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G:\RBSA\1 - RBSA\"/>
    </mc:Choice>
  </mc:AlternateContent>
  <xr:revisionPtr revIDLastSave="0" documentId="13_ncr:1_{3584470A-04FE-4603-9D0E-03E927C6C389}" xr6:coauthVersionLast="47" xr6:coauthVersionMax="47" xr10:uidLastSave="{00000000-0000-0000-0000-000000000000}"/>
  <bookViews>
    <workbookView xWindow="28680" yWindow="-90" windowWidth="29040" windowHeight="15840" tabRatio="938" xr2:uid="{00000000-000D-0000-FFFF-FFFF00000000}"/>
  </bookViews>
  <sheets>
    <sheet name="Introduction" sheetId="10" r:id="rId1"/>
    <sheet name="Certification" sheetId="9" r:id="rId2"/>
    <sheet name="Part A - Inputs" sheetId="4" r:id="rId3"/>
    <sheet name="Part B - Rates Sheet" sheetId="1" r:id="rId4"/>
    <sheet name="Part C - Summary &amp; Verification" sheetId="6" r:id="rId5"/>
    <sheet name="OptionalEmployeeSplits" sheetId="7" r:id="rId6"/>
    <sheet name="Rate Menu" sheetId="5" r:id="rId7"/>
    <sheet name="Reference" sheetId="2" r:id="rId8"/>
    <sheet name="Sample Sales Worksheet" sheetId="15" r:id="rId9"/>
    <sheet name="Sample Costs Worksheet" sheetId="14" r:id="rId10"/>
    <sheet name="Part A - Inputs - Sample" sheetId="11" r:id="rId11"/>
    <sheet name="Part B - Rates Sheet - Sample" sheetId="12" r:id="rId12"/>
    <sheet name="Part C - Summary - Sample" sheetId="13" r:id="rId13"/>
    <sheet name="Control" sheetId="3" state="hidden" r:id="rId14"/>
  </sheets>
  <externalReferences>
    <externalReference r:id="rId15"/>
  </externalReferences>
  <definedNames>
    <definedName name="ExtGain">Introduction!$BA$154</definedName>
    <definedName name="_xlnm.Print_Area" localSheetId="1">Certification!$B$1:$O$46</definedName>
    <definedName name="_xlnm.Print_Area" localSheetId="0">Introduction!$A$1:$G$90</definedName>
    <definedName name="_xlnm.Print_Area" localSheetId="6">'Rate Menu'!$A$1:$H$22</definedName>
    <definedName name="Step11">'Part C - Summary &amp; Verification'!$B$2</definedName>
    <definedName name="Step11Demo">'Part C - Summary - Sample'!$B$2</definedName>
    <definedName name="Step6">'Part B - Rates Sheet'!$J$52</definedName>
    <definedName name="Step6Demo">'Part B - Rates Sheet - Sample'!$H$52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5" i="6" l="1"/>
  <c r="K5" i="6"/>
  <c r="F5" i="6"/>
  <c r="L47" i="4"/>
  <c r="I47" i="4"/>
  <c r="F47" i="4"/>
  <c r="I6" i="1"/>
  <c r="I20" i="1"/>
  <c r="I34" i="1"/>
  <c r="A1" i="4"/>
  <c r="B1" i="10"/>
  <c r="F16" i="2"/>
  <c r="H4" i="12"/>
  <c r="A1" i="11"/>
  <c r="A1" i="5"/>
  <c r="H3" i="7"/>
  <c r="H4" i="1"/>
  <c r="B1" i="9"/>
  <c r="AJ36" i="14" l="1"/>
  <c r="AK32" i="14"/>
  <c r="AK31" i="14"/>
  <c r="AK30" i="14"/>
  <c r="AK29" i="14"/>
  <c r="AK33" i="14" s="1"/>
  <c r="AB36" i="14"/>
  <c r="AC32" i="14"/>
  <c r="AC31" i="14"/>
  <c r="AC30" i="14"/>
  <c r="AC29" i="14"/>
  <c r="AC33" i="14" s="1"/>
  <c r="T36" i="14"/>
  <c r="U32" i="14"/>
  <c r="U31" i="14"/>
  <c r="U30" i="14"/>
  <c r="U29" i="14"/>
  <c r="U33" i="14" s="1"/>
  <c r="L36" i="14"/>
  <c r="M33" i="14"/>
  <c r="M32" i="14"/>
  <c r="M31" i="14"/>
  <c r="M30" i="14"/>
  <c r="M29" i="14"/>
  <c r="D36" i="14" l="1"/>
  <c r="Z46" i="14"/>
  <c r="R46" i="14"/>
  <c r="E32" i="14"/>
  <c r="E31" i="14"/>
  <c r="E30" i="14"/>
  <c r="AH46" i="14"/>
  <c r="J46" i="14"/>
  <c r="E29" i="14"/>
  <c r="E33" i="14" s="1"/>
  <c r="B46" i="14" s="1"/>
  <c r="AJ25" i="14"/>
  <c r="AB25" i="14"/>
  <c r="T25" i="14"/>
  <c r="L25" i="14"/>
  <c r="D25" i="14"/>
  <c r="AJ21" i="14"/>
  <c r="AB21" i="14"/>
  <c r="T21" i="14"/>
  <c r="L21" i="14"/>
  <c r="D21" i="14"/>
  <c r="AJ20" i="14"/>
  <c r="AB20" i="14"/>
  <c r="T20" i="14"/>
  <c r="L20" i="14"/>
  <c r="L22" i="14" s="1"/>
  <c r="D20" i="14"/>
  <c r="AJ19" i="14"/>
  <c r="AB19" i="14"/>
  <c r="T19" i="14"/>
  <c r="L19" i="14"/>
  <c r="D19" i="14"/>
  <c r="D22" i="14" s="1"/>
  <c r="AJ18" i="14"/>
  <c r="AB18" i="14"/>
  <c r="T18" i="14"/>
  <c r="L18" i="14"/>
  <c r="D18" i="14"/>
  <c r="AJ17" i="14"/>
  <c r="AB17" i="14"/>
  <c r="T17" i="14"/>
  <c r="L17" i="14"/>
  <c r="J45" i="14" s="1"/>
  <c r="D17" i="14"/>
  <c r="B45" i="14" s="1"/>
  <c r="AL13" i="14"/>
  <c r="AH44" i="14" s="1"/>
  <c r="AD13" i="14"/>
  <c r="Z44" i="14" s="1"/>
  <c r="V13" i="14"/>
  <c r="R44" i="14" s="1"/>
  <c r="N13" i="14"/>
  <c r="J44" i="14" s="1"/>
  <c r="F13" i="14"/>
  <c r="B44" i="14" s="1"/>
  <c r="AM12" i="14"/>
  <c r="AE12" i="14"/>
  <c r="W12" i="14"/>
  <c r="O12" i="14"/>
  <c r="G12" i="14"/>
  <c r="AM11" i="14"/>
  <c r="AE11" i="14"/>
  <c r="W11" i="14"/>
  <c r="O11" i="14"/>
  <c r="G11" i="14"/>
  <c r="AM10" i="14"/>
  <c r="AE10" i="14"/>
  <c r="W10" i="14"/>
  <c r="O10" i="14"/>
  <c r="G10" i="14"/>
  <c r="AM9" i="14"/>
  <c r="AE9" i="14"/>
  <c r="W9" i="14"/>
  <c r="O9" i="14"/>
  <c r="G9" i="14"/>
  <c r="AM8" i="14"/>
  <c r="AE8" i="14"/>
  <c r="W8" i="14"/>
  <c r="O8" i="14"/>
  <c r="G8" i="14"/>
  <c r="A3" i="14"/>
  <c r="A2" i="14"/>
  <c r="A1" i="14"/>
  <c r="F23" i="15"/>
  <c r="F22" i="15"/>
  <c r="F21" i="15"/>
  <c r="F20" i="15"/>
  <c r="F19" i="15"/>
  <c r="F18" i="15"/>
  <c r="J40" i="14" l="1"/>
  <c r="J41" i="14" s="1"/>
  <c r="R45" i="14"/>
  <c r="Z45" i="14"/>
  <c r="Z40" i="14" s="1"/>
  <c r="Z41" i="14" s="1"/>
  <c r="Z47" i="14" s="1"/>
  <c r="AH45" i="14"/>
  <c r="AH48" i="14" s="1"/>
  <c r="AB22" i="14"/>
  <c r="R40" i="14"/>
  <c r="R41" i="14" s="1"/>
  <c r="R47" i="14" s="1"/>
  <c r="AJ22" i="14"/>
  <c r="T22" i="14"/>
  <c r="B40" i="14"/>
  <c r="B41" i="14" s="1"/>
  <c r="B47" i="14" s="1"/>
  <c r="B48" i="14"/>
  <c r="J47" i="14"/>
  <c r="J48" i="14"/>
  <c r="R48" i="14"/>
  <c r="I139" i="1"/>
  <c r="I139" i="12"/>
  <c r="AH40" i="14" l="1"/>
  <c r="AH41" i="14" s="1"/>
  <c r="AH47" i="14" s="1"/>
  <c r="Z48" i="14"/>
  <c r="C7" i="11"/>
  <c r="F2" i="2" l="1"/>
  <c r="F7" i="2"/>
  <c r="F11" i="2" l="1"/>
  <c r="F12" i="2"/>
  <c r="F13" i="2"/>
  <c r="F14" i="2"/>
  <c r="F15" i="2"/>
  <c r="F8" i="2"/>
  <c r="K91" i="1" s="1"/>
  <c r="F9" i="2"/>
  <c r="F10" i="2"/>
  <c r="M70" i="13"/>
  <c r="M53" i="13"/>
  <c r="R28" i="13"/>
  <c r="M28" i="13"/>
  <c r="R17" i="13"/>
  <c r="M17" i="13"/>
  <c r="H17" i="13"/>
  <c r="R9" i="13"/>
  <c r="M9" i="13"/>
  <c r="H9" i="13"/>
  <c r="R7" i="13"/>
  <c r="IP177" i="12"/>
  <c r="IJ177" i="12"/>
  <c r="ID177" i="12"/>
  <c r="HX177" i="12"/>
  <c r="HR177" i="12"/>
  <c r="HL177" i="12"/>
  <c r="HF177" i="12"/>
  <c r="GZ177" i="12"/>
  <c r="GT177" i="12"/>
  <c r="GN177" i="12"/>
  <c r="GH177" i="12"/>
  <c r="GB177" i="12"/>
  <c r="FV177" i="12"/>
  <c r="FP177" i="12"/>
  <c r="FJ177" i="12"/>
  <c r="FD177" i="12"/>
  <c r="EX177" i="12"/>
  <c r="ER177" i="12"/>
  <c r="EL177" i="12"/>
  <c r="EF177" i="12"/>
  <c r="DZ177" i="12"/>
  <c r="DT177" i="12"/>
  <c r="DN177" i="12"/>
  <c r="DH177" i="12"/>
  <c r="DB177" i="12"/>
  <c r="CV177" i="12"/>
  <c r="CP177" i="12"/>
  <c r="CJ177" i="12"/>
  <c r="CD177" i="12"/>
  <c r="BX177" i="12"/>
  <c r="BR177" i="12"/>
  <c r="BL177" i="12"/>
  <c r="BF177" i="12"/>
  <c r="AZ177" i="12"/>
  <c r="AT177" i="12"/>
  <c r="AN177" i="12"/>
  <c r="LB158" i="12"/>
  <c r="LA158" i="12"/>
  <c r="KZ158" i="12"/>
  <c r="KY158" i="12"/>
  <c r="KV158" i="12"/>
  <c r="KU158" i="12"/>
  <c r="KT158" i="12"/>
  <c r="KS158" i="12"/>
  <c r="KP158" i="12"/>
  <c r="KO158" i="12"/>
  <c r="KN158" i="12"/>
  <c r="KM158" i="12"/>
  <c r="KJ158" i="12"/>
  <c r="KI158" i="12"/>
  <c r="KH158" i="12"/>
  <c r="KG158" i="12"/>
  <c r="KD158" i="12"/>
  <c r="KC158" i="12"/>
  <c r="KB158" i="12"/>
  <c r="KA158" i="12"/>
  <c r="JX158" i="12"/>
  <c r="JW158" i="12"/>
  <c r="JV158" i="12"/>
  <c r="JU158" i="12"/>
  <c r="JR158" i="12"/>
  <c r="JQ158" i="12"/>
  <c r="JP158" i="12"/>
  <c r="JO158" i="12"/>
  <c r="JL158" i="12"/>
  <c r="JK158" i="12"/>
  <c r="JJ158" i="12"/>
  <c r="JI158" i="12"/>
  <c r="JF158" i="12"/>
  <c r="JE158" i="12"/>
  <c r="JD158" i="12"/>
  <c r="JC158" i="12"/>
  <c r="IZ158" i="12"/>
  <c r="IY158" i="12"/>
  <c r="IX158" i="12"/>
  <c r="IW158" i="12"/>
  <c r="IT158" i="12"/>
  <c r="IS158" i="12"/>
  <c r="IR158" i="12"/>
  <c r="IQ158" i="12"/>
  <c r="IN158" i="12"/>
  <c r="IM158" i="12"/>
  <c r="IL158" i="12"/>
  <c r="IK158" i="12"/>
  <c r="IH158" i="12"/>
  <c r="IG158" i="12"/>
  <c r="IF158" i="12"/>
  <c r="IE158" i="12"/>
  <c r="IB158" i="12"/>
  <c r="IA158" i="12"/>
  <c r="HZ158" i="12"/>
  <c r="HY158" i="12"/>
  <c r="HV158" i="12"/>
  <c r="HU158" i="12"/>
  <c r="HT158" i="12"/>
  <c r="HS158" i="12"/>
  <c r="HP158" i="12"/>
  <c r="HO158" i="12"/>
  <c r="HN158" i="12"/>
  <c r="HM158" i="12"/>
  <c r="HJ158" i="12"/>
  <c r="HI158" i="12"/>
  <c r="HH158" i="12"/>
  <c r="HG158" i="12"/>
  <c r="HD158" i="12"/>
  <c r="HC158" i="12"/>
  <c r="HB158" i="12"/>
  <c r="HA158" i="12"/>
  <c r="GX158" i="12"/>
  <c r="GW158" i="12"/>
  <c r="GV158" i="12"/>
  <c r="GU158" i="12"/>
  <c r="GR158" i="12"/>
  <c r="GQ158" i="12"/>
  <c r="GP158" i="12"/>
  <c r="GO158" i="12"/>
  <c r="GL158" i="12"/>
  <c r="GK158" i="12"/>
  <c r="GJ158" i="12"/>
  <c r="GI158" i="12"/>
  <c r="GF158" i="12"/>
  <c r="GE158" i="12"/>
  <c r="GD158" i="12"/>
  <c r="GC158" i="12"/>
  <c r="FZ158" i="12"/>
  <c r="FY158" i="12"/>
  <c r="FX158" i="12"/>
  <c r="FW158" i="12"/>
  <c r="FT158" i="12"/>
  <c r="FS158" i="12"/>
  <c r="FR158" i="12"/>
  <c r="FQ158" i="12"/>
  <c r="FN158" i="12"/>
  <c r="FM158" i="12"/>
  <c r="FL158" i="12"/>
  <c r="FK158" i="12"/>
  <c r="FH158" i="12"/>
  <c r="FG158" i="12"/>
  <c r="FF158" i="12"/>
  <c r="FE158" i="12"/>
  <c r="FB158" i="12"/>
  <c r="FA158" i="12"/>
  <c r="EZ158" i="12"/>
  <c r="EY158" i="12"/>
  <c r="EV158" i="12"/>
  <c r="EU158" i="12"/>
  <c r="ET158" i="12"/>
  <c r="ES158" i="12"/>
  <c r="EP158" i="12"/>
  <c r="EO158" i="12"/>
  <c r="EN158" i="12"/>
  <c r="EM158" i="12"/>
  <c r="EJ158" i="12"/>
  <c r="EI158" i="12"/>
  <c r="EH158" i="12"/>
  <c r="EG158" i="12"/>
  <c r="ED158" i="12"/>
  <c r="EC158" i="12"/>
  <c r="EB158" i="12"/>
  <c r="EA158" i="12"/>
  <c r="DX158" i="12"/>
  <c r="DW158" i="12"/>
  <c r="DV158" i="12"/>
  <c r="DU158" i="12"/>
  <c r="DR158" i="12"/>
  <c r="DQ158" i="12"/>
  <c r="DP158" i="12"/>
  <c r="DO158" i="12"/>
  <c r="DL158" i="12"/>
  <c r="DK158" i="12"/>
  <c r="DJ158" i="12"/>
  <c r="DI158" i="12"/>
  <c r="DF158" i="12"/>
  <c r="DE158" i="12"/>
  <c r="DD158" i="12"/>
  <c r="DC158" i="12"/>
  <c r="CZ158" i="12"/>
  <c r="CY158" i="12"/>
  <c r="CX158" i="12"/>
  <c r="CW158" i="12"/>
  <c r="CT158" i="12"/>
  <c r="CS158" i="12"/>
  <c r="CR158" i="12"/>
  <c r="CQ158" i="12"/>
  <c r="CN158" i="12"/>
  <c r="CM158" i="12"/>
  <c r="CL158" i="12"/>
  <c r="CK158" i="12"/>
  <c r="CH158" i="12"/>
  <c r="CG158" i="12"/>
  <c r="CF158" i="12"/>
  <c r="CE158" i="12"/>
  <c r="CB158" i="12"/>
  <c r="CA158" i="12"/>
  <c r="BZ158" i="12"/>
  <c r="BY158" i="12"/>
  <c r="BV158" i="12"/>
  <c r="BU158" i="12"/>
  <c r="BT158" i="12"/>
  <c r="BS158" i="12"/>
  <c r="BP158" i="12"/>
  <c r="BO158" i="12"/>
  <c r="BN158" i="12"/>
  <c r="BM158" i="12"/>
  <c r="BJ158" i="12"/>
  <c r="BI158" i="12"/>
  <c r="BH158" i="12"/>
  <c r="BG158" i="12"/>
  <c r="BD158" i="12"/>
  <c r="BC158" i="12"/>
  <c r="BB158" i="12"/>
  <c r="BA158" i="12"/>
  <c r="AX158" i="12"/>
  <c r="AW158" i="12"/>
  <c r="AV158" i="12"/>
  <c r="AU158" i="12"/>
  <c r="AR158" i="12"/>
  <c r="AQ158" i="12"/>
  <c r="AP158" i="12"/>
  <c r="AO158" i="12"/>
  <c r="AL158" i="12"/>
  <c r="AK158" i="12"/>
  <c r="AJ158" i="12"/>
  <c r="AI158" i="12"/>
  <c r="C142" i="12"/>
  <c r="C141" i="12"/>
  <c r="C139" i="12"/>
  <c r="C137" i="12"/>
  <c r="M132" i="12"/>
  <c r="C131" i="12"/>
  <c r="C130" i="12"/>
  <c r="C129" i="12"/>
  <c r="C128" i="12"/>
  <c r="C127" i="12"/>
  <c r="C126" i="12"/>
  <c r="C125" i="12"/>
  <c r="C124" i="12"/>
  <c r="C123" i="12"/>
  <c r="C122" i="12"/>
  <c r="C121" i="12"/>
  <c r="C120" i="12"/>
  <c r="C119" i="12"/>
  <c r="C118" i="12"/>
  <c r="C117" i="12"/>
  <c r="C116" i="12"/>
  <c r="C115" i="12"/>
  <c r="C114" i="12"/>
  <c r="C113" i="12"/>
  <c r="C112" i="12"/>
  <c r="C111" i="12"/>
  <c r="C110" i="12"/>
  <c r="C109" i="12"/>
  <c r="C108" i="12"/>
  <c r="C107" i="12"/>
  <c r="C106" i="12"/>
  <c r="C105" i="12"/>
  <c r="C104" i="12"/>
  <c r="C103" i="12"/>
  <c r="C102" i="12"/>
  <c r="K90" i="12"/>
  <c r="M89" i="12"/>
  <c r="C88" i="12"/>
  <c r="C87" i="12"/>
  <c r="C86" i="12"/>
  <c r="C85" i="12"/>
  <c r="C84" i="12"/>
  <c r="C83" i="12"/>
  <c r="C82" i="12"/>
  <c r="C81" i="12"/>
  <c r="M80" i="12"/>
  <c r="U2" i="12"/>
  <c r="U8" i="12" s="1"/>
  <c r="T2" i="12"/>
  <c r="S2" i="12"/>
  <c r="R2" i="12"/>
  <c r="Q2" i="12"/>
  <c r="W1" i="12"/>
  <c r="X2" i="12" s="1"/>
  <c r="U1" i="12"/>
  <c r="T1" i="12"/>
  <c r="S1" i="12"/>
  <c r="R1" i="12"/>
  <c r="O51" i="11"/>
  <c r="C18" i="11"/>
  <c r="C19" i="11" s="1"/>
  <c r="C20" i="11" s="1"/>
  <c r="C21" i="11" s="1"/>
  <c r="C22" i="11" s="1"/>
  <c r="C23" i="11" s="1"/>
  <c r="C24" i="11" s="1"/>
  <c r="C25" i="11" s="1"/>
  <c r="C26" i="11" s="1"/>
  <c r="C27" i="11" s="1"/>
  <c r="C28" i="11" s="1"/>
  <c r="C29" i="11" s="1"/>
  <c r="C30" i="11" s="1"/>
  <c r="C31" i="11" s="1"/>
  <c r="C32" i="11" s="1"/>
  <c r="C33" i="11" s="1"/>
  <c r="C34" i="11" s="1"/>
  <c r="C35" i="11" s="1"/>
  <c r="C36" i="11" s="1"/>
  <c r="C37" i="11" s="1"/>
  <c r="C38" i="11" s="1"/>
  <c r="C39" i="11" s="1"/>
  <c r="C40" i="11" s="1"/>
  <c r="C41" i="11" s="1"/>
  <c r="C42" i="11" s="1"/>
  <c r="L18" i="11" s="1"/>
  <c r="L19" i="11" s="1"/>
  <c r="L20" i="11" s="1"/>
  <c r="L21" i="11" s="1"/>
  <c r="L22" i="11" s="1"/>
  <c r="L23" i="11" s="1"/>
  <c r="L24" i="11" s="1"/>
  <c r="L25" i="11" s="1"/>
  <c r="L26" i="11" s="1"/>
  <c r="L27" i="11" s="1"/>
  <c r="L28" i="11" s="1"/>
  <c r="L29" i="11" s="1"/>
  <c r="L30" i="11" s="1"/>
  <c r="L31" i="11" s="1"/>
  <c r="L32" i="11" s="1"/>
  <c r="L33" i="11" s="1"/>
  <c r="L34" i="11" s="1"/>
  <c r="L35" i="11" s="1"/>
  <c r="L36" i="11" s="1"/>
  <c r="L37" i="11" s="1"/>
  <c r="L38" i="11" s="1"/>
  <c r="L39" i="11" s="1"/>
  <c r="L40" i="11" s="1"/>
  <c r="L41" i="11" s="1"/>
  <c r="L42" i="11" s="1"/>
  <c r="R17" i="11"/>
  <c r="M17" i="11"/>
  <c r="L17" i="11"/>
  <c r="D11" i="11"/>
  <c r="S6" i="12" l="1"/>
  <c r="T6" i="12"/>
  <c r="X1" i="12"/>
  <c r="Z1" i="12"/>
  <c r="Z2" i="12"/>
  <c r="Z14" i="12" s="1"/>
  <c r="AC1" i="12"/>
  <c r="AG2" i="12" s="1"/>
  <c r="AG166" i="12" s="1"/>
  <c r="X166" i="12"/>
  <c r="X149" i="12"/>
  <c r="X66" i="12"/>
  <c r="X44" i="12"/>
  <c r="X39" i="12"/>
  <c r="X25" i="12"/>
  <c r="X11" i="12"/>
  <c r="Z7" i="12" s="1"/>
  <c r="X30" i="12"/>
  <c r="X16" i="12"/>
  <c r="AA1" i="12"/>
  <c r="T166" i="12"/>
  <c r="T149" i="12"/>
  <c r="T79" i="12"/>
  <c r="T41" i="12"/>
  <c r="T44" i="12"/>
  <c r="T42" i="12"/>
  <c r="T66" i="12"/>
  <c r="T34" i="12"/>
  <c r="T30" i="12"/>
  <c r="T20" i="12"/>
  <c r="T16" i="12"/>
  <c r="T27" i="12"/>
  <c r="T13" i="12"/>
  <c r="T28" i="12"/>
  <c r="T14" i="12"/>
  <c r="Y2" i="12"/>
  <c r="U7" i="12"/>
  <c r="Q7" i="11"/>
  <c r="Z166" i="12"/>
  <c r="Z44" i="12"/>
  <c r="Z6" i="12"/>
  <c r="Q166" i="12"/>
  <c r="Q149" i="12"/>
  <c r="Q176" i="12" s="1"/>
  <c r="Q44" i="12"/>
  <c r="S79" i="12"/>
  <c r="Q66" i="12"/>
  <c r="S34" i="12"/>
  <c r="S20" i="12"/>
  <c r="R34" i="12"/>
  <c r="R20" i="12"/>
  <c r="Q30" i="12"/>
  <c r="Q16" i="12"/>
  <c r="U176" i="12"/>
  <c r="U177" i="12"/>
  <c r="U166" i="12"/>
  <c r="U149" i="12"/>
  <c r="U67" i="12"/>
  <c r="U44" i="12"/>
  <c r="U66" i="12"/>
  <c r="U57" i="12"/>
  <c r="U69" i="12"/>
  <c r="U43" i="12"/>
  <c r="U29" i="12"/>
  <c r="U15" i="12"/>
  <c r="U38" i="12"/>
  <c r="U37" i="12"/>
  <c r="U36" i="12"/>
  <c r="U35" i="12"/>
  <c r="U24" i="12"/>
  <c r="U23" i="12"/>
  <c r="U22" i="12"/>
  <c r="U21" i="12"/>
  <c r="U10" i="12"/>
  <c r="U9" i="12"/>
  <c r="U34" i="12"/>
  <c r="U30" i="12"/>
  <c r="U20" i="12"/>
  <c r="U16" i="12"/>
  <c r="Y1" i="12"/>
  <c r="R166" i="12"/>
  <c r="R149" i="12"/>
  <c r="R44" i="12"/>
  <c r="R66" i="12"/>
  <c r="R39" i="12"/>
  <c r="T38" i="12" s="1"/>
  <c r="R30" i="12"/>
  <c r="R25" i="12"/>
  <c r="T23" i="12" s="1"/>
  <c r="R16" i="12"/>
  <c r="R11" i="12"/>
  <c r="T9" i="12" s="1"/>
  <c r="W2" i="12"/>
  <c r="AA2" i="12"/>
  <c r="U6" i="12"/>
  <c r="S166" i="12"/>
  <c r="S149" i="12"/>
  <c r="S66" i="12"/>
  <c r="S59" i="12"/>
  <c r="S55" i="12"/>
  <c r="S53" i="12"/>
  <c r="S44" i="12"/>
  <c r="S30" i="12"/>
  <c r="S16" i="12"/>
  <c r="R6" i="12"/>
  <c r="R41" i="13"/>
  <c r="R20" i="13"/>
  <c r="R31" i="13"/>
  <c r="AG1" i="12" l="1"/>
  <c r="AD1" i="12"/>
  <c r="Z21" i="12"/>
  <c r="AD2" i="12"/>
  <c r="T72" i="12"/>
  <c r="Z16" i="12"/>
  <c r="Z27" i="12"/>
  <c r="Z34" i="12"/>
  <c r="Z41" i="12"/>
  <c r="Z24" i="12"/>
  <c r="Z30" i="12"/>
  <c r="Z28" i="12"/>
  <c r="Z79" i="12"/>
  <c r="Z42" i="12"/>
  <c r="Z35" i="12"/>
  <c r="Z13" i="12"/>
  <c r="Z20" i="12"/>
  <c r="Z66" i="12"/>
  <c r="Z149" i="12"/>
  <c r="C14" i="11"/>
  <c r="Q4" i="12" s="1"/>
  <c r="Q14" i="11"/>
  <c r="AG29" i="12"/>
  <c r="AG57" i="12"/>
  <c r="AG21" i="12"/>
  <c r="AG177" i="12"/>
  <c r="AG30" i="12"/>
  <c r="AG20" i="12"/>
  <c r="AG44" i="12"/>
  <c r="AE1" i="12"/>
  <c r="AF1" i="12"/>
  <c r="AG7" i="12"/>
  <c r="AG34" i="12"/>
  <c r="AG9" i="12"/>
  <c r="AG22" i="12"/>
  <c r="AG35" i="12"/>
  <c r="AG67" i="12"/>
  <c r="AG66" i="12"/>
  <c r="AG176" i="12"/>
  <c r="AE2" i="12"/>
  <c r="AE53" i="12" s="1"/>
  <c r="AG8" i="12"/>
  <c r="AG38" i="12"/>
  <c r="AG10" i="12"/>
  <c r="AG23" i="12"/>
  <c r="AG36" i="12"/>
  <c r="AG43" i="12"/>
  <c r="AG149" i="12"/>
  <c r="AC2" i="12"/>
  <c r="AC16" i="12" s="1"/>
  <c r="AF2" i="12"/>
  <c r="AF6" i="12" s="1"/>
  <c r="AI1" i="12"/>
  <c r="AL2" i="12" s="1"/>
  <c r="U11" i="12"/>
  <c r="AG6" i="12"/>
  <c r="AG15" i="12"/>
  <c r="AG16" i="12"/>
  <c r="AG24" i="12"/>
  <c r="AG37" i="12"/>
  <c r="AG69" i="12"/>
  <c r="AF72" i="12" s="1"/>
  <c r="Z22" i="12"/>
  <c r="Z23" i="12"/>
  <c r="T7" i="12"/>
  <c r="T10" i="12"/>
  <c r="Z36" i="12"/>
  <c r="Z38" i="12"/>
  <c r="Z37" i="12"/>
  <c r="U39" i="12"/>
  <c r="T36" i="12"/>
  <c r="T24" i="12"/>
  <c r="U25" i="12"/>
  <c r="T8" i="12"/>
  <c r="Z9" i="12"/>
  <c r="Z10" i="12"/>
  <c r="T21" i="12"/>
  <c r="T37" i="12"/>
  <c r="Q177" i="12"/>
  <c r="Z8" i="12"/>
  <c r="T22" i="12"/>
  <c r="T35" i="12"/>
  <c r="AO1" i="12"/>
  <c r="AM1" i="12"/>
  <c r="AM2" i="12"/>
  <c r="AI2" i="12"/>
  <c r="AJ2" i="12"/>
  <c r="R70" i="12"/>
  <c r="R71" i="12" s="1"/>
  <c r="Q70" i="12"/>
  <c r="Q71" i="12" s="1"/>
  <c r="T70" i="12"/>
  <c r="T71" i="12" s="1"/>
  <c r="Q68" i="12"/>
  <c r="S70" i="12"/>
  <c r="S71" i="12" s="1"/>
  <c r="AD166" i="12"/>
  <c r="AD149" i="12"/>
  <c r="AD39" i="12"/>
  <c r="AD44" i="12"/>
  <c r="AD66" i="12"/>
  <c r="AD30" i="12"/>
  <c r="AD16" i="12"/>
  <c r="AD25" i="12"/>
  <c r="AD11" i="12"/>
  <c r="W166" i="12"/>
  <c r="W149" i="12"/>
  <c r="W177" i="12" s="1"/>
  <c r="Y79" i="12"/>
  <c r="W44" i="12"/>
  <c r="W66" i="12"/>
  <c r="Y34" i="12"/>
  <c r="Y20" i="12"/>
  <c r="X34" i="12"/>
  <c r="W30" i="12"/>
  <c r="X20" i="12"/>
  <c r="W16" i="12"/>
  <c r="X6" i="12"/>
  <c r="Y6" i="12"/>
  <c r="AE59" i="12"/>
  <c r="AE55" i="12"/>
  <c r="AA177" i="12"/>
  <c r="AA176" i="12"/>
  <c r="AA166" i="12"/>
  <c r="AA149" i="12"/>
  <c r="AA44" i="12"/>
  <c r="AA43" i="12"/>
  <c r="AA66" i="12"/>
  <c r="AA57" i="12"/>
  <c r="AA69" i="12"/>
  <c r="AA67" i="12"/>
  <c r="AA38" i="12"/>
  <c r="AA29" i="12"/>
  <c r="AA15" i="12"/>
  <c r="AA30" i="12"/>
  <c r="AA16" i="12"/>
  <c r="AA37" i="12"/>
  <c r="AA36" i="12"/>
  <c r="AA35" i="12"/>
  <c r="AA34" i="12"/>
  <c r="AA24" i="12"/>
  <c r="AA23" i="12"/>
  <c r="AA22" i="12"/>
  <c r="AA21" i="12"/>
  <c r="AA20" i="12"/>
  <c r="AA10" i="12"/>
  <c r="AA9" i="12"/>
  <c r="AA8" i="12"/>
  <c r="AA7" i="12"/>
  <c r="AA6" i="12"/>
  <c r="Y166" i="12"/>
  <c r="Y149" i="12"/>
  <c r="Y59" i="12"/>
  <c r="Y53" i="12"/>
  <c r="Y44" i="12"/>
  <c r="Y66" i="12"/>
  <c r="Y55" i="12"/>
  <c r="Y30" i="12"/>
  <c r="Y16" i="12"/>
  <c r="AC149" i="12"/>
  <c r="AC177" i="12" s="1"/>
  <c r="AC44" i="12"/>
  <c r="AK2" i="12" l="1"/>
  <c r="AC68" i="12"/>
  <c r="AC4" i="12"/>
  <c r="AD34" i="12"/>
  <c r="AK1" i="12"/>
  <c r="AE6" i="12"/>
  <c r="W4" i="12"/>
  <c r="AJ1" i="12"/>
  <c r="AL1" i="12"/>
  <c r="AF166" i="12"/>
  <c r="Z72" i="12"/>
  <c r="AF149" i="12"/>
  <c r="AF30" i="12"/>
  <c r="AC66" i="12"/>
  <c r="AF34" i="12"/>
  <c r="Q153" i="12"/>
  <c r="T157" i="12"/>
  <c r="S157" i="12"/>
  <c r="C45" i="11"/>
  <c r="Q45" i="11"/>
  <c r="J5" i="12" s="1"/>
  <c r="R167" i="12"/>
  <c r="T168" i="12"/>
  <c r="T167" i="12"/>
  <c r="AG25" i="12"/>
  <c r="AD6" i="12"/>
  <c r="AE20" i="12"/>
  <c r="AC166" i="12"/>
  <c r="AE66" i="12"/>
  <c r="AE149" i="12"/>
  <c r="AD20" i="12"/>
  <c r="AC30" i="12"/>
  <c r="AE79" i="12"/>
  <c r="AE16" i="12"/>
  <c r="AE44" i="12"/>
  <c r="AE166" i="12"/>
  <c r="W176" i="12"/>
  <c r="AE34" i="12"/>
  <c r="AE30" i="12"/>
  <c r="AG39" i="12"/>
  <c r="AC70" i="12"/>
  <c r="AC71" i="12" s="1"/>
  <c r="AD70" i="12"/>
  <c r="AD71" i="12" s="1"/>
  <c r="AD167" i="12" s="1"/>
  <c r="AF24" i="12"/>
  <c r="AF14" i="12"/>
  <c r="AF13" i="12"/>
  <c r="AF41" i="12"/>
  <c r="AF79" i="12"/>
  <c r="AG11" i="12"/>
  <c r="AE70" i="12"/>
  <c r="AE71" i="12" s="1"/>
  <c r="AE168" i="12" s="1"/>
  <c r="AF70" i="12"/>
  <c r="AF71" i="12" s="1"/>
  <c r="AF167" i="12" s="1"/>
  <c r="AF38" i="12"/>
  <c r="AF28" i="12"/>
  <c r="AF20" i="12"/>
  <c r="AF42" i="12"/>
  <c r="AF44" i="12"/>
  <c r="AF16" i="12"/>
  <c r="AF27" i="12"/>
  <c r="AF66" i="12"/>
  <c r="AC176" i="12"/>
  <c r="S168" i="12"/>
  <c r="S167" i="12"/>
  <c r="Q168" i="12"/>
  <c r="R168" i="12"/>
  <c r="T172" i="12"/>
  <c r="Q167" i="12"/>
  <c r="R172" i="12"/>
  <c r="S172" i="12"/>
  <c r="AF35" i="12"/>
  <c r="AF21" i="12"/>
  <c r="AF22" i="12"/>
  <c r="AF23" i="12"/>
  <c r="AA25" i="12"/>
  <c r="AF10" i="12"/>
  <c r="AF9" i="12"/>
  <c r="AF7" i="12"/>
  <c r="AF8" i="12"/>
  <c r="AA39" i="12"/>
  <c r="AA11" i="12"/>
  <c r="AF36" i="12"/>
  <c r="AF37" i="12"/>
  <c r="AI166" i="12"/>
  <c r="AI149" i="12"/>
  <c r="AI177" i="12" s="1"/>
  <c r="AK79" i="12"/>
  <c r="AI71" i="12"/>
  <c r="AI44" i="12"/>
  <c r="AI66" i="12"/>
  <c r="AI30" i="12"/>
  <c r="AI16" i="12"/>
  <c r="AK34" i="12"/>
  <c r="AK20" i="12"/>
  <c r="AJ34" i="12"/>
  <c r="AJ20" i="12"/>
  <c r="AJ6" i="12"/>
  <c r="AI4" i="12"/>
  <c r="AK6" i="12"/>
  <c r="AK172" i="12"/>
  <c r="AK166" i="12"/>
  <c r="AK149" i="12"/>
  <c r="AK44" i="12"/>
  <c r="AK66" i="12"/>
  <c r="AK55" i="12"/>
  <c r="AK59" i="12"/>
  <c r="AK53" i="12"/>
  <c r="AK71" i="12"/>
  <c r="AK30" i="12"/>
  <c r="AK16" i="12"/>
  <c r="AJ166" i="12"/>
  <c r="AJ149" i="12"/>
  <c r="AJ71" i="12"/>
  <c r="AJ44" i="12"/>
  <c r="AJ66" i="12"/>
  <c r="AJ39" i="12"/>
  <c r="AJ25" i="12"/>
  <c r="AJ11" i="12"/>
  <c r="AL9" i="12" s="1"/>
  <c r="AJ30" i="12"/>
  <c r="AJ16" i="12"/>
  <c r="AM177" i="12"/>
  <c r="AM176" i="12"/>
  <c r="AM166" i="12"/>
  <c r="AM149" i="12"/>
  <c r="AM69" i="12"/>
  <c r="AM67" i="12"/>
  <c r="AL72" i="12" s="1"/>
  <c r="AM44" i="12"/>
  <c r="AM43" i="12"/>
  <c r="AM66" i="12"/>
  <c r="AM57" i="12"/>
  <c r="AM30" i="12"/>
  <c r="AM16" i="12"/>
  <c r="AM38" i="12"/>
  <c r="AM37" i="12"/>
  <c r="AM36" i="12"/>
  <c r="AM35" i="12"/>
  <c r="AM34" i="12"/>
  <c r="AM29" i="12"/>
  <c r="AM24" i="12"/>
  <c r="AM23" i="12"/>
  <c r="AM22" i="12"/>
  <c r="AM21" i="12"/>
  <c r="AM20" i="12"/>
  <c r="AM15" i="12"/>
  <c r="AM10" i="12"/>
  <c r="AM9" i="12"/>
  <c r="AM8" i="12"/>
  <c r="AM7" i="12"/>
  <c r="AM6" i="12"/>
  <c r="AQ2" i="12"/>
  <c r="AQ1" i="12"/>
  <c r="AP2" i="12"/>
  <c r="AR1" i="12"/>
  <c r="AO2" i="12"/>
  <c r="AS2" i="12"/>
  <c r="AR2" i="12"/>
  <c r="AU1" i="12"/>
  <c r="AP1" i="12"/>
  <c r="AS1" i="12"/>
  <c r="X70" i="12"/>
  <c r="X71" i="12" s="1"/>
  <c r="W70" i="12"/>
  <c r="W71" i="12" s="1"/>
  <c r="W68" i="12"/>
  <c r="Z70" i="12"/>
  <c r="Z71" i="12" s="1"/>
  <c r="Y70" i="12"/>
  <c r="Y71" i="12" s="1"/>
  <c r="AL166" i="12"/>
  <c r="AL149" i="12"/>
  <c r="AL66" i="12"/>
  <c r="AL42" i="12"/>
  <c r="AL71" i="12"/>
  <c r="AL41" i="12"/>
  <c r="AL79" i="12"/>
  <c r="AL44" i="12"/>
  <c r="AL38" i="12"/>
  <c r="AL37" i="12"/>
  <c r="AL36" i="12"/>
  <c r="AL35" i="12"/>
  <c r="AL34" i="12"/>
  <c r="AL24" i="12"/>
  <c r="AL23" i="12"/>
  <c r="AL22" i="12"/>
  <c r="AL21" i="12"/>
  <c r="AL20" i="12"/>
  <c r="AL30" i="12"/>
  <c r="AL28" i="12"/>
  <c r="AL16" i="12"/>
  <c r="AL14" i="12"/>
  <c r="AL27" i="12"/>
  <c r="AL13" i="12"/>
  <c r="AL6" i="12"/>
  <c r="AF168" i="12" l="1"/>
  <c r="AD168" i="12"/>
  <c r="R170" i="12"/>
  <c r="AM25" i="12"/>
  <c r="AF157" i="12"/>
  <c r="AL157" i="12"/>
  <c r="AL160" i="12"/>
  <c r="AL171" i="12"/>
  <c r="AJ160" i="12"/>
  <c r="AJ171" i="12"/>
  <c r="AK160" i="12"/>
  <c r="AK171" i="12"/>
  <c r="AI160" i="12"/>
  <c r="AI171" i="12"/>
  <c r="AM171" i="12" s="1"/>
  <c r="AL151" i="12"/>
  <c r="AI151" i="12"/>
  <c r="AF170" i="12"/>
  <c r="Z157" i="12"/>
  <c r="AJ170" i="12"/>
  <c r="AJ157" i="12"/>
  <c r="AE167" i="12"/>
  <c r="AE170" i="12" s="1"/>
  <c r="AE157" i="12"/>
  <c r="AE172" i="12"/>
  <c r="AK167" i="12"/>
  <c r="AK157" i="12"/>
  <c r="AJ172" i="12"/>
  <c r="AI157" i="12"/>
  <c r="W167" i="12"/>
  <c r="Y168" i="12"/>
  <c r="Y157" i="12"/>
  <c r="T170" i="12"/>
  <c r="AC153" i="12"/>
  <c r="AC167" i="12"/>
  <c r="AC168" i="12"/>
  <c r="AF172" i="12"/>
  <c r="AD172" i="12"/>
  <c r="AL7" i="12"/>
  <c r="AM11" i="12"/>
  <c r="AM39" i="12"/>
  <c r="AI176" i="12"/>
  <c r="AJ153" i="12"/>
  <c r="AK153" i="12"/>
  <c r="AI153" i="12"/>
  <c r="AL8" i="12"/>
  <c r="AL172" i="12"/>
  <c r="AL10" i="12"/>
  <c r="AD170" i="12"/>
  <c r="AL153" i="12"/>
  <c r="AJ173" i="12"/>
  <c r="S170" i="12"/>
  <c r="Q170" i="12"/>
  <c r="Z168" i="12"/>
  <c r="Z167" i="12"/>
  <c r="W153" i="12"/>
  <c r="Y167" i="12"/>
  <c r="X167" i="12"/>
  <c r="X168" i="12"/>
  <c r="X172" i="12"/>
  <c r="Z172" i="12"/>
  <c r="W168" i="12"/>
  <c r="Y172" i="12"/>
  <c r="U167" i="12"/>
  <c r="AL168" i="12"/>
  <c r="AJ168" i="12"/>
  <c r="AK168" i="12"/>
  <c r="AP166" i="12"/>
  <c r="AP149" i="12"/>
  <c r="AP71" i="12"/>
  <c r="AP44" i="12"/>
  <c r="AP66" i="12"/>
  <c r="AP39" i="12"/>
  <c r="AR38" i="12" s="1"/>
  <c r="AP30" i="12"/>
  <c r="AP25" i="12"/>
  <c r="AP16" i="12"/>
  <c r="AP11" i="12"/>
  <c r="AR8" i="12" s="1"/>
  <c r="AI173" i="12"/>
  <c r="AL167" i="12"/>
  <c r="AS177" i="12"/>
  <c r="AS176" i="12"/>
  <c r="AS166" i="12"/>
  <c r="AS149" i="12"/>
  <c r="AS67" i="12"/>
  <c r="AR72" i="12" s="1"/>
  <c r="AS44" i="12"/>
  <c r="AS66" i="12"/>
  <c r="AS57" i="12"/>
  <c r="AS69" i="12"/>
  <c r="AS43" i="12"/>
  <c r="AS29" i="12"/>
  <c r="AS15" i="12"/>
  <c r="AS38" i="12"/>
  <c r="AS37" i="12"/>
  <c r="AS36" i="12"/>
  <c r="AS35" i="12"/>
  <c r="AS24" i="12"/>
  <c r="AS23" i="12"/>
  <c r="AS22" i="12"/>
  <c r="AS21" i="12"/>
  <c r="AS10" i="12"/>
  <c r="AS9" i="12"/>
  <c r="AS34" i="12"/>
  <c r="AS30" i="12"/>
  <c r="AS20" i="12"/>
  <c r="AS16" i="12"/>
  <c r="AS6" i="12"/>
  <c r="AS8" i="12"/>
  <c r="AS7" i="12"/>
  <c r="AI168" i="12"/>
  <c r="AR166" i="12"/>
  <c r="AR149" i="12"/>
  <c r="AR79" i="12"/>
  <c r="AR41" i="12"/>
  <c r="AR71" i="12"/>
  <c r="AR44" i="12"/>
  <c r="AR42" i="12"/>
  <c r="AR66" i="12"/>
  <c r="AR34" i="12"/>
  <c r="AR30" i="12"/>
  <c r="AR20" i="12"/>
  <c r="AR16" i="12"/>
  <c r="AR36" i="12"/>
  <c r="AR27" i="12"/>
  <c r="AR24" i="12"/>
  <c r="AR23" i="12"/>
  <c r="AR22" i="12"/>
  <c r="AR21" i="12"/>
  <c r="AR13" i="12"/>
  <c r="AR28" i="12"/>
  <c r="AR14" i="12"/>
  <c r="AR6" i="12"/>
  <c r="AR9" i="12"/>
  <c r="AJ70" i="12"/>
  <c r="AI70" i="12"/>
  <c r="AL70" i="12"/>
  <c r="AK70" i="12"/>
  <c r="AI68" i="12"/>
  <c r="AL159" i="12"/>
  <c r="AL173" i="12"/>
  <c r="AO166" i="12"/>
  <c r="AO149" i="12"/>
  <c r="AO177" i="12" s="1"/>
  <c r="AO71" i="12"/>
  <c r="AO44" i="12"/>
  <c r="AQ79" i="12"/>
  <c r="AO66" i="12"/>
  <c r="AQ34" i="12"/>
  <c r="AQ20" i="12"/>
  <c r="AP34" i="12"/>
  <c r="AP20" i="12"/>
  <c r="AO30" i="12"/>
  <c r="AO16" i="12"/>
  <c r="AP6" i="12"/>
  <c r="AO4" i="12"/>
  <c r="AQ6" i="12"/>
  <c r="AQ166" i="12"/>
  <c r="AQ149" i="12"/>
  <c r="AQ66" i="12"/>
  <c r="AQ59" i="12"/>
  <c r="AQ55" i="12"/>
  <c r="AQ53" i="12"/>
  <c r="AQ71" i="12"/>
  <c r="AQ44" i="12"/>
  <c r="AQ30" i="12"/>
  <c r="AQ16" i="12"/>
  <c r="AI167" i="12"/>
  <c r="AI159" i="12"/>
  <c r="AI170" i="12"/>
  <c r="AL170" i="12"/>
  <c r="AV2" i="12"/>
  <c r="AX2" i="12"/>
  <c r="AY2" i="12"/>
  <c r="AU2" i="12"/>
  <c r="AW1" i="12"/>
  <c r="AV1" i="12"/>
  <c r="AW2" i="12"/>
  <c r="AY1" i="12"/>
  <c r="AX1" i="12"/>
  <c r="BA1" i="12"/>
  <c r="AJ159" i="12"/>
  <c r="AJ167" i="12"/>
  <c r="AK159" i="12"/>
  <c r="AK170" i="12"/>
  <c r="AK173" i="12"/>
  <c r="C5" i="3"/>
  <c r="BA147" i="10" s="1"/>
  <c r="D11" i="4"/>
  <c r="L9" i="4"/>
  <c r="I9" i="4"/>
  <c r="F9" i="4"/>
  <c r="AG167" i="12" l="1"/>
  <c r="AS11" i="12"/>
  <c r="AQ160" i="12"/>
  <c r="AQ171" i="12"/>
  <c r="AR160" i="12"/>
  <c r="AR171" i="12"/>
  <c r="AP160" i="12"/>
  <c r="AP171" i="12"/>
  <c r="AO160" i="12"/>
  <c r="AO171" i="12"/>
  <c r="AS171" i="12" s="1"/>
  <c r="AO151" i="12"/>
  <c r="AR151" i="12"/>
  <c r="Y170" i="12"/>
  <c r="C7" i="4"/>
  <c r="Q7" i="4"/>
  <c r="Q14" i="4" s="1"/>
  <c r="AR153" i="12"/>
  <c r="AR157" i="12"/>
  <c r="AP173" i="12"/>
  <c r="AP157" i="12"/>
  <c r="W170" i="12"/>
  <c r="AQ173" i="12"/>
  <c r="AQ157" i="12"/>
  <c r="AP172" i="12"/>
  <c r="AO157" i="12"/>
  <c r="AC170" i="12"/>
  <c r="AG170" i="12" s="1"/>
  <c r="U170" i="12"/>
  <c r="AS25" i="12"/>
  <c r="AS39" i="12"/>
  <c r="AP167" i="12"/>
  <c r="AO176" i="12"/>
  <c r="AQ172" i="12"/>
  <c r="AO153" i="12"/>
  <c r="AR37" i="12"/>
  <c r="AM159" i="12"/>
  <c r="AR7" i="12"/>
  <c r="AR10" i="12"/>
  <c r="AR172" i="12"/>
  <c r="AP153" i="12"/>
  <c r="Z170" i="12"/>
  <c r="AM170" i="12"/>
  <c r="AM167" i="12"/>
  <c r="AQ153" i="12"/>
  <c r="AR35" i="12"/>
  <c r="AO168" i="12"/>
  <c r="AA167" i="12"/>
  <c r="AO173" i="12"/>
  <c r="X170" i="12"/>
  <c r="AV166" i="12"/>
  <c r="AV149" i="12"/>
  <c r="AV71" i="12"/>
  <c r="AV153" i="12" s="1"/>
  <c r="AV66" i="12"/>
  <c r="AV44" i="12"/>
  <c r="AV39" i="12"/>
  <c r="AX36" i="12" s="1"/>
  <c r="AV25" i="12"/>
  <c r="AX22" i="12" s="1"/>
  <c r="AV11" i="12"/>
  <c r="AV30" i="12"/>
  <c r="AV16" i="12"/>
  <c r="AQ168" i="12"/>
  <c r="AO167" i="12"/>
  <c r="AR159" i="12"/>
  <c r="AR168" i="12"/>
  <c r="AR173" i="12"/>
  <c r="AP168" i="12"/>
  <c r="AU166" i="12"/>
  <c r="AU149" i="12"/>
  <c r="AU177" i="12" s="1"/>
  <c r="AW79" i="12"/>
  <c r="AU44" i="12"/>
  <c r="AU71" i="12"/>
  <c r="AU66" i="12"/>
  <c r="AW34" i="12"/>
  <c r="AW20" i="12"/>
  <c r="AV34" i="12"/>
  <c r="AU30" i="12"/>
  <c r="AV20" i="12"/>
  <c r="AU16" i="12"/>
  <c r="AV6" i="12"/>
  <c r="AW6" i="12"/>
  <c r="AU4" i="12"/>
  <c r="AQ159" i="12"/>
  <c r="AQ170" i="12"/>
  <c r="AR170" i="12"/>
  <c r="AP70" i="12"/>
  <c r="AO70" i="12"/>
  <c r="AR70" i="12"/>
  <c r="AO68" i="12"/>
  <c r="AQ70" i="12"/>
  <c r="AP159" i="12"/>
  <c r="AP170" i="12"/>
  <c r="BE2" i="12"/>
  <c r="BA2" i="12"/>
  <c r="BC1" i="12"/>
  <c r="BD2" i="12"/>
  <c r="BG1" i="12"/>
  <c r="BB1" i="12"/>
  <c r="BC2" i="12"/>
  <c r="BE1" i="12"/>
  <c r="BB2" i="12"/>
  <c r="BD1" i="12"/>
  <c r="AX166" i="12"/>
  <c r="AX149" i="12"/>
  <c r="AX42" i="12"/>
  <c r="AX41" i="12"/>
  <c r="AX44" i="12"/>
  <c r="AX71" i="12"/>
  <c r="AX66" i="12"/>
  <c r="AX79" i="12"/>
  <c r="AX37" i="12"/>
  <c r="AX34" i="12"/>
  <c r="AX23" i="12"/>
  <c r="AX20" i="12"/>
  <c r="AX10" i="12"/>
  <c r="AX28" i="12"/>
  <c r="AX27" i="12"/>
  <c r="AX14" i="12"/>
  <c r="AX13" i="12"/>
  <c r="AX30" i="12"/>
  <c r="AX16" i="12"/>
  <c r="AX9" i="12"/>
  <c r="AX8" i="12"/>
  <c r="AX7" i="12"/>
  <c r="AX6" i="12"/>
  <c r="AW172" i="12"/>
  <c r="AW166" i="12"/>
  <c r="AW153" i="12"/>
  <c r="AW149" i="12"/>
  <c r="AW59" i="12"/>
  <c r="AW53" i="12"/>
  <c r="AW44" i="12"/>
  <c r="AW71" i="12"/>
  <c r="AW66" i="12"/>
  <c r="AW55" i="12"/>
  <c r="AW30" i="12"/>
  <c r="AW16" i="12"/>
  <c r="AY177" i="12"/>
  <c r="AY176" i="12"/>
  <c r="AY166" i="12"/>
  <c r="AY149" i="12"/>
  <c r="AY44" i="12"/>
  <c r="AY43" i="12"/>
  <c r="AY66" i="12"/>
  <c r="AY57" i="12"/>
  <c r="AY69" i="12"/>
  <c r="AY67" i="12"/>
  <c r="AX72" i="12" s="1"/>
  <c r="AY38" i="12"/>
  <c r="AY29" i="12"/>
  <c r="AY15" i="12"/>
  <c r="AY30" i="12"/>
  <c r="AY16" i="12"/>
  <c r="AY37" i="12"/>
  <c r="AY36" i="12"/>
  <c r="AY35" i="12"/>
  <c r="AY39" i="12" s="1"/>
  <c r="AY34" i="12"/>
  <c r="AY24" i="12"/>
  <c r="AY23" i="12"/>
  <c r="AY22" i="12"/>
  <c r="AY21" i="12"/>
  <c r="AY20" i="12"/>
  <c r="AY10" i="12"/>
  <c r="AY9" i="12"/>
  <c r="AY8" i="12"/>
  <c r="AY7" i="12"/>
  <c r="AY6" i="12"/>
  <c r="AQ167" i="12"/>
  <c r="AO159" i="12"/>
  <c r="AO170" i="12"/>
  <c r="AR167" i="12"/>
  <c r="AX24" i="12" l="1"/>
  <c r="AY11" i="12"/>
  <c r="AX21" i="12"/>
  <c r="AX160" i="12"/>
  <c r="AX171" i="12"/>
  <c r="AU160" i="12"/>
  <c r="AU171" i="12"/>
  <c r="AU151" i="12"/>
  <c r="AX151" i="12"/>
  <c r="AW157" i="12"/>
  <c r="AW160" i="12"/>
  <c r="AW171" i="12"/>
  <c r="AV160" i="12"/>
  <c r="AV171" i="12"/>
  <c r="AA170" i="12"/>
  <c r="AX168" i="12"/>
  <c r="AX157" i="12"/>
  <c r="AV170" i="12"/>
  <c r="AV157" i="12"/>
  <c r="AX172" i="12"/>
  <c r="AU157" i="12"/>
  <c r="AY25" i="12"/>
  <c r="AX38" i="12"/>
  <c r="AX153" i="12"/>
  <c r="AX35" i="12"/>
  <c r="AS170" i="12"/>
  <c r="AS159" i="12"/>
  <c r="AU176" i="12"/>
  <c r="AS167" i="12"/>
  <c r="AU153" i="12"/>
  <c r="AV172" i="12"/>
  <c r="AW173" i="12"/>
  <c r="AX170" i="12"/>
  <c r="AV173" i="12"/>
  <c r="AW168" i="12"/>
  <c r="AW170" i="12"/>
  <c r="AX173" i="12"/>
  <c r="AX159" i="12"/>
  <c r="BB166" i="12"/>
  <c r="BB149" i="12"/>
  <c r="BB71" i="12"/>
  <c r="BB39" i="12"/>
  <c r="BB44" i="12"/>
  <c r="BB66" i="12"/>
  <c r="BB30" i="12"/>
  <c r="BB16" i="12"/>
  <c r="BB25" i="12"/>
  <c r="BD22" i="12" s="1"/>
  <c r="BB11" i="12"/>
  <c r="BJ2" i="12"/>
  <c r="BI2" i="12"/>
  <c r="BK1" i="12"/>
  <c r="BH2" i="12"/>
  <c r="BJ1" i="12"/>
  <c r="BK2" i="12"/>
  <c r="BG2" i="12"/>
  <c r="BI1" i="12"/>
  <c r="BM1" i="12"/>
  <c r="BH1" i="12"/>
  <c r="BE177" i="12"/>
  <c r="BE176" i="12"/>
  <c r="BE166" i="12"/>
  <c r="BE149" i="12"/>
  <c r="BE66" i="12"/>
  <c r="BE57" i="12"/>
  <c r="BE69" i="12"/>
  <c r="BD72" i="12" s="1"/>
  <c r="BE43" i="12"/>
  <c r="BE67" i="12"/>
  <c r="BE44" i="12"/>
  <c r="BE37" i="12"/>
  <c r="BE36" i="12"/>
  <c r="BE35" i="12"/>
  <c r="BE30" i="12"/>
  <c r="BE24" i="12"/>
  <c r="BE23" i="12"/>
  <c r="BE22" i="12"/>
  <c r="BE21" i="12"/>
  <c r="BE16" i="12"/>
  <c r="BE10" i="12"/>
  <c r="BE9" i="12"/>
  <c r="BE29" i="12"/>
  <c r="BE15" i="12"/>
  <c r="BE38" i="12"/>
  <c r="BE34" i="12"/>
  <c r="BE20" i="12"/>
  <c r="BE6" i="12"/>
  <c r="BE8" i="12"/>
  <c r="BE7" i="12"/>
  <c r="BE11" i="12" s="1"/>
  <c r="AU168" i="12"/>
  <c r="AV168" i="12"/>
  <c r="BA166" i="12"/>
  <c r="BA149" i="12"/>
  <c r="BA176" i="12" s="1"/>
  <c r="BA66" i="12"/>
  <c r="BA71" i="12"/>
  <c r="BC172" i="12" s="1"/>
  <c r="BC79" i="12"/>
  <c r="BA44" i="12"/>
  <c r="BC34" i="12"/>
  <c r="BA30" i="12"/>
  <c r="BC20" i="12"/>
  <c r="BA16" i="12"/>
  <c r="BB34" i="12"/>
  <c r="BB20" i="12"/>
  <c r="BB6" i="12"/>
  <c r="BA4" i="12"/>
  <c r="BC6" i="12"/>
  <c r="AV70" i="12"/>
  <c r="AU70" i="12"/>
  <c r="AU68" i="12"/>
  <c r="AX70" i="12"/>
  <c r="AW70" i="12"/>
  <c r="AW159" i="12"/>
  <c r="AW167" i="12"/>
  <c r="AX167" i="12"/>
  <c r="BD172" i="12"/>
  <c r="BD166" i="12"/>
  <c r="BD149" i="12"/>
  <c r="BD44" i="12"/>
  <c r="BD79" i="12"/>
  <c r="BD66" i="12"/>
  <c r="BD38" i="12"/>
  <c r="BD71" i="12"/>
  <c r="BD42" i="12"/>
  <c r="BD41" i="12"/>
  <c r="BD34" i="12"/>
  <c r="BD27" i="12"/>
  <c r="BD20" i="12"/>
  <c r="BD13" i="12"/>
  <c r="BD37" i="12"/>
  <c r="BD36" i="12"/>
  <c r="BD35" i="12"/>
  <c r="BD30" i="12"/>
  <c r="BD16" i="12"/>
  <c r="BD10" i="12"/>
  <c r="BD28" i="12"/>
  <c r="BD14" i="12"/>
  <c r="BD8" i="12"/>
  <c r="BD7" i="12"/>
  <c r="BD9" i="12"/>
  <c r="BD6" i="12"/>
  <c r="AU167" i="12"/>
  <c r="BC166" i="12"/>
  <c r="BC149" i="12"/>
  <c r="BC59" i="12"/>
  <c r="BC53" i="12"/>
  <c r="BC44" i="12"/>
  <c r="BC66" i="12"/>
  <c r="BC55" i="12"/>
  <c r="BC71" i="12"/>
  <c r="BC153" i="12" s="1"/>
  <c r="BC30" i="12"/>
  <c r="BC16" i="12"/>
  <c r="AU159" i="12"/>
  <c r="AU170" i="12"/>
  <c r="AU173" i="12"/>
  <c r="AV159" i="12"/>
  <c r="AV167" i="12"/>
  <c r="C9" i="4"/>
  <c r="C45" i="4"/>
  <c r="C14" i="4"/>
  <c r="AY171" i="12" l="1"/>
  <c r="BD160" i="12"/>
  <c r="BD171" i="12"/>
  <c r="BA160" i="12"/>
  <c r="BA171" i="12"/>
  <c r="BD151" i="12"/>
  <c r="BA151" i="12"/>
  <c r="BB160" i="12"/>
  <c r="BB171" i="12"/>
  <c r="BC160" i="12"/>
  <c r="BC171" i="12"/>
  <c r="BC173" i="12"/>
  <c r="BC157" i="12"/>
  <c r="BD168" i="12"/>
  <c r="BD157" i="12"/>
  <c r="BB172" i="12"/>
  <c r="BA157" i="12"/>
  <c r="BB170" i="12"/>
  <c r="BB157" i="12"/>
  <c r="BD23" i="12"/>
  <c r="BA177" i="12"/>
  <c r="BE39" i="12"/>
  <c r="BE25" i="12"/>
  <c r="AY159" i="12"/>
  <c r="AY167" i="12"/>
  <c r="BD24" i="12"/>
  <c r="BA153" i="12"/>
  <c r="BB153" i="12"/>
  <c r="BD153" i="12"/>
  <c r="BD21" i="12"/>
  <c r="AY170" i="12"/>
  <c r="BD167" i="12"/>
  <c r="BD173" i="12"/>
  <c r="BD170" i="12"/>
  <c r="BC167" i="12"/>
  <c r="BA159" i="12"/>
  <c r="BA168" i="12"/>
  <c r="BB70" i="12"/>
  <c r="BA68" i="12"/>
  <c r="BA70" i="12"/>
  <c r="BD70" i="12"/>
  <c r="BC70" i="12"/>
  <c r="BG166" i="12"/>
  <c r="BG149" i="12"/>
  <c r="BG177" i="12" s="1"/>
  <c r="BI79" i="12"/>
  <c r="BG71" i="12"/>
  <c r="BG44" i="12"/>
  <c r="BG66" i="12"/>
  <c r="BG30" i="12"/>
  <c r="BG16" i="12"/>
  <c r="BI34" i="12"/>
  <c r="BI20" i="12"/>
  <c r="BH34" i="12"/>
  <c r="BH20" i="12"/>
  <c r="BH6" i="12"/>
  <c r="BG4" i="12"/>
  <c r="BI6" i="12"/>
  <c r="BC168" i="12"/>
  <c r="BA167" i="12"/>
  <c r="BK177" i="12"/>
  <c r="BK176" i="12"/>
  <c r="BK166" i="12"/>
  <c r="BK149" i="12"/>
  <c r="BK69" i="12"/>
  <c r="BJ72" i="12" s="1"/>
  <c r="BK67" i="12"/>
  <c r="BK44" i="12"/>
  <c r="BK43" i="12"/>
  <c r="BK66" i="12"/>
  <c r="BK57" i="12"/>
  <c r="BK30" i="12"/>
  <c r="BK16" i="12"/>
  <c r="BK38" i="12"/>
  <c r="BK37" i="12"/>
  <c r="BK36" i="12"/>
  <c r="BK35" i="12"/>
  <c r="BK34" i="12"/>
  <c r="BK29" i="12"/>
  <c r="BK24" i="12"/>
  <c r="BK23" i="12"/>
  <c r="BK22" i="12"/>
  <c r="BK21" i="12"/>
  <c r="BK20" i="12"/>
  <c r="BK15" i="12"/>
  <c r="BK10" i="12"/>
  <c r="BK9" i="12"/>
  <c r="BK8" i="12"/>
  <c r="BK7" i="12"/>
  <c r="BK6" i="12"/>
  <c r="BI172" i="12"/>
  <c r="BI166" i="12"/>
  <c r="BI149" i="12"/>
  <c r="BI44" i="12"/>
  <c r="BI66" i="12"/>
  <c r="BI55" i="12"/>
  <c r="BI59" i="12"/>
  <c r="BI53" i="12"/>
  <c r="BI71" i="12"/>
  <c r="BI30" i="12"/>
  <c r="BI16" i="12"/>
  <c r="BB159" i="12"/>
  <c r="BO2" i="12"/>
  <c r="BQ1" i="12"/>
  <c r="BO1" i="12"/>
  <c r="BN2" i="12"/>
  <c r="BP1" i="12"/>
  <c r="BM2" i="12"/>
  <c r="BQ2" i="12"/>
  <c r="BP2" i="12"/>
  <c r="BS1" i="12"/>
  <c r="BN1" i="12"/>
  <c r="BJ172" i="12"/>
  <c r="BJ166" i="12"/>
  <c r="BJ149" i="12"/>
  <c r="BJ66" i="12"/>
  <c r="BJ42" i="12"/>
  <c r="BJ71" i="12"/>
  <c r="BJ41" i="12"/>
  <c r="BJ79" i="12"/>
  <c r="BJ44" i="12"/>
  <c r="BJ34" i="12"/>
  <c r="BJ20" i="12"/>
  <c r="BJ30" i="12"/>
  <c r="BJ28" i="12"/>
  <c r="BJ16" i="12"/>
  <c r="BJ14" i="12"/>
  <c r="BJ27" i="12"/>
  <c r="BJ13" i="12"/>
  <c r="BJ6" i="12"/>
  <c r="BB167" i="12"/>
  <c r="BC159" i="12"/>
  <c r="BC170" i="12"/>
  <c r="BD159" i="12"/>
  <c r="BA170" i="12"/>
  <c r="BA173" i="12"/>
  <c r="BH172" i="12"/>
  <c r="BH166" i="12"/>
  <c r="BH149" i="12"/>
  <c r="BH71" i="12"/>
  <c r="BH44" i="12"/>
  <c r="BH66" i="12"/>
  <c r="BH39" i="12"/>
  <c r="BJ38" i="12" s="1"/>
  <c r="BH25" i="12"/>
  <c r="BJ21" i="12" s="1"/>
  <c r="BH11" i="12"/>
  <c r="BJ8" i="12" s="1"/>
  <c r="BH30" i="12"/>
  <c r="BH16" i="12"/>
  <c r="BB168" i="12"/>
  <c r="BB173" i="12"/>
  <c r="Q45" i="4"/>
  <c r="J5" i="1" s="1"/>
  <c r="R17" i="4"/>
  <c r="M17" i="4"/>
  <c r="L17" i="4"/>
  <c r="BE171" i="12" l="1"/>
  <c r="BG176" i="12"/>
  <c r="BH160" i="12"/>
  <c r="BH171" i="12"/>
  <c r="BG157" i="12"/>
  <c r="BG160" i="12"/>
  <c r="BG171" i="12"/>
  <c r="BK171" i="12" s="1"/>
  <c r="BJ151" i="12"/>
  <c r="BG151" i="12"/>
  <c r="BI160" i="12"/>
  <c r="BI171" i="12"/>
  <c r="BJ160" i="12"/>
  <c r="BJ171" i="12"/>
  <c r="BH170" i="12"/>
  <c r="BH157" i="12"/>
  <c r="BJ168" i="12"/>
  <c r="BJ157" i="12"/>
  <c r="BI168" i="12"/>
  <c r="BI157" i="12"/>
  <c r="BH153" i="12"/>
  <c r="BJ22" i="12"/>
  <c r="BJ35" i="12"/>
  <c r="BK39" i="12"/>
  <c r="BJ24" i="12"/>
  <c r="BJ23" i="12"/>
  <c r="BK25" i="12"/>
  <c r="BK11" i="12"/>
  <c r="BE167" i="12"/>
  <c r="BJ7" i="12"/>
  <c r="BJ10" i="12"/>
  <c r="BJ9" i="12"/>
  <c r="BE170" i="12"/>
  <c r="BJ36" i="12"/>
  <c r="BJ153" i="12"/>
  <c r="BG153" i="12"/>
  <c r="BJ37" i="12"/>
  <c r="BI153" i="12"/>
  <c r="BE159" i="12"/>
  <c r="BI167" i="12"/>
  <c r="BJ170" i="12"/>
  <c r="BJ173" i="12"/>
  <c r="BQ177" i="12"/>
  <c r="BQ176" i="12"/>
  <c r="BQ166" i="12"/>
  <c r="BQ149" i="12"/>
  <c r="BQ67" i="12"/>
  <c r="BP72" i="12" s="1"/>
  <c r="BQ44" i="12"/>
  <c r="BQ66" i="12"/>
  <c r="BQ57" i="12"/>
  <c r="BQ69" i="12"/>
  <c r="BQ43" i="12"/>
  <c r="BQ29" i="12"/>
  <c r="BQ15" i="12"/>
  <c r="BQ38" i="12"/>
  <c r="BQ37" i="12"/>
  <c r="BQ36" i="12"/>
  <c r="BQ35" i="12"/>
  <c r="BQ24" i="12"/>
  <c r="BQ23" i="12"/>
  <c r="BQ22" i="12"/>
  <c r="BQ21" i="12"/>
  <c r="BQ10" i="12"/>
  <c r="BQ9" i="12"/>
  <c r="BQ34" i="12"/>
  <c r="BQ30" i="12"/>
  <c r="BQ20" i="12"/>
  <c r="BQ16" i="12"/>
  <c r="BQ6" i="12"/>
  <c r="BQ8" i="12"/>
  <c r="BQ7" i="12"/>
  <c r="BH70" i="12"/>
  <c r="BG70" i="12"/>
  <c r="BJ70" i="12"/>
  <c r="BI70" i="12"/>
  <c r="BG68" i="12"/>
  <c r="BG168" i="12"/>
  <c r="BH159" i="12"/>
  <c r="BM177" i="12"/>
  <c r="BM166" i="12"/>
  <c r="BM149" i="12"/>
  <c r="BM176" i="12" s="1"/>
  <c r="BM71" i="12"/>
  <c r="BM44" i="12"/>
  <c r="BO79" i="12"/>
  <c r="BM66" i="12"/>
  <c r="BO34" i="12"/>
  <c r="BO20" i="12"/>
  <c r="BN34" i="12"/>
  <c r="BN20" i="12"/>
  <c r="BM30" i="12"/>
  <c r="BM16" i="12"/>
  <c r="BN6" i="12"/>
  <c r="BM4" i="12"/>
  <c r="BO6" i="12"/>
  <c r="BH168" i="12"/>
  <c r="BJ159" i="12"/>
  <c r="BJ167" i="12"/>
  <c r="BT2" i="12"/>
  <c r="BW2" i="12"/>
  <c r="BS2" i="12"/>
  <c r="BU1" i="12"/>
  <c r="BV2" i="12"/>
  <c r="BY1" i="12"/>
  <c r="BU2" i="12"/>
  <c r="BW1" i="12"/>
  <c r="BV1" i="12"/>
  <c r="BT1" i="12"/>
  <c r="BO166" i="12"/>
  <c r="BO149" i="12"/>
  <c r="BO66" i="12"/>
  <c r="BO59" i="12"/>
  <c r="BO55" i="12"/>
  <c r="BO53" i="12"/>
  <c r="BO71" i="12"/>
  <c r="BO44" i="12"/>
  <c r="BO30" i="12"/>
  <c r="BO16" i="12"/>
  <c r="BI159" i="12"/>
  <c r="BI170" i="12"/>
  <c r="BI173" i="12"/>
  <c r="BG167" i="12"/>
  <c r="BH167" i="12"/>
  <c r="BH173" i="12"/>
  <c r="BP172" i="12"/>
  <c r="BP166" i="12"/>
  <c r="BP149" i="12"/>
  <c r="BP79" i="12"/>
  <c r="BP41" i="12"/>
  <c r="BP71" i="12"/>
  <c r="BP44" i="12"/>
  <c r="BP42" i="12"/>
  <c r="BP66" i="12"/>
  <c r="BP34" i="12"/>
  <c r="BP30" i="12"/>
  <c r="BP20" i="12"/>
  <c r="BP16" i="12"/>
  <c r="BP27" i="12"/>
  <c r="BP13" i="12"/>
  <c r="BP28" i="12"/>
  <c r="BP14" i="12"/>
  <c r="BP6" i="12"/>
  <c r="BN166" i="12"/>
  <c r="BN149" i="12"/>
  <c r="BN71" i="12"/>
  <c r="BN44" i="12"/>
  <c r="BN66" i="12"/>
  <c r="BN39" i="12"/>
  <c r="BP36" i="12" s="1"/>
  <c r="BN30" i="12"/>
  <c r="BN25" i="12"/>
  <c r="BP21" i="12" s="1"/>
  <c r="BN16" i="12"/>
  <c r="BN11" i="12"/>
  <c r="BP9" i="12" s="1"/>
  <c r="BG159" i="12"/>
  <c r="BK159" i="12" s="1"/>
  <c r="BG170" i="12"/>
  <c r="BK170" i="12" s="1"/>
  <c r="BG173" i="12"/>
  <c r="M53" i="7"/>
  <c r="K119" i="7"/>
  <c r="K118" i="7"/>
  <c r="K117" i="7"/>
  <c r="K116" i="7"/>
  <c r="K115" i="7"/>
  <c r="K114" i="7"/>
  <c r="K113" i="7"/>
  <c r="K112" i="7"/>
  <c r="K111" i="7"/>
  <c r="K110" i="7"/>
  <c r="K105" i="7"/>
  <c r="K104" i="7"/>
  <c r="K103" i="7"/>
  <c r="K102" i="7"/>
  <c r="K101" i="7"/>
  <c r="K100" i="7"/>
  <c r="K99" i="7"/>
  <c r="K98" i="7"/>
  <c r="K97" i="7"/>
  <c r="K96" i="7"/>
  <c r="K91" i="7"/>
  <c r="K90" i="7"/>
  <c r="K89" i="7"/>
  <c r="K88" i="7"/>
  <c r="K87" i="7"/>
  <c r="K86" i="7"/>
  <c r="K85" i="7"/>
  <c r="K84" i="7"/>
  <c r="K83" i="7"/>
  <c r="K82" i="7"/>
  <c r="K77" i="7"/>
  <c r="K76" i="7"/>
  <c r="K75" i="7"/>
  <c r="K74" i="7"/>
  <c r="K73" i="7"/>
  <c r="K72" i="7"/>
  <c r="K71" i="7"/>
  <c r="K70" i="7"/>
  <c r="K69" i="7"/>
  <c r="K68" i="7"/>
  <c r="L68" i="7" s="1"/>
  <c r="M68" i="7" s="1"/>
  <c r="K63" i="7"/>
  <c r="K62" i="7"/>
  <c r="L62" i="7" s="1"/>
  <c r="M62" i="7" s="1"/>
  <c r="K61" i="7"/>
  <c r="K60" i="7"/>
  <c r="L60" i="7" s="1"/>
  <c r="M60" i="7" s="1"/>
  <c r="K59" i="7"/>
  <c r="K58" i="7"/>
  <c r="K57" i="7"/>
  <c r="K56" i="7"/>
  <c r="L56" i="7" s="1"/>
  <c r="M56" i="7" s="1"/>
  <c r="K55" i="7"/>
  <c r="L55" i="7" s="1"/>
  <c r="M55" i="7" s="1"/>
  <c r="K54" i="7"/>
  <c r="L54" i="7" s="1"/>
  <c r="M54" i="7" s="1"/>
  <c r="K49" i="7"/>
  <c r="L49" i="7" s="1"/>
  <c r="M49" i="7" s="1"/>
  <c r="K48" i="7"/>
  <c r="L48" i="7" s="1"/>
  <c r="M48" i="7" s="1"/>
  <c r="K47" i="7"/>
  <c r="K46" i="7"/>
  <c r="L46" i="7" s="1"/>
  <c r="M46" i="7" s="1"/>
  <c r="K45" i="7"/>
  <c r="L45" i="7" s="1"/>
  <c r="M45" i="7" s="1"/>
  <c r="K44" i="7"/>
  <c r="K43" i="7"/>
  <c r="K42" i="7"/>
  <c r="K41" i="7"/>
  <c r="K40" i="7"/>
  <c r="L40" i="7" s="1"/>
  <c r="M40" i="7" s="1"/>
  <c r="K35" i="7"/>
  <c r="K34" i="7"/>
  <c r="K33" i="7"/>
  <c r="K32" i="7"/>
  <c r="K31" i="7"/>
  <c r="K30" i="7"/>
  <c r="K29" i="7"/>
  <c r="K28" i="7"/>
  <c r="L28" i="7" s="1"/>
  <c r="M28" i="7" s="1"/>
  <c r="K27" i="7"/>
  <c r="L27" i="7" s="1"/>
  <c r="M27" i="7" s="1"/>
  <c r="K26" i="7"/>
  <c r="L41" i="7"/>
  <c r="M41" i="7" s="1"/>
  <c r="K21" i="7"/>
  <c r="L21" i="7" s="1"/>
  <c r="M21" i="7" s="1"/>
  <c r="K20" i="7"/>
  <c r="L20" i="7" s="1"/>
  <c r="M20" i="7" s="1"/>
  <c r="K19" i="7"/>
  <c r="L19" i="7" s="1"/>
  <c r="M19" i="7" s="1"/>
  <c r="K18" i="7"/>
  <c r="L18" i="7" s="1"/>
  <c r="M18" i="7" s="1"/>
  <c r="K17" i="7"/>
  <c r="K16" i="7"/>
  <c r="K15" i="7"/>
  <c r="L15" i="7" s="1"/>
  <c r="M15" i="7" s="1"/>
  <c r="K13" i="7"/>
  <c r="L13" i="7" s="1"/>
  <c r="M13" i="7" s="1"/>
  <c r="K12" i="7"/>
  <c r="L12" i="7" s="1"/>
  <c r="M12" i="7" s="1"/>
  <c r="L119" i="7"/>
  <c r="M119" i="7" s="1"/>
  <c r="L118" i="7"/>
  <c r="M118" i="7" s="1"/>
  <c r="L117" i="7"/>
  <c r="M117" i="7" s="1"/>
  <c r="L116" i="7"/>
  <c r="M116" i="7" s="1"/>
  <c r="L115" i="7"/>
  <c r="M115" i="7" s="1"/>
  <c r="L114" i="7"/>
  <c r="M114" i="7" s="1"/>
  <c r="L113" i="7"/>
  <c r="M113" i="7" s="1"/>
  <c r="L112" i="7"/>
  <c r="M112" i="7" s="1"/>
  <c r="L111" i="7"/>
  <c r="M111" i="7" s="1"/>
  <c r="L110" i="7"/>
  <c r="M110" i="7" s="1"/>
  <c r="L105" i="7"/>
  <c r="M105" i="7" s="1"/>
  <c r="L104" i="7"/>
  <c r="M104" i="7" s="1"/>
  <c r="L103" i="7"/>
  <c r="M103" i="7" s="1"/>
  <c r="L102" i="7"/>
  <c r="M102" i="7" s="1"/>
  <c r="L101" i="7"/>
  <c r="M101" i="7" s="1"/>
  <c r="L100" i="7"/>
  <c r="M100" i="7" s="1"/>
  <c r="L99" i="7"/>
  <c r="M99" i="7" s="1"/>
  <c r="L98" i="7"/>
  <c r="M98" i="7" s="1"/>
  <c r="L97" i="7"/>
  <c r="M97" i="7" s="1"/>
  <c r="L96" i="7"/>
  <c r="M96" i="7" s="1"/>
  <c r="L91" i="7"/>
  <c r="M91" i="7" s="1"/>
  <c r="L90" i="7"/>
  <c r="M90" i="7" s="1"/>
  <c r="L89" i="7"/>
  <c r="M89" i="7" s="1"/>
  <c r="L88" i="7"/>
  <c r="M88" i="7" s="1"/>
  <c r="L87" i="7"/>
  <c r="M87" i="7" s="1"/>
  <c r="L86" i="7"/>
  <c r="M86" i="7" s="1"/>
  <c r="L85" i="7"/>
  <c r="M85" i="7" s="1"/>
  <c r="L84" i="7"/>
  <c r="M84" i="7" s="1"/>
  <c r="L83" i="7"/>
  <c r="M83" i="7" s="1"/>
  <c r="L82" i="7"/>
  <c r="M82" i="7" s="1"/>
  <c r="L77" i="7"/>
  <c r="M77" i="7" s="1"/>
  <c r="L76" i="7"/>
  <c r="M76" i="7" s="1"/>
  <c r="L75" i="7"/>
  <c r="M75" i="7" s="1"/>
  <c r="L74" i="7"/>
  <c r="M74" i="7" s="1"/>
  <c r="L73" i="7"/>
  <c r="M73" i="7" s="1"/>
  <c r="L72" i="7"/>
  <c r="M72" i="7" s="1"/>
  <c r="L71" i="7"/>
  <c r="M71" i="7" s="1"/>
  <c r="L70" i="7"/>
  <c r="M70" i="7" s="1"/>
  <c r="L69" i="7"/>
  <c r="M69" i="7" s="1"/>
  <c r="L63" i="7"/>
  <c r="M63" i="7" s="1"/>
  <c r="L61" i="7"/>
  <c r="M61" i="7" s="1"/>
  <c r="L59" i="7"/>
  <c r="M59" i="7" s="1"/>
  <c r="L58" i="7"/>
  <c r="M58" i="7" s="1"/>
  <c r="L57" i="7"/>
  <c r="M57" i="7" s="1"/>
  <c r="L47" i="7"/>
  <c r="M47" i="7" s="1"/>
  <c r="L44" i="7"/>
  <c r="M44" i="7" s="1"/>
  <c r="L43" i="7"/>
  <c r="M43" i="7" s="1"/>
  <c r="L42" i="7"/>
  <c r="M42" i="7" s="1"/>
  <c r="L35" i="7"/>
  <c r="M35" i="7" s="1"/>
  <c r="L34" i="7"/>
  <c r="M34" i="7" s="1"/>
  <c r="L33" i="7"/>
  <c r="M33" i="7" s="1"/>
  <c r="L32" i="7"/>
  <c r="M32" i="7" s="1"/>
  <c r="L31" i="7"/>
  <c r="M31" i="7" s="1"/>
  <c r="L30" i="7"/>
  <c r="M30" i="7" s="1"/>
  <c r="L29" i="7"/>
  <c r="M29" i="7" s="1"/>
  <c r="L26" i="7"/>
  <c r="M26" i="7" s="1"/>
  <c r="L17" i="7"/>
  <c r="M17" i="7" s="1"/>
  <c r="L16" i="7"/>
  <c r="M16" i="7" s="1"/>
  <c r="BQ25" i="12" l="1"/>
  <c r="BP157" i="12"/>
  <c r="BP160" i="12"/>
  <c r="BP171" i="12"/>
  <c r="BO157" i="12"/>
  <c r="BO160" i="12"/>
  <c r="BO171" i="12"/>
  <c r="BN157" i="12"/>
  <c r="BN160" i="12"/>
  <c r="BN171" i="12"/>
  <c r="BM160" i="12"/>
  <c r="BM171" i="12"/>
  <c r="BM151" i="12"/>
  <c r="BP151" i="12"/>
  <c r="BM170" i="12"/>
  <c r="BM157" i="12"/>
  <c r="BP22" i="12"/>
  <c r="BP7" i="12"/>
  <c r="BN172" i="12"/>
  <c r="BP10" i="12"/>
  <c r="BP37" i="12"/>
  <c r="BQ11" i="12"/>
  <c r="BO153" i="12"/>
  <c r="BN173" i="12"/>
  <c r="BN153" i="12"/>
  <c r="BP167" i="12"/>
  <c r="BP153" i="12"/>
  <c r="BQ39" i="12"/>
  <c r="BP8" i="12"/>
  <c r="BP23" i="12"/>
  <c r="BP35" i="12"/>
  <c r="BP38" i="12"/>
  <c r="BO172" i="12"/>
  <c r="BP24" i="12"/>
  <c r="BK167" i="12"/>
  <c r="BM153" i="12"/>
  <c r="BM167" i="12"/>
  <c r="BM173" i="12"/>
  <c r="BO168" i="12"/>
  <c r="BN168" i="12"/>
  <c r="BP170" i="12"/>
  <c r="BO159" i="12"/>
  <c r="BO170" i="12"/>
  <c r="CC2" i="12"/>
  <c r="BY2" i="12"/>
  <c r="CA1" i="12"/>
  <c r="CB2" i="12"/>
  <c r="CE1" i="12"/>
  <c r="BZ1" i="12"/>
  <c r="CA2" i="12"/>
  <c r="BZ2" i="12"/>
  <c r="CB1" i="12"/>
  <c r="CC1" i="12"/>
  <c r="BW177" i="12"/>
  <c r="BW176" i="12"/>
  <c r="BW166" i="12"/>
  <c r="BW149" i="12"/>
  <c r="BW44" i="12"/>
  <c r="BW43" i="12"/>
  <c r="BW66" i="12"/>
  <c r="BW57" i="12"/>
  <c r="BW69" i="12"/>
  <c r="BW67" i="12"/>
  <c r="BV72" i="12" s="1"/>
  <c r="BW38" i="12"/>
  <c r="BW29" i="12"/>
  <c r="BW15" i="12"/>
  <c r="BW30" i="12"/>
  <c r="BW16" i="12"/>
  <c r="BW37" i="12"/>
  <c r="BW36" i="12"/>
  <c r="BW35" i="12"/>
  <c r="BW34" i="12"/>
  <c r="BW24" i="12"/>
  <c r="BW23" i="12"/>
  <c r="BW22" i="12"/>
  <c r="BW21" i="12"/>
  <c r="BW20" i="12"/>
  <c r="BW10" i="12"/>
  <c r="BW9" i="12"/>
  <c r="BW8" i="12"/>
  <c r="BW7" i="12"/>
  <c r="BW6" i="12"/>
  <c r="BM159" i="12"/>
  <c r="BM168" i="12"/>
  <c r="BN159" i="12"/>
  <c r="BN170" i="12"/>
  <c r="BV166" i="12"/>
  <c r="BV149" i="12"/>
  <c r="BV42" i="12"/>
  <c r="BV41" i="12"/>
  <c r="BV44" i="12"/>
  <c r="BV71" i="12"/>
  <c r="BV66" i="12"/>
  <c r="BV79" i="12"/>
  <c r="BV38" i="12"/>
  <c r="BV34" i="12"/>
  <c r="BV20" i="12"/>
  <c r="BV28" i="12"/>
  <c r="BV27" i="12"/>
  <c r="BV14" i="12"/>
  <c r="BV13" i="12"/>
  <c r="BV30" i="12"/>
  <c r="BV16" i="12"/>
  <c r="BV6" i="12"/>
  <c r="BT166" i="12"/>
  <c r="BT153" i="12"/>
  <c r="BT149" i="12"/>
  <c r="BT71" i="12"/>
  <c r="BT66" i="12"/>
  <c r="BT44" i="12"/>
  <c r="BT39" i="12"/>
  <c r="BV36" i="12" s="1"/>
  <c r="BT25" i="12"/>
  <c r="BV22" i="12" s="1"/>
  <c r="BT11" i="12"/>
  <c r="BV7" i="12" s="1"/>
  <c r="BT30" i="12"/>
  <c r="BT16" i="12"/>
  <c r="BO167" i="12"/>
  <c r="BO173" i="12"/>
  <c r="BN70" i="12"/>
  <c r="BM70" i="12"/>
  <c r="BP70" i="12"/>
  <c r="BM68" i="12"/>
  <c r="BO70" i="12"/>
  <c r="BN167" i="12"/>
  <c r="BP159" i="12"/>
  <c r="BP168" i="12"/>
  <c r="BP173" i="12"/>
  <c r="BU166" i="12"/>
  <c r="BU149" i="12"/>
  <c r="BU59" i="12"/>
  <c r="BU53" i="12"/>
  <c r="BU44" i="12"/>
  <c r="BU71" i="12"/>
  <c r="BU66" i="12"/>
  <c r="BU55" i="12"/>
  <c r="BU30" i="12"/>
  <c r="BU16" i="12"/>
  <c r="BS166" i="12"/>
  <c r="BS149" i="12"/>
  <c r="BS177" i="12" s="1"/>
  <c r="BU79" i="12"/>
  <c r="BS44" i="12"/>
  <c r="BS71" i="12"/>
  <c r="BS66" i="12"/>
  <c r="BU34" i="12"/>
  <c r="BU20" i="12"/>
  <c r="BT34" i="12"/>
  <c r="BS30" i="12"/>
  <c r="BT20" i="12"/>
  <c r="BS16" i="12"/>
  <c r="BT6" i="12"/>
  <c r="BU6" i="12"/>
  <c r="BS4" i="12"/>
  <c r="N39" i="7"/>
  <c r="L78" i="7"/>
  <c r="N67" i="7" s="1"/>
  <c r="L92" i="7"/>
  <c r="N81" i="7" s="1"/>
  <c r="L120" i="7"/>
  <c r="N109" i="7" s="1"/>
  <c r="L106" i="7"/>
  <c r="N95" i="7" s="1"/>
  <c r="L64" i="7"/>
  <c r="N53" i="7" s="1"/>
  <c r="L50" i="7"/>
  <c r="L36" i="7"/>
  <c r="N25" i="7" s="1"/>
  <c r="BN1" i="7"/>
  <c r="F119" i="7"/>
  <c r="F118" i="7"/>
  <c r="F117" i="7"/>
  <c r="F116" i="7"/>
  <c r="F115" i="7"/>
  <c r="F114" i="7"/>
  <c r="F113" i="7"/>
  <c r="F112" i="7"/>
  <c r="F111" i="7"/>
  <c r="F110" i="7"/>
  <c r="F105" i="7"/>
  <c r="F104" i="7"/>
  <c r="F103" i="7"/>
  <c r="F102" i="7"/>
  <c r="F101" i="7"/>
  <c r="F100" i="7"/>
  <c r="F99" i="7"/>
  <c r="F98" i="7"/>
  <c r="F97" i="7"/>
  <c r="F96" i="7"/>
  <c r="F91" i="7"/>
  <c r="F90" i="7"/>
  <c r="F89" i="7"/>
  <c r="F88" i="7"/>
  <c r="F87" i="7"/>
  <c r="F86" i="7"/>
  <c r="F85" i="7"/>
  <c r="F84" i="7"/>
  <c r="F83" i="7"/>
  <c r="F82" i="7"/>
  <c r="F77" i="7"/>
  <c r="F76" i="7"/>
  <c r="F75" i="7"/>
  <c r="F74" i="7"/>
  <c r="F73" i="7"/>
  <c r="F72" i="7"/>
  <c r="F71" i="7"/>
  <c r="F70" i="7"/>
  <c r="F69" i="7"/>
  <c r="F68" i="7"/>
  <c r="F63" i="7"/>
  <c r="F62" i="7"/>
  <c r="F61" i="7"/>
  <c r="F60" i="7"/>
  <c r="F59" i="7"/>
  <c r="F58" i="7"/>
  <c r="F57" i="7"/>
  <c r="F56" i="7"/>
  <c r="F55" i="7"/>
  <c r="F54" i="7"/>
  <c r="F49" i="7"/>
  <c r="F48" i="7"/>
  <c r="F47" i="7"/>
  <c r="F46" i="7"/>
  <c r="F45" i="7"/>
  <c r="F44" i="7"/>
  <c r="F43" i="7"/>
  <c r="F42" i="7"/>
  <c r="F41" i="7"/>
  <c r="F40" i="7"/>
  <c r="F35" i="7"/>
  <c r="F34" i="7"/>
  <c r="F33" i="7"/>
  <c r="F32" i="7"/>
  <c r="F31" i="7"/>
  <c r="F30" i="7"/>
  <c r="F29" i="7"/>
  <c r="F28" i="7"/>
  <c r="F27" i="7"/>
  <c r="F26" i="7"/>
  <c r="F21" i="7"/>
  <c r="F20" i="7"/>
  <c r="F19" i="7"/>
  <c r="F18" i="7"/>
  <c r="F17" i="7"/>
  <c r="F16" i="7"/>
  <c r="F15" i="7"/>
  <c r="F14" i="7"/>
  <c r="F13" i="7"/>
  <c r="F12" i="7"/>
  <c r="I120" i="7"/>
  <c r="F120" i="7" s="1"/>
  <c r="I106" i="7"/>
  <c r="F106" i="7" s="1"/>
  <c r="I92" i="7"/>
  <c r="F92" i="7" s="1"/>
  <c r="I78" i="7"/>
  <c r="F78" i="7" s="1"/>
  <c r="I64" i="7"/>
  <c r="F64" i="7" s="1"/>
  <c r="I50" i="7"/>
  <c r="F50" i="7" s="1"/>
  <c r="I36" i="7"/>
  <c r="F36" i="7" s="1"/>
  <c r="I22" i="7"/>
  <c r="F22" i="7" s="1"/>
  <c r="J120" i="7"/>
  <c r="J106" i="7"/>
  <c r="J92" i="7"/>
  <c r="J78" i="7"/>
  <c r="J64" i="7"/>
  <c r="J50" i="7"/>
  <c r="J36" i="7"/>
  <c r="J22" i="7"/>
  <c r="BS176" i="12" l="1"/>
  <c r="BQ170" i="12"/>
  <c r="BW39" i="12"/>
  <c r="CB72" i="12"/>
  <c r="BV35" i="12"/>
  <c r="BQ171" i="12"/>
  <c r="BS160" i="12"/>
  <c r="BS171" i="12"/>
  <c r="BW171" i="12" s="1"/>
  <c r="BS151" i="12"/>
  <c r="BV151" i="12"/>
  <c r="BV160" i="12"/>
  <c r="BV171" i="12"/>
  <c r="BU160" i="12"/>
  <c r="BU171" i="12"/>
  <c r="BT157" i="12"/>
  <c r="BT160" i="12"/>
  <c r="BT171" i="12"/>
  <c r="BT172" i="12"/>
  <c r="BS157" i="12"/>
  <c r="BV173" i="12"/>
  <c r="BV157" i="12"/>
  <c r="BU170" i="12"/>
  <c r="BU157" i="12"/>
  <c r="BV37" i="12"/>
  <c r="BW11" i="12"/>
  <c r="BQ159" i="12"/>
  <c r="BW25" i="12"/>
  <c r="BV8" i="12"/>
  <c r="BV172" i="12"/>
  <c r="BV23" i="12"/>
  <c r="BU153" i="12"/>
  <c r="BV9" i="12"/>
  <c r="BV24" i="12"/>
  <c r="BS153" i="12"/>
  <c r="BV10" i="12"/>
  <c r="BV21" i="12"/>
  <c r="BV153" i="12"/>
  <c r="BQ167" i="12"/>
  <c r="BU172" i="12"/>
  <c r="BS167" i="12"/>
  <c r="BS168" i="12"/>
  <c r="BU167" i="12"/>
  <c r="BV168" i="12"/>
  <c r="BS159" i="12"/>
  <c r="BS170" i="12"/>
  <c r="BS173" i="12"/>
  <c r="BT167" i="12"/>
  <c r="BV167" i="12"/>
  <c r="BY166" i="12"/>
  <c r="BY149" i="12"/>
  <c r="BY176" i="12" s="1"/>
  <c r="BY66" i="12"/>
  <c r="BY71" i="12"/>
  <c r="CA79" i="12"/>
  <c r="BY44" i="12"/>
  <c r="CA34" i="12"/>
  <c r="BY30" i="12"/>
  <c r="CA20" i="12"/>
  <c r="BY16" i="12"/>
  <c r="BZ34" i="12"/>
  <c r="BZ20" i="12"/>
  <c r="BZ6" i="12"/>
  <c r="BY4" i="12"/>
  <c r="CA6" i="12"/>
  <c r="BU159" i="12"/>
  <c r="BT159" i="12"/>
  <c r="CH2" i="12"/>
  <c r="CK1" i="12"/>
  <c r="CH1" i="12"/>
  <c r="CG2" i="12"/>
  <c r="CI1" i="12"/>
  <c r="CF2" i="12"/>
  <c r="CI2" i="12"/>
  <c r="CE2" i="12"/>
  <c r="CG1" i="12"/>
  <c r="CF1" i="12"/>
  <c r="CC177" i="12"/>
  <c r="CC176" i="12"/>
  <c r="CC166" i="12"/>
  <c r="CC149" i="12"/>
  <c r="CC66" i="12"/>
  <c r="CC57" i="12"/>
  <c r="CC69" i="12"/>
  <c r="CC43" i="12"/>
  <c r="CC67" i="12"/>
  <c r="CC44" i="12"/>
  <c r="CC37" i="12"/>
  <c r="CC36" i="12"/>
  <c r="CC35" i="12"/>
  <c r="CC30" i="12"/>
  <c r="CC24" i="12"/>
  <c r="CC23" i="12"/>
  <c r="CC22" i="12"/>
  <c r="CC21" i="12"/>
  <c r="CC16" i="12"/>
  <c r="CC10" i="12"/>
  <c r="CC9" i="12"/>
  <c r="CC29" i="12"/>
  <c r="CC15" i="12"/>
  <c r="CC38" i="12"/>
  <c r="CC34" i="12"/>
  <c r="CC20" i="12"/>
  <c r="CC6" i="12"/>
  <c r="CC8" i="12"/>
  <c r="CC7" i="12"/>
  <c r="BT168" i="12"/>
  <c r="BT173" i="12"/>
  <c r="BT70" i="12"/>
  <c r="BS70" i="12"/>
  <c r="BS68" i="12"/>
  <c r="BV70" i="12"/>
  <c r="BU70" i="12"/>
  <c r="BZ166" i="12"/>
  <c r="BZ149" i="12"/>
  <c r="BZ71" i="12"/>
  <c r="BZ39" i="12"/>
  <c r="CB38" i="12" s="1"/>
  <c r="BZ44" i="12"/>
  <c r="BZ66" i="12"/>
  <c r="BZ30" i="12"/>
  <c r="BZ16" i="12"/>
  <c r="BZ25" i="12"/>
  <c r="BZ11" i="12"/>
  <c r="CB10" i="12" s="1"/>
  <c r="CB166" i="12"/>
  <c r="CB149" i="12"/>
  <c r="CB44" i="12"/>
  <c r="CB79" i="12"/>
  <c r="CB66" i="12"/>
  <c r="CB71" i="12"/>
  <c r="CB42" i="12"/>
  <c r="CB41" i="12"/>
  <c r="CB34" i="12"/>
  <c r="CB27" i="12"/>
  <c r="CB20" i="12"/>
  <c r="CB13" i="12"/>
  <c r="CB30" i="12"/>
  <c r="CB24" i="12"/>
  <c r="CB23" i="12"/>
  <c r="CB22" i="12"/>
  <c r="CB21" i="12"/>
  <c r="CB16" i="12"/>
  <c r="CB28" i="12"/>
  <c r="CB14" i="12"/>
  <c r="CB8" i="12"/>
  <c r="CB9" i="12"/>
  <c r="CB6" i="12"/>
  <c r="BU168" i="12"/>
  <c r="BU173" i="12"/>
  <c r="BT170" i="12"/>
  <c r="BV159" i="12"/>
  <c r="BV170" i="12"/>
  <c r="CA172" i="12"/>
  <c r="CA166" i="12"/>
  <c r="CA149" i="12"/>
  <c r="CA59" i="12"/>
  <c r="CA53" i="12"/>
  <c r="CA44" i="12"/>
  <c r="CA66" i="12"/>
  <c r="CA55" i="12"/>
  <c r="CA71" i="12"/>
  <c r="CA30" i="12"/>
  <c r="CA16" i="12"/>
  <c r="K14" i="7"/>
  <c r="L14" i="7" s="1"/>
  <c r="L22" i="7" s="1"/>
  <c r="N2" i="7"/>
  <c r="O1" i="7"/>
  <c r="CB7" i="12" l="1"/>
  <c r="CC11" i="12"/>
  <c r="BY177" i="12"/>
  <c r="BY160" i="12"/>
  <c r="BY171" i="12"/>
  <c r="CB151" i="12"/>
  <c r="BY151" i="12"/>
  <c r="CB157" i="12"/>
  <c r="CB160" i="12"/>
  <c r="CB171" i="12"/>
  <c r="BZ160" i="12"/>
  <c r="BZ171" i="12"/>
  <c r="CA160" i="12"/>
  <c r="CA171" i="12"/>
  <c r="CA153" i="12"/>
  <c r="CA157" i="12"/>
  <c r="BY153" i="12"/>
  <c r="BY157" i="12"/>
  <c r="BZ170" i="12"/>
  <c r="BZ157" i="12"/>
  <c r="CB35" i="12"/>
  <c r="BZ172" i="12"/>
  <c r="CB36" i="12"/>
  <c r="CB37" i="12"/>
  <c r="BZ153" i="12"/>
  <c r="CC39" i="12"/>
  <c r="CB153" i="12"/>
  <c r="CC25" i="12"/>
  <c r="CB172" i="12"/>
  <c r="BW159" i="12"/>
  <c r="BW170" i="12"/>
  <c r="BW167" i="12"/>
  <c r="CA168" i="12"/>
  <c r="BY167" i="12"/>
  <c r="CA173" i="12"/>
  <c r="BY173" i="12"/>
  <c r="CA159" i="12"/>
  <c r="CA170" i="12"/>
  <c r="CB159" i="12"/>
  <c r="CB168" i="12"/>
  <c r="CF166" i="12"/>
  <c r="CF149" i="12"/>
  <c r="CF71" i="12"/>
  <c r="CF44" i="12"/>
  <c r="CF66" i="12"/>
  <c r="CF39" i="12"/>
  <c r="CH36" i="12" s="1"/>
  <c r="CF25" i="12"/>
  <c r="CH24" i="12" s="1"/>
  <c r="CF11" i="12"/>
  <c r="CH9" i="12" s="1"/>
  <c r="CF30" i="12"/>
  <c r="CF16" i="12"/>
  <c r="CM2" i="12"/>
  <c r="CO1" i="12"/>
  <c r="CL2" i="12"/>
  <c r="CN1" i="12"/>
  <c r="CK2" i="12"/>
  <c r="CO2" i="12"/>
  <c r="CM1" i="12"/>
  <c r="CN2" i="12"/>
  <c r="CQ1" i="12"/>
  <c r="CL1" i="12"/>
  <c r="BY170" i="12"/>
  <c r="CB167" i="12"/>
  <c r="BZ159" i="12"/>
  <c r="CH166" i="12"/>
  <c r="CH149" i="12"/>
  <c r="CH66" i="12"/>
  <c r="CH42" i="12"/>
  <c r="CH71" i="12"/>
  <c r="CH41" i="12"/>
  <c r="CH79" i="12"/>
  <c r="CH44" i="12"/>
  <c r="CH37" i="12"/>
  <c r="CH34" i="12"/>
  <c r="CH23" i="12"/>
  <c r="CH22" i="12"/>
  <c r="CH21" i="12"/>
  <c r="CH20" i="12"/>
  <c r="CH30" i="12"/>
  <c r="CH28" i="12"/>
  <c r="CH16" i="12"/>
  <c r="CH14" i="12"/>
  <c r="CH27" i="12"/>
  <c r="CH13" i="12"/>
  <c r="CH7" i="12"/>
  <c r="CH6" i="12"/>
  <c r="BY159" i="12"/>
  <c r="BY168" i="12"/>
  <c r="CA167" i="12"/>
  <c r="CB170" i="12"/>
  <c r="CB173" i="12"/>
  <c r="BZ167" i="12"/>
  <c r="CE166" i="12"/>
  <c r="CE149" i="12"/>
  <c r="CE176" i="12" s="1"/>
  <c r="CG79" i="12"/>
  <c r="CE71" i="12"/>
  <c r="CE44" i="12"/>
  <c r="CE66" i="12"/>
  <c r="CE30" i="12"/>
  <c r="CE16" i="12"/>
  <c r="CG34" i="12"/>
  <c r="CG20" i="12"/>
  <c r="CF34" i="12"/>
  <c r="CF20" i="12"/>
  <c r="CF6" i="12"/>
  <c r="CE4" i="12"/>
  <c r="CG6" i="12"/>
  <c r="CG172" i="12"/>
  <c r="CG166" i="12"/>
  <c r="CG149" i="12"/>
  <c r="CG44" i="12"/>
  <c r="CG66" i="12"/>
  <c r="CG55" i="12"/>
  <c r="CG59" i="12"/>
  <c r="CG53" i="12"/>
  <c r="CG71" i="12"/>
  <c r="CG30" i="12"/>
  <c r="CG16" i="12"/>
  <c r="BZ168" i="12"/>
  <c r="BZ173" i="12"/>
  <c r="BZ70" i="12"/>
  <c r="BY68" i="12"/>
  <c r="BY70" i="12"/>
  <c r="CB70" i="12"/>
  <c r="CA70" i="12"/>
  <c r="CI177" i="12"/>
  <c r="CI176" i="12"/>
  <c r="CI166" i="12"/>
  <c r="CI149" i="12"/>
  <c r="CI69" i="12"/>
  <c r="CI67" i="12"/>
  <c r="CH72" i="12" s="1"/>
  <c r="CI44" i="12"/>
  <c r="CI43" i="12"/>
  <c r="CI66" i="12"/>
  <c r="CI57" i="12"/>
  <c r="CI30" i="12"/>
  <c r="CI16" i="12"/>
  <c r="CI38" i="12"/>
  <c r="CI37" i="12"/>
  <c r="CI36" i="12"/>
  <c r="CI35" i="12"/>
  <c r="CI34" i="12"/>
  <c r="CI29" i="12"/>
  <c r="CI24" i="12"/>
  <c r="CI23" i="12"/>
  <c r="CI22" i="12"/>
  <c r="CI21" i="12"/>
  <c r="CI20" i="12"/>
  <c r="CI15" i="12"/>
  <c r="CI10" i="12"/>
  <c r="CI9" i="12"/>
  <c r="CI8" i="12"/>
  <c r="CI7" i="12"/>
  <c r="CI6" i="12"/>
  <c r="M14" i="7"/>
  <c r="N11" i="7" s="1"/>
  <c r="O2" i="7"/>
  <c r="BO2" i="7" s="1"/>
  <c r="BO1" i="7"/>
  <c r="BN2" i="7"/>
  <c r="P1" i="7"/>
  <c r="BP1" i="7" s="1"/>
  <c r="CH8" i="12" l="1"/>
  <c r="CH10" i="12"/>
  <c r="CI25" i="12"/>
  <c r="CC171" i="12"/>
  <c r="CF160" i="12"/>
  <c r="CF171" i="12"/>
  <c r="CG160" i="12"/>
  <c r="CG171" i="12"/>
  <c r="CE157" i="12"/>
  <c r="CE160" i="12"/>
  <c r="CE171" i="12"/>
  <c r="CE151" i="12"/>
  <c r="CH151" i="12"/>
  <c r="CH160" i="12"/>
  <c r="CH171" i="12"/>
  <c r="CG167" i="12"/>
  <c r="CG157" i="12"/>
  <c r="CF153" i="12"/>
  <c r="CF157" i="12"/>
  <c r="CH153" i="12"/>
  <c r="CH157" i="12"/>
  <c r="CC159" i="12"/>
  <c r="CH38" i="12"/>
  <c r="CI11" i="12"/>
  <c r="CH35" i="12"/>
  <c r="CI39" i="12"/>
  <c r="CE153" i="12"/>
  <c r="CF172" i="12"/>
  <c r="CC167" i="12"/>
  <c r="CE177" i="12"/>
  <c r="CC170" i="12"/>
  <c r="CG153" i="12"/>
  <c r="CH172" i="12"/>
  <c r="CG168" i="12"/>
  <c r="CE167" i="12"/>
  <c r="CH168" i="12"/>
  <c r="CO177" i="12"/>
  <c r="CO176" i="12"/>
  <c r="CO166" i="12"/>
  <c r="CO149" i="12"/>
  <c r="CO67" i="12"/>
  <c r="CN72" i="12" s="1"/>
  <c r="CO44" i="12"/>
  <c r="CO66" i="12"/>
  <c r="CO57" i="12"/>
  <c r="CO69" i="12"/>
  <c r="CO43" i="12"/>
  <c r="CO29" i="12"/>
  <c r="CO15" i="12"/>
  <c r="CO38" i="12"/>
  <c r="CO37" i="12"/>
  <c r="CO36" i="12"/>
  <c r="CO35" i="12"/>
  <c r="CO24" i="12"/>
  <c r="CO23" i="12"/>
  <c r="CO22" i="12"/>
  <c r="CO21" i="12"/>
  <c r="CO10" i="12"/>
  <c r="CO9" i="12"/>
  <c r="CO34" i="12"/>
  <c r="CO30" i="12"/>
  <c r="CO20" i="12"/>
  <c r="CO16" i="12"/>
  <c r="CO6" i="12"/>
  <c r="CO8" i="12"/>
  <c r="CO7" i="12"/>
  <c r="CF159" i="12"/>
  <c r="CF170" i="12"/>
  <c r="CE159" i="12"/>
  <c r="CE170" i="12"/>
  <c r="CE173" i="12"/>
  <c r="CR2" i="12"/>
  <c r="CT1" i="12"/>
  <c r="CU2" i="12"/>
  <c r="CQ2" i="12"/>
  <c r="CS1" i="12"/>
  <c r="CT2" i="12"/>
  <c r="CR1" i="12"/>
  <c r="CS2" i="12"/>
  <c r="CU1" i="12"/>
  <c r="CW1" i="12"/>
  <c r="CK166" i="12"/>
  <c r="CK149" i="12"/>
  <c r="CK176" i="12" s="1"/>
  <c r="CK71" i="12"/>
  <c r="CK44" i="12"/>
  <c r="CM79" i="12"/>
  <c r="CK66" i="12"/>
  <c r="CM34" i="12"/>
  <c r="CM20" i="12"/>
  <c r="CL34" i="12"/>
  <c r="CL20" i="12"/>
  <c r="CK30" i="12"/>
  <c r="CK16" i="12"/>
  <c r="CL6" i="12"/>
  <c r="CK4" i="12"/>
  <c r="CM6" i="12"/>
  <c r="CM166" i="12"/>
  <c r="CM149" i="12"/>
  <c r="CM66" i="12"/>
  <c r="CM59" i="12"/>
  <c r="CM55" i="12"/>
  <c r="CM53" i="12"/>
  <c r="CM71" i="12"/>
  <c r="CM44" i="12"/>
  <c r="CM30" i="12"/>
  <c r="CM16" i="12"/>
  <c r="CF168" i="12"/>
  <c r="CE168" i="12"/>
  <c r="CH159" i="12"/>
  <c r="CH167" i="12"/>
  <c r="CH173" i="12"/>
  <c r="CN166" i="12"/>
  <c r="CN149" i="12"/>
  <c r="CN79" i="12"/>
  <c r="CN41" i="12"/>
  <c r="CN71" i="12"/>
  <c r="CN44" i="12"/>
  <c r="CN42" i="12"/>
  <c r="CN66" i="12"/>
  <c r="CN34" i="12"/>
  <c r="CN30" i="12"/>
  <c r="CN20" i="12"/>
  <c r="CN16" i="12"/>
  <c r="CN27" i="12"/>
  <c r="CN13" i="12"/>
  <c r="CN28" i="12"/>
  <c r="CN14" i="12"/>
  <c r="CN6" i="12"/>
  <c r="CF167" i="12"/>
  <c r="CF173" i="12"/>
  <c r="CF70" i="12"/>
  <c r="CE70" i="12"/>
  <c r="CH70" i="12"/>
  <c r="CG70" i="12"/>
  <c r="CE68" i="12"/>
  <c r="CG159" i="12"/>
  <c r="CG170" i="12"/>
  <c r="CG173" i="12"/>
  <c r="CH170" i="12"/>
  <c r="CL166" i="12"/>
  <c r="CL153" i="12"/>
  <c r="CL149" i="12"/>
  <c r="CL71" i="12"/>
  <c r="CL44" i="12"/>
  <c r="CL66" i="12"/>
  <c r="CL39" i="12"/>
  <c r="CN37" i="12" s="1"/>
  <c r="CL30" i="12"/>
  <c r="CL25" i="12"/>
  <c r="CN21" i="12" s="1"/>
  <c r="CL16" i="12"/>
  <c r="CL11" i="12"/>
  <c r="CN9" i="12" s="1"/>
  <c r="BO118" i="7"/>
  <c r="BO119" i="7"/>
  <c r="BO117" i="7"/>
  <c r="BO115" i="7"/>
  <c r="BO113" i="7"/>
  <c r="BO116" i="7"/>
  <c r="BO114" i="7"/>
  <c r="BO112" i="7"/>
  <c r="BO111" i="7"/>
  <c r="BO110" i="7"/>
  <c r="BO105" i="7"/>
  <c r="BO103" i="7"/>
  <c r="BO104" i="7"/>
  <c r="BO101" i="7"/>
  <c r="BO99" i="7"/>
  <c r="BO97" i="7"/>
  <c r="BO90" i="7"/>
  <c r="BO88" i="7"/>
  <c r="BO102" i="7"/>
  <c r="BO89" i="7"/>
  <c r="BO100" i="7"/>
  <c r="BO87" i="7"/>
  <c r="BO85" i="7"/>
  <c r="BO83" i="7"/>
  <c r="BO76" i="7"/>
  <c r="BO98" i="7"/>
  <c r="BO74" i="7"/>
  <c r="BO72" i="7"/>
  <c r="BO70" i="7"/>
  <c r="BO68" i="7"/>
  <c r="BO63" i="7"/>
  <c r="BO96" i="7"/>
  <c r="BO86" i="7"/>
  <c r="BO84" i="7"/>
  <c r="BO73" i="7"/>
  <c r="BO71" i="7"/>
  <c r="BO69" i="7"/>
  <c r="BO62" i="7"/>
  <c r="BO82" i="7"/>
  <c r="BO61" i="7"/>
  <c r="BO59" i="7"/>
  <c r="BO57" i="7"/>
  <c r="BO55" i="7"/>
  <c r="BO48" i="7"/>
  <c r="BO46" i="7"/>
  <c r="BO44" i="7"/>
  <c r="BO42" i="7"/>
  <c r="BO40" i="7"/>
  <c r="BO35" i="7"/>
  <c r="BO33" i="7"/>
  <c r="BO77" i="7"/>
  <c r="BO75" i="7"/>
  <c r="BO58" i="7"/>
  <c r="BO45" i="7"/>
  <c r="BO32" i="7"/>
  <c r="BO30" i="7"/>
  <c r="BO28" i="7"/>
  <c r="BO26" i="7"/>
  <c r="BO60" i="7"/>
  <c r="BO21" i="7"/>
  <c r="BO19" i="7"/>
  <c r="BO15" i="7"/>
  <c r="BO13" i="7"/>
  <c r="BO91" i="7"/>
  <c r="BO56" i="7"/>
  <c r="BO43" i="7"/>
  <c r="BO20" i="7"/>
  <c r="BO18" i="7"/>
  <c r="BO16" i="7"/>
  <c r="BO14" i="7"/>
  <c r="BO34" i="7"/>
  <c r="BO17" i="7"/>
  <c r="BO54" i="7"/>
  <c r="BO49" i="7"/>
  <c r="BO41" i="7"/>
  <c r="BO31" i="7"/>
  <c r="BO29" i="7"/>
  <c r="BO27" i="7"/>
  <c r="BO12" i="7"/>
  <c r="BO47" i="7"/>
  <c r="BN118" i="7"/>
  <c r="BN119" i="7"/>
  <c r="BN117" i="7"/>
  <c r="BN115" i="7"/>
  <c r="BN113" i="7"/>
  <c r="BN112" i="7"/>
  <c r="BN104" i="7"/>
  <c r="BN111" i="7"/>
  <c r="BN116" i="7"/>
  <c r="BN110" i="7"/>
  <c r="BN105" i="7"/>
  <c r="BN103" i="7"/>
  <c r="BN102" i="7"/>
  <c r="BN100" i="7"/>
  <c r="BN98" i="7"/>
  <c r="BN96" i="7"/>
  <c r="BN91" i="7"/>
  <c r="BN89" i="7"/>
  <c r="BN101" i="7"/>
  <c r="BN99" i="7"/>
  <c r="BN97" i="7"/>
  <c r="BN90" i="7"/>
  <c r="BN88" i="7"/>
  <c r="BN86" i="7"/>
  <c r="BN84" i="7"/>
  <c r="BN82" i="7"/>
  <c r="BN77" i="7"/>
  <c r="BN114" i="7"/>
  <c r="BN87" i="7"/>
  <c r="BN85" i="7"/>
  <c r="BN83" i="7"/>
  <c r="BN76" i="7"/>
  <c r="BN75" i="7"/>
  <c r="BN74" i="7"/>
  <c r="BN72" i="7"/>
  <c r="BN70" i="7"/>
  <c r="BN68" i="7"/>
  <c r="BN63" i="7"/>
  <c r="BN61" i="7"/>
  <c r="BN62" i="7"/>
  <c r="BN60" i="7"/>
  <c r="BN58" i="7"/>
  <c r="BN56" i="7"/>
  <c r="BN54" i="7"/>
  <c r="BN49" i="7"/>
  <c r="BN47" i="7"/>
  <c r="BN45" i="7"/>
  <c r="BN43" i="7"/>
  <c r="BN41" i="7"/>
  <c r="BN34" i="7"/>
  <c r="BN32" i="7"/>
  <c r="BN73" i="7"/>
  <c r="BN71" i="7"/>
  <c r="BN59" i="7"/>
  <c r="BN57" i="7"/>
  <c r="BN55" i="7"/>
  <c r="BN48" i="7"/>
  <c r="BN46" i="7"/>
  <c r="BN44" i="7"/>
  <c r="BN42" i="7"/>
  <c r="BN40" i="7"/>
  <c r="BN35" i="7"/>
  <c r="BN33" i="7"/>
  <c r="BN69" i="7"/>
  <c r="BN21" i="7"/>
  <c r="BN19" i="7"/>
  <c r="BN17" i="7"/>
  <c r="BN15" i="7"/>
  <c r="BN13" i="7"/>
  <c r="BN31" i="7"/>
  <c r="BN30" i="7"/>
  <c r="BN28" i="7"/>
  <c r="BN26" i="7"/>
  <c r="BN12" i="7"/>
  <c r="BN20" i="7"/>
  <c r="BN18" i="7"/>
  <c r="BN16" i="7"/>
  <c r="BN14" i="7"/>
  <c r="BN29" i="7"/>
  <c r="BN27" i="7"/>
  <c r="Q1" i="7"/>
  <c r="BQ1" i="7" s="1"/>
  <c r="P2" i="7"/>
  <c r="CI171" i="12" l="1"/>
  <c r="CM160" i="12"/>
  <c r="CM171" i="12"/>
  <c r="CL160" i="12"/>
  <c r="CL171" i="12"/>
  <c r="CN160" i="12"/>
  <c r="CN171" i="12"/>
  <c r="CK160" i="12"/>
  <c r="CK171" i="12"/>
  <c r="CO171" i="12" s="1"/>
  <c r="CK151" i="12"/>
  <c r="CN151" i="12"/>
  <c r="CL167" i="12"/>
  <c r="CL157" i="12"/>
  <c r="CM173" i="12"/>
  <c r="CM157" i="12"/>
  <c r="CN167" i="12"/>
  <c r="CN157" i="12"/>
  <c r="CK173" i="12"/>
  <c r="CK157" i="12"/>
  <c r="CK177" i="12"/>
  <c r="CN172" i="12"/>
  <c r="CO11" i="12"/>
  <c r="CO25" i="12"/>
  <c r="CL172" i="12"/>
  <c r="CM172" i="12"/>
  <c r="CK153" i="12"/>
  <c r="CO39" i="12"/>
  <c r="CN7" i="12"/>
  <c r="CN10" i="12"/>
  <c r="CN22" i="12"/>
  <c r="CN8" i="12"/>
  <c r="CN23" i="12"/>
  <c r="CN35" i="12"/>
  <c r="CN38" i="12"/>
  <c r="CI170" i="12"/>
  <c r="CN36" i="12"/>
  <c r="CN153" i="12"/>
  <c r="CN24" i="12"/>
  <c r="CM153" i="12"/>
  <c r="CI159" i="12"/>
  <c r="CI167" i="12"/>
  <c r="CL170" i="12"/>
  <c r="CM168" i="12"/>
  <c r="CU177" i="12"/>
  <c r="CU176" i="12"/>
  <c r="CU166" i="12"/>
  <c r="CU149" i="12"/>
  <c r="CU44" i="12"/>
  <c r="CU43" i="12"/>
  <c r="CU66" i="12"/>
  <c r="CU57" i="12"/>
  <c r="CU69" i="12"/>
  <c r="CU67" i="12"/>
  <c r="CT72" i="12" s="1"/>
  <c r="CU38" i="12"/>
  <c r="CU29" i="12"/>
  <c r="CU15" i="12"/>
  <c r="CU30" i="12"/>
  <c r="CU16" i="12"/>
  <c r="CU37" i="12"/>
  <c r="CU36" i="12"/>
  <c r="CU35" i="12"/>
  <c r="CU34" i="12"/>
  <c r="CU24" i="12"/>
  <c r="CU23" i="12"/>
  <c r="CU22" i="12"/>
  <c r="CU21" i="12"/>
  <c r="CU20" i="12"/>
  <c r="CU10" i="12"/>
  <c r="CU9" i="12"/>
  <c r="CU8" i="12"/>
  <c r="CU7" i="12"/>
  <c r="CU6" i="12"/>
  <c r="CL70" i="12"/>
  <c r="CK70" i="12"/>
  <c r="CN70" i="12"/>
  <c r="CK68" i="12"/>
  <c r="CM70" i="12"/>
  <c r="CN159" i="12"/>
  <c r="CN168" i="12"/>
  <c r="CN173" i="12"/>
  <c r="CM159" i="12"/>
  <c r="CM170" i="12"/>
  <c r="CK167" i="12"/>
  <c r="DA2" i="12"/>
  <c r="CW2" i="12"/>
  <c r="DA1" i="12"/>
  <c r="CZ2" i="12"/>
  <c r="DC1" i="12"/>
  <c r="CX1" i="12"/>
  <c r="CY2" i="12"/>
  <c r="CX2" i="12"/>
  <c r="CZ1" i="12"/>
  <c r="CY1" i="12"/>
  <c r="CT166" i="12"/>
  <c r="CT149" i="12"/>
  <c r="CT42" i="12"/>
  <c r="CT41" i="12"/>
  <c r="CT44" i="12"/>
  <c r="CT71" i="12"/>
  <c r="CT66" i="12"/>
  <c r="CT79" i="12"/>
  <c r="CT34" i="12"/>
  <c r="CT20" i="12"/>
  <c r="CT10" i="12"/>
  <c r="CT28" i="12"/>
  <c r="CT27" i="12"/>
  <c r="CT14" i="12"/>
  <c r="CT13" i="12"/>
  <c r="CT30" i="12"/>
  <c r="CT16" i="12"/>
  <c r="CT6" i="12"/>
  <c r="CN170" i="12"/>
  <c r="CM167" i="12"/>
  <c r="CK168" i="12"/>
  <c r="CR166" i="12"/>
  <c r="CR149" i="12"/>
  <c r="CR71" i="12"/>
  <c r="CR66" i="12"/>
  <c r="CR44" i="12"/>
  <c r="CR39" i="12"/>
  <c r="CT36" i="12" s="1"/>
  <c r="CR25" i="12"/>
  <c r="CT24" i="12" s="1"/>
  <c r="CR11" i="12"/>
  <c r="CT8" i="12" s="1"/>
  <c r="CR30" i="12"/>
  <c r="CR16" i="12"/>
  <c r="CL159" i="12"/>
  <c r="CL168" i="12"/>
  <c r="CL173" i="12"/>
  <c r="CK159" i="12"/>
  <c r="CO159" i="12" s="1"/>
  <c r="CK170" i="12"/>
  <c r="CS166" i="12"/>
  <c r="CS149" i="12"/>
  <c r="CS59" i="12"/>
  <c r="CS53" i="12"/>
  <c r="CS44" i="12"/>
  <c r="CS71" i="12"/>
  <c r="CS66" i="12"/>
  <c r="CS55" i="12"/>
  <c r="CS30" i="12"/>
  <c r="CS16" i="12"/>
  <c r="CQ166" i="12"/>
  <c r="CQ149" i="12"/>
  <c r="CQ177" i="12" s="1"/>
  <c r="CS79" i="12"/>
  <c r="CQ44" i="12"/>
  <c r="CQ71" i="12"/>
  <c r="CQ66" i="12"/>
  <c r="CS34" i="12"/>
  <c r="CS20" i="12"/>
  <c r="CR34" i="12"/>
  <c r="CQ30" i="12"/>
  <c r="CR20" i="12"/>
  <c r="CQ16" i="12"/>
  <c r="CR6" i="12"/>
  <c r="CS6" i="12"/>
  <c r="CQ4" i="12"/>
  <c r="BO22" i="7"/>
  <c r="O22" i="7" s="1"/>
  <c r="BO92" i="7"/>
  <c r="O92" i="7" s="1"/>
  <c r="BN22" i="7"/>
  <c r="N22" i="7" s="1"/>
  <c r="BN92" i="7"/>
  <c r="N92" i="7" s="1"/>
  <c r="BN120" i="7"/>
  <c r="N120" i="7" s="1"/>
  <c r="BN36" i="7"/>
  <c r="N36" i="7" s="1"/>
  <c r="BN50" i="7"/>
  <c r="N50" i="7" s="1"/>
  <c r="BN78" i="7"/>
  <c r="N78" i="7" s="1"/>
  <c r="BO36" i="7"/>
  <c r="O36" i="7" s="1"/>
  <c r="BO78" i="7"/>
  <c r="O78" i="7" s="1"/>
  <c r="BO120" i="7"/>
  <c r="O120" i="7" s="1"/>
  <c r="BN64" i="7"/>
  <c r="N64" i="7" s="1"/>
  <c r="BN106" i="7"/>
  <c r="N106" i="7" s="1"/>
  <c r="BO64" i="7"/>
  <c r="O64" i="7" s="1"/>
  <c r="BP2" i="7"/>
  <c r="BO50" i="7"/>
  <c r="O50" i="7" s="1"/>
  <c r="BO106" i="7"/>
  <c r="O106" i="7" s="1"/>
  <c r="R1" i="7"/>
  <c r="BR1" i="7" s="1"/>
  <c r="Q2" i="7"/>
  <c r="R17" i="6"/>
  <c r="M17" i="6"/>
  <c r="H17" i="6"/>
  <c r="CT7" i="12" l="1"/>
  <c r="CU25" i="12"/>
  <c r="CS160" i="12"/>
  <c r="CS171" i="12"/>
  <c r="CT160" i="12"/>
  <c r="CT171" i="12"/>
  <c r="CR160" i="12"/>
  <c r="CR171" i="12"/>
  <c r="CQ160" i="12"/>
  <c r="CQ171" i="12"/>
  <c r="CU171" i="12" s="1"/>
  <c r="CQ151" i="12"/>
  <c r="CT151" i="12"/>
  <c r="CT172" i="12"/>
  <c r="CQ157" i="12"/>
  <c r="CS167" i="12"/>
  <c r="CS157" i="12"/>
  <c r="CT170" i="12"/>
  <c r="CT157" i="12"/>
  <c r="CR170" i="12"/>
  <c r="CR157" i="12"/>
  <c r="CQ176" i="12"/>
  <c r="CT9" i="12"/>
  <c r="CT22" i="12"/>
  <c r="CU39" i="12"/>
  <c r="CT38" i="12"/>
  <c r="CU11" i="12"/>
  <c r="CR172" i="12"/>
  <c r="CT21" i="12"/>
  <c r="CT37" i="12"/>
  <c r="CT153" i="12"/>
  <c r="CS172" i="12"/>
  <c r="CR153" i="12"/>
  <c r="CT23" i="12"/>
  <c r="CT35" i="12"/>
  <c r="CO167" i="12"/>
  <c r="CQ153" i="12"/>
  <c r="CS153" i="12"/>
  <c r="CO170" i="12"/>
  <c r="CS170" i="12"/>
  <c r="CS159" i="12"/>
  <c r="CR168" i="12"/>
  <c r="CW166" i="12"/>
  <c r="CW149" i="12"/>
  <c r="CW176" i="12" s="1"/>
  <c r="CW66" i="12"/>
  <c r="CW71" i="12"/>
  <c r="CY79" i="12"/>
  <c r="CW44" i="12"/>
  <c r="CY34" i="12"/>
  <c r="CW30" i="12"/>
  <c r="CY20" i="12"/>
  <c r="CW16" i="12"/>
  <c r="CX34" i="12"/>
  <c r="CX20" i="12"/>
  <c r="CX6" i="12"/>
  <c r="CW4" i="12"/>
  <c r="CY6" i="12"/>
  <c r="CR70" i="12"/>
  <c r="CQ70" i="12"/>
  <c r="CQ68" i="12"/>
  <c r="CT70" i="12"/>
  <c r="CS70" i="12"/>
  <c r="CQ168" i="12"/>
  <c r="CT159" i="12"/>
  <c r="DF2" i="12"/>
  <c r="DI1" i="12"/>
  <c r="DD1" i="12"/>
  <c r="DE2" i="12"/>
  <c r="DG1" i="12"/>
  <c r="DD2" i="12"/>
  <c r="DF1" i="12"/>
  <c r="DG2" i="12"/>
  <c r="DC2" i="12"/>
  <c r="DE1" i="12"/>
  <c r="DA177" i="12"/>
  <c r="DA176" i="12"/>
  <c r="DA166" i="12"/>
  <c r="DA149" i="12"/>
  <c r="DA66" i="12"/>
  <c r="DA57" i="12"/>
  <c r="DA69" i="12"/>
  <c r="DA43" i="12"/>
  <c r="DA67" i="12"/>
  <c r="CZ72" i="12" s="1"/>
  <c r="DA44" i="12"/>
  <c r="DA36" i="12"/>
  <c r="DA35" i="12"/>
  <c r="DA30" i="12"/>
  <c r="DA24" i="12"/>
  <c r="DA23" i="12"/>
  <c r="DA22" i="12"/>
  <c r="DA21" i="12"/>
  <c r="DA16" i="12"/>
  <c r="DA10" i="12"/>
  <c r="DA9" i="12"/>
  <c r="DA37" i="12"/>
  <c r="DA29" i="12"/>
  <c r="DA15" i="12"/>
  <c r="DA38" i="12"/>
  <c r="DA34" i="12"/>
  <c r="DA20" i="12"/>
  <c r="DA6" i="12"/>
  <c r="DA8" i="12"/>
  <c r="DA7" i="12"/>
  <c r="CQ167" i="12"/>
  <c r="CS168" i="12"/>
  <c r="CS173" i="12"/>
  <c r="CR159" i="12"/>
  <c r="CT167" i="12"/>
  <c r="CX166" i="12"/>
  <c r="CX149" i="12"/>
  <c r="CX71" i="12"/>
  <c r="CX39" i="12"/>
  <c r="CZ38" i="12" s="1"/>
  <c r="CX44" i="12"/>
  <c r="CX66" i="12"/>
  <c r="CX30" i="12"/>
  <c r="CX16" i="12"/>
  <c r="CX25" i="12"/>
  <c r="CX11" i="12"/>
  <c r="CZ10" i="12" s="1"/>
  <c r="CZ172" i="12"/>
  <c r="CZ166" i="12"/>
  <c r="CZ149" i="12"/>
  <c r="CZ44" i="12"/>
  <c r="CZ79" i="12"/>
  <c r="CZ66" i="12"/>
  <c r="CZ71" i="12"/>
  <c r="CZ42" i="12"/>
  <c r="CZ41" i="12"/>
  <c r="CZ34" i="12"/>
  <c r="CZ27" i="12"/>
  <c r="CZ20" i="12"/>
  <c r="CZ13" i="12"/>
  <c r="CZ35" i="12"/>
  <c r="CZ30" i="12"/>
  <c r="CZ24" i="12"/>
  <c r="CZ23" i="12"/>
  <c r="CZ22" i="12"/>
  <c r="CZ21" i="12"/>
  <c r="CZ16" i="12"/>
  <c r="CZ28" i="12"/>
  <c r="CZ14" i="12"/>
  <c r="CZ8" i="12"/>
  <c r="CZ9" i="12"/>
  <c r="CZ6" i="12"/>
  <c r="CQ159" i="12"/>
  <c r="CQ170" i="12"/>
  <c r="CQ173" i="12"/>
  <c r="CR167" i="12"/>
  <c r="CR173" i="12"/>
  <c r="CT168" i="12"/>
  <c r="CT173" i="12"/>
  <c r="CY172" i="12"/>
  <c r="CY166" i="12"/>
  <c r="CY149" i="12"/>
  <c r="CY59" i="12"/>
  <c r="CY53" i="12"/>
  <c r="CY44" i="12"/>
  <c r="CY66" i="12"/>
  <c r="CY55" i="12"/>
  <c r="CY71" i="12"/>
  <c r="CY30" i="12"/>
  <c r="CY16" i="12"/>
  <c r="BQ2" i="7"/>
  <c r="BP119" i="7"/>
  <c r="BP117" i="7"/>
  <c r="BP118" i="7"/>
  <c r="BP116" i="7"/>
  <c r="BP114" i="7"/>
  <c r="BP112" i="7"/>
  <c r="BP110" i="7"/>
  <c r="BP105" i="7"/>
  <c r="BP115" i="7"/>
  <c r="BP104" i="7"/>
  <c r="BP102" i="7"/>
  <c r="BP101" i="7"/>
  <c r="BP99" i="7"/>
  <c r="BP97" i="7"/>
  <c r="BP90" i="7"/>
  <c r="BP103" i="7"/>
  <c r="BP113" i="7"/>
  <c r="BP100" i="7"/>
  <c r="BP98" i="7"/>
  <c r="BP96" i="7"/>
  <c r="BP91" i="7"/>
  <c r="BP89" i="7"/>
  <c r="BP88" i="7"/>
  <c r="BP87" i="7"/>
  <c r="BP85" i="7"/>
  <c r="BP83" i="7"/>
  <c r="BP76" i="7"/>
  <c r="BP111" i="7"/>
  <c r="BP86" i="7"/>
  <c r="BP84" i="7"/>
  <c r="BP82" i="7"/>
  <c r="BP77" i="7"/>
  <c r="BP75" i="7"/>
  <c r="BP73" i="7"/>
  <c r="BP71" i="7"/>
  <c r="BP69" i="7"/>
  <c r="BP62" i="7"/>
  <c r="BP74" i="7"/>
  <c r="BP59" i="7"/>
  <c r="BP57" i="7"/>
  <c r="BP55" i="7"/>
  <c r="BP48" i="7"/>
  <c r="BP46" i="7"/>
  <c r="BP44" i="7"/>
  <c r="BP42" i="7"/>
  <c r="BP40" i="7"/>
  <c r="BP35" i="7"/>
  <c r="BP33" i="7"/>
  <c r="BP72" i="7"/>
  <c r="BP70" i="7"/>
  <c r="BP60" i="7"/>
  <c r="BP58" i="7"/>
  <c r="BP56" i="7"/>
  <c r="BP54" i="7"/>
  <c r="BP49" i="7"/>
  <c r="BP47" i="7"/>
  <c r="BP45" i="7"/>
  <c r="BP43" i="7"/>
  <c r="BP41" i="7"/>
  <c r="BP34" i="7"/>
  <c r="BP32" i="7"/>
  <c r="BP20" i="7"/>
  <c r="BP18" i="7"/>
  <c r="BP16" i="7"/>
  <c r="BP14" i="7"/>
  <c r="BP68" i="7"/>
  <c r="BP30" i="7"/>
  <c r="BP63" i="7"/>
  <c r="BP61" i="7"/>
  <c r="BP31" i="7"/>
  <c r="BP29" i="7"/>
  <c r="BP27" i="7"/>
  <c r="BP12" i="7"/>
  <c r="BP21" i="7"/>
  <c r="BP19" i="7"/>
  <c r="BP17" i="7"/>
  <c r="BP15" i="7"/>
  <c r="BP13" i="7"/>
  <c r="BP28" i="7"/>
  <c r="BP26" i="7"/>
  <c r="S1" i="7"/>
  <c r="BS1" i="7" s="1"/>
  <c r="R2" i="7"/>
  <c r="LB158" i="1"/>
  <c r="LA158" i="1"/>
  <c r="KZ158" i="1"/>
  <c r="KY158" i="1"/>
  <c r="KV158" i="1"/>
  <c r="KU158" i="1"/>
  <c r="KT158" i="1"/>
  <c r="KS158" i="1"/>
  <c r="KP158" i="1"/>
  <c r="KO158" i="1"/>
  <c r="KN158" i="1"/>
  <c r="KM158" i="1"/>
  <c r="KJ158" i="1"/>
  <c r="KI158" i="1"/>
  <c r="KH158" i="1"/>
  <c r="KG158" i="1"/>
  <c r="KD158" i="1"/>
  <c r="KC158" i="1"/>
  <c r="KB158" i="1"/>
  <c r="KA158" i="1"/>
  <c r="JX158" i="1"/>
  <c r="JW158" i="1"/>
  <c r="JV158" i="1"/>
  <c r="JU158" i="1"/>
  <c r="JR158" i="1"/>
  <c r="JQ158" i="1"/>
  <c r="JP158" i="1"/>
  <c r="JO158" i="1"/>
  <c r="JL158" i="1"/>
  <c r="JK158" i="1"/>
  <c r="JJ158" i="1"/>
  <c r="JI158" i="1"/>
  <c r="DF72" i="12" l="1"/>
  <c r="CZ157" i="12"/>
  <c r="CZ160" i="12"/>
  <c r="CZ171" i="12"/>
  <c r="CW160" i="12"/>
  <c r="CW171" i="12"/>
  <c r="CZ151" i="12"/>
  <c r="CW151" i="12"/>
  <c r="CY160" i="12"/>
  <c r="CY171" i="12"/>
  <c r="CX160" i="12"/>
  <c r="CX171" i="12"/>
  <c r="CX170" i="12"/>
  <c r="CX157" i="12"/>
  <c r="CW153" i="12"/>
  <c r="CW157" i="12"/>
  <c r="CY173" i="12"/>
  <c r="CY157" i="12"/>
  <c r="CU159" i="12"/>
  <c r="DA39" i="12"/>
  <c r="CZ7" i="12"/>
  <c r="CZ36" i="12"/>
  <c r="CZ37" i="12"/>
  <c r="CY153" i="12"/>
  <c r="CU170" i="12"/>
  <c r="CX153" i="12"/>
  <c r="DA11" i="12"/>
  <c r="DA25" i="12"/>
  <c r="CU167" i="12"/>
  <c r="CW170" i="12"/>
  <c r="CX172" i="12"/>
  <c r="CW177" i="12"/>
  <c r="CZ153" i="12"/>
  <c r="CY168" i="12"/>
  <c r="CW167" i="12"/>
  <c r="CW173" i="12"/>
  <c r="CY170" i="12"/>
  <c r="CZ173" i="12"/>
  <c r="CZ170" i="12"/>
  <c r="CY159" i="12"/>
  <c r="CZ159" i="12"/>
  <c r="CZ168" i="12"/>
  <c r="CX168" i="12"/>
  <c r="CX173" i="12"/>
  <c r="DC166" i="12"/>
  <c r="DC149" i="12"/>
  <c r="DC177" i="12" s="1"/>
  <c r="DE79" i="12"/>
  <c r="DC71" i="12"/>
  <c r="DC44" i="12"/>
  <c r="DC66" i="12"/>
  <c r="DC30" i="12"/>
  <c r="DC16" i="12"/>
  <c r="DE34" i="12"/>
  <c r="DE20" i="12"/>
  <c r="DD34" i="12"/>
  <c r="DD20" i="12"/>
  <c r="DD6" i="12"/>
  <c r="DC4" i="12"/>
  <c r="DE6" i="12"/>
  <c r="DF172" i="12"/>
  <c r="DF166" i="12"/>
  <c r="DF149" i="12"/>
  <c r="DF66" i="12"/>
  <c r="DF42" i="12"/>
  <c r="DF71" i="12"/>
  <c r="DF41" i="12"/>
  <c r="DF79" i="12"/>
  <c r="DF44" i="12"/>
  <c r="DF34" i="12"/>
  <c r="DF20" i="12"/>
  <c r="DF30" i="12"/>
  <c r="DF28" i="12"/>
  <c r="DF16" i="12"/>
  <c r="DF14" i="12"/>
  <c r="DF27" i="12"/>
  <c r="DF13" i="12"/>
  <c r="DF6" i="12"/>
  <c r="DG177" i="12"/>
  <c r="DG176" i="12"/>
  <c r="DG166" i="12"/>
  <c r="DG149" i="12"/>
  <c r="DG69" i="12"/>
  <c r="DG67" i="12"/>
  <c r="DG44" i="12"/>
  <c r="DG43" i="12"/>
  <c r="DG66" i="12"/>
  <c r="DG57" i="12"/>
  <c r="DG37" i="12"/>
  <c r="DG30" i="12"/>
  <c r="DG16" i="12"/>
  <c r="DG38" i="12"/>
  <c r="DG36" i="12"/>
  <c r="DG35" i="12"/>
  <c r="DG34" i="12"/>
  <c r="DG29" i="12"/>
  <c r="DG24" i="12"/>
  <c r="DG23" i="12"/>
  <c r="DG22" i="12"/>
  <c r="DG21" i="12"/>
  <c r="DG20" i="12"/>
  <c r="DG15" i="12"/>
  <c r="DG10" i="12"/>
  <c r="DG9" i="12"/>
  <c r="DG8" i="12"/>
  <c r="DG7" i="12"/>
  <c r="DG6" i="12"/>
  <c r="DE172" i="12"/>
  <c r="DE166" i="12"/>
  <c r="DE149" i="12"/>
  <c r="DE44" i="12"/>
  <c r="DE66" i="12"/>
  <c r="DE55" i="12"/>
  <c r="DE59" i="12"/>
  <c r="DE53" i="12"/>
  <c r="DE71" i="12"/>
  <c r="DE30" i="12"/>
  <c r="DE16" i="12"/>
  <c r="CY167" i="12"/>
  <c r="CZ167" i="12"/>
  <c r="CX159" i="12"/>
  <c r="CX70" i="12"/>
  <c r="CW68" i="12"/>
  <c r="CW70" i="12"/>
  <c r="CZ70" i="12"/>
  <c r="CY70" i="12"/>
  <c r="CW159" i="12"/>
  <c r="CW168" i="12"/>
  <c r="CX167" i="12"/>
  <c r="DD172" i="12"/>
  <c r="DD166" i="12"/>
  <c r="DD149" i="12"/>
  <c r="DD71" i="12"/>
  <c r="DD153" i="12" s="1"/>
  <c r="DD44" i="12"/>
  <c r="DD66" i="12"/>
  <c r="DD39" i="12"/>
  <c r="DF38" i="12" s="1"/>
  <c r="DD25" i="12"/>
  <c r="DF22" i="12" s="1"/>
  <c r="DD11" i="12"/>
  <c r="DF7" i="12" s="1"/>
  <c r="DD30" i="12"/>
  <c r="DD16" i="12"/>
  <c r="DK2" i="12"/>
  <c r="DM1" i="12"/>
  <c r="DJ2" i="12"/>
  <c r="DL1" i="12"/>
  <c r="DM2" i="12"/>
  <c r="DI2" i="12"/>
  <c r="DL2" i="12"/>
  <c r="DO1" i="12"/>
  <c r="DJ1" i="12"/>
  <c r="DK1" i="12"/>
  <c r="BP36" i="7"/>
  <c r="P36" i="7" s="1"/>
  <c r="BP106" i="7"/>
  <c r="P106" i="7" s="1"/>
  <c r="BP22" i="7"/>
  <c r="P22" i="7" s="1"/>
  <c r="BP92" i="7"/>
  <c r="P92" i="7" s="1"/>
  <c r="BP120" i="7"/>
  <c r="P120" i="7" s="1"/>
  <c r="BQ119" i="7"/>
  <c r="BQ117" i="7"/>
  <c r="BQ118" i="7"/>
  <c r="BQ116" i="7"/>
  <c r="BQ114" i="7"/>
  <c r="BQ112" i="7"/>
  <c r="BQ115" i="7"/>
  <c r="BQ113" i="7"/>
  <c r="BQ111" i="7"/>
  <c r="BQ104" i="7"/>
  <c r="BQ103" i="7"/>
  <c r="BQ100" i="7"/>
  <c r="BQ98" i="7"/>
  <c r="BQ96" i="7"/>
  <c r="BQ91" i="7"/>
  <c r="BQ89" i="7"/>
  <c r="BQ102" i="7"/>
  <c r="BQ110" i="7"/>
  <c r="BQ101" i="7"/>
  <c r="BQ99" i="7"/>
  <c r="BQ86" i="7"/>
  <c r="BQ84" i="7"/>
  <c r="BQ82" i="7"/>
  <c r="BQ77" i="7"/>
  <c r="BQ75" i="7"/>
  <c r="BQ105" i="7"/>
  <c r="BQ97" i="7"/>
  <c r="BQ87" i="7"/>
  <c r="BQ73" i="7"/>
  <c r="BQ71" i="7"/>
  <c r="BQ69" i="7"/>
  <c r="BQ62" i="7"/>
  <c r="BQ85" i="7"/>
  <c r="BQ90" i="7"/>
  <c r="BQ88" i="7"/>
  <c r="BQ83" i="7"/>
  <c r="BQ74" i="7"/>
  <c r="BQ72" i="7"/>
  <c r="BQ70" i="7"/>
  <c r="BQ68" i="7"/>
  <c r="BQ63" i="7"/>
  <c r="BQ61" i="7"/>
  <c r="BQ76" i="7"/>
  <c r="BQ60" i="7"/>
  <c r="BQ58" i="7"/>
  <c r="BQ56" i="7"/>
  <c r="BQ54" i="7"/>
  <c r="BQ49" i="7"/>
  <c r="BQ47" i="7"/>
  <c r="BQ45" i="7"/>
  <c r="BQ43" i="7"/>
  <c r="BQ41" i="7"/>
  <c r="BQ34" i="7"/>
  <c r="BQ32" i="7"/>
  <c r="BQ57" i="7"/>
  <c r="BQ44" i="7"/>
  <c r="BQ31" i="7"/>
  <c r="BQ29" i="7"/>
  <c r="BQ27" i="7"/>
  <c r="BQ12" i="7"/>
  <c r="BQ14" i="7"/>
  <c r="BQ55" i="7"/>
  <c r="BQ42" i="7"/>
  <c r="BQ21" i="7"/>
  <c r="BQ19" i="7"/>
  <c r="BQ17" i="7"/>
  <c r="BQ15" i="7"/>
  <c r="BQ13" i="7"/>
  <c r="BQ33" i="7"/>
  <c r="BQ20" i="7"/>
  <c r="BQ18" i="7"/>
  <c r="BQ16" i="7"/>
  <c r="BQ48" i="7"/>
  <c r="BQ40" i="7"/>
  <c r="BQ35" i="7"/>
  <c r="BQ30" i="7"/>
  <c r="BQ28" i="7"/>
  <c r="BQ26" i="7"/>
  <c r="BQ59" i="7"/>
  <c r="BQ46" i="7"/>
  <c r="BR2" i="7"/>
  <c r="BP78" i="7"/>
  <c r="P78" i="7" s="1"/>
  <c r="BP64" i="7"/>
  <c r="P64" i="7" s="1"/>
  <c r="BP50" i="7"/>
  <c r="P50" i="7" s="1"/>
  <c r="T1" i="7"/>
  <c r="BT1" i="7" s="1"/>
  <c r="S2" i="7"/>
  <c r="O51" i="4"/>
  <c r="DA171" i="12" l="1"/>
  <c r="DG25" i="12"/>
  <c r="DF36" i="12"/>
  <c r="DC157" i="12"/>
  <c r="DC160" i="12"/>
  <c r="DC171" i="12"/>
  <c r="DC151" i="12"/>
  <c r="DF151" i="12"/>
  <c r="DD160" i="12"/>
  <c r="DD171" i="12"/>
  <c r="DE160" i="12"/>
  <c r="DE171" i="12"/>
  <c r="DF160" i="12"/>
  <c r="DF171" i="12"/>
  <c r="DE167" i="12"/>
  <c r="DE157" i="12"/>
  <c r="DD170" i="12"/>
  <c r="DD157" i="12"/>
  <c r="DF153" i="12"/>
  <c r="DF157" i="12"/>
  <c r="DA159" i="12"/>
  <c r="DF23" i="12"/>
  <c r="DE153" i="12"/>
  <c r="DG11" i="12"/>
  <c r="DC176" i="12"/>
  <c r="DF8" i="12"/>
  <c r="DG39" i="12"/>
  <c r="DF37" i="12"/>
  <c r="DF35" i="12"/>
  <c r="DC153" i="12"/>
  <c r="DF9" i="12"/>
  <c r="DF24" i="12"/>
  <c r="DF10" i="12"/>
  <c r="DF21" i="12"/>
  <c r="DA167" i="12"/>
  <c r="DA170" i="12"/>
  <c r="DC167" i="12"/>
  <c r="DC168" i="12"/>
  <c r="DL166" i="12"/>
  <c r="DL149" i="12"/>
  <c r="DL79" i="12"/>
  <c r="DL41" i="12"/>
  <c r="DL71" i="12"/>
  <c r="DL44" i="12"/>
  <c r="DL42" i="12"/>
  <c r="DL66" i="12"/>
  <c r="DL34" i="12"/>
  <c r="DL30" i="12"/>
  <c r="DL20" i="12"/>
  <c r="DL16" i="12"/>
  <c r="DL27" i="12"/>
  <c r="DL13" i="12"/>
  <c r="DL28" i="12"/>
  <c r="DL14" i="12"/>
  <c r="DL6" i="12"/>
  <c r="DJ166" i="12"/>
  <c r="DJ149" i="12"/>
  <c r="DJ71" i="12"/>
  <c r="DJ44" i="12"/>
  <c r="DJ66" i="12"/>
  <c r="DJ39" i="12"/>
  <c r="DL37" i="12" s="1"/>
  <c r="DJ30" i="12"/>
  <c r="DJ25" i="12"/>
  <c r="DL22" i="12" s="1"/>
  <c r="DJ16" i="12"/>
  <c r="DJ11" i="12"/>
  <c r="DL9" i="12" s="1"/>
  <c r="DF159" i="12"/>
  <c r="DF167" i="12"/>
  <c r="DC159" i="12"/>
  <c r="DC170" i="12"/>
  <c r="DC173" i="12"/>
  <c r="DI166" i="12"/>
  <c r="DI149" i="12"/>
  <c r="DI176" i="12" s="1"/>
  <c r="DI71" i="12"/>
  <c r="DI44" i="12"/>
  <c r="DK79" i="12"/>
  <c r="DI66" i="12"/>
  <c r="DK34" i="12"/>
  <c r="DK20" i="12"/>
  <c r="DJ34" i="12"/>
  <c r="DJ20" i="12"/>
  <c r="DI30" i="12"/>
  <c r="DI16" i="12"/>
  <c r="DJ6" i="12"/>
  <c r="DI4" i="12"/>
  <c r="DK6" i="12"/>
  <c r="DD159" i="12"/>
  <c r="DE168" i="12"/>
  <c r="DD70" i="12"/>
  <c r="DC70" i="12"/>
  <c r="DF70" i="12"/>
  <c r="DE70" i="12"/>
  <c r="DC68" i="12"/>
  <c r="DM177" i="12"/>
  <c r="DM176" i="12"/>
  <c r="DM166" i="12"/>
  <c r="DM149" i="12"/>
  <c r="DM67" i="12"/>
  <c r="DL72" i="12" s="1"/>
  <c r="DM44" i="12"/>
  <c r="DM66" i="12"/>
  <c r="DM57" i="12"/>
  <c r="DM69" i="12"/>
  <c r="DM43" i="12"/>
  <c r="DM29" i="12"/>
  <c r="DM15" i="12"/>
  <c r="DM38" i="12"/>
  <c r="DM36" i="12"/>
  <c r="DM35" i="12"/>
  <c r="DM24" i="12"/>
  <c r="DM23" i="12"/>
  <c r="DM22" i="12"/>
  <c r="DM21" i="12"/>
  <c r="DM10" i="12"/>
  <c r="DM9" i="12"/>
  <c r="DM37" i="12"/>
  <c r="DM34" i="12"/>
  <c r="DM30" i="12"/>
  <c r="DM20" i="12"/>
  <c r="DM16" i="12"/>
  <c r="DM6" i="12"/>
  <c r="DM8" i="12"/>
  <c r="DM7" i="12"/>
  <c r="DK166" i="12"/>
  <c r="DK149" i="12"/>
  <c r="DK66" i="12"/>
  <c r="DK59" i="12"/>
  <c r="DK55" i="12"/>
  <c r="DK53" i="12"/>
  <c r="DK71" i="12"/>
  <c r="DK153" i="12" s="1"/>
  <c r="DK44" i="12"/>
  <c r="DK30" i="12"/>
  <c r="DK16" i="12"/>
  <c r="DD168" i="12"/>
  <c r="DF170" i="12"/>
  <c r="DF173" i="12"/>
  <c r="DP2" i="12"/>
  <c r="DR1" i="12"/>
  <c r="DS2" i="12"/>
  <c r="DO2" i="12"/>
  <c r="DQ1" i="12"/>
  <c r="DU1" i="12"/>
  <c r="DR2" i="12"/>
  <c r="DP1" i="12"/>
  <c r="DQ2" i="12"/>
  <c r="DS1" i="12"/>
  <c r="DD167" i="12"/>
  <c r="DD173" i="12"/>
  <c r="DE159" i="12"/>
  <c r="DE170" i="12"/>
  <c r="DE173" i="12"/>
  <c r="DF168" i="12"/>
  <c r="BQ22" i="7"/>
  <c r="Q22" i="7" s="1"/>
  <c r="BS2" i="7"/>
  <c r="BQ78" i="7"/>
  <c r="Q78" i="7" s="1"/>
  <c r="BR118" i="7"/>
  <c r="BR117" i="7"/>
  <c r="BR115" i="7"/>
  <c r="BR113" i="7"/>
  <c r="BR111" i="7"/>
  <c r="BR104" i="7"/>
  <c r="BR116" i="7"/>
  <c r="BR114" i="7"/>
  <c r="BR110" i="7"/>
  <c r="BR105" i="7"/>
  <c r="BR103" i="7"/>
  <c r="BR100" i="7"/>
  <c r="BR98" i="7"/>
  <c r="BR96" i="7"/>
  <c r="BR91" i="7"/>
  <c r="BR89" i="7"/>
  <c r="BR112" i="7"/>
  <c r="BR102" i="7"/>
  <c r="BR119" i="7"/>
  <c r="BR101" i="7"/>
  <c r="BR99" i="7"/>
  <c r="BR97" i="7"/>
  <c r="BR90" i="7"/>
  <c r="BR88" i="7"/>
  <c r="BR86" i="7"/>
  <c r="BR84" i="7"/>
  <c r="BR82" i="7"/>
  <c r="BR77" i="7"/>
  <c r="BR87" i="7"/>
  <c r="BR85" i="7"/>
  <c r="BR83" i="7"/>
  <c r="BR76" i="7"/>
  <c r="BR74" i="7"/>
  <c r="BR72" i="7"/>
  <c r="BR70" i="7"/>
  <c r="BR68" i="7"/>
  <c r="BR63" i="7"/>
  <c r="BR61" i="7"/>
  <c r="BR75" i="7"/>
  <c r="BR73" i="7"/>
  <c r="BR60" i="7"/>
  <c r="BR58" i="7"/>
  <c r="BR56" i="7"/>
  <c r="BR54" i="7"/>
  <c r="BR49" i="7"/>
  <c r="BR47" i="7"/>
  <c r="BR45" i="7"/>
  <c r="BR43" i="7"/>
  <c r="BR41" i="7"/>
  <c r="BR34" i="7"/>
  <c r="BR32" i="7"/>
  <c r="BR71" i="7"/>
  <c r="BR69" i="7"/>
  <c r="BR59" i="7"/>
  <c r="BR57" i="7"/>
  <c r="BR55" i="7"/>
  <c r="BR48" i="7"/>
  <c r="BR46" i="7"/>
  <c r="BR44" i="7"/>
  <c r="BR42" i="7"/>
  <c r="BR40" i="7"/>
  <c r="BR35" i="7"/>
  <c r="BR33" i="7"/>
  <c r="BR31" i="7"/>
  <c r="BR62" i="7"/>
  <c r="BR21" i="7"/>
  <c r="BR19" i="7"/>
  <c r="BR17" i="7"/>
  <c r="BR15" i="7"/>
  <c r="BR13" i="7"/>
  <c r="BR29" i="7"/>
  <c r="BR27" i="7"/>
  <c r="BR30" i="7"/>
  <c r="BR28" i="7"/>
  <c r="BR26" i="7"/>
  <c r="BR12" i="7"/>
  <c r="BR20" i="7"/>
  <c r="BR18" i="7"/>
  <c r="BR16" i="7"/>
  <c r="BR14" i="7"/>
  <c r="BQ64" i="7"/>
  <c r="Q64" i="7" s="1"/>
  <c r="BQ92" i="7"/>
  <c r="Q92" i="7" s="1"/>
  <c r="BQ36" i="7"/>
  <c r="Q36" i="7" s="1"/>
  <c r="BQ50" i="7"/>
  <c r="Q50" i="7" s="1"/>
  <c r="BQ120" i="7"/>
  <c r="Q120" i="7" s="1"/>
  <c r="BQ106" i="7"/>
  <c r="Q106" i="7" s="1"/>
  <c r="U1" i="7"/>
  <c r="BU1" i="7" s="1"/>
  <c r="T2" i="7"/>
  <c r="R28" i="6"/>
  <c r="M28" i="6"/>
  <c r="R9" i="6"/>
  <c r="M9" i="6"/>
  <c r="H9" i="6"/>
  <c r="R7" i="6"/>
  <c r="DG171" i="12" l="1"/>
  <c r="DM39" i="12"/>
  <c r="DK160" i="12"/>
  <c r="DK171" i="12"/>
  <c r="DI160" i="12"/>
  <c r="DI171" i="12"/>
  <c r="DI151" i="12"/>
  <c r="DL151" i="12"/>
  <c r="DJ160" i="12"/>
  <c r="DJ171" i="12"/>
  <c r="DL160" i="12"/>
  <c r="DL171" i="12"/>
  <c r="DL153" i="12"/>
  <c r="DL157" i="12"/>
  <c r="DI173" i="12"/>
  <c r="DI157" i="12"/>
  <c r="DK173" i="12"/>
  <c r="DK157" i="12"/>
  <c r="DJ173" i="12"/>
  <c r="DJ157" i="12"/>
  <c r="DM25" i="12"/>
  <c r="DJ153" i="12"/>
  <c r="DK172" i="12"/>
  <c r="DL7" i="12"/>
  <c r="DM11" i="12"/>
  <c r="DI153" i="12"/>
  <c r="DL10" i="12"/>
  <c r="DG170" i="12"/>
  <c r="DJ172" i="12"/>
  <c r="DL8" i="12"/>
  <c r="DL23" i="12"/>
  <c r="DL35" i="12"/>
  <c r="DL38" i="12"/>
  <c r="DI177" i="12"/>
  <c r="DL24" i="12"/>
  <c r="DL36" i="12"/>
  <c r="DL21" i="12"/>
  <c r="DG167" i="12"/>
  <c r="DG159" i="12"/>
  <c r="DL172" i="12"/>
  <c r="DK167" i="12"/>
  <c r="DI167" i="12"/>
  <c r="DI170" i="12"/>
  <c r="DR166" i="12"/>
  <c r="DR149" i="12"/>
  <c r="DR42" i="12"/>
  <c r="DR41" i="12"/>
  <c r="DR44" i="12"/>
  <c r="DR71" i="12"/>
  <c r="DR66" i="12"/>
  <c r="DR79" i="12"/>
  <c r="DR34" i="12"/>
  <c r="DR20" i="12"/>
  <c r="DR28" i="12"/>
  <c r="DR27" i="12"/>
  <c r="DR14" i="12"/>
  <c r="DR13" i="12"/>
  <c r="DR30" i="12"/>
  <c r="DR16" i="12"/>
  <c r="DR6" i="12"/>
  <c r="DS177" i="12"/>
  <c r="DS176" i="12"/>
  <c r="DS166" i="12"/>
  <c r="DS149" i="12"/>
  <c r="DS44" i="12"/>
  <c r="DS43" i="12"/>
  <c r="DS66" i="12"/>
  <c r="DS57" i="12"/>
  <c r="DS69" i="12"/>
  <c r="DS67" i="12"/>
  <c r="DR72" i="12" s="1"/>
  <c r="DS38" i="12"/>
  <c r="DS29" i="12"/>
  <c r="DS15" i="12"/>
  <c r="DS37" i="12"/>
  <c r="DS30" i="12"/>
  <c r="DS16" i="12"/>
  <c r="DS36" i="12"/>
  <c r="DS35" i="12"/>
  <c r="DS39" i="12" s="1"/>
  <c r="DS34" i="12"/>
  <c r="DS24" i="12"/>
  <c r="DS23" i="12"/>
  <c r="DS22" i="12"/>
  <c r="DS21" i="12"/>
  <c r="DS20" i="12"/>
  <c r="DS10" i="12"/>
  <c r="DS9" i="12"/>
  <c r="DS8" i="12"/>
  <c r="DS7" i="12"/>
  <c r="DS6" i="12"/>
  <c r="DL159" i="12"/>
  <c r="DL167" i="12"/>
  <c r="DY2" i="12"/>
  <c r="DU2" i="12"/>
  <c r="DW1" i="12"/>
  <c r="DY1" i="12"/>
  <c r="DX2" i="12"/>
  <c r="EA1" i="12"/>
  <c r="DV1" i="12"/>
  <c r="DW2" i="12"/>
  <c r="DV2" i="12"/>
  <c r="DX1" i="12"/>
  <c r="DJ167" i="12"/>
  <c r="DL168" i="12"/>
  <c r="DL173" i="12"/>
  <c r="DQ166" i="12"/>
  <c r="DQ149" i="12"/>
  <c r="DQ59" i="12"/>
  <c r="DQ53" i="12"/>
  <c r="DQ44" i="12"/>
  <c r="DQ71" i="12"/>
  <c r="DQ66" i="12"/>
  <c r="DQ55" i="12"/>
  <c r="DQ30" i="12"/>
  <c r="DQ16" i="12"/>
  <c r="DP166" i="12"/>
  <c r="DP149" i="12"/>
  <c r="DP71" i="12"/>
  <c r="DP66" i="12"/>
  <c r="DP44" i="12"/>
  <c r="DP39" i="12"/>
  <c r="DR35" i="12" s="1"/>
  <c r="DP25" i="12"/>
  <c r="DR23" i="12" s="1"/>
  <c r="DP11" i="12"/>
  <c r="DR8" i="12" s="1"/>
  <c r="DP30" i="12"/>
  <c r="DP16" i="12"/>
  <c r="DK168" i="12"/>
  <c r="DJ70" i="12"/>
  <c r="DI70" i="12"/>
  <c r="DL70" i="12"/>
  <c r="DI68" i="12"/>
  <c r="DK70" i="12"/>
  <c r="DJ168" i="12"/>
  <c r="DL170" i="12"/>
  <c r="DO166" i="12"/>
  <c r="DO149" i="12"/>
  <c r="DO176" i="12" s="1"/>
  <c r="DQ79" i="12"/>
  <c r="DO44" i="12"/>
  <c r="DO71" i="12"/>
  <c r="DO66" i="12"/>
  <c r="DQ34" i="12"/>
  <c r="DQ20" i="12"/>
  <c r="DP34" i="12"/>
  <c r="DO30" i="12"/>
  <c r="DP20" i="12"/>
  <c r="DO16" i="12"/>
  <c r="DP6" i="12"/>
  <c r="DQ6" i="12"/>
  <c r="DO4" i="12"/>
  <c r="DK159" i="12"/>
  <c r="DK170" i="12"/>
  <c r="DI159" i="12"/>
  <c r="DI168" i="12"/>
  <c r="DJ159" i="12"/>
  <c r="DJ170" i="12"/>
  <c r="R31" i="6"/>
  <c r="R20" i="6"/>
  <c r="R41" i="6"/>
  <c r="BR64" i="7"/>
  <c r="R64" i="7" s="1"/>
  <c r="BR50" i="7"/>
  <c r="R50" i="7" s="1"/>
  <c r="BR106" i="7"/>
  <c r="R106" i="7" s="1"/>
  <c r="BR120" i="7"/>
  <c r="R120" i="7" s="1"/>
  <c r="BR22" i="7"/>
  <c r="R22" i="7" s="1"/>
  <c r="BR36" i="7"/>
  <c r="R36" i="7" s="1"/>
  <c r="BR78" i="7"/>
  <c r="R78" i="7" s="1"/>
  <c r="BR92" i="7"/>
  <c r="R92" i="7" s="1"/>
  <c r="BS118" i="7"/>
  <c r="BS119" i="7"/>
  <c r="BS117" i="7"/>
  <c r="BS115" i="7"/>
  <c r="BS113" i="7"/>
  <c r="BS116" i="7"/>
  <c r="BS114" i="7"/>
  <c r="BS112" i="7"/>
  <c r="BS110" i="7"/>
  <c r="BS105" i="7"/>
  <c r="BS103" i="7"/>
  <c r="BS111" i="7"/>
  <c r="BS102" i="7"/>
  <c r="BS101" i="7"/>
  <c r="BS99" i="7"/>
  <c r="BS97" i="7"/>
  <c r="BS90" i="7"/>
  <c r="BS88" i="7"/>
  <c r="BS100" i="7"/>
  <c r="BS104" i="7"/>
  <c r="BS98" i="7"/>
  <c r="BS87" i="7"/>
  <c r="BS85" i="7"/>
  <c r="BS83" i="7"/>
  <c r="BS76" i="7"/>
  <c r="BS96" i="7"/>
  <c r="BS91" i="7"/>
  <c r="BS86" i="7"/>
  <c r="BS74" i="7"/>
  <c r="BS72" i="7"/>
  <c r="BS70" i="7"/>
  <c r="BS68" i="7"/>
  <c r="BS63" i="7"/>
  <c r="BS89" i="7"/>
  <c r="BS84" i="7"/>
  <c r="BS75" i="7"/>
  <c r="BS82" i="7"/>
  <c r="BS77" i="7"/>
  <c r="BS73" i="7"/>
  <c r="BS71" i="7"/>
  <c r="BS69" i="7"/>
  <c r="BS62" i="7"/>
  <c r="BS59" i="7"/>
  <c r="BS57" i="7"/>
  <c r="BS55" i="7"/>
  <c r="BS48" i="7"/>
  <c r="BS46" i="7"/>
  <c r="BS44" i="7"/>
  <c r="BS42" i="7"/>
  <c r="BS40" i="7"/>
  <c r="BS35" i="7"/>
  <c r="BS33" i="7"/>
  <c r="BS31" i="7"/>
  <c r="BS61" i="7"/>
  <c r="BS56" i="7"/>
  <c r="BS43" i="7"/>
  <c r="BS30" i="7"/>
  <c r="BS28" i="7"/>
  <c r="BS26" i="7"/>
  <c r="BS58" i="7"/>
  <c r="BS45" i="7"/>
  <c r="BS54" i="7"/>
  <c r="BS49" i="7"/>
  <c r="BS41" i="7"/>
  <c r="BS20" i="7"/>
  <c r="BS18" i="7"/>
  <c r="BS16" i="7"/>
  <c r="BS14" i="7"/>
  <c r="BS32" i="7"/>
  <c r="BS21" i="7"/>
  <c r="BS19" i="7"/>
  <c r="BS15" i="7"/>
  <c r="BS60" i="7"/>
  <c r="BS47" i="7"/>
  <c r="BS34" i="7"/>
  <c r="BS29" i="7"/>
  <c r="BS27" i="7"/>
  <c r="BS12" i="7"/>
  <c r="BS17" i="7"/>
  <c r="BS13" i="7"/>
  <c r="BT2" i="7"/>
  <c r="V1" i="7"/>
  <c r="BV1" i="7" s="1"/>
  <c r="U2" i="7"/>
  <c r="M70" i="6"/>
  <c r="M53" i="6"/>
  <c r="DM171" i="12" l="1"/>
  <c r="DS11" i="12"/>
  <c r="DO160" i="12"/>
  <c r="DO171" i="12"/>
  <c r="DO151" i="12"/>
  <c r="DR151" i="12"/>
  <c r="DP160" i="12"/>
  <c r="DP171" i="12"/>
  <c r="DR160" i="12"/>
  <c r="DR171" i="12"/>
  <c r="DQ160" i="12"/>
  <c r="DQ171" i="12"/>
  <c r="DR168" i="12"/>
  <c r="DR157" i="12"/>
  <c r="DO168" i="12"/>
  <c r="DO157" i="12"/>
  <c r="DP153" i="12"/>
  <c r="DP157" i="12"/>
  <c r="DQ173" i="12"/>
  <c r="DQ157" i="12"/>
  <c r="DQ153" i="12"/>
  <c r="DS25" i="12"/>
  <c r="DR22" i="12"/>
  <c r="DR38" i="12"/>
  <c r="DM159" i="12"/>
  <c r="DO177" i="12"/>
  <c r="DP172" i="12"/>
  <c r="DR9" i="12"/>
  <c r="DR24" i="12"/>
  <c r="DR36" i="12"/>
  <c r="DM167" i="12"/>
  <c r="DO153" i="12"/>
  <c r="DR10" i="12"/>
  <c r="DR21" i="12"/>
  <c r="DR37" i="12"/>
  <c r="DR153" i="12"/>
  <c r="DR7" i="12"/>
  <c r="DQ172" i="12"/>
  <c r="DR172" i="12"/>
  <c r="DM170" i="12"/>
  <c r="DO167" i="12"/>
  <c r="DQ167" i="12"/>
  <c r="DQ170" i="12"/>
  <c r="DP170" i="12"/>
  <c r="DQ168" i="12"/>
  <c r="DW166" i="12"/>
  <c r="DW149" i="12"/>
  <c r="DW59" i="12"/>
  <c r="DW53" i="12"/>
  <c r="DW44" i="12"/>
  <c r="DW66" i="12"/>
  <c r="DW55" i="12"/>
  <c r="DW71" i="12"/>
  <c r="DW30" i="12"/>
  <c r="DW16" i="12"/>
  <c r="DR159" i="12"/>
  <c r="DR170" i="12"/>
  <c r="DP167" i="12"/>
  <c r="DR167" i="12"/>
  <c r="DO159" i="12"/>
  <c r="DO170" i="12"/>
  <c r="DO173" i="12"/>
  <c r="DP159" i="12"/>
  <c r="DQ159" i="12"/>
  <c r="ED2" i="12"/>
  <c r="EG1" i="12"/>
  <c r="EB1" i="12"/>
  <c r="EC2" i="12"/>
  <c r="EE1" i="12"/>
  <c r="EB2" i="12"/>
  <c r="EE2" i="12"/>
  <c r="EA2" i="12"/>
  <c r="EC1" i="12"/>
  <c r="ED1" i="12"/>
  <c r="DU166" i="12"/>
  <c r="DU149" i="12"/>
  <c r="DU176" i="12" s="1"/>
  <c r="DU66" i="12"/>
  <c r="DU71" i="12"/>
  <c r="DW79" i="12"/>
  <c r="DU44" i="12"/>
  <c r="DW34" i="12"/>
  <c r="DU30" i="12"/>
  <c r="DW20" i="12"/>
  <c r="DU16" i="12"/>
  <c r="DV34" i="12"/>
  <c r="DV20" i="12"/>
  <c r="DV6" i="12"/>
  <c r="DU4" i="12"/>
  <c r="DW6" i="12"/>
  <c r="DP70" i="12"/>
  <c r="DO70" i="12"/>
  <c r="DO68" i="12"/>
  <c r="DR70" i="12"/>
  <c r="DQ70" i="12"/>
  <c r="DR173" i="12"/>
  <c r="DP168" i="12"/>
  <c r="DP173" i="12"/>
  <c r="DV166" i="12"/>
  <c r="DV149" i="12"/>
  <c r="DV71" i="12"/>
  <c r="DV39" i="12"/>
  <c r="DX38" i="12" s="1"/>
  <c r="DV44" i="12"/>
  <c r="DV66" i="12"/>
  <c r="DV30" i="12"/>
  <c r="DV16" i="12"/>
  <c r="DV25" i="12"/>
  <c r="DX23" i="12" s="1"/>
  <c r="DV11" i="12"/>
  <c r="DX9" i="12" s="1"/>
  <c r="DX166" i="12"/>
  <c r="DX149" i="12"/>
  <c r="DX44" i="12"/>
  <c r="DX79" i="12"/>
  <c r="DX66" i="12"/>
  <c r="DX37" i="12"/>
  <c r="DX71" i="12"/>
  <c r="DX42" i="12"/>
  <c r="DX41" i="12"/>
  <c r="DX34" i="12"/>
  <c r="DX27" i="12"/>
  <c r="DX20" i="12"/>
  <c r="DX13" i="12"/>
  <c r="DX36" i="12"/>
  <c r="DX35" i="12"/>
  <c r="DX30" i="12"/>
  <c r="DX24" i="12"/>
  <c r="DX22" i="12"/>
  <c r="DX21" i="12"/>
  <c r="DX16" i="12"/>
  <c r="DX28" i="12"/>
  <c r="DX14" i="12"/>
  <c r="DX7" i="12"/>
  <c r="DX6" i="12"/>
  <c r="DY177" i="12"/>
  <c r="DY176" i="12"/>
  <c r="DY166" i="12"/>
  <c r="DY149" i="12"/>
  <c r="DY66" i="12"/>
  <c r="DY57" i="12"/>
  <c r="DY69" i="12"/>
  <c r="DY43" i="12"/>
  <c r="DY67" i="12"/>
  <c r="DX72" i="12" s="1"/>
  <c r="DY44" i="12"/>
  <c r="DY37" i="12"/>
  <c r="DY36" i="12"/>
  <c r="DY35" i="12"/>
  <c r="DY30" i="12"/>
  <c r="DY24" i="12"/>
  <c r="DY23" i="12"/>
  <c r="DY22" i="12"/>
  <c r="DY21" i="12"/>
  <c r="DY16" i="12"/>
  <c r="DY10" i="12"/>
  <c r="DY9" i="12"/>
  <c r="DY29" i="12"/>
  <c r="DY15" i="12"/>
  <c r="DY38" i="12"/>
  <c r="DY34" i="12"/>
  <c r="DY20" i="12"/>
  <c r="DY6" i="12"/>
  <c r="DY8" i="12"/>
  <c r="DY7" i="12"/>
  <c r="BS22" i="7"/>
  <c r="S22" i="7" s="1"/>
  <c r="BS64" i="7"/>
  <c r="S64" i="7" s="1"/>
  <c r="BS106" i="7"/>
  <c r="S106" i="7" s="1"/>
  <c r="BS50" i="7"/>
  <c r="S50" i="7" s="1"/>
  <c r="BS92" i="7"/>
  <c r="S92" i="7" s="1"/>
  <c r="BS120" i="7"/>
  <c r="S120" i="7" s="1"/>
  <c r="BS36" i="7"/>
  <c r="S36" i="7" s="1"/>
  <c r="BS78" i="7"/>
  <c r="S78" i="7" s="1"/>
  <c r="BU2" i="7"/>
  <c r="BT119" i="7"/>
  <c r="BT117" i="7"/>
  <c r="BT116" i="7"/>
  <c r="BT114" i="7"/>
  <c r="BT112" i="7"/>
  <c r="BT110" i="7"/>
  <c r="BT105" i="7"/>
  <c r="BT103" i="7"/>
  <c r="BT115" i="7"/>
  <c r="BT111" i="7"/>
  <c r="BT118" i="7"/>
  <c r="BT113" i="7"/>
  <c r="BT104" i="7"/>
  <c r="BT102" i="7"/>
  <c r="BT101" i="7"/>
  <c r="BT99" i="7"/>
  <c r="BT97" i="7"/>
  <c r="BT90" i="7"/>
  <c r="BT100" i="7"/>
  <c r="BT98" i="7"/>
  <c r="BT96" i="7"/>
  <c r="BT91" i="7"/>
  <c r="BT89" i="7"/>
  <c r="BT87" i="7"/>
  <c r="BT85" i="7"/>
  <c r="BT83" i="7"/>
  <c r="BT76" i="7"/>
  <c r="BT88" i="7"/>
  <c r="BT86" i="7"/>
  <c r="BT84" i="7"/>
  <c r="BT82" i="7"/>
  <c r="BT77" i="7"/>
  <c r="BT75" i="7"/>
  <c r="BT73" i="7"/>
  <c r="BT71" i="7"/>
  <c r="BT69" i="7"/>
  <c r="BT62" i="7"/>
  <c r="BT72" i="7"/>
  <c r="BT59" i="7"/>
  <c r="BT57" i="7"/>
  <c r="BT55" i="7"/>
  <c r="BT48" i="7"/>
  <c r="BT46" i="7"/>
  <c r="BT44" i="7"/>
  <c r="BT42" i="7"/>
  <c r="BT40" i="7"/>
  <c r="BT35" i="7"/>
  <c r="BT33" i="7"/>
  <c r="BT31" i="7"/>
  <c r="BT70" i="7"/>
  <c r="BT61" i="7"/>
  <c r="BT68" i="7"/>
  <c r="BT63" i="7"/>
  <c r="BT60" i="7"/>
  <c r="BT58" i="7"/>
  <c r="BT56" i="7"/>
  <c r="BT54" i="7"/>
  <c r="BT49" i="7"/>
  <c r="BT47" i="7"/>
  <c r="BT45" i="7"/>
  <c r="BT43" i="7"/>
  <c r="BT41" i="7"/>
  <c r="BT34" i="7"/>
  <c r="BT32" i="7"/>
  <c r="BT74" i="7"/>
  <c r="BT20" i="7"/>
  <c r="BT18" i="7"/>
  <c r="BT16" i="7"/>
  <c r="BT14" i="7"/>
  <c r="BT26" i="7"/>
  <c r="BT29" i="7"/>
  <c r="BT27" i="7"/>
  <c r="BT12" i="7"/>
  <c r="BT28" i="7"/>
  <c r="BT21" i="7"/>
  <c r="BT19" i="7"/>
  <c r="BT17" i="7"/>
  <c r="BT15" i="7"/>
  <c r="BT13" i="7"/>
  <c r="BT30" i="7"/>
  <c r="W1" i="7"/>
  <c r="BW1" i="7" s="1"/>
  <c r="V2" i="7"/>
  <c r="C18" i="4"/>
  <c r="DY25" i="12" l="1"/>
  <c r="DU177" i="12"/>
  <c r="DS171" i="12"/>
  <c r="DX10" i="12"/>
  <c r="DX160" i="12"/>
  <c r="DX171" i="12"/>
  <c r="DW160" i="12"/>
  <c r="DW171" i="12"/>
  <c r="DU160" i="12"/>
  <c r="DU171" i="12"/>
  <c r="DX151" i="12"/>
  <c r="DU151" i="12"/>
  <c r="DV160" i="12"/>
  <c r="DV171" i="12"/>
  <c r="DX173" i="12"/>
  <c r="DX157" i="12"/>
  <c r="DV172" i="12"/>
  <c r="DU157" i="12"/>
  <c r="DW167" i="12"/>
  <c r="DW157" i="12"/>
  <c r="DV153" i="12"/>
  <c r="DV157" i="12"/>
  <c r="DY11" i="12"/>
  <c r="DY39" i="12"/>
  <c r="DX8" i="12"/>
  <c r="DS159" i="12"/>
  <c r="DW172" i="12"/>
  <c r="DS167" i="12"/>
  <c r="DX172" i="12"/>
  <c r="DU153" i="12"/>
  <c r="DS170" i="12"/>
  <c r="DW153" i="12"/>
  <c r="DX153" i="12"/>
  <c r="DU170" i="12"/>
  <c r="DU173" i="12"/>
  <c r="DW168" i="12"/>
  <c r="DX168" i="12"/>
  <c r="DW173" i="12"/>
  <c r="DX167" i="12"/>
  <c r="DV159" i="12"/>
  <c r="DU167" i="12"/>
  <c r="EB166" i="12"/>
  <c r="EB149" i="12"/>
  <c r="EB71" i="12"/>
  <c r="EB44" i="12"/>
  <c r="EB66" i="12"/>
  <c r="EB39" i="12"/>
  <c r="ED38" i="12" s="1"/>
  <c r="EB25" i="12"/>
  <c r="EB11" i="12"/>
  <c r="ED7" i="12" s="1"/>
  <c r="EB30" i="12"/>
  <c r="EB16" i="12"/>
  <c r="EI2" i="12"/>
  <c r="EK1" i="12"/>
  <c r="EH2" i="12"/>
  <c r="EJ1" i="12"/>
  <c r="EK2" i="12"/>
  <c r="EG2" i="12"/>
  <c r="EI1" i="12"/>
  <c r="EJ2" i="12"/>
  <c r="EM1" i="12"/>
  <c r="EH1" i="12"/>
  <c r="DX170" i="12"/>
  <c r="DV167" i="12"/>
  <c r="ED166" i="12"/>
  <c r="ED149" i="12"/>
  <c r="ED66" i="12"/>
  <c r="ED42" i="12"/>
  <c r="ED71" i="12"/>
  <c r="ED41" i="12"/>
  <c r="ED79" i="12"/>
  <c r="ED44" i="12"/>
  <c r="ED34" i="12"/>
  <c r="ED24" i="12"/>
  <c r="ED23" i="12"/>
  <c r="ED22" i="12"/>
  <c r="ED21" i="12"/>
  <c r="ED20" i="12"/>
  <c r="ED10" i="12"/>
  <c r="ED30" i="12"/>
  <c r="ED28" i="12"/>
  <c r="ED16" i="12"/>
  <c r="ED14" i="12"/>
  <c r="ED27" i="12"/>
  <c r="ED13" i="12"/>
  <c r="ED9" i="12"/>
  <c r="ED8" i="12"/>
  <c r="ED6" i="12"/>
  <c r="DV70" i="12"/>
  <c r="DU68" i="12"/>
  <c r="DU70" i="12"/>
  <c r="DX70" i="12"/>
  <c r="DW70" i="12"/>
  <c r="DX159" i="12"/>
  <c r="DV168" i="12"/>
  <c r="DV173" i="12"/>
  <c r="DU159" i="12"/>
  <c r="DU168" i="12"/>
  <c r="EA166" i="12"/>
  <c r="EA149" i="12"/>
  <c r="EA177" i="12" s="1"/>
  <c r="EC79" i="12"/>
  <c r="EA71" i="12"/>
  <c r="EA44" i="12"/>
  <c r="EA66" i="12"/>
  <c r="EA30" i="12"/>
  <c r="EA16" i="12"/>
  <c r="EC34" i="12"/>
  <c r="EC20" i="12"/>
  <c r="EB34" i="12"/>
  <c r="EB20" i="12"/>
  <c r="EB6" i="12"/>
  <c r="EA4" i="12"/>
  <c r="EC6" i="12"/>
  <c r="EC172" i="12"/>
  <c r="EC166" i="12"/>
  <c r="EC153" i="12"/>
  <c r="EC149" i="12"/>
  <c r="EC44" i="12"/>
  <c r="EC66" i="12"/>
  <c r="EC55" i="12"/>
  <c r="EC59" i="12"/>
  <c r="EC53" i="12"/>
  <c r="EC71" i="12"/>
  <c r="EC30" i="12"/>
  <c r="EC16" i="12"/>
  <c r="DW159" i="12"/>
  <c r="DW170" i="12"/>
  <c r="DV170" i="12"/>
  <c r="EE177" i="12"/>
  <c r="EE176" i="12"/>
  <c r="EE166" i="12"/>
  <c r="EE149" i="12"/>
  <c r="EE69" i="12"/>
  <c r="EE67" i="12"/>
  <c r="ED72" i="12" s="1"/>
  <c r="EE44" i="12"/>
  <c r="EE43" i="12"/>
  <c r="EE38" i="12"/>
  <c r="EE66" i="12"/>
  <c r="EE57" i="12"/>
  <c r="EE37" i="12"/>
  <c r="EE30" i="12"/>
  <c r="EE16" i="12"/>
  <c r="EE36" i="12"/>
  <c r="EE35" i="12"/>
  <c r="EE34" i="12"/>
  <c r="EE29" i="12"/>
  <c r="EE24" i="12"/>
  <c r="EE23" i="12"/>
  <c r="EE22" i="12"/>
  <c r="EE21" i="12"/>
  <c r="EE20" i="12"/>
  <c r="EE15" i="12"/>
  <c r="EE10" i="12"/>
  <c r="EE9" i="12"/>
  <c r="EE8" i="12"/>
  <c r="EE7" i="12"/>
  <c r="EE6" i="12"/>
  <c r="B3" i="5"/>
  <c r="C3" i="5"/>
  <c r="BT50" i="7"/>
  <c r="T50" i="7" s="1"/>
  <c r="BT120" i="7"/>
  <c r="T120" i="7" s="1"/>
  <c r="BT22" i="7"/>
  <c r="T22" i="7" s="1"/>
  <c r="BT106" i="7"/>
  <c r="T106" i="7" s="1"/>
  <c r="BT78" i="7"/>
  <c r="T78" i="7" s="1"/>
  <c r="BT64" i="7"/>
  <c r="T64" i="7" s="1"/>
  <c r="BT36" i="7"/>
  <c r="T36" i="7" s="1"/>
  <c r="BT92" i="7"/>
  <c r="T92" i="7" s="1"/>
  <c r="A3" i="5"/>
  <c r="N9" i="7"/>
  <c r="BU119" i="7"/>
  <c r="BU117" i="7"/>
  <c r="BU118" i="7"/>
  <c r="BU116" i="7"/>
  <c r="BU114" i="7"/>
  <c r="BU112" i="7"/>
  <c r="BU115" i="7"/>
  <c r="BU113" i="7"/>
  <c r="BU111" i="7"/>
  <c r="BU104" i="7"/>
  <c r="BU100" i="7"/>
  <c r="BU98" i="7"/>
  <c r="BU96" i="7"/>
  <c r="BU91" i="7"/>
  <c r="BU89" i="7"/>
  <c r="BU110" i="7"/>
  <c r="BU105" i="7"/>
  <c r="BU103" i="7"/>
  <c r="BU99" i="7"/>
  <c r="BU97" i="7"/>
  <c r="BU88" i="7"/>
  <c r="BU86" i="7"/>
  <c r="BU84" i="7"/>
  <c r="BU82" i="7"/>
  <c r="BU77" i="7"/>
  <c r="BU75" i="7"/>
  <c r="BU90" i="7"/>
  <c r="BU85" i="7"/>
  <c r="BU73" i="7"/>
  <c r="BU71" i="7"/>
  <c r="BU69" i="7"/>
  <c r="BU62" i="7"/>
  <c r="BU101" i="7"/>
  <c r="BU83" i="7"/>
  <c r="BU102" i="7"/>
  <c r="BU76" i="7"/>
  <c r="BU74" i="7"/>
  <c r="BU72" i="7"/>
  <c r="BU70" i="7"/>
  <c r="BU68" i="7"/>
  <c r="BU63" i="7"/>
  <c r="BU61" i="7"/>
  <c r="BU87" i="7"/>
  <c r="BU60" i="7"/>
  <c r="BU58" i="7"/>
  <c r="BU56" i="7"/>
  <c r="BU54" i="7"/>
  <c r="BU49" i="7"/>
  <c r="BU47" i="7"/>
  <c r="BU45" i="7"/>
  <c r="BU43" i="7"/>
  <c r="BU41" i="7"/>
  <c r="BU34" i="7"/>
  <c r="BU32" i="7"/>
  <c r="BU55" i="7"/>
  <c r="BU42" i="7"/>
  <c r="BU29" i="7"/>
  <c r="BU27" i="7"/>
  <c r="BU12" i="7"/>
  <c r="BU44" i="7"/>
  <c r="BU18" i="7"/>
  <c r="BU48" i="7"/>
  <c r="BU40" i="7"/>
  <c r="BU35" i="7"/>
  <c r="BU21" i="7"/>
  <c r="BU19" i="7"/>
  <c r="BU17" i="7"/>
  <c r="BU15" i="7"/>
  <c r="BU13" i="7"/>
  <c r="BU31" i="7"/>
  <c r="BU14" i="7"/>
  <c r="BU59" i="7"/>
  <c r="BU46" i="7"/>
  <c r="BU33" i="7"/>
  <c r="BU30" i="7"/>
  <c r="BU28" i="7"/>
  <c r="BU26" i="7"/>
  <c r="BU57" i="7"/>
  <c r="BU20" i="7"/>
  <c r="BU16" i="7"/>
  <c r="BV2" i="7"/>
  <c r="X1" i="7"/>
  <c r="BX1" i="7" s="1"/>
  <c r="W2" i="7"/>
  <c r="JF158" i="1"/>
  <c r="JE158" i="1"/>
  <c r="JD158" i="1"/>
  <c r="JC158" i="1"/>
  <c r="IZ158" i="1"/>
  <c r="IY158" i="1"/>
  <c r="IX158" i="1"/>
  <c r="IW158" i="1"/>
  <c r="IT158" i="1"/>
  <c r="IS158" i="1"/>
  <c r="IR158" i="1"/>
  <c r="IQ158" i="1"/>
  <c r="IN158" i="1"/>
  <c r="IM158" i="1"/>
  <c r="IL158" i="1"/>
  <c r="IK158" i="1"/>
  <c r="IH158" i="1"/>
  <c r="IG158" i="1"/>
  <c r="IF158" i="1"/>
  <c r="IE158" i="1"/>
  <c r="IB158" i="1"/>
  <c r="IA158" i="1"/>
  <c r="HZ158" i="1"/>
  <c r="HY158" i="1"/>
  <c r="HV158" i="1"/>
  <c r="HU158" i="1"/>
  <c r="HT158" i="1"/>
  <c r="HS158" i="1"/>
  <c r="HP158" i="1"/>
  <c r="HO158" i="1"/>
  <c r="HN158" i="1"/>
  <c r="HM158" i="1"/>
  <c r="HJ158" i="1"/>
  <c r="HI158" i="1"/>
  <c r="HH158" i="1"/>
  <c r="HG158" i="1"/>
  <c r="HD158" i="1"/>
  <c r="HC158" i="1"/>
  <c r="HB158" i="1"/>
  <c r="HA158" i="1"/>
  <c r="GX158" i="1"/>
  <c r="GW158" i="1"/>
  <c r="GV158" i="1"/>
  <c r="GU158" i="1"/>
  <c r="GR158" i="1"/>
  <c r="GQ158" i="1"/>
  <c r="GP158" i="1"/>
  <c r="GO158" i="1"/>
  <c r="GL158" i="1"/>
  <c r="GK158" i="1"/>
  <c r="GJ158" i="1"/>
  <c r="GI158" i="1"/>
  <c r="GF158" i="1"/>
  <c r="GE158" i="1"/>
  <c r="GD158" i="1"/>
  <c r="GC158" i="1"/>
  <c r="FZ158" i="1"/>
  <c r="FY158" i="1"/>
  <c r="FX158" i="1"/>
  <c r="FW158" i="1"/>
  <c r="FT158" i="1"/>
  <c r="FS158" i="1"/>
  <c r="FR158" i="1"/>
  <c r="FQ158" i="1"/>
  <c r="FN158" i="1"/>
  <c r="FM158" i="1"/>
  <c r="FL158" i="1"/>
  <c r="FK158" i="1"/>
  <c r="FH158" i="1"/>
  <c r="FG158" i="1"/>
  <c r="FF158" i="1"/>
  <c r="FE158" i="1"/>
  <c r="FB158" i="1"/>
  <c r="FA158" i="1"/>
  <c r="EZ158" i="1"/>
  <c r="EY158" i="1"/>
  <c r="EV158" i="1"/>
  <c r="EU158" i="1"/>
  <c r="ET158" i="1"/>
  <c r="ES158" i="1"/>
  <c r="EP158" i="1"/>
  <c r="EO158" i="1"/>
  <c r="EN158" i="1"/>
  <c r="EM158" i="1"/>
  <c r="EJ158" i="1"/>
  <c r="EI158" i="1"/>
  <c r="EH158" i="1"/>
  <c r="EG158" i="1"/>
  <c r="ED158" i="1"/>
  <c r="EC158" i="1"/>
  <c r="EB158" i="1"/>
  <c r="EA158" i="1"/>
  <c r="DF158" i="1"/>
  <c r="DE158" i="1"/>
  <c r="DD158" i="1"/>
  <c r="DC158" i="1"/>
  <c r="ED35" i="12" l="1"/>
  <c r="DY171" i="12"/>
  <c r="EA160" i="12"/>
  <c r="EA171" i="12"/>
  <c r="ED151" i="12"/>
  <c r="EA151" i="12"/>
  <c r="ED160" i="12"/>
  <c r="ED171" i="12"/>
  <c r="EB160" i="12"/>
  <c r="EB171" i="12"/>
  <c r="EC160" i="12"/>
  <c r="EC171" i="12"/>
  <c r="EC167" i="12"/>
  <c r="EC157" i="12"/>
  <c r="ED168" i="12"/>
  <c r="ED157" i="12"/>
  <c r="EA167" i="12"/>
  <c r="EA157" i="12"/>
  <c r="EB153" i="12"/>
  <c r="EB157" i="12"/>
  <c r="BU120" i="7"/>
  <c r="U120" i="7" s="1"/>
  <c r="EE11" i="12"/>
  <c r="EE39" i="12"/>
  <c r="ED36" i="12"/>
  <c r="ED37" i="12"/>
  <c r="EE25" i="12"/>
  <c r="EA176" i="12"/>
  <c r="DY159" i="12"/>
  <c r="ED153" i="12"/>
  <c r="DY167" i="12"/>
  <c r="EA153" i="12"/>
  <c r="ED172" i="12"/>
  <c r="DY170" i="12"/>
  <c r="EB172" i="12"/>
  <c r="EC168" i="12"/>
  <c r="EA168" i="12"/>
  <c r="ED173" i="12"/>
  <c r="ED170" i="12"/>
  <c r="EC159" i="12"/>
  <c r="EC170" i="12"/>
  <c r="EC173" i="12"/>
  <c r="EA159" i="12"/>
  <c r="EA170" i="12"/>
  <c r="EA173" i="12"/>
  <c r="EJ166" i="12"/>
  <c r="EJ149" i="12"/>
  <c r="EJ79" i="12"/>
  <c r="EJ41" i="12"/>
  <c r="EJ71" i="12"/>
  <c r="EJ44" i="12"/>
  <c r="EJ42" i="12"/>
  <c r="EJ66" i="12"/>
  <c r="EJ34" i="12"/>
  <c r="EJ30" i="12"/>
  <c r="EJ20" i="12"/>
  <c r="EJ16" i="12"/>
  <c r="EJ27" i="12"/>
  <c r="EJ13" i="12"/>
  <c r="EJ28" i="12"/>
  <c r="EJ14" i="12"/>
  <c r="EJ6" i="12"/>
  <c r="EB167" i="12"/>
  <c r="EE167" i="12" s="1"/>
  <c r="EB173" i="12"/>
  <c r="EB70" i="12"/>
  <c r="EA70" i="12"/>
  <c r="ED70" i="12"/>
  <c r="EC70" i="12"/>
  <c r="EA68" i="12"/>
  <c r="EH166" i="12"/>
  <c r="EH153" i="12"/>
  <c r="EH149" i="12"/>
  <c r="EH71" i="12"/>
  <c r="EH44" i="12"/>
  <c r="EH66" i="12"/>
  <c r="EH39" i="12"/>
  <c r="EJ36" i="12" s="1"/>
  <c r="EH30" i="12"/>
  <c r="EH25" i="12"/>
  <c r="EJ24" i="12" s="1"/>
  <c r="EH16" i="12"/>
  <c r="EH11" i="12"/>
  <c r="EJ9" i="12" s="1"/>
  <c r="ED159" i="12"/>
  <c r="ED167" i="12"/>
  <c r="EG166" i="12"/>
  <c r="EG149" i="12"/>
  <c r="EG176" i="12" s="1"/>
  <c r="EG71" i="12"/>
  <c r="EG44" i="12"/>
  <c r="EI79" i="12"/>
  <c r="EG66" i="12"/>
  <c r="EI34" i="12"/>
  <c r="EI20" i="12"/>
  <c r="EH34" i="12"/>
  <c r="EH20" i="12"/>
  <c r="EG30" i="12"/>
  <c r="EG16" i="12"/>
  <c r="EH6" i="12"/>
  <c r="EG4" i="12"/>
  <c r="EI6" i="12"/>
  <c r="EB159" i="12"/>
  <c r="EB170" i="12"/>
  <c r="EN2" i="12"/>
  <c r="EP1" i="12"/>
  <c r="ES1" i="12"/>
  <c r="EQ2" i="12"/>
  <c r="EM2" i="12"/>
  <c r="EO1" i="12"/>
  <c r="EN1" i="12"/>
  <c r="EP2" i="12"/>
  <c r="EO2" i="12"/>
  <c r="EQ1" i="12"/>
  <c r="EK177" i="12"/>
  <c r="EK176" i="12"/>
  <c r="EK166" i="12"/>
  <c r="EK149" i="12"/>
  <c r="EK67" i="12"/>
  <c r="EJ72" i="12" s="1"/>
  <c r="EK38" i="12"/>
  <c r="EK44" i="12"/>
  <c r="EK66" i="12"/>
  <c r="EK57" i="12"/>
  <c r="EK69" i="12"/>
  <c r="EK43" i="12"/>
  <c r="EK29" i="12"/>
  <c r="EK15" i="12"/>
  <c r="EK36" i="12"/>
  <c r="EK35" i="12"/>
  <c r="EK24" i="12"/>
  <c r="EK23" i="12"/>
  <c r="EK22" i="12"/>
  <c r="EK21" i="12"/>
  <c r="EK10" i="12"/>
  <c r="EK9" i="12"/>
  <c r="EK37" i="12"/>
  <c r="EK34" i="12"/>
  <c r="EK30" i="12"/>
  <c r="EK20" i="12"/>
  <c r="EK16" i="12"/>
  <c r="EK6" i="12"/>
  <c r="EK8" i="12"/>
  <c r="EK7" i="12"/>
  <c r="EI172" i="12"/>
  <c r="EI166" i="12"/>
  <c r="EI149" i="12"/>
  <c r="EI66" i="12"/>
  <c r="EI59" i="12"/>
  <c r="EI55" i="12"/>
  <c r="EI53" i="12"/>
  <c r="EI71" i="12"/>
  <c r="EI44" i="12"/>
  <c r="EI30" i="12"/>
  <c r="EI16" i="12"/>
  <c r="EB168" i="12"/>
  <c r="BU50" i="7"/>
  <c r="U50" i="7" s="1"/>
  <c r="BU92" i="7"/>
  <c r="U92" i="7" s="1"/>
  <c r="BU64" i="7"/>
  <c r="U64" i="7" s="1"/>
  <c r="BU22" i="7"/>
  <c r="U22" i="7" s="1"/>
  <c r="BU36" i="7"/>
  <c r="U36" i="7" s="1"/>
  <c r="BU78" i="7"/>
  <c r="U78" i="7" s="1"/>
  <c r="BU106" i="7"/>
  <c r="U106" i="7" s="1"/>
  <c r="BV118" i="7"/>
  <c r="BV116" i="7"/>
  <c r="BV115" i="7"/>
  <c r="BV113" i="7"/>
  <c r="BV111" i="7"/>
  <c r="BV119" i="7"/>
  <c r="BV104" i="7"/>
  <c r="BV117" i="7"/>
  <c r="BV114" i="7"/>
  <c r="BV112" i="7"/>
  <c r="BV110" i="7"/>
  <c r="BV105" i="7"/>
  <c r="BV103" i="7"/>
  <c r="BV100" i="7"/>
  <c r="BV98" i="7"/>
  <c r="BV96" i="7"/>
  <c r="BV91" i="7"/>
  <c r="BV89" i="7"/>
  <c r="BV102" i="7"/>
  <c r="BV101" i="7"/>
  <c r="BV99" i="7"/>
  <c r="BV97" i="7"/>
  <c r="BV90" i="7"/>
  <c r="BV88" i="7"/>
  <c r="BV86" i="7"/>
  <c r="BV84" i="7"/>
  <c r="BV82" i="7"/>
  <c r="BV77" i="7"/>
  <c r="BV87" i="7"/>
  <c r="BV85" i="7"/>
  <c r="BV83" i="7"/>
  <c r="BV76" i="7"/>
  <c r="BV75" i="7"/>
  <c r="BV74" i="7"/>
  <c r="BV72" i="7"/>
  <c r="BV70" i="7"/>
  <c r="BV68" i="7"/>
  <c r="BV63" i="7"/>
  <c r="BV61" i="7"/>
  <c r="BV71" i="7"/>
  <c r="BV60" i="7"/>
  <c r="BV58" i="7"/>
  <c r="BV56" i="7"/>
  <c r="BV54" i="7"/>
  <c r="BV49" i="7"/>
  <c r="BV47" i="7"/>
  <c r="BV45" i="7"/>
  <c r="BV43" i="7"/>
  <c r="BV41" i="7"/>
  <c r="BV34" i="7"/>
  <c r="BV32" i="7"/>
  <c r="BV69" i="7"/>
  <c r="BV62" i="7"/>
  <c r="BV59" i="7"/>
  <c r="BV57" i="7"/>
  <c r="BV55" i="7"/>
  <c r="BV48" i="7"/>
  <c r="BV46" i="7"/>
  <c r="BV44" i="7"/>
  <c r="BV42" i="7"/>
  <c r="BV40" i="7"/>
  <c r="BV35" i="7"/>
  <c r="BV33" i="7"/>
  <c r="BV31" i="7"/>
  <c r="BV21" i="7"/>
  <c r="BV19" i="7"/>
  <c r="BV17" i="7"/>
  <c r="BV15" i="7"/>
  <c r="BV13" i="7"/>
  <c r="BV30" i="7"/>
  <c r="BV28" i="7"/>
  <c r="BV26" i="7"/>
  <c r="BV29" i="7"/>
  <c r="BV27" i="7"/>
  <c r="BV20" i="7"/>
  <c r="BV18" i="7"/>
  <c r="BV16" i="7"/>
  <c r="BV14" i="7"/>
  <c r="BV73" i="7"/>
  <c r="BV12" i="7"/>
  <c r="BW2" i="7"/>
  <c r="Y1" i="7"/>
  <c r="BY1" i="7" s="1"/>
  <c r="X2" i="7"/>
  <c r="U1" i="1"/>
  <c r="T1" i="1"/>
  <c r="S1" i="1"/>
  <c r="R1" i="1"/>
  <c r="C19" i="4"/>
  <c r="C4" i="5" s="1"/>
  <c r="EK11" i="12" l="1"/>
  <c r="EE171" i="12"/>
  <c r="EI160" i="12"/>
  <c r="EI171" i="12"/>
  <c r="EG160" i="12"/>
  <c r="EG171" i="12"/>
  <c r="EG151" i="12"/>
  <c r="EJ151" i="12"/>
  <c r="EJ160" i="12"/>
  <c r="EJ171" i="12"/>
  <c r="EH160" i="12"/>
  <c r="EH171" i="12"/>
  <c r="EI173" i="12"/>
  <c r="EI157" i="12"/>
  <c r="EG173" i="12"/>
  <c r="EG157" i="12"/>
  <c r="EH167" i="12"/>
  <c r="EH157" i="12"/>
  <c r="EJ170" i="12"/>
  <c r="EJ157" i="12"/>
  <c r="EJ10" i="12"/>
  <c r="EJ37" i="12"/>
  <c r="EK25" i="12"/>
  <c r="EG177" i="12"/>
  <c r="EJ7" i="12"/>
  <c r="EK39" i="12"/>
  <c r="EJ21" i="12"/>
  <c r="EI153" i="12"/>
  <c r="EG153" i="12"/>
  <c r="EJ8" i="12"/>
  <c r="EJ23" i="12"/>
  <c r="EJ35" i="12"/>
  <c r="EJ38" i="12"/>
  <c r="EJ22" i="12"/>
  <c r="EH172" i="12"/>
  <c r="EJ153" i="12"/>
  <c r="EE159" i="12"/>
  <c r="EE170" i="12"/>
  <c r="EJ172" i="12"/>
  <c r="EJ168" i="12"/>
  <c r="EJ173" i="12"/>
  <c r="EI168" i="12"/>
  <c r="EH70" i="12"/>
  <c r="EG70" i="12"/>
  <c r="EJ70" i="12"/>
  <c r="EG68" i="12"/>
  <c r="EI70" i="12"/>
  <c r="EP166" i="12"/>
  <c r="EP149" i="12"/>
  <c r="EP42" i="12"/>
  <c r="EP41" i="12"/>
  <c r="EP44" i="12"/>
  <c r="EP71" i="12"/>
  <c r="EP66" i="12"/>
  <c r="EP79" i="12"/>
  <c r="EP34" i="12"/>
  <c r="EP20" i="12"/>
  <c r="EP28" i="12"/>
  <c r="EP27" i="12"/>
  <c r="EP14" i="12"/>
  <c r="EP13" i="12"/>
  <c r="EP30" i="12"/>
  <c r="EP16" i="12"/>
  <c r="EP6" i="12"/>
  <c r="EQ177" i="12"/>
  <c r="EQ176" i="12"/>
  <c r="EQ166" i="12"/>
  <c r="EQ149" i="12"/>
  <c r="EQ44" i="12"/>
  <c r="EQ43" i="12"/>
  <c r="EQ66" i="12"/>
  <c r="EQ57" i="12"/>
  <c r="EQ69" i="12"/>
  <c r="EQ38" i="12"/>
  <c r="EQ67" i="12"/>
  <c r="EP72" i="12" s="1"/>
  <c r="EQ29" i="12"/>
  <c r="EQ15" i="12"/>
  <c r="EQ37" i="12"/>
  <c r="EQ30" i="12"/>
  <c r="EQ16" i="12"/>
  <c r="EQ36" i="12"/>
  <c r="EQ35" i="12"/>
  <c r="EQ39" i="12" s="1"/>
  <c r="EQ34" i="12"/>
  <c r="EQ24" i="12"/>
  <c r="EQ23" i="12"/>
  <c r="EQ22" i="12"/>
  <c r="EQ21" i="12"/>
  <c r="EQ20" i="12"/>
  <c r="EQ10" i="12"/>
  <c r="EQ9" i="12"/>
  <c r="EQ8" i="12"/>
  <c r="EQ7" i="12"/>
  <c r="EQ6" i="12"/>
  <c r="EG168" i="12"/>
  <c r="EI159" i="12"/>
  <c r="EI170" i="12"/>
  <c r="EW2" i="12"/>
  <c r="ES2" i="12"/>
  <c r="EU1" i="12"/>
  <c r="EV2" i="12"/>
  <c r="EY1" i="12"/>
  <c r="ET1" i="12"/>
  <c r="EU2" i="12"/>
  <c r="ET2" i="12"/>
  <c r="EV1" i="12"/>
  <c r="EW1" i="12"/>
  <c r="EG159" i="12"/>
  <c r="EG170" i="12"/>
  <c r="EI167" i="12"/>
  <c r="EH159" i="12"/>
  <c r="EH168" i="12"/>
  <c r="EH173" i="12"/>
  <c r="EJ159" i="12"/>
  <c r="EJ167" i="12"/>
  <c r="EO166" i="12"/>
  <c r="EO153" i="12"/>
  <c r="EO149" i="12"/>
  <c r="EO59" i="12"/>
  <c r="EO53" i="12"/>
  <c r="EO44" i="12"/>
  <c r="EO71" i="12"/>
  <c r="EO66" i="12"/>
  <c r="EO55" i="12"/>
  <c r="EO30" i="12"/>
  <c r="EO16" i="12"/>
  <c r="EM166" i="12"/>
  <c r="EM149" i="12"/>
  <c r="EM177" i="12" s="1"/>
  <c r="EO79" i="12"/>
  <c r="EM44" i="12"/>
  <c r="EM71" i="12"/>
  <c r="EM66" i="12"/>
  <c r="EO34" i="12"/>
  <c r="EO20" i="12"/>
  <c r="EN34" i="12"/>
  <c r="EM30" i="12"/>
  <c r="EN20" i="12"/>
  <c r="EM16" i="12"/>
  <c r="EN6" i="12"/>
  <c r="EO6" i="12"/>
  <c r="EM4" i="12"/>
  <c r="EN166" i="12"/>
  <c r="EN149" i="12"/>
  <c r="EN71" i="12"/>
  <c r="EN66" i="12"/>
  <c r="EN44" i="12"/>
  <c r="EN39" i="12"/>
  <c r="EP38" i="12" s="1"/>
  <c r="EN25" i="12"/>
  <c r="EP22" i="12" s="1"/>
  <c r="EN11" i="12"/>
  <c r="EP7" i="12" s="1"/>
  <c r="EN30" i="12"/>
  <c r="EN16" i="12"/>
  <c r="EG167" i="12"/>
  <c r="EH170" i="12"/>
  <c r="BV120" i="7"/>
  <c r="V120" i="7" s="1"/>
  <c r="BV78" i="7"/>
  <c r="V78" i="7" s="1"/>
  <c r="BV92" i="7"/>
  <c r="V92" i="7" s="1"/>
  <c r="BV22" i="7"/>
  <c r="V22" i="7" s="1"/>
  <c r="BV36" i="7"/>
  <c r="V36" i="7" s="1"/>
  <c r="BV50" i="7"/>
  <c r="V50" i="7" s="1"/>
  <c r="BV64" i="7"/>
  <c r="V64" i="7" s="1"/>
  <c r="BV106" i="7"/>
  <c r="V106" i="7" s="1"/>
  <c r="O9" i="7"/>
  <c r="BX2" i="7"/>
  <c r="BW118" i="7"/>
  <c r="BW116" i="7"/>
  <c r="BW119" i="7"/>
  <c r="BW117" i="7"/>
  <c r="BW115" i="7"/>
  <c r="BW113" i="7"/>
  <c r="BW114" i="7"/>
  <c r="BW112" i="7"/>
  <c r="BW111" i="7"/>
  <c r="BW110" i="7"/>
  <c r="BW105" i="7"/>
  <c r="BW103" i="7"/>
  <c r="BW102" i="7"/>
  <c r="BW101" i="7"/>
  <c r="BW99" i="7"/>
  <c r="BW97" i="7"/>
  <c r="BW90" i="7"/>
  <c r="BW88" i="7"/>
  <c r="BW104" i="7"/>
  <c r="BW98" i="7"/>
  <c r="BW96" i="7"/>
  <c r="BW91" i="7"/>
  <c r="BW87" i="7"/>
  <c r="BW85" i="7"/>
  <c r="BW83" i="7"/>
  <c r="BW76" i="7"/>
  <c r="BW89" i="7"/>
  <c r="BW100" i="7"/>
  <c r="BW84" i="7"/>
  <c r="BW74" i="7"/>
  <c r="BW72" i="7"/>
  <c r="BW70" i="7"/>
  <c r="BW68" i="7"/>
  <c r="BW63" i="7"/>
  <c r="BW82" i="7"/>
  <c r="BW77" i="7"/>
  <c r="BW73" i="7"/>
  <c r="BW71" i="7"/>
  <c r="BW69" i="7"/>
  <c r="BW62" i="7"/>
  <c r="BW61" i="7"/>
  <c r="BW75" i="7"/>
  <c r="BW59" i="7"/>
  <c r="BW57" i="7"/>
  <c r="BW55" i="7"/>
  <c r="BW48" i="7"/>
  <c r="BW46" i="7"/>
  <c r="BW44" i="7"/>
  <c r="BW42" i="7"/>
  <c r="BW40" i="7"/>
  <c r="BW35" i="7"/>
  <c r="BW33" i="7"/>
  <c r="BW31" i="7"/>
  <c r="BW54" i="7"/>
  <c r="BW49" i="7"/>
  <c r="BW41" i="7"/>
  <c r="BW30" i="7"/>
  <c r="BW28" i="7"/>
  <c r="BW26" i="7"/>
  <c r="BW56" i="7"/>
  <c r="BW21" i="7"/>
  <c r="BW17" i="7"/>
  <c r="BW15" i="7"/>
  <c r="BW60" i="7"/>
  <c r="BW47" i="7"/>
  <c r="BW34" i="7"/>
  <c r="BW20" i="7"/>
  <c r="BW18" i="7"/>
  <c r="BW16" i="7"/>
  <c r="BW14" i="7"/>
  <c r="BW13" i="7"/>
  <c r="BW58" i="7"/>
  <c r="BW45" i="7"/>
  <c r="BW32" i="7"/>
  <c r="BW29" i="7"/>
  <c r="BW27" i="7"/>
  <c r="BW12" i="7"/>
  <c r="BW86" i="7"/>
  <c r="BW43" i="7"/>
  <c r="BW19" i="7"/>
  <c r="Z1" i="7"/>
  <c r="BZ1" i="7" s="1"/>
  <c r="Y2" i="7"/>
  <c r="C20" i="4"/>
  <c r="A4" i="5"/>
  <c r="B4" i="5"/>
  <c r="EK171" i="12" l="1"/>
  <c r="EO160" i="12"/>
  <c r="EO171" i="12"/>
  <c r="EP160" i="12"/>
  <c r="EP171" i="12"/>
  <c r="EN160" i="12"/>
  <c r="EN171" i="12"/>
  <c r="EM160" i="12"/>
  <c r="EM171" i="12"/>
  <c r="EQ171" i="12" s="1"/>
  <c r="EM151" i="12"/>
  <c r="EP151" i="12"/>
  <c r="EO170" i="12"/>
  <c r="EO157" i="12"/>
  <c r="EO172" i="12"/>
  <c r="EM157" i="12"/>
  <c r="EN153" i="12"/>
  <c r="EN157" i="12"/>
  <c r="EP173" i="12"/>
  <c r="EP157" i="12"/>
  <c r="EK167" i="12"/>
  <c r="EQ11" i="12"/>
  <c r="EP10" i="12"/>
  <c r="EN172" i="12"/>
  <c r="EQ25" i="12"/>
  <c r="EP8" i="12"/>
  <c r="EP23" i="12"/>
  <c r="EP35" i="12"/>
  <c r="EP172" i="12"/>
  <c r="EM176" i="12"/>
  <c r="EK159" i="12"/>
  <c r="EP9" i="12"/>
  <c r="EP24" i="12"/>
  <c r="EP36" i="12"/>
  <c r="EP21" i="12"/>
  <c r="EP37" i="12"/>
  <c r="EP153" i="12"/>
  <c r="EM153" i="12"/>
  <c r="EK170" i="12"/>
  <c r="EM167" i="12"/>
  <c r="EM168" i="12"/>
  <c r="EP170" i="12"/>
  <c r="EP167" i="12"/>
  <c r="EN159" i="12"/>
  <c r="EO167" i="12"/>
  <c r="EU166" i="12"/>
  <c r="EU149" i="12"/>
  <c r="EU59" i="12"/>
  <c r="EU53" i="12"/>
  <c r="EU44" i="12"/>
  <c r="EU66" i="12"/>
  <c r="EU55" i="12"/>
  <c r="EU71" i="12"/>
  <c r="EU30" i="12"/>
  <c r="EU16" i="12"/>
  <c r="EP168" i="12"/>
  <c r="EN167" i="12"/>
  <c r="EO168" i="12"/>
  <c r="EO173" i="12"/>
  <c r="ES166" i="12"/>
  <c r="ES149" i="12"/>
  <c r="ES176" i="12" s="1"/>
  <c r="ES66" i="12"/>
  <c r="ES71" i="12"/>
  <c r="EU79" i="12"/>
  <c r="ES44" i="12"/>
  <c r="EU34" i="12"/>
  <c r="ES30" i="12"/>
  <c r="EU20" i="12"/>
  <c r="ES16" i="12"/>
  <c r="ET34" i="12"/>
  <c r="ET20" i="12"/>
  <c r="ET6" i="12"/>
  <c r="ES4" i="12"/>
  <c r="EU6" i="12"/>
  <c r="EN168" i="12"/>
  <c r="EN173" i="12"/>
  <c r="EM159" i="12"/>
  <c r="EM170" i="12"/>
  <c r="EM173" i="12"/>
  <c r="FB2" i="12"/>
  <c r="FE1" i="12"/>
  <c r="EZ1" i="12"/>
  <c r="FA2" i="12"/>
  <c r="FC1" i="12"/>
  <c r="EZ2" i="12"/>
  <c r="FB1" i="12"/>
  <c r="FC2" i="12"/>
  <c r="EY2" i="12"/>
  <c r="FA1" i="12"/>
  <c r="EW177" i="12"/>
  <c r="EW176" i="12"/>
  <c r="EW166" i="12"/>
  <c r="EW149" i="12"/>
  <c r="EW66" i="12"/>
  <c r="EW57" i="12"/>
  <c r="EW38" i="12"/>
  <c r="EW69" i="12"/>
  <c r="EW43" i="12"/>
  <c r="EW67" i="12"/>
  <c r="EV72" i="12" s="1"/>
  <c r="EW44" i="12"/>
  <c r="EW37" i="12"/>
  <c r="EW36" i="12"/>
  <c r="EW35" i="12"/>
  <c r="EW30" i="12"/>
  <c r="EW24" i="12"/>
  <c r="EW23" i="12"/>
  <c r="EW22" i="12"/>
  <c r="EW21" i="12"/>
  <c r="EW16" i="12"/>
  <c r="EW10" i="12"/>
  <c r="EW9" i="12"/>
  <c r="EW29" i="12"/>
  <c r="EW15" i="12"/>
  <c r="EW34" i="12"/>
  <c r="EW20" i="12"/>
  <c r="EW6" i="12"/>
  <c r="EW8" i="12"/>
  <c r="EW7" i="12"/>
  <c r="EP159" i="12"/>
  <c r="EN170" i="12"/>
  <c r="EO159" i="12"/>
  <c r="ET172" i="12"/>
  <c r="ET166" i="12"/>
  <c r="ET149" i="12"/>
  <c r="ET71" i="12"/>
  <c r="ET39" i="12"/>
  <c r="EV37" i="12" s="1"/>
  <c r="ET44" i="12"/>
  <c r="ET66" i="12"/>
  <c r="ET30" i="12"/>
  <c r="ET16" i="12"/>
  <c r="ET25" i="12"/>
  <c r="ET11" i="12"/>
  <c r="EV10" i="12" s="1"/>
  <c r="EV172" i="12"/>
  <c r="EV166" i="12"/>
  <c r="EV149" i="12"/>
  <c r="EV44" i="12"/>
  <c r="EV79" i="12"/>
  <c r="EV66" i="12"/>
  <c r="EV71" i="12"/>
  <c r="EV42" i="12"/>
  <c r="EV41" i="12"/>
  <c r="EV34" i="12"/>
  <c r="EV27" i="12"/>
  <c r="EV20" i="12"/>
  <c r="EV13" i="12"/>
  <c r="EV30" i="12"/>
  <c r="EV24" i="12"/>
  <c r="EV23" i="12"/>
  <c r="EV22" i="12"/>
  <c r="EV21" i="12"/>
  <c r="EV16" i="12"/>
  <c r="EV28" i="12"/>
  <c r="EV14" i="12"/>
  <c r="EV8" i="12"/>
  <c r="EV6" i="12"/>
  <c r="EN70" i="12"/>
  <c r="EM70" i="12"/>
  <c r="EM68" i="12"/>
  <c r="EP70" i="12"/>
  <c r="EO70" i="12"/>
  <c r="C21" i="4"/>
  <c r="Q9" i="7" s="1"/>
  <c r="C5" i="5"/>
  <c r="BW36" i="7"/>
  <c r="W36" i="7" s="1"/>
  <c r="BW92" i="7"/>
  <c r="W92" i="7" s="1"/>
  <c r="BW64" i="7"/>
  <c r="W64" i="7" s="1"/>
  <c r="BW50" i="7"/>
  <c r="W50" i="7" s="1"/>
  <c r="BW120" i="7"/>
  <c r="W120" i="7" s="1"/>
  <c r="BW78" i="7"/>
  <c r="W78" i="7" s="1"/>
  <c r="BW106" i="7"/>
  <c r="W106" i="7" s="1"/>
  <c r="BW22" i="7"/>
  <c r="W22" i="7" s="1"/>
  <c r="P9" i="7"/>
  <c r="BX119" i="7"/>
  <c r="BX117" i="7"/>
  <c r="BX114" i="7"/>
  <c r="BX112" i="7"/>
  <c r="BX118" i="7"/>
  <c r="BX116" i="7"/>
  <c r="BX115" i="7"/>
  <c r="BX110" i="7"/>
  <c r="BX105" i="7"/>
  <c r="BX103" i="7"/>
  <c r="BX113" i="7"/>
  <c r="BX104" i="7"/>
  <c r="BX102" i="7"/>
  <c r="BX101" i="7"/>
  <c r="BX99" i="7"/>
  <c r="BX97" i="7"/>
  <c r="BX90" i="7"/>
  <c r="BX111" i="7"/>
  <c r="BX100" i="7"/>
  <c r="BX98" i="7"/>
  <c r="BX96" i="7"/>
  <c r="BX91" i="7"/>
  <c r="BX89" i="7"/>
  <c r="BX88" i="7"/>
  <c r="BX87" i="7"/>
  <c r="BX85" i="7"/>
  <c r="BX83" i="7"/>
  <c r="BX76" i="7"/>
  <c r="BX86" i="7"/>
  <c r="BX84" i="7"/>
  <c r="BX82" i="7"/>
  <c r="BX77" i="7"/>
  <c r="BX75" i="7"/>
  <c r="BX73" i="7"/>
  <c r="BX71" i="7"/>
  <c r="BX69" i="7"/>
  <c r="BX62" i="7"/>
  <c r="BX70" i="7"/>
  <c r="BX59" i="7"/>
  <c r="BX57" i="7"/>
  <c r="BX55" i="7"/>
  <c r="BX48" i="7"/>
  <c r="BX46" i="7"/>
  <c r="BX44" i="7"/>
  <c r="BX42" i="7"/>
  <c r="BX40" i="7"/>
  <c r="BX35" i="7"/>
  <c r="BX33" i="7"/>
  <c r="BX31" i="7"/>
  <c r="BX68" i="7"/>
  <c r="BX63" i="7"/>
  <c r="BX74" i="7"/>
  <c r="BX60" i="7"/>
  <c r="BX58" i="7"/>
  <c r="BX56" i="7"/>
  <c r="BX54" i="7"/>
  <c r="BX49" i="7"/>
  <c r="BX47" i="7"/>
  <c r="BX45" i="7"/>
  <c r="BX43" i="7"/>
  <c r="BX41" i="7"/>
  <c r="BX34" i="7"/>
  <c r="BX32" i="7"/>
  <c r="BX61" i="7"/>
  <c r="BX20" i="7"/>
  <c r="BX18" i="7"/>
  <c r="BX16" i="7"/>
  <c r="BX14" i="7"/>
  <c r="BX28" i="7"/>
  <c r="BX29" i="7"/>
  <c r="BX27" i="7"/>
  <c r="BX12" i="7"/>
  <c r="BX30" i="7"/>
  <c r="BX26" i="7"/>
  <c r="BX72" i="7"/>
  <c r="BX21" i="7"/>
  <c r="BX19" i="7"/>
  <c r="BX17" i="7"/>
  <c r="BX15" i="7"/>
  <c r="BX13" i="7"/>
  <c r="BY2" i="7"/>
  <c r="AA1" i="7"/>
  <c r="CA1" i="7" s="1"/>
  <c r="Z2" i="7"/>
  <c r="A5" i="5"/>
  <c r="B5" i="5"/>
  <c r="B6" i="5" l="1"/>
  <c r="EW25" i="12"/>
  <c r="EV35" i="12"/>
  <c r="EV38" i="12"/>
  <c r="EV160" i="12"/>
  <c r="EV171" i="12"/>
  <c r="EU160" i="12"/>
  <c r="EU171" i="12"/>
  <c r="ET160" i="12"/>
  <c r="ET171" i="12"/>
  <c r="ES160" i="12"/>
  <c r="ES171" i="12"/>
  <c r="EV151" i="12"/>
  <c r="ES151" i="12"/>
  <c r="A6" i="5"/>
  <c r="EU173" i="12"/>
  <c r="EU157" i="12"/>
  <c r="EV167" i="12"/>
  <c r="EV157" i="12"/>
  <c r="ET153" i="12"/>
  <c r="ET157" i="12"/>
  <c r="ES173" i="12"/>
  <c r="ES157" i="12"/>
  <c r="EW39" i="12"/>
  <c r="EU153" i="12"/>
  <c r="EV9" i="12"/>
  <c r="ES177" i="12"/>
  <c r="EV7" i="12"/>
  <c r="EV36" i="12"/>
  <c r="EW11" i="12"/>
  <c r="EQ170" i="12"/>
  <c r="ES153" i="12"/>
  <c r="EU172" i="12"/>
  <c r="EQ159" i="12"/>
  <c r="EV153" i="12"/>
  <c r="EQ167" i="12"/>
  <c r="EV170" i="12"/>
  <c r="EV173" i="12"/>
  <c r="ET159" i="12"/>
  <c r="EY166" i="12"/>
  <c r="EY149" i="12"/>
  <c r="EY177" i="12" s="1"/>
  <c r="FA79" i="12"/>
  <c r="EY71" i="12"/>
  <c r="EY44" i="12"/>
  <c r="EY66" i="12"/>
  <c r="EY30" i="12"/>
  <c r="EY16" i="12"/>
  <c r="FA34" i="12"/>
  <c r="FA20" i="12"/>
  <c r="EZ34" i="12"/>
  <c r="EZ20" i="12"/>
  <c r="EZ6" i="12"/>
  <c r="EY4" i="12"/>
  <c r="FA6" i="12"/>
  <c r="FB172" i="12"/>
  <c r="FB166" i="12"/>
  <c r="FB149" i="12"/>
  <c r="FB66" i="12"/>
  <c r="FB42" i="12"/>
  <c r="FB71" i="12"/>
  <c r="FB41" i="12"/>
  <c r="FB79" i="12"/>
  <c r="FB44" i="12"/>
  <c r="FB34" i="12"/>
  <c r="FB20" i="12"/>
  <c r="FB30" i="12"/>
  <c r="FB28" i="12"/>
  <c r="FB16" i="12"/>
  <c r="FB14" i="12"/>
  <c r="FB27" i="12"/>
  <c r="FB13" i="12"/>
  <c r="FB6" i="12"/>
  <c r="ES167" i="12"/>
  <c r="EU168" i="12"/>
  <c r="ET167" i="12"/>
  <c r="ET70" i="12"/>
  <c r="ES68" i="12"/>
  <c r="ES70" i="12"/>
  <c r="EV70" i="12"/>
  <c r="EU70" i="12"/>
  <c r="FC177" i="12"/>
  <c r="FC176" i="12"/>
  <c r="FC166" i="12"/>
  <c r="FC149" i="12"/>
  <c r="FC69" i="12"/>
  <c r="FC67" i="12"/>
  <c r="FB72" i="12" s="1"/>
  <c r="FC44" i="12"/>
  <c r="FC43" i="12"/>
  <c r="FC38" i="12"/>
  <c r="FC66" i="12"/>
  <c r="FC57" i="12"/>
  <c r="FC37" i="12"/>
  <c r="FC30" i="12"/>
  <c r="FC16" i="12"/>
  <c r="FC36" i="12"/>
  <c r="FC35" i="12"/>
  <c r="FC34" i="12"/>
  <c r="FC29" i="12"/>
  <c r="FC24" i="12"/>
  <c r="FC23" i="12"/>
  <c r="FC22" i="12"/>
  <c r="FC21" i="12"/>
  <c r="FC20" i="12"/>
  <c r="FC15" i="12"/>
  <c r="FC10" i="12"/>
  <c r="FC9" i="12"/>
  <c r="FC8" i="12"/>
  <c r="FC7" i="12"/>
  <c r="FC6" i="12"/>
  <c r="FA166" i="12"/>
  <c r="FA149" i="12"/>
  <c r="FA44" i="12"/>
  <c r="FA66" i="12"/>
  <c r="FA55" i="12"/>
  <c r="FA59" i="12"/>
  <c r="FA53" i="12"/>
  <c r="FA71" i="12"/>
  <c r="FA30" i="12"/>
  <c r="FA16" i="12"/>
  <c r="EU159" i="12"/>
  <c r="EV159" i="12"/>
  <c r="EV168" i="12"/>
  <c r="ET168" i="12"/>
  <c r="ET173" i="12"/>
  <c r="ES170" i="12"/>
  <c r="EU170" i="12"/>
  <c r="ET170" i="12"/>
  <c r="EZ166" i="12"/>
  <c r="EZ153" i="12"/>
  <c r="EZ149" i="12"/>
  <c r="EZ71" i="12"/>
  <c r="EZ44" i="12"/>
  <c r="EZ66" i="12"/>
  <c r="EZ39" i="12"/>
  <c r="FB38" i="12" s="1"/>
  <c r="EZ25" i="12"/>
  <c r="FB24" i="12" s="1"/>
  <c r="EZ11" i="12"/>
  <c r="FB7" i="12" s="1"/>
  <c r="EZ30" i="12"/>
  <c r="EZ16" i="12"/>
  <c r="FG2" i="12"/>
  <c r="FI1" i="12"/>
  <c r="FF2" i="12"/>
  <c r="FH1" i="12"/>
  <c r="FI2" i="12"/>
  <c r="FE2" i="12"/>
  <c r="FH2" i="12"/>
  <c r="FK1" i="12"/>
  <c r="FF1" i="12"/>
  <c r="FG1" i="12"/>
  <c r="ES159" i="12"/>
  <c r="ES168" i="12"/>
  <c r="EU167" i="12"/>
  <c r="C22" i="4"/>
  <c r="C6" i="5"/>
  <c r="BX64" i="7"/>
  <c r="X64" i="7" s="1"/>
  <c r="BX120" i="7"/>
  <c r="X120" i="7" s="1"/>
  <c r="BX92" i="7"/>
  <c r="X92" i="7" s="1"/>
  <c r="BX36" i="7"/>
  <c r="X36" i="7" s="1"/>
  <c r="BX78" i="7"/>
  <c r="X78" i="7" s="1"/>
  <c r="BX22" i="7"/>
  <c r="X22" i="7" s="1"/>
  <c r="BX50" i="7"/>
  <c r="X50" i="7" s="1"/>
  <c r="BX106" i="7"/>
  <c r="X106" i="7" s="1"/>
  <c r="BY119" i="7"/>
  <c r="BY117" i="7"/>
  <c r="BY118" i="7"/>
  <c r="BY116" i="7"/>
  <c r="BY114" i="7"/>
  <c r="BY112" i="7"/>
  <c r="BY115" i="7"/>
  <c r="BY113" i="7"/>
  <c r="BY111" i="7"/>
  <c r="BY104" i="7"/>
  <c r="BY102" i="7"/>
  <c r="BY110" i="7"/>
  <c r="BY105" i="7"/>
  <c r="BY100" i="7"/>
  <c r="BY98" i="7"/>
  <c r="BY96" i="7"/>
  <c r="BY91" i="7"/>
  <c r="BY89" i="7"/>
  <c r="BY103" i="7"/>
  <c r="BY97" i="7"/>
  <c r="BY90" i="7"/>
  <c r="BY86" i="7"/>
  <c r="BY84" i="7"/>
  <c r="BY82" i="7"/>
  <c r="BY77" i="7"/>
  <c r="BY75" i="7"/>
  <c r="BY101" i="7"/>
  <c r="BY83" i="7"/>
  <c r="BY73" i="7"/>
  <c r="BY71" i="7"/>
  <c r="BY69" i="7"/>
  <c r="BY62" i="7"/>
  <c r="BY88" i="7"/>
  <c r="BY76" i="7"/>
  <c r="BY87" i="7"/>
  <c r="BY74" i="7"/>
  <c r="BY72" i="7"/>
  <c r="BY70" i="7"/>
  <c r="BY68" i="7"/>
  <c r="BY63" i="7"/>
  <c r="BY61" i="7"/>
  <c r="BY60" i="7"/>
  <c r="BY58" i="7"/>
  <c r="BY56" i="7"/>
  <c r="BY54" i="7"/>
  <c r="BY49" i="7"/>
  <c r="BY47" i="7"/>
  <c r="BY45" i="7"/>
  <c r="BY43" i="7"/>
  <c r="BY41" i="7"/>
  <c r="BY34" i="7"/>
  <c r="BY32" i="7"/>
  <c r="BY85" i="7"/>
  <c r="BY99" i="7"/>
  <c r="BY48" i="7"/>
  <c r="BY40" i="7"/>
  <c r="BY35" i="7"/>
  <c r="BY29" i="7"/>
  <c r="BY27" i="7"/>
  <c r="BY12" i="7"/>
  <c r="BY20" i="7"/>
  <c r="BY18" i="7"/>
  <c r="BY16" i="7"/>
  <c r="BY59" i="7"/>
  <c r="BY46" i="7"/>
  <c r="BY33" i="7"/>
  <c r="BY21" i="7"/>
  <c r="BY19" i="7"/>
  <c r="BY17" i="7"/>
  <c r="BY15" i="7"/>
  <c r="BY13" i="7"/>
  <c r="BY55" i="7"/>
  <c r="BY57" i="7"/>
  <c r="BY44" i="7"/>
  <c r="BY31" i="7"/>
  <c r="BY30" i="7"/>
  <c r="BY28" i="7"/>
  <c r="BY26" i="7"/>
  <c r="BY42" i="7"/>
  <c r="BY14" i="7"/>
  <c r="BZ2" i="7"/>
  <c r="AB1" i="7"/>
  <c r="CB1" i="7" s="1"/>
  <c r="AA2" i="7"/>
  <c r="FC11" i="12" l="1"/>
  <c r="EW171" i="12"/>
  <c r="EY160" i="12"/>
  <c r="EY171" i="12"/>
  <c r="FB151" i="12"/>
  <c r="EY151" i="12"/>
  <c r="FA160" i="12"/>
  <c r="FA171" i="12"/>
  <c r="EZ160" i="12"/>
  <c r="EZ171" i="12"/>
  <c r="FB160" i="12"/>
  <c r="FB171" i="12"/>
  <c r="FA172" i="12"/>
  <c r="EY157" i="12"/>
  <c r="FB168" i="12"/>
  <c r="FB157" i="12"/>
  <c r="EZ173" i="12"/>
  <c r="EZ157" i="12"/>
  <c r="FA167" i="12"/>
  <c r="FA157" i="12"/>
  <c r="FC39" i="12"/>
  <c r="FB8" i="12"/>
  <c r="EY176" i="12"/>
  <c r="EZ172" i="12"/>
  <c r="FC25" i="12"/>
  <c r="FB35" i="12"/>
  <c r="EW159" i="12"/>
  <c r="FB37" i="12"/>
  <c r="EW170" i="12"/>
  <c r="FA153" i="12"/>
  <c r="EW167" i="12"/>
  <c r="FB9" i="12"/>
  <c r="FB10" i="12"/>
  <c r="FB21" i="12"/>
  <c r="FB36" i="12"/>
  <c r="FB22" i="12"/>
  <c r="FB153" i="12"/>
  <c r="FB23" i="12"/>
  <c r="EY153" i="12"/>
  <c r="EY167" i="12"/>
  <c r="EY168" i="12"/>
  <c r="FE166" i="12"/>
  <c r="FE149" i="12"/>
  <c r="FE176" i="12" s="1"/>
  <c r="FE71" i="12"/>
  <c r="FE44" i="12"/>
  <c r="FG79" i="12"/>
  <c r="FE66" i="12"/>
  <c r="FG34" i="12"/>
  <c r="FG20" i="12"/>
  <c r="FF34" i="12"/>
  <c r="FF20" i="12"/>
  <c r="FE30" i="12"/>
  <c r="FE16" i="12"/>
  <c r="FF6" i="12"/>
  <c r="FE4" i="12"/>
  <c r="FG6" i="12"/>
  <c r="FB159" i="12"/>
  <c r="FB167" i="12"/>
  <c r="EY159" i="12"/>
  <c r="EY170" i="12"/>
  <c r="EY173" i="12"/>
  <c r="EZ168" i="12"/>
  <c r="FA168" i="12"/>
  <c r="EZ70" i="12"/>
  <c r="EY70" i="12"/>
  <c r="FB70" i="12"/>
  <c r="FA70" i="12"/>
  <c r="EY68" i="12"/>
  <c r="FI177" i="12"/>
  <c r="FI176" i="12"/>
  <c r="FI166" i="12"/>
  <c r="FI149" i="12"/>
  <c r="FI67" i="12"/>
  <c r="FH72" i="12" s="1"/>
  <c r="FI38" i="12"/>
  <c r="FI44" i="12"/>
  <c r="FI66" i="12"/>
  <c r="FI57" i="12"/>
  <c r="FI69" i="12"/>
  <c r="FI43" i="12"/>
  <c r="FI29" i="12"/>
  <c r="FI15" i="12"/>
  <c r="FI36" i="12"/>
  <c r="FI35" i="12"/>
  <c r="FI24" i="12"/>
  <c r="FI23" i="12"/>
  <c r="FI22" i="12"/>
  <c r="FI21" i="12"/>
  <c r="FI25" i="12" s="1"/>
  <c r="FI10" i="12"/>
  <c r="FI9" i="12"/>
  <c r="FI37" i="12"/>
  <c r="FI34" i="12"/>
  <c r="FI30" i="12"/>
  <c r="FI20" i="12"/>
  <c r="FI16" i="12"/>
  <c r="FI6" i="12"/>
  <c r="FI8" i="12"/>
  <c r="FI7" i="12"/>
  <c r="FI11" i="12" s="1"/>
  <c r="FG172" i="12"/>
  <c r="FG166" i="12"/>
  <c r="FG149" i="12"/>
  <c r="FG66" i="12"/>
  <c r="FG59" i="12"/>
  <c r="FG55" i="12"/>
  <c r="FG53" i="12"/>
  <c r="FG71" i="12"/>
  <c r="FG44" i="12"/>
  <c r="FG30" i="12"/>
  <c r="FG16" i="12"/>
  <c r="FL2" i="12"/>
  <c r="FN1" i="12"/>
  <c r="FL1" i="12"/>
  <c r="FO2" i="12"/>
  <c r="FK2" i="12"/>
  <c r="FM1" i="12"/>
  <c r="FN2" i="12"/>
  <c r="FQ1" i="12"/>
  <c r="FM2" i="12"/>
  <c r="FO1" i="12"/>
  <c r="EZ167" i="12"/>
  <c r="FB170" i="12"/>
  <c r="FB173" i="12"/>
  <c r="FH172" i="12"/>
  <c r="FH166" i="12"/>
  <c r="FH149" i="12"/>
  <c r="FH79" i="12"/>
  <c r="FH41" i="12"/>
  <c r="FH71" i="12"/>
  <c r="FH44" i="12"/>
  <c r="FH42" i="12"/>
  <c r="FH66" i="12"/>
  <c r="FH34" i="12"/>
  <c r="FH30" i="12"/>
  <c r="FH20" i="12"/>
  <c r="FH16" i="12"/>
  <c r="FH27" i="12"/>
  <c r="FH13" i="12"/>
  <c r="FH28" i="12"/>
  <c r="FH14" i="12"/>
  <c r="FH6" i="12"/>
  <c r="FF166" i="12"/>
  <c r="FF149" i="12"/>
  <c r="FF71" i="12"/>
  <c r="FF44" i="12"/>
  <c r="FF66" i="12"/>
  <c r="FF39" i="12"/>
  <c r="FH38" i="12" s="1"/>
  <c r="FF30" i="12"/>
  <c r="FF25" i="12"/>
  <c r="FH22" i="12" s="1"/>
  <c r="FF16" i="12"/>
  <c r="FF11" i="12"/>
  <c r="FH8" i="12" s="1"/>
  <c r="EZ159" i="12"/>
  <c r="EZ170" i="12"/>
  <c r="FA159" i="12"/>
  <c r="FA170" i="12"/>
  <c r="FA173" i="12"/>
  <c r="C23" i="4"/>
  <c r="C7" i="5"/>
  <c r="R9" i="7"/>
  <c r="B7" i="5"/>
  <c r="S9" i="7"/>
  <c r="A7" i="5"/>
  <c r="BY36" i="7"/>
  <c r="Y36" i="7" s="1"/>
  <c r="BY106" i="7"/>
  <c r="Y106" i="7" s="1"/>
  <c r="BY120" i="7"/>
  <c r="Y120" i="7" s="1"/>
  <c r="BY64" i="7"/>
  <c r="Y64" i="7" s="1"/>
  <c r="BY22" i="7"/>
  <c r="Y22" i="7" s="1"/>
  <c r="BY50" i="7"/>
  <c r="Y50" i="7" s="1"/>
  <c r="BY92" i="7"/>
  <c r="Y92" i="7" s="1"/>
  <c r="BY78" i="7"/>
  <c r="Y78" i="7" s="1"/>
  <c r="BZ118" i="7"/>
  <c r="BZ116" i="7"/>
  <c r="BZ119" i="7"/>
  <c r="BZ115" i="7"/>
  <c r="BZ113" i="7"/>
  <c r="BZ111" i="7"/>
  <c r="BZ117" i="7"/>
  <c r="BZ114" i="7"/>
  <c r="BZ104" i="7"/>
  <c r="BZ112" i="7"/>
  <c r="BZ110" i="7"/>
  <c r="BZ105" i="7"/>
  <c r="BZ103" i="7"/>
  <c r="BZ100" i="7"/>
  <c r="BZ98" i="7"/>
  <c r="BZ96" i="7"/>
  <c r="BZ91" i="7"/>
  <c r="BZ89" i="7"/>
  <c r="BZ101" i="7"/>
  <c r="BZ99" i="7"/>
  <c r="BZ97" i="7"/>
  <c r="BZ90" i="7"/>
  <c r="BZ88" i="7"/>
  <c r="BZ86" i="7"/>
  <c r="BZ84" i="7"/>
  <c r="BZ82" i="7"/>
  <c r="BZ77" i="7"/>
  <c r="BZ102" i="7"/>
  <c r="BZ87" i="7"/>
  <c r="BZ85" i="7"/>
  <c r="BZ83" i="7"/>
  <c r="BZ76" i="7"/>
  <c r="BZ74" i="7"/>
  <c r="BZ72" i="7"/>
  <c r="BZ70" i="7"/>
  <c r="BZ68" i="7"/>
  <c r="BZ63" i="7"/>
  <c r="BZ61" i="7"/>
  <c r="BZ75" i="7"/>
  <c r="BZ69" i="7"/>
  <c r="BZ60" i="7"/>
  <c r="BZ58" i="7"/>
  <c r="BZ56" i="7"/>
  <c r="BZ54" i="7"/>
  <c r="BZ49" i="7"/>
  <c r="BZ47" i="7"/>
  <c r="BZ45" i="7"/>
  <c r="BZ43" i="7"/>
  <c r="BZ41" i="7"/>
  <c r="BZ34" i="7"/>
  <c r="BZ32" i="7"/>
  <c r="BZ62" i="7"/>
  <c r="BZ73" i="7"/>
  <c r="BZ59" i="7"/>
  <c r="BZ57" i="7"/>
  <c r="BZ55" i="7"/>
  <c r="BZ48" i="7"/>
  <c r="BZ46" i="7"/>
  <c r="BZ44" i="7"/>
  <c r="BZ42" i="7"/>
  <c r="BZ40" i="7"/>
  <c r="BZ35" i="7"/>
  <c r="BZ33" i="7"/>
  <c r="BZ31" i="7"/>
  <c r="BZ21" i="7"/>
  <c r="BZ19" i="7"/>
  <c r="BZ17" i="7"/>
  <c r="BZ15" i="7"/>
  <c r="BZ13" i="7"/>
  <c r="BZ12" i="7"/>
  <c r="BZ71" i="7"/>
  <c r="BZ30" i="7"/>
  <c r="BZ28" i="7"/>
  <c r="BZ26" i="7"/>
  <c r="BZ20" i="7"/>
  <c r="BZ18" i="7"/>
  <c r="BZ16" i="7"/>
  <c r="BZ14" i="7"/>
  <c r="BZ29" i="7"/>
  <c r="BZ27" i="7"/>
  <c r="CA2" i="7"/>
  <c r="AC1" i="7"/>
  <c r="CC1" i="7" s="1"/>
  <c r="AB2" i="7"/>
  <c r="FC171" i="12" l="1"/>
  <c r="FE160" i="12"/>
  <c r="FE171" i="12"/>
  <c r="FE151" i="12"/>
  <c r="FH151" i="12"/>
  <c r="FF160" i="12"/>
  <c r="FF171" i="12"/>
  <c r="FH157" i="12"/>
  <c r="FH160" i="12"/>
  <c r="FH171" i="12"/>
  <c r="FG160" i="12"/>
  <c r="FG171" i="12"/>
  <c r="FF173" i="12"/>
  <c r="FF157" i="12"/>
  <c r="FG167" i="12"/>
  <c r="FG157" i="12"/>
  <c r="FE153" i="12"/>
  <c r="FE157" i="12"/>
  <c r="A8" i="5"/>
  <c r="FF172" i="12"/>
  <c r="FI39" i="12"/>
  <c r="FH24" i="12"/>
  <c r="FH9" i="12"/>
  <c r="FH36" i="12"/>
  <c r="FF153" i="12"/>
  <c r="FH23" i="12"/>
  <c r="FH21" i="12"/>
  <c r="FC170" i="12"/>
  <c r="FC167" i="12"/>
  <c r="FH7" i="12"/>
  <c r="FH10" i="12"/>
  <c r="FH37" i="12"/>
  <c r="FG153" i="12"/>
  <c r="FE177" i="12"/>
  <c r="FH35" i="12"/>
  <c r="FH153" i="12"/>
  <c r="FC159" i="12"/>
  <c r="FG168" i="12"/>
  <c r="FG173" i="12"/>
  <c r="FE170" i="12"/>
  <c r="FE173" i="12"/>
  <c r="FH159" i="12"/>
  <c r="FH167" i="12"/>
  <c r="FU2" i="12"/>
  <c r="FQ2" i="12"/>
  <c r="FS1" i="12"/>
  <c r="FT2" i="12"/>
  <c r="FW1" i="12"/>
  <c r="FR1" i="12"/>
  <c r="FS2" i="12"/>
  <c r="FU1" i="12"/>
  <c r="FR2" i="12"/>
  <c r="FT1" i="12"/>
  <c r="FO177" i="12"/>
  <c r="FO176" i="12"/>
  <c r="FO166" i="12"/>
  <c r="FO149" i="12"/>
  <c r="FO44" i="12"/>
  <c r="FO43" i="12"/>
  <c r="FO66" i="12"/>
  <c r="FO57" i="12"/>
  <c r="FO69" i="12"/>
  <c r="FO38" i="12"/>
  <c r="FO67" i="12"/>
  <c r="FN72" i="12" s="1"/>
  <c r="FO29" i="12"/>
  <c r="FO15" i="12"/>
  <c r="FO37" i="12"/>
  <c r="FO30" i="12"/>
  <c r="FO16" i="12"/>
  <c r="FO36" i="12"/>
  <c r="FO35" i="12"/>
  <c r="FO34" i="12"/>
  <c r="FO24" i="12"/>
  <c r="FO23" i="12"/>
  <c r="FO22" i="12"/>
  <c r="FO21" i="12"/>
  <c r="FO20" i="12"/>
  <c r="FO10" i="12"/>
  <c r="FO9" i="12"/>
  <c r="FO8" i="12"/>
  <c r="FO7" i="12"/>
  <c r="FO11" i="12" s="1"/>
  <c r="FO6" i="12"/>
  <c r="FE167" i="12"/>
  <c r="FF167" i="12"/>
  <c r="FH168" i="12"/>
  <c r="FH173" i="12"/>
  <c r="FN166" i="12"/>
  <c r="FN149" i="12"/>
  <c r="FN42" i="12"/>
  <c r="FN41" i="12"/>
  <c r="FN44" i="12"/>
  <c r="FN71" i="12"/>
  <c r="FN66" i="12"/>
  <c r="FN79" i="12"/>
  <c r="FN34" i="12"/>
  <c r="FN20" i="12"/>
  <c r="FN28" i="12"/>
  <c r="FN27" i="12"/>
  <c r="FN14" i="12"/>
  <c r="FN13" i="12"/>
  <c r="FN30" i="12"/>
  <c r="FN16" i="12"/>
  <c r="FN6" i="12"/>
  <c r="FF70" i="12"/>
  <c r="FE70" i="12"/>
  <c r="FH70" i="12"/>
  <c r="FE68" i="12"/>
  <c r="FG70" i="12"/>
  <c r="FF168" i="12"/>
  <c r="FH170" i="12"/>
  <c r="FG159" i="12"/>
  <c r="FG170" i="12"/>
  <c r="FE159" i="12"/>
  <c r="FE168" i="12"/>
  <c r="FF159" i="12"/>
  <c r="FF170" i="12"/>
  <c r="FM166" i="12"/>
  <c r="FM149" i="12"/>
  <c r="FM59" i="12"/>
  <c r="FM53" i="12"/>
  <c r="FM44" i="12"/>
  <c r="FM71" i="12"/>
  <c r="FM66" i="12"/>
  <c r="FM55" i="12"/>
  <c r="FM30" i="12"/>
  <c r="FM16" i="12"/>
  <c r="FK166" i="12"/>
  <c r="FK149" i="12"/>
  <c r="FK177" i="12" s="1"/>
  <c r="FM79" i="12"/>
  <c r="FK44" i="12"/>
  <c r="FK71" i="12"/>
  <c r="FK66" i="12"/>
  <c r="FM34" i="12"/>
  <c r="FM20" i="12"/>
  <c r="FL34" i="12"/>
  <c r="FK30" i="12"/>
  <c r="FL20" i="12"/>
  <c r="FK16" i="12"/>
  <c r="FL6" i="12"/>
  <c r="FM6" i="12"/>
  <c r="FK4" i="12"/>
  <c r="FL166" i="12"/>
  <c r="FL149" i="12"/>
  <c r="FL71" i="12"/>
  <c r="FL66" i="12"/>
  <c r="FL44" i="12"/>
  <c r="FL39" i="12"/>
  <c r="FN37" i="12" s="1"/>
  <c r="FL25" i="12"/>
  <c r="FN21" i="12" s="1"/>
  <c r="FL11" i="12"/>
  <c r="FN10" i="12" s="1"/>
  <c r="FL30" i="12"/>
  <c r="FL16" i="12"/>
  <c r="C24" i="4"/>
  <c r="C8" i="5"/>
  <c r="B8" i="5"/>
  <c r="BZ50" i="7"/>
  <c r="Z50" i="7" s="1"/>
  <c r="BZ106" i="7"/>
  <c r="Z106" i="7" s="1"/>
  <c r="BZ64" i="7"/>
  <c r="Z64" i="7" s="1"/>
  <c r="BZ78" i="7"/>
  <c r="Z78" i="7" s="1"/>
  <c r="BZ120" i="7"/>
  <c r="Z120" i="7" s="1"/>
  <c r="BZ36" i="7"/>
  <c r="Z36" i="7" s="1"/>
  <c r="BZ22" i="7"/>
  <c r="Z22" i="7" s="1"/>
  <c r="BZ92" i="7"/>
  <c r="Z92" i="7" s="1"/>
  <c r="CA118" i="7"/>
  <c r="CA116" i="7"/>
  <c r="CA119" i="7"/>
  <c r="CA117" i="7"/>
  <c r="CA115" i="7"/>
  <c r="CA113" i="7"/>
  <c r="CA114" i="7"/>
  <c r="CA112" i="7"/>
  <c r="CA110" i="7"/>
  <c r="CA105" i="7"/>
  <c r="CA103" i="7"/>
  <c r="CA111" i="7"/>
  <c r="CA104" i="7"/>
  <c r="CA101" i="7"/>
  <c r="CA99" i="7"/>
  <c r="CA97" i="7"/>
  <c r="CA90" i="7"/>
  <c r="CA88" i="7"/>
  <c r="CA102" i="7"/>
  <c r="CA96" i="7"/>
  <c r="CA91" i="7"/>
  <c r="CA89" i="7"/>
  <c r="CA87" i="7"/>
  <c r="CA85" i="7"/>
  <c r="CA83" i="7"/>
  <c r="CA76" i="7"/>
  <c r="CA100" i="7"/>
  <c r="CA82" i="7"/>
  <c r="CA77" i="7"/>
  <c r="CA74" i="7"/>
  <c r="CA72" i="7"/>
  <c r="CA70" i="7"/>
  <c r="CA68" i="7"/>
  <c r="CA63" i="7"/>
  <c r="CA75" i="7"/>
  <c r="CA98" i="7"/>
  <c r="CA86" i="7"/>
  <c r="CA73" i="7"/>
  <c r="CA71" i="7"/>
  <c r="CA69" i="7"/>
  <c r="CA62" i="7"/>
  <c r="CA84" i="7"/>
  <c r="CA59" i="7"/>
  <c r="CA57" i="7"/>
  <c r="CA55" i="7"/>
  <c r="CA48" i="7"/>
  <c r="CA46" i="7"/>
  <c r="CA44" i="7"/>
  <c r="CA42" i="7"/>
  <c r="CA40" i="7"/>
  <c r="CA35" i="7"/>
  <c r="CA33" i="7"/>
  <c r="CA31" i="7"/>
  <c r="CA61" i="7"/>
  <c r="CA60" i="7"/>
  <c r="CA47" i="7"/>
  <c r="CA34" i="7"/>
  <c r="CA30" i="7"/>
  <c r="CA28" i="7"/>
  <c r="CA26" i="7"/>
  <c r="CA49" i="7"/>
  <c r="CA19" i="7"/>
  <c r="CA13" i="7"/>
  <c r="CA58" i="7"/>
  <c r="CA45" i="7"/>
  <c r="CA32" i="7"/>
  <c r="CA20" i="7"/>
  <c r="CA18" i="7"/>
  <c r="CA16" i="7"/>
  <c r="CA14" i="7"/>
  <c r="CA17" i="7"/>
  <c r="CA56" i="7"/>
  <c r="CA43" i="7"/>
  <c r="CA29" i="7"/>
  <c r="CA27" i="7"/>
  <c r="CA12" i="7"/>
  <c r="CA54" i="7"/>
  <c r="CA41" i="7"/>
  <c r="CA21" i="7"/>
  <c r="CA15" i="7"/>
  <c r="CB2" i="7"/>
  <c r="AD1" i="7"/>
  <c r="CD1" i="7" s="1"/>
  <c r="AC2" i="7"/>
  <c r="FI167" i="12" l="1"/>
  <c r="FI171" i="12"/>
  <c r="FK160" i="12"/>
  <c r="FK171" i="12"/>
  <c r="FK151" i="12"/>
  <c r="FN151" i="12"/>
  <c r="FM157" i="12"/>
  <c r="FM160" i="12"/>
  <c r="FM171" i="12"/>
  <c r="FN160" i="12"/>
  <c r="FN171" i="12"/>
  <c r="FL160" i="12"/>
  <c r="FL171" i="12"/>
  <c r="FN168" i="12"/>
  <c r="FN157" i="12"/>
  <c r="FN172" i="12"/>
  <c r="FK157" i="12"/>
  <c r="FL168" i="12"/>
  <c r="FL157" i="12"/>
  <c r="FL172" i="12"/>
  <c r="FM172" i="12"/>
  <c r="FK176" i="12"/>
  <c r="FO25" i="12"/>
  <c r="FL153" i="12"/>
  <c r="FO39" i="12"/>
  <c r="FI159" i="12"/>
  <c r="FN7" i="12"/>
  <c r="FN22" i="12"/>
  <c r="FN38" i="12"/>
  <c r="FI170" i="12"/>
  <c r="FN8" i="12"/>
  <c r="FN23" i="12"/>
  <c r="FN35" i="12"/>
  <c r="FN9" i="12"/>
  <c r="FN24" i="12"/>
  <c r="FN36" i="12"/>
  <c r="FK153" i="12"/>
  <c r="FM153" i="12"/>
  <c r="FN153" i="12"/>
  <c r="FM167" i="12"/>
  <c r="FM170" i="12"/>
  <c r="FM159" i="12"/>
  <c r="FN167" i="12"/>
  <c r="FS166" i="12"/>
  <c r="FS149" i="12"/>
  <c r="FS59" i="12"/>
  <c r="FS53" i="12"/>
  <c r="FS44" i="12"/>
  <c r="FS66" i="12"/>
  <c r="FS55" i="12"/>
  <c r="FS71" i="12"/>
  <c r="FS30" i="12"/>
  <c r="FS16" i="12"/>
  <c r="FL159" i="12"/>
  <c r="FL170" i="12"/>
  <c r="FK168" i="12"/>
  <c r="FN173" i="12"/>
  <c r="FQ176" i="12"/>
  <c r="FQ166" i="12"/>
  <c r="FQ149" i="12"/>
  <c r="FQ177" i="12" s="1"/>
  <c r="FQ153" i="12"/>
  <c r="FQ66" i="12"/>
  <c r="FQ71" i="12"/>
  <c r="FS79" i="12"/>
  <c r="FQ44" i="12"/>
  <c r="FS34" i="12"/>
  <c r="FQ30" i="12"/>
  <c r="FS20" i="12"/>
  <c r="FQ16" i="12"/>
  <c r="FR34" i="12"/>
  <c r="FR20" i="12"/>
  <c r="FR6" i="12"/>
  <c r="FQ4" i="12"/>
  <c r="FS6" i="12"/>
  <c r="FL167" i="12"/>
  <c r="FK167" i="12"/>
  <c r="FM168" i="12"/>
  <c r="FM173" i="12"/>
  <c r="FL70" i="12"/>
  <c r="FK70" i="12"/>
  <c r="FK68" i="12"/>
  <c r="FN70" i="12"/>
  <c r="FM70" i="12"/>
  <c r="FR172" i="12"/>
  <c r="FR166" i="12"/>
  <c r="FR149" i="12"/>
  <c r="FR71" i="12"/>
  <c r="FR39" i="12"/>
  <c r="FR44" i="12"/>
  <c r="FR66" i="12"/>
  <c r="FR30" i="12"/>
  <c r="FR16" i="12"/>
  <c r="FR25" i="12"/>
  <c r="FT22" i="12" s="1"/>
  <c r="FR11" i="12"/>
  <c r="FT8" i="12" s="1"/>
  <c r="FZ2" i="12"/>
  <c r="GC1" i="12"/>
  <c r="FX1" i="12"/>
  <c r="FZ1" i="12"/>
  <c r="FY2" i="12"/>
  <c r="GA1" i="12"/>
  <c r="FX2" i="12"/>
  <c r="GA2" i="12"/>
  <c r="FW2" i="12"/>
  <c r="FY1" i="12"/>
  <c r="FU177" i="12"/>
  <c r="FU176" i="12"/>
  <c r="FU166" i="12"/>
  <c r="FU149" i="12"/>
  <c r="FU66" i="12"/>
  <c r="FU57" i="12"/>
  <c r="FU38" i="12"/>
  <c r="FU69" i="12"/>
  <c r="FU43" i="12"/>
  <c r="FU67" i="12"/>
  <c r="FT72" i="12" s="1"/>
  <c r="FU44" i="12"/>
  <c r="FU37" i="12"/>
  <c r="FU36" i="12"/>
  <c r="FU35" i="12"/>
  <c r="FU30" i="12"/>
  <c r="FU24" i="12"/>
  <c r="FU23" i="12"/>
  <c r="FU22" i="12"/>
  <c r="FU21" i="12"/>
  <c r="FU16" i="12"/>
  <c r="FU10" i="12"/>
  <c r="FU9" i="12"/>
  <c r="FU29" i="12"/>
  <c r="FU15" i="12"/>
  <c r="FU34" i="12"/>
  <c r="FU20" i="12"/>
  <c r="FU6" i="12"/>
  <c r="FU8" i="12"/>
  <c r="FU7" i="12"/>
  <c r="FU11" i="12" s="1"/>
  <c r="FL173" i="12"/>
  <c r="FK159" i="12"/>
  <c r="FK170" i="12"/>
  <c r="FK173" i="12"/>
  <c r="FN159" i="12"/>
  <c r="FN170" i="12"/>
  <c r="FT172" i="12"/>
  <c r="FT166" i="12"/>
  <c r="FT149" i="12"/>
  <c r="FT44" i="12"/>
  <c r="FT79" i="12"/>
  <c r="FT66" i="12"/>
  <c r="FT38" i="12"/>
  <c r="FT37" i="12"/>
  <c r="FT71" i="12"/>
  <c r="FT42" i="12"/>
  <c r="FT41" i="12"/>
  <c r="FT34" i="12"/>
  <c r="FT27" i="12"/>
  <c r="FT20" i="12"/>
  <c r="FT13" i="12"/>
  <c r="FT36" i="12"/>
  <c r="FT35" i="12"/>
  <c r="FT30" i="12"/>
  <c r="FT24" i="12"/>
  <c r="FT23" i="12"/>
  <c r="FT21" i="12"/>
  <c r="FT16" i="12"/>
  <c r="FT28" i="12"/>
  <c r="FT14" i="12"/>
  <c r="FT6" i="12"/>
  <c r="C25" i="4"/>
  <c r="U9" i="7" s="1"/>
  <c r="C9" i="5"/>
  <c r="B9" i="5"/>
  <c r="T9" i="7"/>
  <c r="A9" i="5"/>
  <c r="CA22" i="7"/>
  <c r="AA22" i="7" s="1"/>
  <c r="CA36" i="7"/>
  <c r="AA36" i="7" s="1"/>
  <c r="CA106" i="7"/>
  <c r="AA106" i="7" s="1"/>
  <c r="CA92" i="7"/>
  <c r="AA92" i="7" s="1"/>
  <c r="CA64" i="7"/>
  <c r="AA64" i="7" s="1"/>
  <c r="CA50" i="7"/>
  <c r="AA50" i="7" s="1"/>
  <c r="CA78" i="7"/>
  <c r="AA78" i="7" s="1"/>
  <c r="CA120" i="7"/>
  <c r="AA120" i="7" s="1"/>
  <c r="CB119" i="7"/>
  <c r="CB117" i="7"/>
  <c r="CB118" i="7"/>
  <c r="CB114" i="7"/>
  <c r="CB112" i="7"/>
  <c r="CB116" i="7"/>
  <c r="CB113" i="7"/>
  <c r="CB110" i="7"/>
  <c r="CB105" i="7"/>
  <c r="CB103" i="7"/>
  <c r="CB111" i="7"/>
  <c r="CB104" i="7"/>
  <c r="CB102" i="7"/>
  <c r="CB101" i="7"/>
  <c r="CB99" i="7"/>
  <c r="CB97" i="7"/>
  <c r="CB90" i="7"/>
  <c r="CB100" i="7"/>
  <c r="CB98" i="7"/>
  <c r="CB96" i="7"/>
  <c r="CB91" i="7"/>
  <c r="CB89" i="7"/>
  <c r="CB87" i="7"/>
  <c r="CB85" i="7"/>
  <c r="CB83" i="7"/>
  <c r="CB76" i="7"/>
  <c r="CB115" i="7"/>
  <c r="CB88" i="7"/>
  <c r="CB86" i="7"/>
  <c r="CB84" i="7"/>
  <c r="CB82" i="7"/>
  <c r="CB77" i="7"/>
  <c r="CB75" i="7"/>
  <c r="CB73" i="7"/>
  <c r="CB71" i="7"/>
  <c r="CB69" i="7"/>
  <c r="CB62" i="7"/>
  <c r="CB68" i="7"/>
  <c r="CB63" i="7"/>
  <c r="CB59" i="7"/>
  <c r="CB57" i="7"/>
  <c r="CB55" i="7"/>
  <c r="CB48" i="7"/>
  <c r="CB46" i="7"/>
  <c r="CB44" i="7"/>
  <c r="CB42" i="7"/>
  <c r="CB40" i="7"/>
  <c r="CB35" i="7"/>
  <c r="CB33" i="7"/>
  <c r="CB31" i="7"/>
  <c r="CB74" i="7"/>
  <c r="CB61" i="7"/>
  <c r="CB72" i="7"/>
  <c r="CB60" i="7"/>
  <c r="CB58" i="7"/>
  <c r="CB56" i="7"/>
  <c r="CB54" i="7"/>
  <c r="CB49" i="7"/>
  <c r="CB47" i="7"/>
  <c r="CB45" i="7"/>
  <c r="CB43" i="7"/>
  <c r="CB41" i="7"/>
  <c r="CB34" i="7"/>
  <c r="CB32" i="7"/>
  <c r="CB70" i="7"/>
  <c r="CB20" i="7"/>
  <c r="CB18" i="7"/>
  <c r="CB16" i="7"/>
  <c r="CB14" i="7"/>
  <c r="CB30" i="7"/>
  <c r="CB29" i="7"/>
  <c r="CB27" i="7"/>
  <c r="CB12" i="7"/>
  <c r="CB21" i="7"/>
  <c r="CB19" i="7"/>
  <c r="CB17" i="7"/>
  <c r="CB15" i="7"/>
  <c r="CB13" i="7"/>
  <c r="CB28" i="7"/>
  <c r="CB26" i="7"/>
  <c r="CC2" i="7"/>
  <c r="AE1" i="7"/>
  <c r="CE1" i="7" s="1"/>
  <c r="AD2" i="7"/>
  <c r="FU39" i="12" l="1"/>
  <c r="FO171" i="12"/>
  <c r="FT160" i="12"/>
  <c r="FT171" i="12"/>
  <c r="FR160" i="12"/>
  <c r="FR171" i="12"/>
  <c r="FQ160" i="12"/>
  <c r="FQ171" i="12"/>
  <c r="FT151" i="12"/>
  <c r="FQ151" i="12"/>
  <c r="FS160" i="12"/>
  <c r="FS171" i="12"/>
  <c r="FT167" i="12"/>
  <c r="FT157" i="12"/>
  <c r="FR153" i="12"/>
  <c r="FR157" i="12"/>
  <c r="FS153" i="12"/>
  <c r="FS157" i="12"/>
  <c r="FQ173" i="12"/>
  <c r="FQ157" i="12"/>
  <c r="FT9" i="12"/>
  <c r="FO159" i="12"/>
  <c r="FT10" i="12"/>
  <c r="FT7" i="12"/>
  <c r="FU25" i="12"/>
  <c r="A10" i="5"/>
  <c r="FO170" i="12"/>
  <c r="FT153" i="12"/>
  <c r="FO167" i="12"/>
  <c r="FS172" i="12"/>
  <c r="FQ170" i="12"/>
  <c r="FS168" i="12"/>
  <c r="FS173" i="12"/>
  <c r="FQ167" i="12"/>
  <c r="GE2" i="12"/>
  <c r="GG1" i="12"/>
  <c r="GD2" i="12"/>
  <c r="GF1" i="12"/>
  <c r="GG2" i="12"/>
  <c r="GC2" i="12"/>
  <c r="GF2" i="12"/>
  <c r="GI1" i="12"/>
  <c r="GD1" i="12"/>
  <c r="GE1" i="12"/>
  <c r="FQ159" i="12"/>
  <c r="FQ168" i="12"/>
  <c r="FS167" i="12"/>
  <c r="FT159" i="12"/>
  <c r="FT170" i="12"/>
  <c r="FT173" i="12"/>
  <c r="FW176" i="12"/>
  <c r="FW166" i="12"/>
  <c r="FW149" i="12"/>
  <c r="FW177" i="12" s="1"/>
  <c r="FY79" i="12"/>
  <c r="FW71" i="12"/>
  <c r="FZ172" i="12" s="1"/>
  <c r="FW44" i="12"/>
  <c r="FW66" i="12"/>
  <c r="FW30" i="12"/>
  <c r="FW16" i="12"/>
  <c r="FY34" i="12"/>
  <c r="FY20" i="12"/>
  <c r="FX34" i="12"/>
  <c r="FX20" i="12"/>
  <c r="FX6" i="12"/>
  <c r="FW4" i="12"/>
  <c r="FY6" i="12"/>
  <c r="FY172" i="12"/>
  <c r="FY166" i="12"/>
  <c r="FY149" i="12"/>
  <c r="FY44" i="12"/>
  <c r="FY66" i="12"/>
  <c r="FY55" i="12"/>
  <c r="FY59" i="12"/>
  <c r="FY53" i="12"/>
  <c r="FY71" i="12"/>
  <c r="FY30" i="12"/>
  <c r="FY16" i="12"/>
  <c r="FZ166" i="12"/>
  <c r="FZ149" i="12"/>
  <c r="FZ66" i="12"/>
  <c r="FZ42" i="12"/>
  <c r="FZ71" i="12"/>
  <c r="FZ41" i="12"/>
  <c r="FZ79" i="12"/>
  <c r="FZ44" i="12"/>
  <c r="FZ34" i="12"/>
  <c r="FZ20" i="12"/>
  <c r="FZ30" i="12"/>
  <c r="FZ28" i="12"/>
  <c r="FZ16" i="12"/>
  <c r="FZ14" i="12"/>
  <c r="FZ27" i="12"/>
  <c r="FZ13" i="12"/>
  <c r="FZ6" i="12"/>
  <c r="FR159" i="12"/>
  <c r="FR167" i="12"/>
  <c r="FT168" i="12"/>
  <c r="FR70" i="12"/>
  <c r="FQ68" i="12"/>
  <c r="FQ70" i="12"/>
  <c r="FT70" i="12"/>
  <c r="FS70" i="12"/>
  <c r="GA177" i="12"/>
  <c r="GA176" i="12"/>
  <c r="GA166" i="12"/>
  <c r="GA149" i="12"/>
  <c r="GA69" i="12"/>
  <c r="GA67" i="12"/>
  <c r="FZ72" i="12" s="1"/>
  <c r="GA44" i="12"/>
  <c r="GA43" i="12"/>
  <c r="GA38" i="12"/>
  <c r="GA66" i="12"/>
  <c r="GA57" i="12"/>
  <c r="GA37" i="12"/>
  <c r="GA30" i="12"/>
  <c r="GA16" i="12"/>
  <c r="GA36" i="12"/>
  <c r="GA35" i="12"/>
  <c r="GA39" i="12" s="1"/>
  <c r="GA34" i="12"/>
  <c r="GA29" i="12"/>
  <c r="GA24" i="12"/>
  <c r="GA23" i="12"/>
  <c r="GA22" i="12"/>
  <c r="GA21" i="12"/>
  <c r="GA20" i="12"/>
  <c r="GA15" i="12"/>
  <c r="GA10" i="12"/>
  <c r="GA9" i="12"/>
  <c r="GA8" i="12"/>
  <c r="GA7" i="12"/>
  <c r="GA6" i="12"/>
  <c r="FR168" i="12"/>
  <c r="FR173" i="12"/>
  <c r="FS159" i="12"/>
  <c r="FS170" i="12"/>
  <c r="FX166" i="12"/>
  <c r="FX153" i="12"/>
  <c r="FX149" i="12"/>
  <c r="FX71" i="12"/>
  <c r="FX44" i="12"/>
  <c r="FX66" i="12"/>
  <c r="FX39" i="12"/>
  <c r="FZ38" i="12" s="1"/>
  <c r="FX25" i="12"/>
  <c r="FZ23" i="12" s="1"/>
  <c r="FX11" i="12"/>
  <c r="FZ7" i="12" s="1"/>
  <c r="FX30" i="12"/>
  <c r="FX16" i="12"/>
  <c r="FR170" i="12"/>
  <c r="C26" i="4"/>
  <c r="C10" i="5"/>
  <c r="B10" i="5"/>
  <c r="CB78" i="7"/>
  <c r="AB78" i="7" s="1"/>
  <c r="CB64" i="7"/>
  <c r="AB64" i="7" s="1"/>
  <c r="CB36" i="7"/>
  <c r="AB36" i="7" s="1"/>
  <c r="CB22" i="7"/>
  <c r="AB22" i="7" s="1"/>
  <c r="CB106" i="7"/>
  <c r="AB106" i="7" s="1"/>
  <c r="CB120" i="7"/>
  <c r="AB120" i="7" s="1"/>
  <c r="CB50" i="7"/>
  <c r="AB50" i="7" s="1"/>
  <c r="CB92" i="7"/>
  <c r="AB92" i="7" s="1"/>
  <c r="CC119" i="7"/>
  <c r="CC117" i="7"/>
  <c r="CC118" i="7"/>
  <c r="CC116" i="7"/>
  <c r="CC114" i="7"/>
  <c r="CC112" i="7"/>
  <c r="CC115" i="7"/>
  <c r="CC113" i="7"/>
  <c r="CC111" i="7"/>
  <c r="CC104" i="7"/>
  <c r="CC110" i="7"/>
  <c r="CC105" i="7"/>
  <c r="CC103" i="7"/>
  <c r="CC102" i="7"/>
  <c r="CC100" i="7"/>
  <c r="CC98" i="7"/>
  <c r="CC96" i="7"/>
  <c r="CC91" i="7"/>
  <c r="CC89" i="7"/>
  <c r="CC90" i="7"/>
  <c r="CC101" i="7"/>
  <c r="CC88" i="7"/>
  <c r="CC86" i="7"/>
  <c r="CC84" i="7"/>
  <c r="CC82" i="7"/>
  <c r="CC77" i="7"/>
  <c r="CC75" i="7"/>
  <c r="CC99" i="7"/>
  <c r="CC76" i="7"/>
  <c r="CC73" i="7"/>
  <c r="CC71" i="7"/>
  <c r="CC69" i="7"/>
  <c r="CC62" i="7"/>
  <c r="CC97" i="7"/>
  <c r="CC87" i="7"/>
  <c r="CC85" i="7"/>
  <c r="CC74" i="7"/>
  <c r="CC72" i="7"/>
  <c r="CC70" i="7"/>
  <c r="CC68" i="7"/>
  <c r="CC63" i="7"/>
  <c r="CC61" i="7"/>
  <c r="CC83" i="7"/>
  <c r="CC60" i="7"/>
  <c r="CC58" i="7"/>
  <c r="CC56" i="7"/>
  <c r="CC54" i="7"/>
  <c r="CC49" i="7"/>
  <c r="CC47" i="7"/>
  <c r="CC45" i="7"/>
  <c r="CC43" i="7"/>
  <c r="CC41" i="7"/>
  <c r="CC34" i="7"/>
  <c r="CC32" i="7"/>
  <c r="CC59" i="7"/>
  <c r="CC46" i="7"/>
  <c r="CC33" i="7"/>
  <c r="CC29" i="7"/>
  <c r="CC27" i="7"/>
  <c r="CC12" i="7"/>
  <c r="CC40" i="7"/>
  <c r="CC14" i="7"/>
  <c r="CC57" i="7"/>
  <c r="CC44" i="7"/>
  <c r="CC31" i="7"/>
  <c r="CC21" i="7"/>
  <c r="CC19" i="7"/>
  <c r="CC17" i="7"/>
  <c r="CC15" i="7"/>
  <c r="CC13" i="7"/>
  <c r="CC20" i="7"/>
  <c r="CC16" i="7"/>
  <c r="CC55" i="7"/>
  <c r="CC42" i="7"/>
  <c r="CC30" i="7"/>
  <c r="CC28" i="7"/>
  <c r="CC26" i="7"/>
  <c r="CC48" i="7"/>
  <c r="CC35" i="7"/>
  <c r="CC18" i="7"/>
  <c r="CD2" i="7"/>
  <c r="AF1" i="7"/>
  <c r="CF1" i="7" s="1"/>
  <c r="AE2" i="7"/>
  <c r="FZ35" i="12" l="1"/>
  <c r="FX172" i="12"/>
  <c r="GA25" i="12"/>
  <c r="FU171" i="12"/>
  <c r="FZ160" i="12"/>
  <c r="FZ171" i="12"/>
  <c r="FY160" i="12"/>
  <c r="FY171" i="12"/>
  <c r="FW157" i="12"/>
  <c r="FW160" i="12"/>
  <c r="FW171" i="12"/>
  <c r="FZ151" i="12"/>
  <c r="FW151" i="12"/>
  <c r="FX160" i="12"/>
  <c r="FX171" i="12"/>
  <c r="FY167" i="12"/>
  <c r="FY157" i="12"/>
  <c r="FZ167" i="12"/>
  <c r="FZ157" i="12"/>
  <c r="FX168" i="12"/>
  <c r="FX157" i="12"/>
  <c r="FZ8" i="12"/>
  <c r="FZ21" i="12"/>
  <c r="FZ36" i="12"/>
  <c r="FY153" i="12"/>
  <c r="GA11" i="12"/>
  <c r="FZ24" i="12"/>
  <c r="FZ37" i="12"/>
  <c r="FW153" i="12"/>
  <c r="FU159" i="12"/>
  <c r="FU167" i="12"/>
  <c r="FZ22" i="12"/>
  <c r="FZ153" i="12"/>
  <c r="FU170" i="12"/>
  <c r="FZ9" i="12"/>
  <c r="FZ10" i="12"/>
  <c r="FW168" i="12"/>
  <c r="FY168" i="12"/>
  <c r="FW167" i="12"/>
  <c r="FW159" i="12"/>
  <c r="FW170" i="12"/>
  <c r="FW173" i="12"/>
  <c r="GF166" i="12"/>
  <c r="GF149" i="12"/>
  <c r="GF79" i="12"/>
  <c r="GF41" i="12"/>
  <c r="GF71" i="12"/>
  <c r="GF44" i="12"/>
  <c r="GF42" i="12"/>
  <c r="GF66" i="12"/>
  <c r="GF34" i="12"/>
  <c r="GF30" i="12"/>
  <c r="GF20" i="12"/>
  <c r="GF16" i="12"/>
  <c r="GF27" i="12"/>
  <c r="GF13" i="12"/>
  <c r="GF28" i="12"/>
  <c r="GF14" i="12"/>
  <c r="GF6" i="12"/>
  <c r="GD166" i="12"/>
  <c r="GD149" i="12"/>
  <c r="GD71" i="12"/>
  <c r="GD44" i="12"/>
  <c r="GD66" i="12"/>
  <c r="GD39" i="12"/>
  <c r="GF38" i="12" s="1"/>
  <c r="GD30" i="12"/>
  <c r="GD25" i="12"/>
  <c r="GF24" i="12" s="1"/>
  <c r="GD16" i="12"/>
  <c r="GD11" i="12"/>
  <c r="GF8" i="12" s="1"/>
  <c r="FZ159" i="12"/>
  <c r="FZ170" i="12"/>
  <c r="FZ173" i="12"/>
  <c r="GC166" i="12"/>
  <c r="GC149" i="12"/>
  <c r="GC176" i="12" s="1"/>
  <c r="GC71" i="12"/>
  <c r="GC44" i="12"/>
  <c r="GE79" i="12"/>
  <c r="GC66" i="12"/>
  <c r="GE34" i="12"/>
  <c r="GE20" i="12"/>
  <c r="GD34" i="12"/>
  <c r="GD20" i="12"/>
  <c r="GC30" i="12"/>
  <c r="GC16" i="12"/>
  <c r="GD6" i="12"/>
  <c r="GC4" i="12"/>
  <c r="GE6" i="12"/>
  <c r="FX159" i="12"/>
  <c r="FX167" i="12"/>
  <c r="FX173" i="12"/>
  <c r="FZ168" i="12"/>
  <c r="FY159" i="12"/>
  <c r="FY170" i="12"/>
  <c r="FY173" i="12"/>
  <c r="GG177" i="12"/>
  <c r="GG176" i="12"/>
  <c r="GG166" i="12"/>
  <c r="GG149" i="12"/>
  <c r="GG67" i="12"/>
  <c r="GF72" i="12" s="1"/>
  <c r="GG38" i="12"/>
  <c r="GG44" i="12"/>
  <c r="GG66" i="12"/>
  <c r="GG57" i="12"/>
  <c r="GG69" i="12"/>
  <c r="GG43" i="12"/>
  <c r="GG29" i="12"/>
  <c r="GG15" i="12"/>
  <c r="GG36" i="12"/>
  <c r="GG35" i="12"/>
  <c r="GG24" i="12"/>
  <c r="GG23" i="12"/>
  <c r="GG22" i="12"/>
  <c r="GG21" i="12"/>
  <c r="GG10" i="12"/>
  <c r="GG9" i="12"/>
  <c r="GG37" i="12"/>
  <c r="GG34" i="12"/>
  <c r="GG30" i="12"/>
  <c r="GG20" i="12"/>
  <c r="GG16" i="12"/>
  <c r="GG6" i="12"/>
  <c r="GG8" i="12"/>
  <c r="GG7" i="12"/>
  <c r="GG11" i="12" s="1"/>
  <c r="GE166" i="12"/>
  <c r="GE149" i="12"/>
  <c r="GE66" i="12"/>
  <c r="GE59" i="12"/>
  <c r="GE55" i="12"/>
  <c r="GE53" i="12"/>
  <c r="GE71" i="12"/>
  <c r="GE44" i="12"/>
  <c r="GE30" i="12"/>
  <c r="GE16" i="12"/>
  <c r="FX170" i="12"/>
  <c r="FX70" i="12"/>
  <c r="FW70" i="12"/>
  <c r="FZ70" i="12"/>
  <c r="FY70" i="12"/>
  <c r="FW68" i="12"/>
  <c r="GJ2" i="12"/>
  <c r="GL1" i="12"/>
  <c r="GM2" i="12"/>
  <c r="GI2" i="12"/>
  <c r="GK1" i="12"/>
  <c r="GJ1" i="12"/>
  <c r="GL2" i="12"/>
  <c r="GO1" i="12"/>
  <c r="GK2" i="12"/>
  <c r="GM1" i="12"/>
  <c r="C27" i="4"/>
  <c r="W9" i="7" s="1"/>
  <c r="C11" i="5"/>
  <c r="B11" i="5"/>
  <c r="V9" i="7"/>
  <c r="CC120" i="7"/>
  <c r="AC120" i="7" s="1"/>
  <c r="A11" i="5"/>
  <c r="CC22" i="7"/>
  <c r="AC22" i="7" s="1"/>
  <c r="CC78" i="7"/>
  <c r="AC78" i="7" s="1"/>
  <c r="CC64" i="7"/>
  <c r="AC64" i="7" s="1"/>
  <c r="CC50" i="7"/>
  <c r="AC50" i="7" s="1"/>
  <c r="CC36" i="7"/>
  <c r="AC36" i="7" s="1"/>
  <c r="CC92" i="7"/>
  <c r="AC92" i="7" s="1"/>
  <c r="CC106" i="7"/>
  <c r="AC106" i="7" s="1"/>
  <c r="CD118" i="7"/>
  <c r="CD116" i="7"/>
  <c r="CD119" i="7"/>
  <c r="CD117" i="7"/>
  <c r="CD115" i="7"/>
  <c r="CD113" i="7"/>
  <c r="CD111" i="7"/>
  <c r="CD112" i="7"/>
  <c r="CD104" i="7"/>
  <c r="CD110" i="7"/>
  <c r="CD105" i="7"/>
  <c r="CD103" i="7"/>
  <c r="CD102" i="7"/>
  <c r="CD100" i="7"/>
  <c r="CD98" i="7"/>
  <c r="CD96" i="7"/>
  <c r="CD91" i="7"/>
  <c r="CD89" i="7"/>
  <c r="CD114" i="7"/>
  <c r="CD101" i="7"/>
  <c r="CD99" i="7"/>
  <c r="CD97" i="7"/>
  <c r="CD90" i="7"/>
  <c r="CD88" i="7"/>
  <c r="CD86" i="7"/>
  <c r="CD84" i="7"/>
  <c r="CD82" i="7"/>
  <c r="CD77" i="7"/>
  <c r="CD87" i="7"/>
  <c r="CD85" i="7"/>
  <c r="CD83" i="7"/>
  <c r="CD76" i="7"/>
  <c r="CD75" i="7"/>
  <c r="CD74" i="7"/>
  <c r="CD72" i="7"/>
  <c r="CD70" i="7"/>
  <c r="CD68" i="7"/>
  <c r="CD63" i="7"/>
  <c r="CD61" i="7"/>
  <c r="CD62" i="7"/>
  <c r="CD60" i="7"/>
  <c r="CD58" i="7"/>
  <c r="CD56" i="7"/>
  <c r="CD54" i="7"/>
  <c r="CD49" i="7"/>
  <c r="CD47" i="7"/>
  <c r="CD45" i="7"/>
  <c r="CD43" i="7"/>
  <c r="CD41" i="7"/>
  <c r="CD34" i="7"/>
  <c r="CD32" i="7"/>
  <c r="CD73" i="7"/>
  <c r="CD71" i="7"/>
  <c r="CD59" i="7"/>
  <c r="CD57" i="7"/>
  <c r="CD55" i="7"/>
  <c r="CD48" i="7"/>
  <c r="CD46" i="7"/>
  <c r="CD44" i="7"/>
  <c r="CD42" i="7"/>
  <c r="CD40" i="7"/>
  <c r="CD35" i="7"/>
  <c r="CD33" i="7"/>
  <c r="CD31" i="7"/>
  <c r="CD21" i="7"/>
  <c r="CD19" i="7"/>
  <c r="CD17" i="7"/>
  <c r="CD15" i="7"/>
  <c r="CD13" i="7"/>
  <c r="CD27" i="7"/>
  <c r="CD30" i="7"/>
  <c r="CD28" i="7"/>
  <c r="CD26" i="7"/>
  <c r="CD29" i="7"/>
  <c r="CD12" i="7"/>
  <c r="CD20" i="7"/>
  <c r="CD18" i="7"/>
  <c r="CD16" i="7"/>
  <c r="CD14" i="7"/>
  <c r="CD69" i="7"/>
  <c r="CE2" i="7"/>
  <c r="AG1" i="7"/>
  <c r="CG1" i="7" s="1"/>
  <c r="AF2" i="7"/>
  <c r="GG39" i="12" l="1"/>
  <c r="GC177" i="12"/>
  <c r="GA171" i="12"/>
  <c r="GF160" i="12"/>
  <c r="GF171" i="12"/>
  <c r="GD160" i="12"/>
  <c r="GD171" i="12"/>
  <c r="GE160" i="12"/>
  <c r="GE171" i="12"/>
  <c r="GC160" i="12"/>
  <c r="GC171" i="12"/>
  <c r="GC151" i="12"/>
  <c r="GF151" i="12"/>
  <c r="GE173" i="12"/>
  <c r="GE157" i="12"/>
  <c r="GF168" i="12"/>
  <c r="GF157" i="12"/>
  <c r="GD172" i="12"/>
  <c r="GC157" i="12"/>
  <c r="GD153" i="12"/>
  <c r="GD157" i="12"/>
  <c r="A12" i="5"/>
  <c r="GF36" i="12"/>
  <c r="GE153" i="12"/>
  <c r="GG25" i="12"/>
  <c r="GF9" i="12"/>
  <c r="GF7" i="12"/>
  <c r="GF10" i="12"/>
  <c r="GF22" i="12"/>
  <c r="GF37" i="12"/>
  <c r="GF172" i="12"/>
  <c r="GF21" i="12"/>
  <c r="GE172" i="12"/>
  <c r="GC153" i="12"/>
  <c r="GF23" i="12"/>
  <c r="GF35" i="12"/>
  <c r="GA159" i="12"/>
  <c r="GF153" i="12"/>
  <c r="GA170" i="12"/>
  <c r="GA167" i="12"/>
  <c r="GC168" i="12"/>
  <c r="GC173" i="12"/>
  <c r="GE170" i="12"/>
  <c r="GL166" i="12"/>
  <c r="GL149" i="12"/>
  <c r="GL42" i="12"/>
  <c r="GL41" i="12"/>
  <c r="GL44" i="12"/>
  <c r="GL71" i="12"/>
  <c r="GL66" i="12"/>
  <c r="GL79" i="12"/>
  <c r="GL34" i="12"/>
  <c r="GL20" i="12"/>
  <c r="GL28" i="12"/>
  <c r="GL27" i="12"/>
  <c r="GL14" i="12"/>
  <c r="GL13" i="12"/>
  <c r="GL30" i="12"/>
  <c r="GL16" i="12"/>
  <c r="GL6" i="12"/>
  <c r="GM177" i="12"/>
  <c r="GM176" i="12"/>
  <c r="GM166" i="12"/>
  <c r="GM149" i="12"/>
  <c r="GM44" i="12"/>
  <c r="GM43" i="12"/>
  <c r="GM66" i="12"/>
  <c r="GM57" i="12"/>
  <c r="GM69" i="12"/>
  <c r="GL72" i="12" s="1"/>
  <c r="GM38" i="12"/>
  <c r="GM67" i="12"/>
  <c r="GM29" i="12"/>
  <c r="GM15" i="12"/>
  <c r="GM37" i="12"/>
  <c r="GM30" i="12"/>
  <c r="GM16" i="12"/>
  <c r="GM36" i="12"/>
  <c r="GM35" i="12"/>
  <c r="GM34" i="12"/>
  <c r="GM24" i="12"/>
  <c r="GM23" i="12"/>
  <c r="GM22" i="12"/>
  <c r="GM21" i="12"/>
  <c r="GM20" i="12"/>
  <c r="GM10" i="12"/>
  <c r="GM9" i="12"/>
  <c r="GM8" i="12"/>
  <c r="GM7" i="12"/>
  <c r="GM6" i="12"/>
  <c r="GE167" i="12"/>
  <c r="GC167" i="12"/>
  <c r="GD159" i="12"/>
  <c r="GD168" i="12"/>
  <c r="GD173" i="12"/>
  <c r="GD170" i="12"/>
  <c r="GF159" i="12"/>
  <c r="GK166" i="12"/>
  <c r="GK149" i="12"/>
  <c r="GK59" i="12"/>
  <c r="GK53" i="12"/>
  <c r="GK44" i="12"/>
  <c r="GK71" i="12"/>
  <c r="GK66" i="12"/>
  <c r="GK55" i="12"/>
  <c r="GK30" i="12"/>
  <c r="GK16" i="12"/>
  <c r="GJ166" i="12"/>
  <c r="GJ149" i="12"/>
  <c r="GJ71" i="12"/>
  <c r="GJ66" i="12"/>
  <c r="GJ44" i="12"/>
  <c r="GJ39" i="12"/>
  <c r="GL38" i="12" s="1"/>
  <c r="GJ25" i="12"/>
  <c r="GL22" i="12" s="1"/>
  <c r="GJ11" i="12"/>
  <c r="GL7" i="12" s="1"/>
  <c r="GJ30" i="12"/>
  <c r="GJ16" i="12"/>
  <c r="GE168" i="12"/>
  <c r="GD70" i="12"/>
  <c r="GC70" i="12"/>
  <c r="GF70" i="12"/>
  <c r="GC68" i="12"/>
  <c r="GE70" i="12"/>
  <c r="GC159" i="12"/>
  <c r="GC170" i="12"/>
  <c r="GF167" i="12"/>
  <c r="GS2" i="12"/>
  <c r="GO2" i="12"/>
  <c r="GQ1" i="12"/>
  <c r="GS1" i="12"/>
  <c r="GR2" i="12"/>
  <c r="GU1" i="12"/>
  <c r="GP1" i="12"/>
  <c r="GQ2" i="12"/>
  <c r="GP2" i="12"/>
  <c r="GR1" i="12"/>
  <c r="GI166" i="12"/>
  <c r="GI149" i="12"/>
  <c r="GI176" i="12" s="1"/>
  <c r="GK79" i="12"/>
  <c r="GI44" i="12"/>
  <c r="GI71" i="12"/>
  <c r="GI66" i="12"/>
  <c r="GK34" i="12"/>
  <c r="GK20" i="12"/>
  <c r="GJ34" i="12"/>
  <c r="GI30" i="12"/>
  <c r="GJ20" i="12"/>
  <c r="GI16" i="12"/>
  <c r="GJ6" i="12"/>
  <c r="GK6" i="12"/>
  <c r="GI4" i="12"/>
  <c r="GE159" i="12"/>
  <c r="GD167" i="12"/>
  <c r="GF170" i="12"/>
  <c r="GF173" i="12"/>
  <c r="C28" i="4"/>
  <c r="C12" i="5"/>
  <c r="B12" i="5"/>
  <c r="CD120" i="7"/>
  <c r="AD120" i="7" s="1"/>
  <c r="CD36" i="7"/>
  <c r="AD36" i="7" s="1"/>
  <c r="CD50" i="7"/>
  <c r="AD50" i="7" s="1"/>
  <c r="CD78" i="7"/>
  <c r="AD78" i="7" s="1"/>
  <c r="CD64" i="7"/>
  <c r="AD64" i="7" s="1"/>
  <c r="CD106" i="7"/>
  <c r="AD106" i="7" s="1"/>
  <c r="CD22" i="7"/>
  <c r="AD22" i="7" s="1"/>
  <c r="CD92" i="7"/>
  <c r="AD92" i="7" s="1"/>
  <c r="CE118" i="7"/>
  <c r="CE116" i="7"/>
  <c r="CE119" i="7"/>
  <c r="CE117" i="7"/>
  <c r="CE115" i="7"/>
  <c r="CE113" i="7"/>
  <c r="CE114" i="7"/>
  <c r="CE112" i="7"/>
  <c r="CE111" i="7"/>
  <c r="CE110" i="7"/>
  <c r="CE105" i="7"/>
  <c r="CE103" i="7"/>
  <c r="CE104" i="7"/>
  <c r="CE101" i="7"/>
  <c r="CE99" i="7"/>
  <c r="CE97" i="7"/>
  <c r="CE90" i="7"/>
  <c r="CE88" i="7"/>
  <c r="CE89" i="7"/>
  <c r="CE102" i="7"/>
  <c r="CE100" i="7"/>
  <c r="CE87" i="7"/>
  <c r="CE85" i="7"/>
  <c r="CE83" i="7"/>
  <c r="CE76" i="7"/>
  <c r="CE98" i="7"/>
  <c r="CE96" i="7"/>
  <c r="CE74" i="7"/>
  <c r="CE72" i="7"/>
  <c r="CE70" i="7"/>
  <c r="CE68" i="7"/>
  <c r="CE63" i="7"/>
  <c r="CE86" i="7"/>
  <c r="CE91" i="7"/>
  <c r="CE84" i="7"/>
  <c r="CE73" i="7"/>
  <c r="CE71" i="7"/>
  <c r="CE69" i="7"/>
  <c r="CE62" i="7"/>
  <c r="CE75" i="7"/>
  <c r="CE61" i="7"/>
  <c r="CE77" i="7"/>
  <c r="CE59" i="7"/>
  <c r="CE57" i="7"/>
  <c r="CE55" i="7"/>
  <c r="CE48" i="7"/>
  <c r="CE46" i="7"/>
  <c r="CE44" i="7"/>
  <c r="CE42" i="7"/>
  <c r="CE40" i="7"/>
  <c r="CE35" i="7"/>
  <c r="CE33" i="7"/>
  <c r="CE31" i="7"/>
  <c r="CE58" i="7"/>
  <c r="CE45" i="7"/>
  <c r="CE32" i="7"/>
  <c r="CE30" i="7"/>
  <c r="CE28" i="7"/>
  <c r="CE26" i="7"/>
  <c r="CE47" i="7"/>
  <c r="CE34" i="7"/>
  <c r="CE56" i="7"/>
  <c r="CE43" i="7"/>
  <c r="CE20" i="7"/>
  <c r="CE18" i="7"/>
  <c r="CE16" i="7"/>
  <c r="CE14" i="7"/>
  <c r="CE21" i="7"/>
  <c r="CE19" i="7"/>
  <c r="CE15" i="7"/>
  <c r="CE82" i="7"/>
  <c r="CE54" i="7"/>
  <c r="CE49" i="7"/>
  <c r="CE41" i="7"/>
  <c r="CE29" i="7"/>
  <c r="CE27" i="7"/>
  <c r="CE12" i="7"/>
  <c r="CE60" i="7"/>
  <c r="CE17" i="7"/>
  <c r="CE13" i="7"/>
  <c r="CF2" i="7"/>
  <c r="AH1" i="7"/>
  <c r="CH1" i="7" s="1"/>
  <c r="AG2" i="7"/>
  <c r="GG171" i="12" l="1"/>
  <c r="GK160" i="12"/>
  <c r="GK171" i="12"/>
  <c r="GJ160" i="12"/>
  <c r="GJ171" i="12"/>
  <c r="GL160" i="12"/>
  <c r="GL171" i="12"/>
  <c r="GI157" i="12"/>
  <c r="GI160" i="12"/>
  <c r="GI171" i="12"/>
  <c r="GI151" i="12"/>
  <c r="GL151" i="12"/>
  <c r="GJ153" i="12"/>
  <c r="GJ157" i="12"/>
  <c r="GK173" i="12"/>
  <c r="GK157" i="12"/>
  <c r="GL170" i="12"/>
  <c r="GL157" i="12"/>
  <c r="GM11" i="12"/>
  <c r="GG170" i="12"/>
  <c r="GG167" i="12"/>
  <c r="GM25" i="12"/>
  <c r="GM39" i="12"/>
  <c r="GI177" i="12"/>
  <c r="GJ172" i="12"/>
  <c r="GL172" i="12"/>
  <c r="GI153" i="12"/>
  <c r="GG159" i="12"/>
  <c r="GL8" i="12"/>
  <c r="GL23" i="12"/>
  <c r="GL35" i="12"/>
  <c r="GK153" i="12"/>
  <c r="GL9" i="12"/>
  <c r="GL24" i="12"/>
  <c r="GL36" i="12"/>
  <c r="GL10" i="12"/>
  <c r="GL21" i="12"/>
  <c r="GL37" i="12"/>
  <c r="GL153" i="12"/>
  <c r="GK172" i="12"/>
  <c r="GK167" i="12"/>
  <c r="GK170" i="12"/>
  <c r="GI167" i="12"/>
  <c r="GX2" i="12"/>
  <c r="HA1" i="12"/>
  <c r="GV1" i="12"/>
  <c r="GW2" i="12"/>
  <c r="GY1" i="12"/>
  <c r="GX1" i="12"/>
  <c r="GV2" i="12"/>
  <c r="GY2" i="12"/>
  <c r="GU2" i="12"/>
  <c r="GW1" i="12"/>
  <c r="GO166" i="12"/>
  <c r="GO149" i="12"/>
  <c r="GO177" i="12" s="1"/>
  <c r="GO66" i="12"/>
  <c r="GO71" i="12"/>
  <c r="GQ79" i="12"/>
  <c r="GO44" i="12"/>
  <c r="GQ34" i="12"/>
  <c r="GO30" i="12"/>
  <c r="GQ20" i="12"/>
  <c r="GO16" i="12"/>
  <c r="GP34" i="12"/>
  <c r="GP20" i="12"/>
  <c r="GP6" i="12"/>
  <c r="GO4" i="12"/>
  <c r="GQ6" i="12"/>
  <c r="GJ159" i="12"/>
  <c r="GJ170" i="12"/>
  <c r="GK168" i="12"/>
  <c r="GJ70" i="12"/>
  <c r="GI70" i="12"/>
  <c r="GI68" i="12"/>
  <c r="GL70" i="12"/>
  <c r="GK70" i="12"/>
  <c r="GL167" i="12"/>
  <c r="GI159" i="12"/>
  <c r="GI168" i="12"/>
  <c r="GI173" i="12"/>
  <c r="GP166" i="12"/>
  <c r="GP149" i="12"/>
  <c r="GP71" i="12"/>
  <c r="GP39" i="12"/>
  <c r="GR38" i="12" s="1"/>
  <c r="GP44" i="12"/>
  <c r="GP66" i="12"/>
  <c r="GP30" i="12"/>
  <c r="GP16" i="12"/>
  <c r="GP25" i="12"/>
  <c r="GR23" i="12" s="1"/>
  <c r="GP11" i="12"/>
  <c r="GR172" i="12"/>
  <c r="GR166" i="12"/>
  <c r="GR149" i="12"/>
  <c r="GR44" i="12"/>
  <c r="GR79" i="12"/>
  <c r="GR66" i="12"/>
  <c r="GR71" i="12"/>
  <c r="GR42" i="12"/>
  <c r="GR41" i="12"/>
  <c r="GR34" i="12"/>
  <c r="GR27" i="12"/>
  <c r="GR20" i="12"/>
  <c r="GR13" i="12"/>
  <c r="GR30" i="12"/>
  <c r="GR24" i="12"/>
  <c r="GR22" i="12"/>
  <c r="GR21" i="12"/>
  <c r="GR16" i="12"/>
  <c r="GR10" i="12"/>
  <c r="GR28" i="12"/>
  <c r="GR14" i="12"/>
  <c r="GR8" i="12"/>
  <c r="GR7" i="12"/>
  <c r="GR9" i="12"/>
  <c r="GR6" i="12"/>
  <c r="GS177" i="12"/>
  <c r="GS176" i="12"/>
  <c r="GS166" i="12"/>
  <c r="GS149" i="12"/>
  <c r="GS66" i="12"/>
  <c r="GS57" i="12"/>
  <c r="GS38" i="12"/>
  <c r="GS69" i="12"/>
  <c r="GS43" i="12"/>
  <c r="GS67" i="12"/>
  <c r="GR72" i="12" s="1"/>
  <c r="GS44" i="12"/>
  <c r="GS37" i="12"/>
  <c r="GS36" i="12"/>
  <c r="GS35" i="12"/>
  <c r="GS30" i="12"/>
  <c r="GS24" i="12"/>
  <c r="GS23" i="12"/>
  <c r="GS22" i="12"/>
  <c r="GS21" i="12"/>
  <c r="GS16" i="12"/>
  <c r="GS10" i="12"/>
  <c r="GS9" i="12"/>
  <c r="GS29" i="12"/>
  <c r="GS15" i="12"/>
  <c r="GS34" i="12"/>
  <c r="GS20" i="12"/>
  <c r="GS6" i="12"/>
  <c r="GS8" i="12"/>
  <c r="GS11" i="12" s="1"/>
  <c r="GS7" i="12"/>
  <c r="GL168" i="12"/>
  <c r="GL173" i="12"/>
  <c r="GI170" i="12"/>
  <c r="GM170" i="12" s="1"/>
  <c r="GQ172" i="12"/>
  <c r="GQ166" i="12"/>
  <c r="GQ153" i="12"/>
  <c r="GQ149" i="12"/>
  <c r="GQ59" i="12"/>
  <c r="GQ53" i="12"/>
  <c r="GQ44" i="12"/>
  <c r="GQ66" i="12"/>
  <c r="GQ55" i="12"/>
  <c r="GQ71" i="12"/>
  <c r="GQ30" i="12"/>
  <c r="GQ16" i="12"/>
  <c r="GJ167" i="12"/>
  <c r="GK159" i="12"/>
  <c r="GJ168" i="12"/>
  <c r="GJ173" i="12"/>
  <c r="GL159" i="12"/>
  <c r="C29" i="4"/>
  <c r="Y9" i="7" s="1"/>
  <c r="C13" i="5"/>
  <c r="B13" i="5"/>
  <c r="X9" i="7"/>
  <c r="CE120" i="7"/>
  <c r="AE120" i="7" s="1"/>
  <c r="A13" i="5"/>
  <c r="CE50" i="7"/>
  <c r="AE50" i="7" s="1"/>
  <c r="CE22" i="7"/>
  <c r="AE22" i="7" s="1"/>
  <c r="CE64" i="7"/>
  <c r="AE64" i="7" s="1"/>
  <c r="CE92" i="7"/>
  <c r="AE92" i="7" s="1"/>
  <c r="CE36" i="7"/>
  <c r="AE36" i="7" s="1"/>
  <c r="CE78" i="7"/>
  <c r="AE78" i="7" s="1"/>
  <c r="CE106" i="7"/>
  <c r="AE106" i="7" s="1"/>
  <c r="CF119" i="7"/>
  <c r="CF117" i="7"/>
  <c r="CF118" i="7"/>
  <c r="CF116" i="7"/>
  <c r="CF114" i="7"/>
  <c r="CF112" i="7"/>
  <c r="CF110" i="7"/>
  <c r="CF105" i="7"/>
  <c r="CF103" i="7"/>
  <c r="CF115" i="7"/>
  <c r="CF104" i="7"/>
  <c r="CF102" i="7"/>
  <c r="CF101" i="7"/>
  <c r="CF99" i="7"/>
  <c r="CF97" i="7"/>
  <c r="CF90" i="7"/>
  <c r="CF113" i="7"/>
  <c r="CF111" i="7"/>
  <c r="CF100" i="7"/>
  <c r="CF98" i="7"/>
  <c r="CF96" i="7"/>
  <c r="CF91" i="7"/>
  <c r="CF89" i="7"/>
  <c r="CF88" i="7"/>
  <c r="CF87" i="7"/>
  <c r="CF85" i="7"/>
  <c r="CF83" i="7"/>
  <c r="CF76" i="7"/>
  <c r="CF86" i="7"/>
  <c r="CF84" i="7"/>
  <c r="CF82" i="7"/>
  <c r="CF77" i="7"/>
  <c r="CF75" i="7"/>
  <c r="CF73" i="7"/>
  <c r="CF71" i="7"/>
  <c r="CF69" i="7"/>
  <c r="CF62" i="7"/>
  <c r="CF74" i="7"/>
  <c r="CF59" i="7"/>
  <c r="CF57" i="7"/>
  <c r="CF55" i="7"/>
  <c r="CF48" i="7"/>
  <c r="CF46" i="7"/>
  <c r="CF44" i="7"/>
  <c r="CF42" i="7"/>
  <c r="CF40" i="7"/>
  <c r="CF35" i="7"/>
  <c r="CF33" i="7"/>
  <c r="CF31" i="7"/>
  <c r="CF72" i="7"/>
  <c r="CF70" i="7"/>
  <c r="CF60" i="7"/>
  <c r="CF58" i="7"/>
  <c r="CF56" i="7"/>
  <c r="CF54" i="7"/>
  <c r="CF49" i="7"/>
  <c r="CF47" i="7"/>
  <c r="CF45" i="7"/>
  <c r="CF43" i="7"/>
  <c r="CF41" i="7"/>
  <c r="CF34" i="7"/>
  <c r="CF32" i="7"/>
  <c r="CF63" i="7"/>
  <c r="CF20" i="7"/>
  <c r="CF18" i="7"/>
  <c r="CF16" i="7"/>
  <c r="CF14" i="7"/>
  <c r="CF26" i="7"/>
  <c r="CF29" i="7"/>
  <c r="CF27" i="7"/>
  <c r="CF12" i="7"/>
  <c r="CF28" i="7"/>
  <c r="CF68" i="7"/>
  <c r="CF21" i="7"/>
  <c r="CF19" i="7"/>
  <c r="CF17" i="7"/>
  <c r="CF15" i="7"/>
  <c r="CF13" i="7"/>
  <c r="CF61" i="7"/>
  <c r="CF30" i="7"/>
  <c r="CG2" i="7"/>
  <c r="AI1" i="7"/>
  <c r="CI1" i="7" s="1"/>
  <c r="AH2" i="7"/>
  <c r="GM171" i="12" l="1"/>
  <c r="GQ160" i="12"/>
  <c r="GQ171" i="12"/>
  <c r="GR160" i="12"/>
  <c r="GR171" i="12"/>
  <c r="GP160" i="12"/>
  <c r="GP171" i="12"/>
  <c r="GO160" i="12"/>
  <c r="GO171" i="12"/>
  <c r="GS171" i="12" s="1"/>
  <c r="GR151" i="12"/>
  <c r="GO151" i="12"/>
  <c r="GR167" i="12"/>
  <c r="GR157" i="12"/>
  <c r="GO173" i="12"/>
  <c r="GO157" i="12"/>
  <c r="GQ173" i="12"/>
  <c r="GQ157" i="12"/>
  <c r="GP170" i="12"/>
  <c r="GP157" i="12"/>
  <c r="GS25" i="12"/>
  <c r="GR35" i="12"/>
  <c r="GO176" i="12"/>
  <c r="GS39" i="12"/>
  <c r="GR36" i="12"/>
  <c r="GR37" i="12"/>
  <c r="GP153" i="12"/>
  <c r="GP172" i="12"/>
  <c r="GM159" i="12"/>
  <c r="GM167" i="12"/>
  <c r="GR153" i="12"/>
  <c r="GO153" i="12"/>
  <c r="GR170" i="12"/>
  <c r="GP168" i="12"/>
  <c r="GP173" i="12"/>
  <c r="GO168" i="12"/>
  <c r="GU166" i="12"/>
  <c r="GU149" i="12"/>
  <c r="GU177" i="12" s="1"/>
  <c r="GW79" i="12"/>
  <c r="GU71" i="12"/>
  <c r="GU44" i="12"/>
  <c r="GU66" i="12"/>
  <c r="GU30" i="12"/>
  <c r="GU16" i="12"/>
  <c r="GW34" i="12"/>
  <c r="GW20" i="12"/>
  <c r="GV34" i="12"/>
  <c r="GV20" i="12"/>
  <c r="GV6" i="12"/>
  <c r="GU4" i="12"/>
  <c r="GW6" i="12"/>
  <c r="GX172" i="12"/>
  <c r="GX166" i="12"/>
  <c r="GX149" i="12"/>
  <c r="GX66" i="12"/>
  <c r="GX42" i="12"/>
  <c r="GX71" i="12"/>
  <c r="GX41" i="12"/>
  <c r="GX79" i="12"/>
  <c r="GX44" i="12"/>
  <c r="GX34" i="12"/>
  <c r="GX20" i="12"/>
  <c r="GX30" i="12"/>
  <c r="GX28" i="12"/>
  <c r="GX16" i="12"/>
  <c r="GX14" i="12"/>
  <c r="GX27" i="12"/>
  <c r="GX13" i="12"/>
  <c r="GX6" i="12"/>
  <c r="GQ167" i="12"/>
  <c r="GO159" i="12"/>
  <c r="GO170" i="12"/>
  <c r="GY177" i="12"/>
  <c r="GY176" i="12"/>
  <c r="GY166" i="12"/>
  <c r="GY149" i="12"/>
  <c r="GY69" i="12"/>
  <c r="GY67" i="12"/>
  <c r="GX72" i="12" s="1"/>
  <c r="GY44" i="12"/>
  <c r="GY43" i="12"/>
  <c r="GY38" i="12"/>
  <c r="GY66" i="12"/>
  <c r="GY57" i="12"/>
  <c r="GY37" i="12"/>
  <c r="GY30" i="12"/>
  <c r="GY16" i="12"/>
  <c r="GY36" i="12"/>
  <c r="GY35" i="12"/>
  <c r="GY34" i="12"/>
  <c r="GY29" i="12"/>
  <c r="GY24" i="12"/>
  <c r="GY23" i="12"/>
  <c r="GY22" i="12"/>
  <c r="GY21" i="12"/>
  <c r="GY20" i="12"/>
  <c r="GY15" i="12"/>
  <c r="GY10" i="12"/>
  <c r="GY9" i="12"/>
  <c r="GY8" i="12"/>
  <c r="GY7" i="12"/>
  <c r="GY6" i="12"/>
  <c r="GW166" i="12"/>
  <c r="GW149" i="12"/>
  <c r="GW44" i="12"/>
  <c r="GW66" i="12"/>
  <c r="GW55" i="12"/>
  <c r="GW59" i="12"/>
  <c r="GW53" i="12"/>
  <c r="GW71" i="12"/>
  <c r="GW30" i="12"/>
  <c r="GW16" i="12"/>
  <c r="GQ168" i="12"/>
  <c r="GP159" i="12"/>
  <c r="GO167" i="12"/>
  <c r="GV166" i="12"/>
  <c r="GV149" i="12"/>
  <c r="GV71" i="12"/>
  <c r="GV153" i="12" s="1"/>
  <c r="GV44" i="12"/>
  <c r="GV66" i="12"/>
  <c r="GV39" i="12"/>
  <c r="GX36" i="12" s="1"/>
  <c r="GV25" i="12"/>
  <c r="GX22" i="12" s="1"/>
  <c r="GV11" i="12"/>
  <c r="GX10" i="12" s="1"/>
  <c r="GV30" i="12"/>
  <c r="GV16" i="12"/>
  <c r="GQ159" i="12"/>
  <c r="GQ170" i="12"/>
  <c r="GP70" i="12"/>
  <c r="GO68" i="12"/>
  <c r="GO70" i="12"/>
  <c r="GR70" i="12"/>
  <c r="GQ70" i="12"/>
  <c r="GR159" i="12"/>
  <c r="GR168" i="12"/>
  <c r="GR173" i="12"/>
  <c r="GP167" i="12"/>
  <c r="HC2" i="12"/>
  <c r="HE1" i="12"/>
  <c r="HB2" i="12"/>
  <c r="HD1" i="12"/>
  <c r="HA2" i="12"/>
  <c r="HE2" i="12"/>
  <c r="HD2" i="12"/>
  <c r="HG1" i="12"/>
  <c r="HB1" i="12"/>
  <c r="HC1" i="12"/>
  <c r="A14" i="5"/>
  <c r="CF78" i="7"/>
  <c r="AF78" i="7" s="1"/>
  <c r="C30" i="4"/>
  <c r="C14" i="5"/>
  <c r="B14" i="5"/>
  <c r="Z9" i="7"/>
  <c r="CF106" i="7"/>
  <c r="AF106" i="7" s="1"/>
  <c r="CF36" i="7"/>
  <c r="AF36" i="7" s="1"/>
  <c r="CF22" i="7"/>
  <c r="AF22" i="7" s="1"/>
  <c r="CF64" i="7"/>
  <c r="AF64" i="7" s="1"/>
  <c r="CF92" i="7"/>
  <c r="AF92" i="7" s="1"/>
  <c r="CF120" i="7"/>
  <c r="AF120" i="7" s="1"/>
  <c r="CF50" i="7"/>
  <c r="AF50" i="7" s="1"/>
  <c r="CG119" i="7"/>
  <c r="CG117" i="7"/>
  <c r="CG118" i="7"/>
  <c r="CG116" i="7"/>
  <c r="CG114" i="7"/>
  <c r="CG112" i="7"/>
  <c r="CG115" i="7"/>
  <c r="CG113" i="7"/>
  <c r="CG111" i="7"/>
  <c r="CG104" i="7"/>
  <c r="CG103" i="7"/>
  <c r="CG100" i="7"/>
  <c r="CG98" i="7"/>
  <c r="CG96" i="7"/>
  <c r="CG91" i="7"/>
  <c r="CG89" i="7"/>
  <c r="CG102" i="7"/>
  <c r="CG101" i="7"/>
  <c r="CG105" i="7"/>
  <c r="CG99" i="7"/>
  <c r="CG86" i="7"/>
  <c r="CG84" i="7"/>
  <c r="CG82" i="7"/>
  <c r="CG77" i="7"/>
  <c r="CG75" i="7"/>
  <c r="CG97" i="7"/>
  <c r="CG88" i="7"/>
  <c r="CG87" i="7"/>
  <c r="CG73" i="7"/>
  <c r="CG71" i="7"/>
  <c r="CG69" i="7"/>
  <c r="CG62" i="7"/>
  <c r="CG110" i="7"/>
  <c r="CG90" i="7"/>
  <c r="CG85" i="7"/>
  <c r="CG83" i="7"/>
  <c r="CG74" i="7"/>
  <c r="CG72" i="7"/>
  <c r="CG70" i="7"/>
  <c r="CG68" i="7"/>
  <c r="CG63" i="7"/>
  <c r="CG61" i="7"/>
  <c r="CG76" i="7"/>
  <c r="CG60" i="7"/>
  <c r="CG58" i="7"/>
  <c r="CG56" i="7"/>
  <c r="CG54" i="7"/>
  <c r="CG49" i="7"/>
  <c r="CG47" i="7"/>
  <c r="CG45" i="7"/>
  <c r="CG43" i="7"/>
  <c r="CG41" i="7"/>
  <c r="CG34" i="7"/>
  <c r="CG32" i="7"/>
  <c r="CG57" i="7"/>
  <c r="CG44" i="7"/>
  <c r="CG31" i="7"/>
  <c r="CG29" i="7"/>
  <c r="CG27" i="7"/>
  <c r="CG12" i="7"/>
  <c r="CG59" i="7"/>
  <c r="CG55" i="7"/>
  <c r="CG42" i="7"/>
  <c r="CG21" i="7"/>
  <c r="CG19" i="7"/>
  <c r="CG17" i="7"/>
  <c r="CG15" i="7"/>
  <c r="CG13" i="7"/>
  <c r="CG46" i="7"/>
  <c r="CG18" i="7"/>
  <c r="CG14" i="7"/>
  <c r="CG48" i="7"/>
  <c r="CG40" i="7"/>
  <c r="CG35" i="7"/>
  <c r="CG30" i="7"/>
  <c r="CG28" i="7"/>
  <c r="CG26" i="7"/>
  <c r="CG33" i="7"/>
  <c r="CG20" i="7"/>
  <c r="CG16" i="7"/>
  <c r="CH2" i="7"/>
  <c r="AJ1" i="7"/>
  <c r="CJ1" i="7" s="1"/>
  <c r="AI2" i="7"/>
  <c r="GY11" i="12" l="1"/>
  <c r="GX8" i="12"/>
  <c r="GX157" i="12"/>
  <c r="GX160" i="12"/>
  <c r="GX171" i="12"/>
  <c r="GU160" i="12"/>
  <c r="GU171" i="12"/>
  <c r="GX151" i="12"/>
  <c r="GU151" i="12"/>
  <c r="GV157" i="12"/>
  <c r="GV160" i="12"/>
  <c r="GV171" i="12"/>
  <c r="GW160" i="12"/>
  <c r="GW171" i="12"/>
  <c r="GW167" i="12"/>
  <c r="GW157" i="12"/>
  <c r="GV172" i="12"/>
  <c r="GU157" i="12"/>
  <c r="GY39" i="12"/>
  <c r="GX35" i="12"/>
  <c r="GU176" i="12"/>
  <c r="GW172" i="12"/>
  <c r="GY25" i="12"/>
  <c r="GX37" i="12"/>
  <c r="GW153" i="12"/>
  <c r="GS170" i="12"/>
  <c r="GX7" i="12"/>
  <c r="GX23" i="12"/>
  <c r="GX38" i="12"/>
  <c r="GX24" i="12"/>
  <c r="GU153" i="12"/>
  <c r="GS167" i="12"/>
  <c r="GX9" i="12"/>
  <c r="GX21" i="12"/>
  <c r="GS159" i="12"/>
  <c r="GX153" i="12"/>
  <c r="HA166" i="12"/>
  <c r="HA153" i="12"/>
  <c r="HA149" i="12"/>
  <c r="HA176" i="12" s="1"/>
  <c r="HA71" i="12"/>
  <c r="HA44" i="12"/>
  <c r="HC79" i="12"/>
  <c r="HA66" i="12"/>
  <c r="HC34" i="12"/>
  <c r="HC20" i="12"/>
  <c r="HB34" i="12"/>
  <c r="HB20" i="12"/>
  <c r="HA30" i="12"/>
  <c r="HA16" i="12"/>
  <c r="HB6" i="12"/>
  <c r="HA4" i="12"/>
  <c r="HC6" i="12"/>
  <c r="HC172" i="12"/>
  <c r="HC166" i="12"/>
  <c r="HC149" i="12"/>
  <c r="HC66" i="12"/>
  <c r="HC59" i="12"/>
  <c r="HC55" i="12"/>
  <c r="HC53" i="12"/>
  <c r="HC71" i="12"/>
  <c r="HC44" i="12"/>
  <c r="HC30" i="12"/>
  <c r="HC16" i="12"/>
  <c r="GV159" i="12"/>
  <c r="GV167" i="12"/>
  <c r="GV173" i="12"/>
  <c r="GW170" i="12"/>
  <c r="GX167" i="12"/>
  <c r="GU168" i="12"/>
  <c r="GU173" i="12"/>
  <c r="HH2" i="12"/>
  <c r="HJ1" i="12"/>
  <c r="HH1" i="12"/>
  <c r="HK2" i="12"/>
  <c r="HG2" i="12"/>
  <c r="HI1" i="12"/>
  <c r="HJ2" i="12"/>
  <c r="HM1" i="12"/>
  <c r="HI2" i="12"/>
  <c r="HK1" i="12"/>
  <c r="GV170" i="12"/>
  <c r="GV70" i="12"/>
  <c r="GU70" i="12"/>
  <c r="GX70" i="12"/>
  <c r="GW70" i="12"/>
  <c r="GU68" i="12"/>
  <c r="GX159" i="12"/>
  <c r="HD172" i="12"/>
  <c r="HD166" i="12"/>
  <c r="HD149" i="12"/>
  <c r="HD79" i="12"/>
  <c r="HD41" i="12"/>
  <c r="HD71" i="12"/>
  <c r="HD44" i="12"/>
  <c r="HD42" i="12"/>
  <c r="HD66" i="12"/>
  <c r="HD34" i="12"/>
  <c r="HD30" i="12"/>
  <c r="HD20" i="12"/>
  <c r="HD16" i="12"/>
  <c r="HD27" i="12"/>
  <c r="HD13" i="12"/>
  <c r="HD28" i="12"/>
  <c r="HD14" i="12"/>
  <c r="HD6" i="12"/>
  <c r="HB172" i="12"/>
  <c r="HB166" i="12"/>
  <c r="HB149" i="12"/>
  <c r="HB71" i="12"/>
  <c r="HB44" i="12"/>
  <c r="HB66" i="12"/>
  <c r="HB39" i="12"/>
  <c r="HD37" i="12" s="1"/>
  <c r="HB30" i="12"/>
  <c r="HB25" i="12"/>
  <c r="HD22" i="12" s="1"/>
  <c r="HB16" i="12"/>
  <c r="HB11" i="12"/>
  <c r="HD9" i="12" s="1"/>
  <c r="GX168" i="12"/>
  <c r="GX173" i="12"/>
  <c r="GU167" i="12"/>
  <c r="GY167" i="12" s="1"/>
  <c r="HE177" i="12"/>
  <c r="HE176" i="12"/>
  <c r="HE166" i="12"/>
  <c r="HE149" i="12"/>
  <c r="HE67" i="12"/>
  <c r="HD72" i="12" s="1"/>
  <c r="HE38" i="12"/>
  <c r="HE44" i="12"/>
  <c r="HE66" i="12"/>
  <c r="HE57" i="12"/>
  <c r="HE69" i="12"/>
  <c r="HE43" i="12"/>
  <c r="HE29" i="12"/>
  <c r="HE15" i="12"/>
  <c r="HE36" i="12"/>
  <c r="HE35" i="12"/>
  <c r="HE24" i="12"/>
  <c r="HE23" i="12"/>
  <c r="HE22" i="12"/>
  <c r="HE21" i="12"/>
  <c r="HE10" i="12"/>
  <c r="HE9" i="12"/>
  <c r="HE8" i="12"/>
  <c r="HE37" i="12"/>
  <c r="HE34" i="12"/>
  <c r="HE30" i="12"/>
  <c r="HE20" i="12"/>
  <c r="HE16" i="12"/>
  <c r="HE6" i="12"/>
  <c r="HE7" i="12"/>
  <c r="GV168" i="12"/>
  <c r="GW159" i="12"/>
  <c r="GW168" i="12"/>
  <c r="GW173" i="12"/>
  <c r="GX170" i="12"/>
  <c r="GU159" i="12"/>
  <c r="GY159" i="12" s="1"/>
  <c r="GU170" i="12"/>
  <c r="CG78" i="7"/>
  <c r="AG78" i="7" s="1"/>
  <c r="C31" i="4"/>
  <c r="C15" i="5"/>
  <c r="B15" i="5"/>
  <c r="AA9" i="7"/>
  <c r="A15" i="5"/>
  <c r="A16" i="5" s="1"/>
  <c r="CG36" i="7"/>
  <c r="AG36" i="7" s="1"/>
  <c r="CG50" i="7"/>
  <c r="AG50" i="7" s="1"/>
  <c r="CG22" i="7"/>
  <c r="AG22" i="7" s="1"/>
  <c r="CG120" i="7"/>
  <c r="AG120" i="7" s="1"/>
  <c r="CG64" i="7"/>
  <c r="AG64" i="7" s="1"/>
  <c r="CG92" i="7"/>
  <c r="AG92" i="7" s="1"/>
  <c r="CG106" i="7"/>
  <c r="AG106" i="7" s="1"/>
  <c r="CH118" i="7"/>
  <c r="CH116" i="7"/>
  <c r="CH117" i="7"/>
  <c r="CH115" i="7"/>
  <c r="CH113" i="7"/>
  <c r="CH111" i="7"/>
  <c r="CH104" i="7"/>
  <c r="CH119" i="7"/>
  <c r="CH114" i="7"/>
  <c r="CH110" i="7"/>
  <c r="CH105" i="7"/>
  <c r="CH103" i="7"/>
  <c r="CH112" i="7"/>
  <c r="CH100" i="7"/>
  <c r="CH98" i="7"/>
  <c r="CH96" i="7"/>
  <c r="CH91" i="7"/>
  <c r="CH89" i="7"/>
  <c r="CH102" i="7"/>
  <c r="CH101" i="7"/>
  <c r="CH99" i="7"/>
  <c r="CH97" i="7"/>
  <c r="CH90" i="7"/>
  <c r="CH88" i="7"/>
  <c r="CH86" i="7"/>
  <c r="CH84" i="7"/>
  <c r="CH82" i="7"/>
  <c r="CH77" i="7"/>
  <c r="CH87" i="7"/>
  <c r="CH85" i="7"/>
  <c r="CH83" i="7"/>
  <c r="CH76" i="7"/>
  <c r="CH74" i="7"/>
  <c r="CH72" i="7"/>
  <c r="CH70" i="7"/>
  <c r="CH68" i="7"/>
  <c r="CH63" i="7"/>
  <c r="CH61" i="7"/>
  <c r="CH75" i="7"/>
  <c r="CH73" i="7"/>
  <c r="CH60" i="7"/>
  <c r="CH58" i="7"/>
  <c r="CH56" i="7"/>
  <c r="CH54" i="7"/>
  <c r="CH49" i="7"/>
  <c r="CH47" i="7"/>
  <c r="CH45" i="7"/>
  <c r="CH43" i="7"/>
  <c r="CH41" i="7"/>
  <c r="CH34" i="7"/>
  <c r="CH32" i="7"/>
  <c r="CH71" i="7"/>
  <c r="CH69" i="7"/>
  <c r="CH59" i="7"/>
  <c r="CH57" i="7"/>
  <c r="CH55" i="7"/>
  <c r="CH48" i="7"/>
  <c r="CH46" i="7"/>
  <c r="CH44" i="7"/>
  <c r="CH42" i="7"/>
  <c r="CH40" i="7"/>
  <c r="CH35" i="7"/>
  <c r="CH33" i="7"/>
  <c r="CH31" i="7"/>
  <c r="CH21" i="7"/>
  <c r="CH19" i="7"/>
  <c r="CH17" i="7"/>
  <c r="CH15" i="7"/>
  <c r="CH13" i="7"/>
  <c r="CH62" i="7"/>
  <c r="CH30" i="7"/>
  <c r="CH28" i="7"/>
  <c r="CH26" i="7"/>
  <c r="CH27" i="7"/>
  <c r="CH20" i="7"/>
  <c r="CH18" i="7"/>
  <c r="CH16" i="7"/>
  <c r="CH14" i="7"/>
  <c r="CH29" i="7"/>
  <c r="CH12" i="7"/>
  <c r="CI2" i="7"/>
  <c r="AK1" i="7"/>
  <c r="CK1" i="7" s="1"/>
  <c r="AJ2" i="7"/>
  <c r="HE11" i="12" l="1"/>
  <c r="GY171" i="12"/>
  <c r="HE25" i="12"/>
  <c r="HB160" i="12"/>
  <c r="HB171" i="12"/>
  <c r="HA160" i="12"/>
  <c r="HA171" i="12"/>
  <c r="HA151" i="12"/>
  <c r="HD151" i="12"/>
  <c r="HD160" i="12"/>
  <c r="HD171" i="12"/>
  <c r="HC160" i="12"/>
  <c r="HC171" i="12"/>
  <c r="HB173" i="12"/>
  <c r="HB157" i="12"/>
  <c r="HD173" i="12"/>
  <c r="HD157" i="12"/>
  <c r="HC173" i="12"/>
  <c r="HC157" i="12"/>
  <c r="HA173" i="12"/>
  <c r="HA157" i="12"/>
  <c r="GY170" i="12"/>
  <c r="HE39" i="12"/>
  <c r="HD10" i="12"/>
  <c r="HB153" i="12"/>
  <c r="HD8" i="12"/>
  <c r="HD21" i="12"/>
  <c r="HD7" i="12"/>
  <c r="HD23" i="12"/>
  <c r="HD35" i="12"/>
  <c r="HD38" i="12"/>
  <c r="HD24" i="12"/>
  <c r="HD36" i="12"/>
  <c r="HD153" i="12"/>
  <c r="HC153" i="12"/>
  <c r="HA177" i="12"/>
  <c r="HD167" i="12"/>
  <c r="HD170" i="12"/>
  <c r="HB167" i="12"/>
  <c r="HD168" i="12"/>
  <c r="HI166" i="12"/>
  <c r="HI149" i="12"/>
  <c r="HI59" i="12"/>
  <c r="HI53" i="12"/>
  <c r="HI44" i="12"/>
  <c r="HI71" i="12"/>
  <c r="HI66" i="12"/>
  <c r="HI55" i="12"/>
  <c r="HI30" i="12"/>
  <c r="HI16" i="12"/>
  <c r="HG166" i="12"/>
  <c r="HG149" i="12"/>
  <c r="HG176" i="12" s="1"/>
  <c r="HI79" i="12"/>
  <c r="HG44" i="12"/>
  <c r="HG71" i="12"/>
  <c r="HJ172" i="12" s="1"/>
  <c r="HG66" i="12"/>
  <c r="HI34" i="12"/>
  <c r="HI20" i="12"/>
  <c r="HH34" i="12"/>
  <c r="HG30" i="12"/>
  <c r="HH20" i="12"/>
  <c r="HG16" i="12"/>
  <c r="HH6" i="12"/>
  <c r="HI6" i="12"/>
  <c r="HG4" i="12"/>
  <c r="HH166" i="12"/>
  <c r="HH149" i="12"/>
  <c r="HH71" i="12"/>
  <c r="HH66" i="12"/>
  <c r="HH44" i="12"/>
  <c r="HH39" i="12"/>
  <c r="HH25" i="12"/>
  <c r="HH11" i="12"/>
  <c r="HJ7" i="12" s="1"/>
  <c r="HH30" i="12"/>
  <c r="HH16" i="12"/>
  <c r="HC168" i="12"/>
  <c r="HB70" i="12"/>
  <c r="HA70" i="12"/>
  <c r="HD70" i="12"/>
  <c r="HA68" i="12"/>
  <c r="HC70" i="12"/>
  <c r="HB168" i="12"/>
  <c r="HQ2" i="12"/>
  <c r="HM2" i="12"/>
  <c r="HO1" i="12"/>
  <c r="HP2" i="12"/>
  <c r="HS1" i="12"/>
  <c r="HN1" i="12"/>
  <c r="HQ1" i="12"/>
  <c r="HO2" i="12"/>
  <c r="HN2" i="12"/>
  <c r="HP1" i="12"/>
  <c r="HK177" i="12"/>
  <c r="HK176" i="12"/>
  <c r="HK166" i="12"/>
  <c r="HK149" i="12"/>
  <c r="HK44" i="12"/>
  <c r="HK43" i="12"/>
  <c r="HK66" i="12"/>
  <c r="HK57" i="12"/>
  <c r="HK69" i="12"/>
  <c r="HK38" i="12"/>
  <c r="HK67" i="12"/>
  <c r="HJ72" i="12" s="1"/>
  <c r="HK29" i="12"/>
  <c r="HK15" i="12"/>
  <c r="HK37" i="12"/>
  <c r="HK30" i="12"/>
  <c r="HK16" i="12"/>
  <c r="HK36" i="12"/>
  <c r="HK35" i="12"/>
  <c r="HK34" i="12"/>
  <c r="HK24" i="12"/>
  <c r="HK23" i="12"/>
  <c r="HK22" i="12"/>
  <c r="HK21" i="12"/>
  <c r="HK20" i="12"/>
  <c r="HK10" i="12"/>
  <c r="HK9" i="12"/>
  <c r="HK8" i="12"/>
  <c r="HK7" i="12"/>
  <c r="HK6" i="12"/>
  <c r="HC159" i="12"/>
  <c r="HC170" i="12"/>
  <c r="HA167" i="12"/>
  <c r="HB159" i="12"/>
  <c r="HB170" i="12"/>
  <c r="HD159" i="12"/>
  <c r="HJ166" i="12"/>
  <c r="HJ149" i="12"/>
  <c r="HJ42" i="12"/>
  <c r="HJ41" i="12"/>
  <c r="HJ44" i="12"/>
  <c r="HJ71" i="12"/>
  <c r="HJ66" i="12"/>
  <c r="HJ79" i="12"/>
  <c r="HJ38" i="12"/>
  <c r="HJ37" i="12"/>
  <c r="HJ36" i="12"/>
  <c r="HJ35" i="12"/>
  <c r="HJ34" i="12"/>
  <c r="HJ24" i="12"/>
  <c r="HJ23" i="12"/>
  <c r="HJ22" i="12"/>
  <c r="HJ21" i="12"/>
  <c r="HJ20" i="12"/>
  <c r="HJ28" i="12"/>
  <c r="HJ27" i="12"/>
  <c r="HJ14" i="12"/>
  <c r="HJ13" i="12"/>
  <c r="HJ30" i="12"/>
  <c r="HJ16" i="12"/>
  <c r="HJ8" i="12"/>
  <c r="HJ6" i="12"/>
  <c r="HA168" i="12"/>
  <c r="HC167" i="12"/>
  <c r="HA159" i="12"/>
  <c r="HA170" i="12"/>
  <c r="CH120" i="7"/>
  <c r="AH120" i="7" s="1"/>
  <c r="C16" i="5"/>
  <c r="B16" i="5"/>
  <c r="C32" i="4"/>
  <c r="AB9" i="7" s="1"/>
  <c r="CH50" i="7"/>
  <c r="AH50" i="7" s="1"/>
  <c r="CH78" i="7"/>
  <c r="AH78" i="7" s="1"/>
  <c r="CH92" i="7"/>
  <c r="AH92" i="7" s="1"/>
  <c r="CH36" i="7"/>
  <c r="AH36" i="7" s="1"/>
  <c r="CH22" i="7"/>
  <c r="AH22" i="7" s="1"/>
  <c r="CH64" i="7"/>
  <c r="AH64" i="7" s="1"/>
  <c r="CH106" i="7"/>
  <c r="AH106" i="7" s="1"/>
  <c r="CI118" i="7"/>
  <c r="CI116" i="7"/>
  <c r="CI119" i="7"/>
  <c r="CI117" i="7"/>
  <c r="CI115" i="7"/>
  <c r="CI113" i="7"/>
  <c r="CI114" i="7"/>
  <c r="CI112" i="7"/>
  <c r="CI110" i="7"/>
  <c r="CI105" i="7"/>
  <c r="CI103" i="7"/>
  <c r="CI111" i="7"/>
  <c r="CI102" i="7"/>
  <c r="CI101" i="7"/>
  <c r="CI99" i="7"/>
  <c r="CI97" i="7"/>
  <c r="CI90" i="7"/>
  <c r="CI88" i="7"/>
  <c r="CI104" i="7"/>
  <c r="CI100" i="7"/>
  <c r="CI98" i="7"/>
  <c r="CI87" i="7"/>
  <c r="CI85" i="7"/>
  <c r="CI83" i="7"/>
  <c r="CI76" i="7"/>
  <c r="CI96" i="7"/>
  <c r="CI91" i="7"/>
  <c r="CI89" i="7"/>
  <c r="CI86" i="7"/>
  <c r="CI74" i="7"/>
  <c r="CI72" i="7"/>
  <c r="CI70" i="7"/>
  <c r="CI68" i="7"/>
  <c r="CI63" i="7"/>
  <c r="CI84" i="7"/>
  <c r="CI75" i="7"/>
  <c r="CI82" i="7"/>
  <c r="CI77" i="7"/>
  <c r="CI73" i="7"/>
  <c r="CI71" i="7"/>
  <c r="CI69" i="7"/>
  <c r="CI62" i="7"/>
  <c r="CI59" i="7"/>
  <c r="CI57" i="7"/>
  <c r="CI55" i="7"/>
  <c r="CI48" i="7"/>
  <c r="CI46" i="7"/>
  <c r="CI44" i="7"/>
  <c r="CI42" i="7"/>
  <c r="CI40" i="7"/>
  <c r="CI35" i="7"/>
  <c r="CI33" i="7"/>
  <c r="CI31" i="7"/>
  <c r="CI61" i="7"/>
  <c r="CI56" i="7"/>
  <c r="CI43" i="7"/>
  <c r="CI30" i="7"/>
  <c r="CI28" i="7"/>
  <c r="CI26" i="7"/>
  <c r="CI21" i="7"/>
  <c r="CI17" i="7"/>
  <c r="CI54" i="7"/>
  <c r="CI49" i="7"/>
  <c r="CI41" i="7"/>
  <c r="CI20" i="7"/>
  <c r="CI18" i="7"/>
  <c r="CI16" i="7"/>
  <c r="CI14" i="7"/>
  <c r="CI13" i="7"/>
  <c r="CI60" i="7"/>
  <c r="CI47" i="7"/>
  <c r="CI34" i="7"/>
  <c r="CI29" i="7"/>
  <c r="CI27" i="7"/>
  <c r="CI12" i="7"/>
  <c r="CI58" i="7"/>
  <c r="CI45" i="7"/>
  <c r="CI32" i="7"/>
  <c r="CI19" i="7"/>
  <c r="CI15" i="7"/>
  <c r="CJ2" i="7"/>
  <c r="AL1" i="7"/>
  <c r="CL1" i="7" s="1"/>
  <c r="AK2" i="7"/>
  <c r="HK39" i="12" l="1"/>
  <c r="HH172" i="12"/>
  <c r="HJ9" i="12"/>
  <c r="HJ10" i="12"/>
  <c r="HG153" i="12"/>
  <c r="HE171" i="12"/>
  <c r="HH160" i="12"/>
  <c r="HH171" i="12"/>
  <c r="HJ160" i="12"/>
  <c r="HJ171" i="12"/>
  <c r="HI160" i="12"/>
  <c r="HI171" i="12"/>
  <c r="HG160" i="12"/>
  <c r="HG171" i="12"/>
  <c r="HK171" i="12" s="1"/>
  <c r="HG151" i="12"/>
  <c r="HJ151" i="12"/>
  <c r="HH173" i="12"/>
  <c r="HH157" i="12"/>
  <c r="HI168" i="12"/>
  <c r="HI157" i="12"/>
  <c r="HJ167" i="12"/>
  <c r="HJ157" i="12"/>
  <c r="HI172" i="12"/>
  <c r="HG157" i="12"/>
  <c r="HE159" i="12"/>
  <c r="HK11" i="12"/>
  <c r="HI153" i="12"/>
  <c r="HK25" i="12"/>
  <c r="HE170" i="12"/>
  <c r="HG177" i="12"/>
  <c r="HH153" i="12"/>
  <c r="HE167" i="12"/>
  <c r="HJ153" i="12"/>
  <c r="HG167" i="12"/>
  <c r="HI170" i="12"/>
  <c r="HG170" i="12"/>
  <c r="HI173" i="12"/>
  <c r="HJ159" i="12"/>
  <c r="HO166" i="12"/>
  <c r="HO149" i="12"/>
  <c r="HO59" i="12"/>
  <c r="HO53" i="12"/>
  <c r="HO44" i="12"/>
  <c r="HO66" i="12"/>
  <c r="HO55" i="12"/>
  <c r="HO71" i="12"/>
  <c r="HO30" i="12"/>
  <c r="HO16" i="12"/>
  <c r="HP166" i="12"/>
  <c r="HP149" i="12"/>
  <c r="HP44" i="12"/>
  <c r="HP79" i="12"/>
  <c r="HP66" i="12"/>
  <c r="HP71" i="12"/>
  <c r="HP42" i="12"/>
  <c r="HP41" i="12"/>
  <c r="HP34" i="12"/>
  <c r="HP27" i="12"/>
  <c r="HP20" i="12"/>
  <c r="HP13" i="12"/>
  <c r="HP30" i="12"/>
  <c r="HP24" i="12"/>
  <c r="HP16" i="12"/>
  <c r="HP28" i="12"/>
  <c r="HP14" i="12"/>
  <c r="HP6" i="12"/>
  <c r="HH168" i="12"/>
  <c r="HG159" i="12"/>
  <c r="HG168" i="12"/>
  <c r="HG173" i="12"/>
  <c r="HH159" i="12"/>
  <c r="HH170" i="12"/>
  <c r="HI159" i="12"/>
  <c r="HJ168" i="12"/>
  <c r="HJ173" i="12"/>
  <c r="HM166" i="12"/>
  <c r="HM149" i="12"/>
  <c r="HM177" i="12" s="1"/>
  <c r="HM153" i="12"/>
  <c r="HM66" i="12"/>
  <c r="HM71" i="12"/>
  <c r="HO79" i="12"/>
  <c r="HM44" i="12"/>
  <c r="HO34" i="12"/>
  <c r="HM30" i="12"/>
  <c r="HO20" i="12"/>
  <c r="HM16" i="12"/>
  <c r="HN34" i="12"/>
  <c r="HN20" i="12"/>
  <c r="HN6" i="12"/>
  <c r="HM4" i="12"/>
  <c r="HO6" i="12"/>
  <c r="HH167" i="12"/>
  <c r="HI167" i="12"/>
  <c r="HJ170" i="12"/>
  <c r="HH70" i="12"/>
  <c r="HG70" i="12"/>
  <c r="HG68" i="12"/>
  <c r="HJ70" i="12"/>
  <c r="HI70" i="12"/>
  <c r="HN166" i="12"/>
  <c r="HN149" i="12"/>
  <c r="HN71" i="12"/>
  <c r="HN39" i="12"/>
  <c r="HP35" i="12" s="1"/>
  <c r="HN44" i="12"/>
  <c r="HN66" i="12"/>
  <c r="HN30" i="12"/>
  <c r="HN16" i="12"/>
  <c r="HN25" i="12"/>
  <c r="HP23" i="12" s="1"/>
  <c r="HN11" i="12"/>
  <c r="HP9" i="12" s="1"/>
  <c r="HV2" i="12"/>
  <c r="HY1" i="12"/>
  <c r="HT1" i="12"/>
  <c r="HU2" i="12"/>
  <c r="HW1" i="12"/>
  <c r="HT2" i="12"/>
  <c r="HW2" i="12"/>
  <c r="HS2" i="12"/>
  <c r="HU1" i="12"/>
  <c r="HV1" i="12"/>
  <c r="HQ177" i="12"/>
  <c r="HQ176" i="12"/>
  <c r="HQ166" i="12"/>
  <c r="HQ149" i="12"/>
  <c r="HQ66" i="12"/>
  <c r="HQ57" i="12"/>
  <c r="HQ38" i="12"/>
  <c r="HQ69" i="12"/>
  <c r="HQ43" i="12"/>
  <c r="HQ67" i="12"/>
  <c r="HP72" i="12" s="1"/>
  <c r="HQ44" i="12"/>
  <c r="HQ37" i="12"/>
  <c r="HQ36" i="12"/>
  <c r="HQ35" i="12"/>
  <c r="HQ30" i="12"/>
  <c r="HQ24" i="12"/>
  <c r="HQ23" i="12"/>
  <c r="HQ22" i="12"/>
  <c r="HQ21" i="12"/>
  <c r="HQ25" i="12" s="1"/>
  <c r="HQ16" i="12"/>
  <c r="HQ10" i="12"/>
  <c r="HQ9" i="12"/>
  <c r="HQ8" i="12"/>
  <c r="HQ29" i="12"/>
  <c r="HQ15" i="12"/>
  <c r="HQ34" i="12"/>
  <c r="HQ20" i="12"/>
  <c r="HQ6" i="12"/>
  <c r="HQ7" i="12"/>
  <c r="CI106" i="7"/>
  <c r="AI106" i="7" s="1"/>
  <c r="C17" i="5"/>
  <c r="C33" i="4"/>
  <c r="B17" i="5"/>
  <c r="AC9" i="7"/>
  <c r="A17" i="5"/>
  <c r="CI36" i="7"/>
  <c r="AI36" i="7" s="1"/>
  <c r="CI50" i="7"/>
  <c r="AI50" i="7" s="1"/>
  <c r="CI92" i="7"/>
  <c r="AI92" i="7" s="1"/>
  <c r="CI78" i="7"/>
  <c r="AI78" i="7" s="1"/>
  <c r="CI120" i="7"/>
  <c r="AI120" i="7" s="1"/>
  <c r="CI22" i="7"/>
  <c r="AI22" i="7" s="1"/>
  <c r="CI64" i="7"/>
  <c r="AI64" i="7" s="1"/>
  <c r="CJ119" i="7"/>
  <c r="CJ117" i="7"/>
  <c r="CJ116" i="7"/>
  <c r="CJ114" i="7"/>
  <c r="CJ112" i="7"/>
  <c r="CJ110" i="7"/>
  <c r="CJ105" i="7"/>
  <c r="CJ103" i="7"/>
  <c r="CJ118" i="7"/>
  <c r="CJ115" i="7"/>
  <c r="CJ111" i="7"/>
  <c r="CJ113" i="7"/>
  <c r="CJ104" i="7"/>
  <c r="CJ102" i="7"/>
  <c r="CJ101" i="7"/>
  <c r="CJ99" i="7"/>
  <c r="CJ97" i="7"/>
  <c r="CJ90" i="7"/>
  <c r="CJ100" i="7"/>
  <c r="CJ98" i="7"/>
  <c r="CJ96" i="7"/>
  <c r="CJ91" i="7"/>
  <c r="CJ89" i="7"/>
  <c r="CJ87" i="7"/>
  <c r="CJ85" i="7"/>
  <c r="CJ83" i="7"/>
  <c r="CJ76" i="7"/>
  <c r="CJ88" i="7"/>
  <c r="CJ86" i="7"/>
  <c r="CJ84" i="7"/>
  <c r="CJ82" i="7"/>
  <c r="CJ77" i="7"/>
  <c r="CJ75" i="7"/>
  <c r="CJ73" i="7"/>
  <c r="CJ71" i="7"/>
  <c r="CJ69" i="7"/>
  <c r="CJ62" i="7"/>
  <c r="CJ72" i="7"/>
  <c r="CJ59" i="7"/>
  <c r="CJ57" i="7"/>
  <c r="CJ55" i="7"/>
  <c r="CJ48" i="7"/>
  <c r="CJ46" i="7"/>
  <c r="CJ44" i="7"/>
  <c r="CJ42" i="7"/>
  <c r="CJ40" i="7"/>
  <c r="CJ35" i="7"/>
  <c r="CJ33" i="7"/>
  <c r="CJ31" i="7"/>
  <c r="CJ70" i="7"/>
  <c r="CJ61" i="7"/>
  <c r="CJ68" i="7"/>
  <c r="CJ63" i="7"/>
  <c r="CJ60" i="7"/>
  <c r="CJ58" i="7"/>
  <c r="CJ56" i="7"/>
  <c r="CJ54" i="7"/>
  <c r="CJ49" i="7"/>
  <c r="CJ47" i="7"/>
  <c r="CJ45" i="7"/>
  <c r="CJ43" i="7"/>
  <c r="CJ41" i="7"/>
  <c r="CJ34" i="7"/>
  <c r="CJ32" i="7"/>
  <c r="CJ20" i="7"/>
  <c r="CJ18" i="7"/>
  <c r="CJ16" i="7"/>
  <c r="CJ14" i="7"/>
  <c r="CJ28" i="7"/>
  <c r="CJ29" i="7"/>
  <c r="CJ27" i="7"/>
  <c r="CJ12" i="7"/>
  <c r="CJ74" i="7"/>
  <c r="CJ30" i="7"/>
  <c r="CJ26" i="7"/>
  <c r="CJ21" i="7"/>
  <c r="CJ19" i="7"/>
  <c r="CJ17" i="7"/>
  <c r="CJ15" i="7"/>
  <c r="CJ13" i="7"/>
  <c r="CK2" i="7"/>
  <c r="AM1" i="7"/>
  <c r="CM1" i="7" s="1"/>
  <c r="AL2" i="7"/>
  <c r="C142" i="1"/>
  <c r="C141" i="1"/>
  <c r="C139" i="1"/>
  <c r="C137" i="1"/>
  <c r="C88" i="1"/>
  <c r="C87" i="1"/>
  <c r="C86" i="1"/>
  <c r="C85" i="1"/>
  <c r="C84" i="1"/>
  <c r="C83" i="1"/>
  <c r="C82" i="1"/>
  <c r="C81"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HQ11" i="12" l="1"/>
  <c r="HP160" i="12"/>
  <c r="HP171" i="12"/>
  <c r="HM160" i="12"/>
  <c r="HM171" i="12"/>
  <c r="HP151" i="12"/>
  <c r="HM151" i="12"/>
  <c r="HO160" i="12"/>
  <c r="HO171" i="12"/>
  <c r="HN160" i="12"/>
  <c r="HN171" i="12"/>
  <c r="HO173" i="12"/>
  <c r="HO157" i="12"/>
  <c r="HM173" i="12"/>
  <c r="HM157" i="12"/>
  <c r="HP167" i="12"/>
  <c r="HP157" i="12"/>
  <c r="HN170" i="12"/>
  <c r="HN157" i="12"/>
  <c r="HQ39" i="12"/>
  <c r="HN153" i="12"/>
  <c r="HM176" i="12"/>
  <c r="HP10" i="12"/>
  <c r="HP7" i="12"/>
  <c r="HN172" i="12"/>
  <c r="HP8" i="12"/>
  <c r="HP21" i="12"/>
  <c r="HP38" i="12"/>
  <c r="HP153" i="12"/>
  <c r="HO153" i="12"/>
  <c r="HK170" i="12"/>
  <c r="HP36" i="12"/>
  <c r="HP37" i="12"/>
  <c r="HK159" i="12"/>
  <c r="HP22" i="12"/>
  <c r="HP172" i="12"/>
  <c r="HO172" i="12"/>
  <c r="HK167" i="12"/>
  <c r="HM167" i="12"/>
  <c r="HV166" i="12"/>
  <c r="HV149" i="12"/>
  <c r="HV66" i="12"/>
  <c r="HV42" i="12"/>
  <c r="HV71" i="12"/>
  <c r="HV41" i="12"/>
  <c r="HV79" i="12"/>
  <c r="HV44" i="12"/>
  <c r="HV34" i="12"/>
  <c r="HV20" i="12"/>
  <c r="HV30" i="12"/>
  <c r="HV28" i="12"/>
  <c r="HV16" i="12"/>
  <c r="HV14" i="12"/>
  <c r="HV27" i="12"/>
  <c r="HV13" i="12"/>
  <c r="HV6" i="12"/>
  <c r="HN167" i="12"/>
  <c r="HM170" i="12"/>
  <c r="HN70" i="12"/>
  <c r="HM68" i="12"/>
  <c r="HM70" i="12"/>
  <c r="HP70" i="12"/>
  <c r="HO70" i="12"/>
  <c r="HU166" i="12"/>
  <c r="HU149" i="12"/>
  <c r="HU44" i="12"/>
  <c r="HU66" i="12"/>
  <c r="HU55" i="12"/>
  <c r="HU59" i="12"/>
  <c r="HU53" i="12"/>
  <c r="HU71" i="12"/>
  <c r="HU30" i="12"/>
  <c r="HU16" i="12"/>
  <c r="HN168" i="12"/>
  <c r="HN173" i="12"/>
  <c r="HM159" i="12"/>
  <c r="HM168" i="12"/>
  <c r="HP159" i="12"/>
  <c r="HP168" i="12"/>
  <c r="HP173" i="12"/>
  <c r="HO167" i="12"/>
  <c r="HW177" i="12"/>
  <c r="HW176" i="12"/>
  <c r="HW166" i="12"/>
  <c r="HW149" i="12"/>
  <c r="HW69" i="12"/>
  <c r="HW67" i="12"/>
  <c r="HV72" i="12" s="1"/>
  <c r="HW44" i="12"/>
  <c r="HW43" i="12"/>
  <c r="HW38" i="12"/>
  <c r="HW66" i="12"/>
  <c r="HW57" i="12"/>
  <c r="HW37" i="12"/>
  <c r="HW30" i="12"/>
  <c r="HW16" i="12"/>
  <c r="HW36" i="12"/>
  <c r="HW35" i="12"/>
  <c r="HW34" i="12"/>
  <c r="HW29" i="12"/>
  <c r="HW24" i="12"/>
  <c r="HW23" i="12"/>
  <c r="HW22" i="12"/>
  <c r="HW21" i="12"/>
  <c r="HW20" i="12"/>
  <c r="HW15" i="12"/>
  <c r="HW10" i="12"/>
  <c r="HW9" i="12"/>
  <c r="HW8" i="12"/>
  <c r="HW7" i="12"/>
  <c r="HW6" i="12"/>
  <c r="HP170" i="12"/>
  <c r="HO168" i="12"/>
  <c r="HS177" i="12"/>
  <c r="HS166" i="12"/>
  <c r="HS149" i="12"/>
  <c r="HS176" i="12" s="1"/>
  <c r="HU79" i="12"/>
  <c r="HS71" i="12"/>
  <c r="HS44" i="12"/>
  <c r="HS66" i="12"/>
  <c r="HS30" i="12"/>
  <c r="HS16" i="12"/>
  <c r="HU34" i="12"/>
  <c r="HU20" i="12"/>
  <c r="HT34" i="12"/>
  <c r="HT20" i="12"/>
  <c r="HT6" i="12"/>
  <c r="HS4" i="12"/>
  <c r="HU6" i="12"/>
  <c r="HT172" i="12"/>
  <c r="HT166" i="12"/>
  <c r="HT149" i="12"/>
  <c r="HT71" i="12"/>
  <c r="HT44" i="12"/>
  <c r="HT66" i="12"/>
  <c r="HT39" i="12"/>
  <c r="HV38" i="12" s="1"/>
  <c r="HT25" i="12"/>
  <c r="HV23" i="12" s="1"/>
  <c r="HT11" i="12"/>
  <c r="HV7" i="12" s="1"/>
  <c r="HT30" i="12"/>
  <c r="HT16" i="12"/>
  <c r="IA2" i="12"/>
  <c r="IC1" i="12"/>
  <c r="IA1" i="12"/>
  <c r="HZ2" i="12"/>
  <c r="IB1" i="12"/>
  <c r="HY2" i="12"/>
  <c r="IC2" i="12"/>
  <c r="IB2" i="12"/>
  <c r="IE1" i="12"/>
  <c r="HZ1" i="12"/>
  <c r="HN159" i="12"/>
  <c r="HO159" i="12"/>
  <c r="HO170" i="12"/>
  <c r="CJ36" i="7"/>
  <c r="AJ36" i="7" s="1"/>
  <c r="CJ92" i="7"/>
  <c r="AJ92" i="7" s="1"/>
  <c r="A18" i="5"/>
  <c r="C18" i="5"/>
  <c r="C34" i="4"/>
  <c r="AD9" i="7" s="1"/>
  <c r="B18" i="5"/>
  <c r="CJ50" i="7"/>
  <c r="AJ50" i="7" s="1"/>
  <c r="CJ120" i="7"/>
  <c r="AJ120" i="7" s="1"/>
  <c r="CJ64" i="7"/>
  <c r="AJ64" i="7" s="1"/>
  <c r="CJ106" i="7"/>
  <c r="AJ106" i="7" s="1"/>
  <c r="CJ22" i="7"/>
  <c r="AJ22" i="7" s="1"/>
  <c r="CJ78" i="7"/>
  <c r="AJ78" i="7" s="1"/>
  <c r="CK119" i="7"/>
  <c r="CK117" i="7"/>
  <c r="CK118" i="7"/>
  <c r="CK116" i="7"/>
  <c r="CK114" i="7"/>
  <c r="CK112" i="7"/>
  <c r="CK115" i="7"/>
  <c r="CK113" i="7"/>
  <c r="CK111" i="7"/>
  <c r="CK104" i="7"/>
  <c r="CK102" i="7"/>
  <c r="CK100" i="7"/>
  <c r="CK98" i="7"/>
  <c r="CK96" i="7"/>
  <c r="CK91" i="7"/>
  <c r="CK89" i="7"/>
  <c r="CK110" i="7"/>
  <c r="CK105" i="7"/>
  <c r="CK99" i="7"/>
  <c r="CK97" i="7"/>
  <c r="CK88" i="7"/>
  <c r="CK86" i="7"/>
  <c r="CK84" i="7"/>
  <c r="CK82" i="7"/>
  <c r="CK77" i="7"/>
  <c r="CK75" i="7"/>
  <c r="CK90" i="7"/>
  <c r="CK103" i="7"/>
  <c r="CK101" i="7"/>
  <c r="CK85" i="7"/>
  <c r="CK73" i="7"/>
  <c r="CK71" i="7"/>
  <c r="CK69" i="7"/>
  <c r="CK62" i="7"/>
  <c r="CK83" i="7"/>
  <c r="CK76" i="7"/>
  <c r="CK74" i="7"/>
  <c r="CK72" i="7"/>
  <c r="CK70" i="7"/>
  <c r="CK68" i="7"/>
  <c r="CK63" i="7"/>
  <c r="CK61" i="7"/>
  <c r="CK60" i="7"/>
  <c r="CK58" i="7"/>
  <c r="CK56" i="7"/>
  <c r="CK54" i="7"/>
  <c r="CK49" i="7"/>
  <c r="CK47" i="7"/>
  <c r="CK45" i="7"/>
  <c r="CK43" i="7"/>
  <c r="CK41" i="7"/>
  <c r="CK34" i="7"/>
  <c r="CK32" i="7"/>
  <c r="CK55" i="7"/>
  <c r="CK42" i="7"/>
  <c r="CK29" i="7"/>
  <c r="CK27" i="7"/>
  <c r="CK12" i="7"/>
  <c r="CK57" i="7"/>
  <c r="CK20" i="7"/>
  <c r="CK18" i="7"/>
  <c r="CK16" i="7"/>
  <c r="CK14" i="7"/>
  <c r="CK48" i="7"/>
  <c r="CK40" i="7"/>
  <c r="CK35" i="7"/>
  <c r="CK21" i="7"/>
  <c r="CK19" i="7"/>
  <c r="CK17" i="7"/>
  <c r="CK15" i="7"/>
  <c r="CK13" i="7"/>
  <c r="CK87" i="7"/>
  <c r="CK59" i="7"/>
  <c r="CK46" i="7"/>
  <c r="CK33" i="7"/>
  <c r="CK30" i="7"/>
  <c r="CK28" i="7"/>
  <c r="CK26" i="7"/>
  <c r="CK44" i="7"/>
  <c r="CK31" i="7"/>
  <c r="CL2" i="7"/>
  <c r="AN1" i="7"/>
  <c r="CN1" i="7" s="1"/>
  <c r="AM2" i="7"/>
  <c r="IP177" i="1"/>
  <c r="IJ177" i="1"/>
  <c r="ID177" i="1"/>
  <c r="HX177" i="1"/>
  <c r="HR177" i="1"/>
  <c r="HL177" i="1"/>
  <c r="HF177" i="1"/>
  <c r="GZ177" i="1"/>
  <c r="GT177" i="1"/>
  <c r="GN177" i="1"/>
  <c r="GH177" i="1"/>
  <c r="GB177" i="1"/>
  <c r="FV177" i="1"/>
  <c r="FP177" i="1"/>
  <c r="FJ177" i="1"/>
  <c r="FD177" i="1"/>
  <c r="EX177" i="1"/>
  <c r="ER177" i="1"/>
  <c r="EL177" i="1"/>
  <c r="EF177" i="1"/>
  <c r="DZ177" i="1"/>
  <c r="DT177" i="1"/>
  <c r="DN177" i="1"/>
  <c r="DH177" i="1"/>
  <c r="DB177" i="1"/>
  <c r="CV177" i="1"/>
  <c r="CP177" i="1"/>
  <c r="CJ177" i="1"/>
  <c r="CD177" i="1"/>
  <c r="BX177" i="1"/>
  <c r="BR177" i="1"/>
  <c r="BL177" i="1"/>
  <c r="BF177" i="1"/>
  <c r="AZ177" i="1"/>
  <c r="AT177" i="1"/>
  <c r="AN177" i="1"/>
  <c r="U2" i="1"/>
  <c r="T2" i="1"/>
  <c r="S2" i="1"/>
  <c r="R2" i="1"/>
  <c r="Q2" i="1"/>
  <c r="HW25" i="12" l="1"/>
  <c r="HW39" i="12"/>
  <c r="HQ171" i="12"/>
  <c r="HV160" i="12"/>
  <c r="HV171" i="12"/>
  <c r="HU160" i="12"/>
  <c r="HU171" i="12"/>
  <c r="HS160" i="12"/>
  <c r="HS171" i="12"/>
  <c r="HV151" i="12"/>
  <c r="HS151" i="12"/>
  <c r="HT160" i="12"/>
  <c r="HT171" i="12"/>
  <c r="HV172" i="12"/>
  <c r="HS157" i="12"/>
  <c r="HT153" i="12"/>
  <c r="HT157" i="12"/>
  <c r="HV167" i="12"/>
  <c r="HV157" i="12"/>
  <c r="HU167" i="12"/>
  <c r="HU157" i="12"/>
  <c r="HS153" i="12"/>
  <c r="HV8" i="12"/>
  <c r="HV10" i="12"/>
  <c r="HV35" i="12"/>
  <c r="HW11" i="12"/>
  <c r="HQ170" i="12"/>
  <c r="HV9" i="12"/>
  <c r="HU153" i="12"/>
  <c r="HQ167" i="12"/>
  <c r="HV24" i="12"/>
  <c r="HV21" i="12"/>
  <c r="HV36" i="12"/>
  <c r="HU172" i="12"/>
  <c r="HV22" i="12"/>
  <c r="HV37" i="12"/>
  <c r="HV153" i="12"/>
  <c r="HQ159" i="12"/>
  <c r="HS168" i="12"/>
  <c r="HS167" i="12"/>
  <c r="HS173" i="12"/>
  <c r="IB166" i="12"/>
  <c r="IB149" i="12"/>
  <c r="IB79" i="12"/>
  <c r="IB41" i="12"/>
  <c r="IB71" i="12"/>
  <c r="IB44" i="12"/>
  <c r="IB42" i="12"/>
  <c r="IB66" i="12"/>
  <c r="IB34" i="12"/>
  <c r="IB30" i="12"/>
  <c r="IB20" i="12"/>
  <c r="IB16" i="12"/>
  <c r="IB27" i="12"/>
  <c r="IB13" i="12"/>
  <c r="IB28" i="12"/>
  <c r="IB14" i="12"/>
  <c r="IB6" i="12"/>
  <c r="HZ166" i="12"/>
  <c r="HZ149" i="12"/>
  <c r="HZ71" i="12"/>
  <c r="HZ44" i="12"/>
  <c r="HZ66" i="12"/>
  <c r="HZ39" i="12"/>
  <c r="IB36" i="12" s="1"/>
  <c r="HZ30" i="12"/>
  <c r="HZ25" i="12"/>
  <c r="IB24" i="12" s="1"/>
  <c r="HZ16" i="12"/>
  <c r="HZ11" i="12"/>
  <c r="IB9" i="12" s="1"/>
  <c r="HT159" i="12"/>
  <c r="HT167" i="12"/>
  <c r="HT173" i="12"/>
  <c r="HU170" i="12"/>
  <c r="HV168" i="12"/>
  <c r="IC177" i="12"/>
  <c r="IC176" i="12"/>
  <c r="IC166" i="12"/>
  <c r="IC149" i="12"/>
  <c r="IC67" i="12"/>
  <c r="IB72" i="12" s="1"/>
  <c r="IC38" i="12"/>
  <c r="IC44" i="12"/>
  <c r="IC66" i="12"/>
  <c r="IC57" i="12"/>
  <c r="IC69" i="12"/>
  <c r="IC43" i="12"/>
  <c r="IC29" i="12"/>
  <c r="IC15" i="12"/>
  <c r="IC36" i="12"/>
  <c r="IC35" i="12"/>
  <c r="IC24" i="12"/>
  <c r="IC23" i="12"/>
  <c r="IC22" i="12"/>
  <c r="IC21" i="12"/>
  <c r="IC10" i="12"/>
  <c r="IC9" i="12"/>
  <c r="IC8" i="12"/>
  <c r="IC37" i="12"/>
  <c r="IC34" i="12"/>
  <c r="IC30" i="12"/>
  <c r="IC20" i="12"/>
  <c r="IC16" i="12"/>
  <c r="IC6" i="12"/>
  <c r="IC7" i="12"/>
  <c r="HT170" i="12"/>
  <c r="HT70" i="12"/>
  <c r="HS70" i="12"/>
  <c r="HV70" i="12"/>
  <c r="HU70" i="12"/>
  <c r="HS68" i="12"/>
  <c r="HY166" i="12"/>
  <c r="HY149" i="12"/>
  <c r="HY176" i="12" s="1"/>
  <c r="HY71" i="12"/>
  <c r="HY44" i="12"/>
  <c r="IA79" i="12"/>
  <c r="HY66" i="12"/>
  <c r="IA34" i="12"/>
  <c r="IA20" i="12"/>
  <c r="HZ34" i="12"/>
  <c r="HZ20" i="12"/>
  <c r="HY30" i="12"/>
  <c r="HY16" i="12"/>
  <c r="HZ6" i="12"/>
  <c r="HY4" i="12"/>
  <c r="IA6" i="12"/>
  <c r="HS159" i="12"/>
  <c r="HS170" i="12"/>
  <c r="IF2" i="12"/>
  <c r="IH1" i="12"/>
  <c r="II2" i="12"/>
  <c r="IE2" i="12"/>
  <c r="IG1" i="12"/>
  <c r="IH2" i="12"/>
  <c r="IF1" i="12"/>
  <c r="IK1" i="12"/>
  <c r="IG2" i="12"/>
  <c r="II1" i="12"/>
  <c r="IA166" i="12"/>
  <c r="IA149" i="12"/>
  <c r="IA66" i="12"/>
  <c r="IA59" i="12"/>
  <c r="IA55" i="12"/>
  <c r="IA53" i="12"/>
  <c r="IA71" i="12"/>
  <c r="IA44" i="12"/>
  <c r="IA30" i="12"/>
  <c r="IA16" i="12"/>
  <c r="HT168" i="12"/>
  <c r="HU159" i="12"/>
  <c r="HU168" i="12"/>
  <c r="HU173" i="12"/>
  <c r="HV159" i="12"/>
  <c r="HV170" i="12"/>
  <c r="HV173" i="12"/>
  <c r="Q4" i="1"/>
  <c r="CK120" i="7"/>
  <c r="AK120" i="7" s="1"/>
  <c r="A19" i="5"/>
  <c r="C19" i="5"/>
  <c r="C35" i="4"/>
  <c r="AE9" i="7" s="1"/>
  <c r="B19" i="5"/>
  <c r="CK36" i="7"/>
  <c r="AK36" i="7" s="1"/>
  <c r="CK22" i="7"/>
  <c r="AK22" i="7" s="1"/>
  <c r="CK64" i="7"/>
  <c r="AK64" i="7" s="1"/>
  <c r="CK106" i="7"/>
  <c r="AK106" i="7" s="1"/>
  <c r="CK50" i="7"/>
  <c r="AK50" i="7" s="1"/>
  <c r="CK92" i="7"/>
  <c r="AK92" i="7" s="1"/>
  <c r="CK78" i="7"/>
  <c r="AK78" i="7" s="1"/>
  <c r="U57" i="1"/>
  <c r="U29" i="1"/>
  <c r="U15" i="1"/>
  <c r="U43" i="1"/>
  <c r="CL118" i="7"/>
  <c r="CL116" i="7"/>
  <c r="CL115" i="7"/>
  <c r="CL113" i="7"/>
  <c r="CL111" i="7"/>
  <c r="CL119" i="7"/>
  <c r="CL117" i="7"/>
  <c r="CL104" i="7"/>
  <c r="CL114" i="7"/>
  <c r="CL112" i="7"/>
  <c r="CL110" i="7"/>
  <c r="CL105" i="7"/>
  <c r="CL103" i="7"/>
  <c r="CL100" i="7"/>
  <c r="CL98" i="7"/>
  <c r="CL96" i="7"/>
  <c r="CL91" i="7"/>
  <c r="CL89" i="7"/>
  <c r="CL101" i="7"/>
  <c r="CL99" i="7"/>
  <c r="CL97" i="7"/>
  <c r="CL90" i="7"/>
  <c r="CL88" i="7"/>
  <c r="CL102" i="7"/>
  <c r="CL86" i="7"/>
  <c r="CL84" i="7"/>
  <c r="CL82" i="7"/>
  <c r="CL77" i="7"/>
  <c r="CL87" i="7"/>
  <c r="CL85" i="7"/>
  <c r="CL83" i="7"/>
  <c r="CL76" i="7"/>
  <c r="CL75" i="7"/>
  <c r="CL74" i="7"/>
  <c r="CL72" i="7"/>
  <c r="CL70" i="7"/>
  <c r="CL68" i="7"/>
  <c r="CL63" i="7"/>
  <c r="CL61" i="7"/>
  <c r="CL71" i="7"/>
  <c r="CL60" i="7"/>
  <c r="CL58" i="7"/>
  <c r="CL56" i="7"/>
  <c r="CL54" i="7"/>
  <c r="CL49" i="7"/>
  <c r="CL47" i="7"/>
  <c r="CL45" i="7"/>
  <c r="CL43" i="7"/>
  <c r="CL41" i="7"/>
  <c r="CL34" i="7"/>
  <c r="CL32" i="7"/>
  <c r="CL69" i="7"/>
  <c r="CL62" i="7"/>
  <c r="CL59" i="7"/>
  <c r="CL57" i="7"/>
  <c r="CL55" i="7"/>
  <c r="CL48" i="7"/>
  <c r="CL46" i="7"/>
  <c r="CL44" i="7"/>
  <c r="CL42" i="7"/>
  <c r="CL40" i="7"/>
  <c r="CL35" i="7"/>
  <c r="CL33" i="7"/>
  <c r="CL31" i="7"/>
  <c r="CL21" i="7"/>
  <c r="CL19" i="7"/>
  <c r="CL17" i="7"/>
  <c r="CL15" i="7"/>
  <c r="CL13" i="7"/>
  <c r="CL12" i="7"/>
  <c r="CL30" i="7"/>
  <c r="CL28" i="7"/>
  <c r="CL26" i="7"/>
  <c r="CL29" i="7"/>
  <c r="CL73" i="7"/>
  <c r="CL20" i="7"/>
  <c r="CL18" i="7"/>
  <c r="CL16" i="7"/>
  <c r="CL14" i="7"/>
  <c r="CL27" i="7"/>
  <c r="CM2" i="7"/>
  <c r="AO1" i="7"/>
  <c r="CO1" i="7" s="1"/>
  <c r="AN2" i="7"/>
  <c r="U38" i="1"/>
  <c r="U36" i="1"/>
  <c r="U34" i="1"/>
  <c r="U37" i="1"/>
  <c r="U35" i="1"/>
  <c r="U23" i="1"/>
  <c r="U21" i="1"/>
  <c r="U7" i="1"/>
  <c r="U8" i="1"/>
  <c r="U10" i="1"/>
  <c r="U6" i="1"/>
  <c r="U24" i="1"/>
  <c r="U22" i="1"/>
  <c r="U20" i="1"/>
  <c r="U9" i="1"/>
  <c r="T34" i="1"/>
  <c r="T6" i="1"/>
  <c r="T42" i="1"/>
  <c r="T20" i="1"/>
  <c r="T28" i="1"/>
  <c r="T14" i="1"/>
  <c r="T41" i="1"/>
  <c r="T13" i="1"/>
  <c r="T27" i="1"/>
  <c r="Q30" i="1"/>
  <c r="Q44" i="1"/>
  <c r="Q16" i="1"/>
  <c r="R16" i="1"/>
  <c r="R44" i="1"/>
  <c r="R30" i="1"/>
  <c r="S16" i="1"/>
  <c r="S30" i="1"/>
  <c r="S44" i="1"/>
  <c r="U30" i="1"/>
  <c r="U16" i="1"/>
  <c r="U44" i="1"/>
  <c r="T16" i="1"/>
  <c r="T30" i="1"/>
  <c r="T44" i="1"/>
  <c r="U69" i="1"/>
  <c r="U67" i="1"/>
  <c r="R39" i="1"/>
  <c r="T38" i="1" s="1"/>
  <c r="R25" i="1"/>
  <c r="T23" i="1" s="1"/>
  <c r="R11" i="1"/>
  <c r="Q149" i="1"/>
  <c r="Q176" i="1" s="1"/>
  <c r="Q166" i="1"/>
  <c r="U166" i="1"/>
  <c r="R149" i="1"/>
  <c r="R166" i="1"/>
  <c r="S166" i="1"/>
  <c r="T166" i="1"/>
  <c r="S55" i="1"/>
  <c r="S59" i="1"/>
  <c r="S53" i="1"/>
  <c r="S149" i="1"/>
  <c r="T149" i="1"/>
  <c r="U66" i="1"/>
  <c r="U149" i="1"/>
  <c r="R66" i="1"/>
  <c r="S66" i="1"/>
  <c r="T66" i="1"/>
  <c r="Q66" i="1"/>
  <c r="T79" i="1"/>
  <c r="R20" i="1"/>
  <c r="R34" i="1"/>
  <c r="R6" i="1"/>
  <c r="S6" i="1"/>
  <c r="S20" i="1"/>
  <c r="S34" i="1"/>
  <c r="U176" i="1"/>
  <c r="U177" i="1"/>
  <c r="S79" i="1"/>
  <c r="T72" i="1" l="1"/>
  <c r="HW171" i="12"/>
  <c r="HZ160" i="12"/>
  <c r="HZ171" i="12"/>
  <c r="HY160" i="12"/>
  <c r="HY171" i="12"/>
  <c r="HY151" i="12"/>
  <c r="IB151" i="12"/>
  <c r="IB160" i="12"/>
  <c r="IB171" i="12"/>
  <c r="IA160" i="12"/>
  <c r="IA171" i="12"/>
  <c r="IA167" i="12"/>
  <c r="IA157" i="12"/>
  <c r="IB153" i="12"/>
  <c r="IB157" i="12"/>
  <c r="HY153" i="12"/>
  <c r="HY157" i="12"/>
  <c r="HZ167" i="12"/>
  <c r="HZ157" i="12"/>
  <c r="IC25" i="12"/>
  <c r="IC39" i="12"/>
  <c r="HZ153" i="12"/>
  <c r="IA153" i="12"/>
  <c r="HW170" i="12"/>
  <c r="IB8" i="12"/>
  <c r="HY177" i="12"/>
  <c r="IC11" i="12"/>
  <c r="IB10" i="12"/>
  <c r="IB21" i="12"/>
  <c r="IB22" i="12"/>
  <c r="IB37" i="12"/>
  <c r="IB172" i="12"/>
  <c r="IA172" i="12"/>
  <c r="HW159" i="12"/>
  <c r="HZ172" i="12"/>
  <c r="IB7" i="12"/>
  <c r="IB23" i="12"/>
  <c r="IB35" i="12"/>
  <c r="IB38" i="12"/>
  <c r="HW167" i="12"/>
  <c r="IA173" i="12"/>
  <c r="HY167" i="12"/>
  <c r="IA168" i="12"/>
  <c r="II177" i="12"/>
  <c r="II176" i="12"/>
  <c r="II166" i="12"/>
  <c r="II149" i="12"/>
  <c r="II44" i="12"/>
  <c r="II43" i="12"/>
  <c r="II66" i="12"/>
  <c r="II57" i="12"/>
  <c r="II69" i="12"/>
  <c r="IH72" i="12" s="1"/>
  <c r="II38" i="12"/>
  <c r="II67" i="12"/>
  <c r="II29" i="12"/>
  <c r="II15" i="12"/>
  <c r="II37" i="12"/>
  <c r="II30" i="12"/>
  <c r="II16" i="12"/>
  <c r="II36" i="12"/>
  <c r="II35" i="12"/>
  <c r="II39" i="12" s="1"/>
  <c r="II34" i="12"/>
  <c r="II24" i="12"/>
  <c r="II23" i="12"/>
  <c r="II22" i="12"/>
  <c r="II21" i="12"/>
  <c r="II20" i="12"/>
  <c r="II10" i="12"/>
  <c r="II9" i="12"/>
  <c r="II8" i="12"/>
  <c r="II7" i="12"/>
  <c r="II6" i="12"/>
  <c r="HY159" i="12"/>
  <c r="HY170" i="12"/>
  <c r="HZ170" i="12"/>
  <c r="IB159" i="12"/>
  <c r="IG166" i="12"/>
  <c r="IG149" i="12"/>
  <c r="IG59" i="12"/>
  <c r="IG53" i="12"/>
  <c r="IG44" i="12"/>
  <c r="IG71" i="12"/>
  <c r="IG66" i="12"/>
  <c r="IG55" i="12"/>
  <c r="IG30" i="12"/>
  <c r="IG16" i="12"/>
  <c r="IF166" i="12"/>
  <c r="IF149" i="12"/>
  <c r="IF71" i="12"/>
  <c r="IF66" i="12"/>
  <c r="IF44" i="12"/>
  <c r="IF39" i="12"/>
  <c r="IH35" i="12" s="1"/>
  <c r="IF25" i="12"/>
  <c r="IH21" i="12" s="1"/>
  <c r="IF11" i="12"/>
  <c r="IF30" i="12"/>
  <c r="IF16" i="12"/>
  <c r="IA159" i="12"/>
  <c r="IA170" i="12"/>
  <c r="IH166" i="12"/>
  <c r="IH149" i="12"/>
  <c r="IH42" i="12"/>
  <c r="IH41" i="12"/>
  <c r="IH44" i="12"/>
  <c r="IH71" i="12"/>
  <c r="IH66" i="12"/>
  <c r="IH79" i="12"/>
  <c r="IH36" i="12"/>
  <c r="IH34" i="12"/>
  <c r="IH24" i="12"/>
  <c r="IH22" i="12"/>
  <c r="IH20" i="12"/>
  <c r="IH10" i="12"/>
  <c r="IH28" i="12"/>
  <c r="IH27" i="12"/>
  <c r="IH14" i="12"/>
  <c r="IH13" i="12"/>
  <c r="IH30" i="12"/>
  <c r="IH16" i="12"/>
  <c r="IH8" i="12"/>
  <c r="IH9" i="12"/>
  <c r="IH7" i="12"/>
  <c r="IH6" i="12"/>
  <c r="IB167" i="12"/>
  <c r="IB170" i="12"/>
  <c r="IB173" i="12"/>
  <c r="IO2" i="12"/>
  <c r="IK2" i="12"/>
  <c r="IM1" i="12"/>
  <c r="IO1" i="12"/>
  <c r="IN2" i="12"/>
  <c r="IQ1" i="12"/>
  <c r="IL1" i="12"/>
  <c r="IM2" i="12"/>
  <c r="IL2" i="12"/>
  <c r="IN1" i="12"/>
  <c r="IE166" i="12"/>
  <c r="IE149" i="12"/>
  <c r="IE177" i="12" s="1"/>
  <c r="IG79" i="12"/>
  <c r="IE44" i="12"/>
  <c r="IE71" i="12"/>
  <c r="IE153" i="12" s="1"/>
  <c r="IE66" i="12"/>
  <c r="IG34" i="12"/>
  <c r="IG20" i="12"/>
  <c r="IF34" i="12"/>
  <c r="IE30" i="12"/>
  <c r="IF20" i="12"/>
  <c r="IE16" i="12"/>
  <c r="IF6" i="12"/>
  <c r="IG6" i="12"/>
  <c r="IE4" i="12"/>
  <c r="HY168" i="12"/>
  <c r="HY173" i="12"/>
  <c r="HZ70" i="12"/>
  <c r="HY70" i="12"/>
  <c r="IB70" i="12"/>
  <c r="HY68" i="12"/>
  <c r="IA70" i="12"/>
  <c r="HZ159" i="12"/>
  <c r="HZ168" i="12"/>
  <c r="HZ173" i="12"/>
  <c r="IB168" i="12"/>
  <c r="CL120" i="7"/>
  <c r="AL120" i="7" s="1"/>
  <c r="A20" i="5"/>
  <c r="C20" i="5"/>
  <c r="B20" i="5"/>
  <c r="C36" i="4"/>
  <c r="AF9" i="7" s="1"/>
  <c r="CL36" i="7"/>
  <c r="AL36" i="7" s="1"/>
  <c r="CL50" i="7"/>
  <c r="AL50" i="7" s="1"/>
  <c r="CL64" i="7"/>
  <c r="AL64" i="7" s="1"/>
  <c r="CL78" i="7"/>
  <c r="AL78" i="7" s="1"/>
  <c r="CL106" i="7"/>
  <c r="AL106" i="7" s="1"/>
  <c r="CL92" i="7"/>
  <c r="AL92" i="7" s="1"/>
  <c r="CL22" i="7"/>
  <c r="AL22" i="7" s="1"/>
  <c r="CM118" i="7"/>
  <c r="CM116" i="7"/>
  <c r="CM119" i="7"/>
  <c r="CM117" i="7"/>
  <c r="CM115" i="7"/>
  <c r="CM113" i="7"/>
  <c r="CM114" i="7"/>
  <c r="CM112" i="7"/>
  <c r="CM111" i="7"/>
  <c r="CM110" i="7"/>
  <c r="CM105" i="7"/>
  <c r="CM103" i="7"/>
  <c r="CM101" i="7"/>
  <c r="CM99" i="7"/>
  <c r="CM97" i="7"/>
  <c r="CM90" i="7"/>
  <c r="CM88" i="7"/>
  <c r="CM104" i="7"/>
  <c r="CM102" i="7"/>
  <c r="CM98" i="7"/>
  <c r="CM96" i="7"/>
  <c r="CM91" i="7"/>
  <c r="CM87" i="7"/>
  <c r="CM85" i="7"/>
  <c r="CM83" i="7"/>
  <c r="CM76" i="7"/>
  <c r="CM89" i="7"/>
  <c r="CM84" i="7"/>
  <c r="CM74" i="7"/>
  <c r="CM72" i="7"/>
  <c r="CM70" i="7"/>
  <c r="CM68" i="7"/>
  <c r="CM63" i="7"/>
  <c r="CM82" i="7"/>
  <c r="CM77" i="7"/>
  <c r="CM73" i="7"/>
  <c r="CM71" i="7"/>
  <c r="CM69" i="7"/>
  <c r="CM62" i="7"/>
  <c r="CM60" i="7"/>
  <c r="CM61" i="7"/>
  <c r="CM59" i="7"/>
  <c r="CM57" i="7"/>
  <c r="CM55" i="7"/>
  <c r="CM48" i="7"/>
  <c r="CM46" i="7"/>
  <c r="CM44" i="7"/>
  <c r="CM42" i="7"/>
  <c r="CM40" i="7"/>
  <c r="CM35" i="7"/>
  <c r="CM33" i="7"/>
  <c r="CM31" i="7"/>
  <c r="CM100" i="7"/>
  <c r="CM86" i="7"/>
  <c r="CM54" i="7"/>
  <c r="CM49" i="7"/>
  <c r="CM41" i="7"/>
  <c r="CM30" i="7"/>
  <c r="CM28" i="7"/>
  <c r="CM26" i="7"/>
  <c r="CM43" i="7"/>
  <c r="CM19" i="7"/>
  <c r="CM15" i="7"/>
  <c r="CM13" i="7"/>
  <c r="CM75" i="7"/>
  <c r="CM47" i="7"/>
  <c r="CM34" i="7"/>
  <c r="CM20" i="7"/>
  <c r="CM18" i="7"/>
  <c r="CM16" i="7"/>
  <c r="CM14" i="7"/>
  <c r="CM17" i="7"/>
  <c r="CM58" i="7"/>
  <c r="CM45" i="7"/>
  <c r="CM32" i="7"/>
  <c r="CM29" i="7"/>
  <c r="CM27" i="7"/>
  <c r="CM12" i="7"/>
  <c r="CM56" i="7"/>
  <c r="CM21" i="7"/>
  <c r="CN2" i="7"/>
  <c r="AP1" i="7"/>
  <c r="CP1" i="7" s="1"/>
  <c r="AO2" i="7"/>
  <c r="U11" i="1"/>
  <c r="T37" i="1"/>
  <c r="T24" i="1"/>
  <c r="U25" i="1"/>
  <c r="T21" i="1"/>
  <c r="T36" i="1"/>
  <c r="T22" i="1"/>
  <c r="T35" i="1"/>
  <c r="U39" i="1"/>
  <c r="T10" i="1"/>
  <c r="T9" i="1"/>
  <c r="T8" i="1"/>
  <c r="T7" i="1"/>
  <c r="T70" i="1"/>
  <c r="T71" i="1" s="1"/>
  <c r="T160" i="1" s="1"/>
  <c r="S70" i="1"/>
  <c r="S71" i="1" s="1"/>
  <c r="S160" i="1" s="1"/>
  <c r="R70" i="1"/>
  <c r="R71" i="1" s="1"/>
  <c r="R160" i="1" s="1"/>
  <c r="Q70" i="1"/>
  <c r="Q71" i="1" s="1"/>
  <c r="Q177" i="1"/>
  <c r="IE176" i="12" l="1"/>
  <c r="IH23" i="12"/>
  <c r="IC171" i="12"/>
  <c r="IE160" i="12"/>
  <c r="IE171" i="12"/>
  <c r="IE151" i="12"/>
  <c r="IH151" i="12"/>
  <c r="IG160" i="12"/>
  <c r="IG171" i="12"/>
  <c r="IH157" i="12"/>
  <c r="IH160" i="12"/>
  <c r="IH171" i="12"/>
  <c r="IF160" i="12"/>
  <c r="IF171" i="12"/>
  <c r="IE170" i="12"/>
  <c r="IE157" i="12"/>
  <c r="IG170" i="12"/>
  <c r="IG157" i="12"/>
  <c r="IF168" i="12"/>
  <c r="IF157" i="12"/>
  <c r="IH37" i="12"/>
  <c r="IF153" i="12"/>
  <c r="IH38" i="12"/>
  <c r="II11" i="12"/>
  <c r="II25" i="12"/>
  <c r="IG172" i="12"/>
  <c r="IC167" i="12"/>
  <c r="IH172" i="12"/>
  <c r="IC159" i="12"/>
  <c r="IF172" i="12"/>
  <c r="IG153" i="12"/>
  <c r="IH153" i="12"/>
  <c r="IC170" i="12"/>
  <c r="IG168" i="12"/>
  <c r="IG173" i="12"/>
  <c r="IH170" i="12"/>
  <c r="IF173" i="12"/>
  <c r="IG167" i="12"/>
  <c r="IN166" i="12"/>
  <c r="IN149" i="12"/>
  <c r="IN44" i="12"/>
  <c r="IN79" i="12"/>
  <c r="IN66" i="12"/>
  <c r="IN71" i="12"/>
  <c r="IN42" i="12"/>
  <c r="IN41" i="12"/>
  <c r="IN34" i="12"/>
  <c r="IN27" i="12"/>
  <c r="IN20" i="12"/>
  <c r="IN13" i="12"/>
  <c r="IN30" i="12"/>
  <c r="IN16" i="12"/>
  <c r="IN28" i="12"/>
  <c r="IN14" i="12"/>
  <c r="IN6" i="12"/>
  <c r="IM166" i="12"/>
  <c r="IM149" i="12"/>
  <c r="IM59" i="12"/>
  <c r="IM53" i="12"/>
  <c r="IM44" i="12"/>
  <c r="IM66" i="12"/>
  <c r="IM55" i="12"/>
  <c r="IM71" i="12"/>
  <c r="IM30" i="12"/>
  <c r="IM16" i="12"/>
  <c r="IH159" i="12"/>
  <c r="IF159" i="12"/>
  <c r="IF170" i="12"/>
  <c r="IE159" i="12"/>
  <c r="IL166" i="12"/>
  <c r="IL149" i="12"/>
  <c r="IL71" i="12"/>
  <c r="IL39" i="12"/>
  <c r="IN35" i="12" s="1"/>
  <c r="IL44" i="12"/>
  <c r="IL66" i="12"/>
  <c r="IL30" i="12"/>
  <c r="IL16" i="12"/>
  <c r="IL25" i="12"/>
  <c r="IN23" i="12" s="1"/>
  <c r="IL11" i="12"/>
  <c r="IN10" i="12" s="1"/>
  <c r="IH167" i="12"/>
  <c r="IE168" i="12"/>
  <c r="IE173" i="12"/>
  <c r="IO177" i="12"/>
  <c r="IO176" i="12"/>
  <c r="IO166" i="12"/>
  <c r="IO149" i="12"/>
  <c r="IO66" i="12"/>
  <c r="IO57" i="12"/>
  <c r="IO38" i="12"/>
  <c r="IO69" i="12"/>
  <c r="IO43" i="12"/>
  <c r="IO67" i="12"/>
  <c r="IN72" i="12" s="1"/>
  <c r="IO44" i="12"/>
  <c r="IO37" i="12"/>
  <c r="IO36" i="12"/>
  <c r="IO35" i="12"/>
  <c r="IO30" i="12"/>
  <c r="IO24" i="12"/>
  <c r="IO23" i="12"/>
  <c r="IO22" i="12"/>
  <c r="IO21" i="12"/>
  <c r="IO16" i="12"/>
  <c r="IO10" i="12"/>
  <c r="IO9" i="12"/>
  <c r="IO8" i="12"/>
  <c r="IO29" i="12"/>
  <c r="IO15" i="12"/>
  <c r="IO34" i="12"/>
  <c r="IO20" i="12"/>
  <c r="IO6" i="12"/>
  <c r="IO7" i="12"/>
  <c r="IF70" i="12"/>
  <c r="IE70" i="12"/>
  <c r="IE68" i="12"/>
  <c r="IH70" i="12"/>
  <c r="IG70" i="12"/>
  <c r="IE167" i="12"/>
  <c r="IT2" i="12"/>
  <c r="IW1" i="12"/>
  <c r="IR1" i="12"/>
  <c r="IS2" i="12"/>
  <c r="IU1" i="12"/>
  <c r="IR2" i="12"/>
  <c r="IU2" i="12"/>
  <c r="IQ2" i="12"/>
  <c r="IS1" i="12"/>
  <c r="IT1" i="12"/>
  <c r="IK166" i="12"/>
  <c r="IK149" i="12"/>
  <c r="IK176" i="12" s="1"/>
  <c r="IK66" i="12"/>
  <c r="IK71" i="12"/>
  <c r="IM79" i="12"/>
  <c r="IK44" i="12"/>
  <c r="IM34" i="12"/>
  <c r="IK30" i="12"/>
  <c r="IM20" i="12"/>
  <c r="IK16" i="12"/>
  <c r="IL34" i="12"/>
  <c r="IL20" i="12"/>
  <c r="IL6" i="12"/>
  <c r="IK4" i="12"/>
  <c r="IM6" i="12"/>
  <c r="IH168" i="12"/>
  <c r="IH173" i="12"/>
  <c r="IF167" i="12"/>
  <c r="IG159" i="12"/>
  <c r="S157" i="1"/>
  <c r="T157" i="1"/>
  <c r="R168" i="1"/>
  <c r="S168" i="1"/>
  <c r="T168" i="1"/>
  <c r="Q168" i="1"/>
  <c r="A21" i="5"/>
  <c r="C21" i="5"/>
  <c r="C37" i="4"/>
  <c r="B21" i="5"/>
  <c r="CM64" i="7"/>
  <c r="AM64" i="7" s="1"/>
  <c r="CM120" i="7"/>
  <c r="AM120" i="7" s="1"/>
  <c r="CM22" i="7"/>
  <c r="AM22" i="7" s="1"/>
  <c r="CM92" i="7"/>
  <c r="AM92" i="7" s="1"/>
  <c r="CM106" i="7"/>
  <c r="AM106" i="7" s="1"/>
  <c r="CM36" i="7"/>
  <c r="AM36" i="7" s="1"/>
  <c r="CM50" i="7"/>
  <c r="AM50" i="7" s="1"/>
  <c r="CM78" i="7"/>
  <c r="AM78" i="7" s="1"/>
  <c r="CN119" i="7"/>
  <c r="CN117" i="7"/>
  <c r="CN114" i="7"/>
  <c r="CN112" i="7"/>
  <c r="CN118" i="7"/>
  <c r="CN115" i="7"/>
  <c r="CN110" i="7"/>
  <c r="CN105" i="7"/>
  <c r="CN103" i="7"/>
  <c r="CN113" i="7"/>
  <c r="CN104" i="7"/>
  <c r="CN102" i="7"/>
  <c r="CN116" i="7"/>
  <c r="CN111" i="7"/>
  <c r="CN101" i="7"/>
  <c r="CN99" i="7"/>
  <c r="CN97" i="7"/>
  <c r="CN90" i="7"/>
  <c r="CN100" i="7"/>
  <c r="CN98" i="7"/>
  <c r="CN96" i="7"/>
  <c r="CN91" i="7"/>
  <c r="CN89" i="7"/>
  <c r="CN88" i="7"/>
  <c r="CN87" i="7"/>
  <c r="CN85" i="7"/>
  <c r="CN83" i="7"/>
  <c r="CN76" i="7"/>
  <c r="CN86" i="7"/>
  <c r="CN84" i="7"/>
  <c r="CN82" i="7"/>
  <c r="CN77" i="7"/>
  <c r="CN75" i="7"/>
  <c r="CN73" i="7"/>
  <c r="CN71" i="7"/>
  <c r="CN69" i="7"/>
  <c r="CN62" i="7"/>
  <c r="CN70" i="7"/>
  <c r="CN59" i="7"/>
  <c r="CN57" i="7"/>
  <c r="CN55" i="7"/>
  <c r="CN48" i="7"/>
  <c r="CN46" i="7"/>
  <c r="CN44" i="7"/>
  <c r="CN42" i="7"/>
  <c r="CN40" i="7"/>
  <c r="CN35" i="7"/>
  <c r="CN33" i="7"/>
  <c r="CN31" i="7"/>
  <c r="CN68" i="7"/>
  <c r="CN63" i="7"/>
  <c r="CN74" i="7"/>
  <c r="CN58" i="7"/>
  <c r="CN56" i="7"/>
  <c r="CN54" i="7"/>
  <c r="CN49" i="7"/>
  <c r="CN47" i="7"/>
  <c r="CN45" i="7"/>
  <c r="CN43" i="7"/>
  <c r="CN41" i="7"/>
  <c r="CN34" i="7"/>
  <c r="CN32" i="7"/>
  <c r="CN20" i="7"/>
  <c r="CN18" i="7"/>
  <c r="CN16" i="7"/>
  <c r="CN14" i="7"/>
  <c r="CN30" i="7"/>
  <c r="CN72" i="7"/>
  <c r="CN60" i="7"/>
  <c r="CN29" i="7"/>
  <c r="CN27" i="7"/>
  <c r="CN12" i="7"/>
  <c r="CN28" i="7"/>
  <c r="CN61" i="7"/>
  <c r="CN21" i="7"/>
  <c r="CN19" i="7"/>
  <c r="CN17" i="7"/>
  <c r="CN15" i="7"/>
  <c r="CN13" i="7"/>
  <c r="CN26" i="7"/>
  <c r="CO2" i="7"/>
  <c r="AQ1" i="7"/>
  <c r="CQ1" i="7" s="1"/>
  <c r="AP2" i="7"/>
  <c r="T167" i="1"/>
  <c r="Q167" i="1"/>
  <c r="Q153" i="1"/>
  <c r="R167" i="1"/>
  <c r="S167" i="1"/>
  <c r="Q68" i="1"/>
  <c r="II171" i="12" l="1"/>
  <c r="IK177" i="12"/>
  <c r="IO39" i="12"/>
  <c r="IM160" i="12"/>
  <c r="IM171" i="12"/>
  <c r="IK160" i="12"/>
  <c r="IK171" i="12"/>
  <c r="IN151" i="12"/>
  <c r="IK151" i="12"/>
  <c r="IL160" i="12"/>
  <c r="IL171" i="12"/>
  <c r="IN160" i="12"/>
  <c r="IN171" i="12"/>
  <c r="IK153" i="12"/>
  <c r="IK157" i="12"/>
  <c r="IL170" i="12"/>
  <c r="IL157" i="12"/>
  <c r="IN167" i="12"/>
  <c r="IN157" i="12"/>
  <c r="IM167" i="12"/>
  <c r="IM157" i="12"/>
  <c r="IO11" i="12"/>
  <c r="IN8" i="12"/>
  <c r="IM153" i="12"/>
  <c r="IO25" i="12"/>
  <c r="II170" i="12"/>
  <c r="IN9" i="12"/>
  <c r="IN21" i="12"/>
  <c r="IL153" i="12"/>
  <c r="II159" i="12"/>
  <c r="IN7" i="12"/>
  <c r="IN24" i="12"/>
  <c r="IN36" i="12"/>
  <c r="IN37" i="12"/>
  <c r="IN153" i="12"/>
  <c r="IN38" i="12"/>
  <c r="II167" i="12"/>
  <c r="IL172" i="12"/>
  <c r="IN22" i="12"/>
  <c r="IM172" i="12"/>
  <c r="IN172" i="12"/>
  <c r="IM168" i="12"/>
  <c r="IK173" i="12"/>
  <c r="IK168" i="12"/>
  <c r="IL167" i="12"/>
  <c r="IK167" i="12"/>
  <c r="IM173" i="12"/>
  <c r="IL70" i="12"/>
  <c r="IK68" i="12"/>
  <c r="IK70" i="12"/>
  <c r="IN70" i="12"/>
  <c r="IM70" i="12"/>
  <c r="IL168" i="12"/>
  <c r="IL173" i="12"/>
  <c r="IN159" i="12"/>
  <c r="IN168" i="12"/>
  <c r="IN173" i="12"/>
  <c r="IU177" i="12"/>
  <c r="IU176" i="12"/>
  <c r="IU166" i="12"/>
  <c r="IU149" i="12"/>
  <c r="IU69" i="12"/>
  <c r="IU67" i="12"/>
  <c r="IT72" i="12" s="1"/>
  <c r="IU44" i="12"/>
  <c r="IU43" i="12"/>
  <c r="IU38" i="12"/>
  <c r="IU66" i="12"/>
  <c r="IU57" i="12"/>
  <c r="IU37" i="12"/>
  <c r="IU30" i="12"/>
  <c r="IU16" i="12"/>
  <c r="IU36" i="12"/>
  <c r="IU35" i="12"/>
  <c r="IU39" i="12" s="1"/>
  <c r="IU34" i="12"/>
  <c r="IU29" i="12"/>
  <c r="IU24" i="12"/>
  <c r="IU23" i="12"/>
  <c r="IU22" i="12"/>
  <c r="IU21" i="12"/>
  <c r="IU20" i="12"/>
  <c r="IU15" i="12"/>
  <c r="IU10" i="12"/>
  <c r="IU9" i="12"/>
  <c r="IU8" i="12"/>
  <c r="IU7" i="12"/>
  <c r="IU6" i="12"/>
  <c r="IR166" i="12"/>
  <c r="IR149" i="12"/>
  <c r="IR71" i="12"/>
  <c r="IR44" i="12"/>
  <c r="IR66" i="12"/>
  <c r="IR39" i="12"/>
  <c r="IR25" i="12"/>
  <c r="IT23" i="12" s="1"/>
  <c r="IR11" i="12"/>
  <c r="IR30" i="12"/>
  <c r="IR16" i="12"/>
  <c r="IY2" i="12"/>
  <c r="JA1" i="12"/>
  <c r="IX2" i="12"/>
  <c r="IZ1" i="12"/>
  <c r="JA2" i="12"/>
  <c r="IW2" i="12"/>
  <c r="IY1" i="12"/>
  <c r="IZ2" i="12"/>
  <c r="JC1" i="12"/>
  <c r="IX1" i="12"/>
  <c r="IT166" i="12"/>
  <c r="IT149" i="12"/>
  <c r="IT66" i="12"/>
  <c r="IT42" i="12"/>
  <c r="IT71" i="12"/>
  <c r="IT41" i="12"/>
  <c r="IT79" i="12"/>
  <c r="IT44" i="12"/>
  <c r="IT38" i="12"/>
  <c r="IT37" i="12"/>
  <c r="IT36" i="12"/>
  <c r="IT35" i="12"/>
  <c r="IT34" i="12"/>
  <c r="IT24" i="12"/>
  <c r="IT22" i="12"/>
  <c r="IT21" i="12"/>
  <c r="IT20" i="12"/>
  <c r="IT10" i="12"/>
  <c r="IT30" i="12"/>
  <c r="IT28" i="12"/>
  <c r="IT16" i="12"/>
  <c r="IT14" i="12"/>
  <c r="IT27" i="12"/>
  <c r="IT13" i="12"/>
  <c r="IT9" i="12"/>
  <c r="IT8" i="12"/>
  <c r="IT7" i="12"/>
  <c r="IT6" i="12"/>
  <c r="IN170" i="12"/>
  <c r="IK159" i="12"/>
  <c r="IK170" i="12"/>
  <c r="IQ166" i="12"/>
  <c r="IQ149" i="12"/>
  <c r="IQ176" i="12" s="1"/>
  <c r="IS79" i="12"/>
  <c r="IQ71" i="12"/>
  <c r="IQ44" i="12"/>
  <c r="IQ66" i="12"/>
  <c r="IQ30" i="12"/>
  <c r="IQ16" i="12"/>
  <c r="IS34" i="12"/>
  <c r="IS20" i="12"/>
  <c r="IR34" i="12"/>
  <c r="IR20" i="12"/>
  <c r="IR6" i="12"/>
  <c r="IQ4" i="12"/>
  <c r="IS6" i="12"/>
  <c r="IS172" i="12"/>
  <c r="IS166" i="12"/>
  <c r="IS149" i="12"/>
  <c r="IS44" i="12"/>
  <c r="IS66" i="12"/>
  <c r="IS55" i="12"/>
  <c r="IS59" i="12"/>
  <c r="IS53" i="12"/>
  <c r="IS71" i="12"/>
  <c r="IS30" i="12"/>
  <c r="IS16" i="12"/>
  <c r="IL159" i="12"/>
  <c r="IM159" i="12"/>
  <c r="IM170" i="12"/>
  <c r="A22" i="5"/>
  <c r="C22" i="5"/>
  <c r="C38" i="4"/>
  <c r="AH9" i="7" s="1"/>
  <c r="B22" i="5"/>
  <c r="AG9" i="7"/>
  <c r="CN106" i="7"/>
  <c r="AN106" i="7" s="1"/>
  <c r="CN36" i="7"/>
  <c r="AN36" i="7" s="1"/>
  <c r="CN22" i="7"/>
  <c r="AN22" i="7" s="1"/>
  <c r="CN64" i="7"/>
  <c r="AN64" i="7" s="1"/>
  <c r="CN92" i="7"/>
  <c r="AN92" i="7" s="1"/>
  <c r="CN120" i="7"/>
  <c r="AN120" i="7" s="1"/>
  <c r="CN78" i="7"/>
  <c r="AN78" i="7" s="1"/>
  <c r="CN50" i="7"/>
  <c r="AN50" i="7" s="1"/>
  <c r="U167" i="1"/>
  <c r="CO119" i="7"/>
  <c r="CO117" i="7"/>
  <c r="CO118" i="7"/>
  <c r="CO116" i="7"/>
  <c r="CO114" i="7"/>
  <c r="CO112" i="7"/>
  <c r="CO115" i="7"/>
  <c r="CO113" i="7"/>
  <c r="CO111" i="7"/>
  <c r="CO104" i="7"/>
  <c r="CO102" i="7"/>
  <c r="CO110" i="7"/>
  <c r="CO105" i="7"/>
  <c r="CO100" i="7"/>
  <c r="CO98" i="7"/>
  <c r="CO96" i="7"/>
  <c r="CO91" i="7"/>
  <c r="CO89" i="7"/>
  <c r="CO103" i="7"/>
  <c r="CO97" i="7"/>
  <c r="CO90" i="7"/>
  <c r="CO86" i="7"/>
  <c r="CO84" i="7"/>
  <c r="CO82" i="7"/>
  <c r="CO77" i="7"/>
  <c r="CO75" i="7"/>
  <c r="CO101" i="7"/>
  <c r="CO83" i="7"/>
  <c r="CO73" i="7"/>
  <c r="CO71" i="7"/>
  <c r="CO69" i="7"/>
  <c r="CO62" i="7"/>
  <c r="CO76" i="7"/>
  <c r="CO99" i="7"/>
  <c r="CO87" i="7"/>
  <c r="CO74" i="7"/>
  <c r="CO72" i="7"/>
  <c r="CO70" i="7"/>
  <c r="CO68" i="7"/>
  <c r="CO63" i="7"/>
  <c r="CO61" i="7"/>
  <c r="CO88" i="7"/>
  <c r="CO85" i="7"/>
  <c r="CO58" i="7"/>
  <c r="CO56" i="7"/>
  <c r="CO54" i="7"/>
  <c r="CO49" i="7"/>
  <c r="CO47" i="7"/>
  <c r="CO45" i="7"/>
  <c r="CO43" i="7"/>
  <c r="CO41" i="7"/>
  <c r="CO34" i="7"/>
  <c r="CO32" i="7"/>
  <c r="CO60" i="7"/>
  <c r="CO48" i="7"/>
  <c r="CO40" i="7"/>
  <c r="CO35" i="7"/>
  <c r="CO29" i="7"/>
  <c r="CO27" i="7"/>
  <c r="CO12" i="7"/>
  <c r="CO55" i="7"/>
  <c r="CO42" i="7"/>
  <c r="CO59" i="7"/>
  <c r="CO46" i="7"/>
  <c r="CO33" i="7"/>
  <c r="CO21" i="7"/>
  <c r="CO19" i="7"/>
  <c r="CO17" i="7"/>
  <c r="CO15" i="7"/>
  <c r="CO13" i="7"/>
  <c r="CO16" i="7"/>
  <c r="CO57" i="7"/>
  <c r="CO44" i="7"/>
  <c r="CO31" i="7"/>
  <c r="CO30" i="7"/>
  <c r="CO28" i="7"/>
  <c r="CO26" i="7"/>
  <c r="CO20" i="7"/>
  <c r="CO18" i="7"/>
  <c r="CO14" i="7"/>
  <c r="CP2" i="7"/>
  <c r="AR1" i="7"/>
  <c r="CR1" i="7" s="1"/>
  <c r="AQ2" i="7"/>
  <c r="Q170" i="1"/>
  <c r="S170" i="1"/>
  <c r="R170" i="1"/>
  <c r="T170" i="1"/>
  <c r="W1" i="1"/>
  <c r="IZ72" i="12" l="1"/>
  <c r="IU25" i="12"/>
  <c r="IO171" i="12"/>
  <c r="IQ160" i="12"/>
  <c r="IQ171" i="12"/>
  <c r="IQ151" i="12"/>
  <c r="IT151" i="12"/>
  <c r="IR160" i="12"/>
  <c r="IR171" i="12"/>
  <c r="IS157" i="12"/>
  <c r="IS160" i="12"/>
  <c r="IS171" i="12"/>
  <c r="IT160" i="12"/>
  <c r="IT171" i="12"/>
  <c r="IQ153" i="12"/>
  <c r="IQ157" i="12"/>
  <c r="IR153" i="12"/>
  <c r="IR157" i="12"/>
  <c r="IT153" i="12"/>
  <c r="IT157" i="12"/>
  <c r="IQ177" i="12"/>
  <c r="IU11" i="12"/>
  <c r="IS153" i="12"/>
  <c r="IO167" i="12"/>
  <c r="IO159" i="12"/>
  <c r="IO170" i="12"/>
  <c r="IR172" i="12"/>
  <c r="IT172" i="12"/>
  <c r="IS167" i="12"/>
  <c r="IT173" i="12"/>
  <c r="IS170" i="12"/>
  <c r="IT168" i="12"/>
  <c r="IQ167" i="12"/>
  <c r="IT170" i="12"/>
  <c r="JD2" i="12"/>
  <c r="JF1" i="12"/>
  <c r="JI1" i="12"/>
  <c r="JG2" i="12"/>
  <c r="JC2" i="12"/>
  <c r="JE1" i="12"/>
  <c r="JF2" i="12"/>
  <c r="JD1" i="12"/>
  <c r="JE2" i="12"/>
  <c r="JG1" i="12"/>
  <c r="JA176" i="12"/>
  <c r="JA177" i="12"/>
  <c r="JA166" i="12"/>
  <c r="JA149" i="12"/>
  <c r="JA67" i="12"/>
  <c r="JA38" i="12"/>
  <c r="JA44" i="12"/>
  <c r="JA66" i="12"/>
  <c r="JA57" i="12"/>
  <c r="JA69" i="12"/>
  <c r="JA43" i="12"/>
  <c r="JA29" i="12"/>
  <c r="JA15" i="12"/>
  <c r="JA36" i="12"/>
  <c r="JA35" i="12"/>
  <c r="JA24" i="12"/>
  <c r="JA23" i="12"/>
  <c r="JA22" i="12"/>
  <c r="JA21" i="12"/>
  <c r="JA10" i="12"/>
  <c r="JA9" i="12"/>
  <c r="JA8" i="12"/>
  <c r="JA37" i="12"/>
  <c r="JA34" i="12"/>
  <c r="JA30" i="12"/>
  <c r="JA20" i="12"/>
  <c r="JA16" i="12"/>
  <c r="JA6" i="12"/>
  <c r="JA7" i="12"/>
  <c r="IY166" i="12"/>
  <c r="IY149" i="12"/>
  <c r="IY66" i="12"/>
  <c r="IY59" i="12"/>
  <c r="IY55" i="12"/>
  <c r="IY53" i="12"/>
  <c r="IY71" i="12"/>
  <c r="IY44" i="12"/>
  <c r="IY30" i="12"/>
  <c r="IY16" i="12"/>
  <c r="IR168" i="12"/>
  <c r="IZ166" i="12"/>
  <c r="IZ149" i="12"/>
  <c r="IZ79" i="12"/>
  <c r="IZ41" i="12"/>
  <c r="IZ71" i="12"/>
  <c r="IZ44" i="12"/>
  <c r="IZ42" i="12"/>
  <c r="IZ66" i="12"/>
  <c r="IZ34" i="12"/>
  <c r="IZ30" i="12"/>
  <c r="IZ20" i="12"/>
  <c r="IZ16" i="12"/>
  <c r="IZ27" i="12"/>
  <c r="IZ13" i="12"/>
  <c r="IZ28" i="12"/>
  <c r="IZ14" i="12"/>
  <c r="IZ6" i="12"/>
  <c r="IR159" i="12"/>
  <c r="IR167" i="12"/>
  <c r="IR173" i="12"/>
  <c r="IQ159" i="12"/>
  <c r="IQ170" i="12"/>
  <c r="IT167" i="12"/>
  <c r="IX166" i="12"/>
  <c r="IX149" i="12"/>
  <c r="IX71" i="12"/>
  <c r="IX44" i="12"/>
  <c r="IX66" i="12"/>
  <c r="IX39" i="12"/>
  <c r="IZ36" i="12" s="1"/>
  <c r="IX30" i="12"/>
  <c r="IX25" i="12"/>
  <c r="IZ24" i="12" s="1"/>
  <c r="IX16" i="12"/>
  <c r="IX11" i="12"/>
  <c r="IZ9" i="12" s="1"/>
  <c r="IR170" i="12"/>
  <c r="IS159" i="12"/>
  <c r="IS168" i="12"/>
  <c r="IS173" i="12"/>
  <c r="IQ168" i="12"/>
  <c r="IQ173" i="12"/>
  <c r="IT159" i="12"/>
  <c r="IW166" i="12"/>
  <c r="IW149" i="12"/>
  <c r="IW177" i="12" s="1"/>
  <c r="IW71" i="12"/>
  <c r="IW44" i="12"/>
  <c r="IY79" i="12"/>
  <c r="IW66" i="12"/>
  <c r="IY34" i="12"/>
  <c r="IY20" i="12"/>
  <c r="IX34" i="12"/>
  <c r="IX20" i="12"/>
  <c r="IW30" i="12"/>
  <c r="IW16" i="12"/>
  <c r="IX6" i="12"/>
  <c r="IW4" i="12"/>
  <c r="IY6" i="12"/>
  <c r="IR70" i="12"/>
  <c r="IQ70" i="12"/>
  <c r="IT70" i="12"/>
  <c r="IS70" i="12"/>
  <c r="IQ68" i="12"/>
  <c r="CO106" i="7"/>
  <c r="AO106" i="7" s="1"/>
  <c r="A23" i="5"/>
  <c r="C23" i="5"/>
  <c r="B23" i="5"/>
  <c r="C39" i="4"/>
  <c r="CO36" i="7"/>
  <c r="AO36" i="7" s="1"/>
  <c r="CO22" i="7"/>
  <c r="AO22" i="7" s="1"/>
  <c r="CO50" i="7"/>
  <c r="AO50" i="7" s="1"/>
  <c r="CO92" i="7"/>
  <c r="AO92" i="7" s="1"/>
  <c r="CO78" i="7"/>
  <c r="AO78" i="7" s="1"/>
  <c r="CO64" i="7"/>
  <c r="AO64" i="7" s="1"/>
  <c r="CO120" i="7"/>
  <c r="AO120" i="7" s="1"/>
  <c r="CP118" i="7"/>
  <c r="CP116" i="7"/>
  <c r="CP119" i="7"/>
  <c r="CP115" i="7"/>
  <c r="CP113" i="7"/>
  <c r="CP111" i="7"/>
  <c r="CP117" i="7"/>
  <c r="CP114" i="7"/>
  <c r="CP104" i="7"/>
  <c r="CP112" i="7"/>
  <c r="CP110" i="7"/>
  <c r="CP105" i="7"/>
  <c r="CP103" i="7"/>
  <c r="CP100" i="7"/>
  <c r="CP98" i="7"/>
  <c r="CP96" i="7"/>
  <c r="CP91" i="7"/>
  <c r="CP89" i="7"/>
  <c r="CP102" i="7"/>
  <c r="CP101" i="7"/>
  <c r="CP99" i="7"/>
  <c r="CP97" i="7"/>
  <c r="CP90" i="7"/>
  <c r="CP88" i="7"/>
  <c r="CP86" i="7"/>
  <c r="CP84" i="7"/>
  <c r="CP82" i="7"/>
  <c r="CP77" i="7"/>
  <c r="CP87" i="7"/>
  <c r="CP85" i="7"/>
  <c r="CP83" i="7"/>
  <c r="CP76" i="7"/>
  <c r="CP74" i="7"/>
  <c r="CP72" i="7"/>
  <c r="CP70" i="7"/>
  <c r="CP68" i="7"/>
  <c r="CP63" i="7"/>
  <c r="CP61" i="7"/>
  <c r="CP75" i="7"/>
  <c r="CP69" i="7"/>
  <c r="CP58" i="7"/>
  <c r="CP56" i="7"/>
  <c r="CP54" i="7"/>
  <c r="CP49" i="7"/>
  <c r="CP47" i="7"/>
  <c r="CP45" i="7"/>
  <c r="CP43" i="7"/>
  <c r="CP41" i="7"/>
  <c r="CP34" i="7"/>
  <c r="CP32" i="7"/>
  <c r="CP62" i="7"/>
  <c r="CP60" i="7"/>
  <c r="CP73" i="7"/>
  <c r="CP59" i="7"/>
  <c r="CP57" i="7"/>
  <c r="CP55" i="7"/>
  <c r="CP48" i="7"/>
  <c r="CP46" i="7"/>
  <c r="CP44" i="7"/>
  <c r="CP42" i="7"/>
  <c r="CP40" i="7"/>
  <c r="CP35" i="7"/>
  <c r="CP33" i="7"/>
  <c r="CP31" i="7"/>
  <c r="CP71" i="7"/>
  <c r="CP21" i="7"/>
  <c r="CP19" i="7"/>
  <c r="CP17" i="7"/>
  <c r="CP15" i="7"/>
  <c r="CP13" i="7"/>
  <c r="CP27" i="7"/>
  <c r="CP30" i="7"/>
  <c r="CP28" i="7"/>
  <c r="CP26" i="7"/>
  <c r="CP12" i="7"/>
  <c r="CP20" i="7"/>
  <c r="CP18" i="7"/>
  <c r="CP16" i="7"/>
  <c r="CP14" i="7"/>
  <c r="CP29" i="7"/>
  <c r="CQ2" i="7"/>
  <c r="AS1" i="7"/>
  <c r="CS1" i="7" s="1"/>
  <c r="AR2" i="7"/>
  <c r="Z1" i="1"/>
  <c r="AC1" i="1"/>
  <c r="X1" i="1"/>
  <c r="AA1" i="1"/>
  <c r="Y1" i="1"/>
  <c r="AA2" i="1"/>
  <c r="W2" i="1"/>
  <c r="Z2" i="1"/>
  <c r="Y2" i="1"/>
  <c r="X2" i="1"/>
  <c r="JA25" i="12" l="1"/>
  <c r="JA11" i="12"/>
  <c r="IU171" i="12"/>
  <c r="IX160" i="12"/>
  <c r="IX171" i="12"/>
  <c r="IW157" i="12"/>
  <c r="IW160" i="12"/>
  <c r="IW171" i="12"/>
  <c r="IW151" i="12"/>
  <c r="IZ151" i="12"/>
  <c r="IZ160" i="12"/>
  <c r="IZ171" i="12"/>
  <c r="IY160" i="12"/>
  <c r="IY171" i="12"/>
  <c r="IY168" i="12"/>
  <c r="IY157" i="12"/>
  <c r="IZ170" i="12"/>
  <c r="IZ157" i="12"/>
  <c r="IX173" i="12"/>
  <c r="IX157" i="12"/>
  <c r="IZ21" i="12"/>
  <c r="IX153" i="12"/>
  <c r="JA39" i="12"/>
  <c r="IU167" i="12"/>
  <c r="IU159" i="12"/>
  <c r="IW176" i="12"/>
  <c r="IZ8" i="12"/>
  <c r="IZ10" i="12"/>
  <c r="IZ22" i="12"/>
  <c r="IZ37" i="12"/>
  <c r="IZ172" i="12"/>
  <c r="IY172" i="12"/>
  <c r="IX172" i="12"/>
  <c r="IU170" i="12"/>
  <c r="IZ7" i="12"/>
  <c r="IZ23" i="12"/>
  <c r="IZ35" i="12"/>
  <c r="IZ38" i="12"/>
  <c r="IW153" i="12"/>
  <c r="IZ153" i="12"/>
  <c r="IY153" i="12"/>
  <c r="IY173" i="12"/>
  <c r="IW168" i="12"/>
  <c r="IW173" i="12"/>
  <c r="IW167" i="12"/>
  <c r="IX168" i="12"/>
  <c r="IY159" i="12"/>
  <c r="IY170" i="12"/>
  <c r="JF166" i="12"/>
  <c r="JF149" i="12"/>
  <c r="JF42" i="12"/>
  <c r="JF41" i="12"/>
  <c r="JF44" i="12"/>
  <c r="JF71" i="12"/>
  <c r="JF66" i="12"/>
  <c r="JF79" i="12"/>
  <c r="JF34" i="12"/>
  <c r="JF20" i="12"/>
  <c r="JF28" i="12"/>
  <c r="JF27" i="12"/>
  <c r="JF14" i="12"/>
  <c r="JF13" i="12"/>
  <c r="JF30" i="12"/>
  <c r="JF16" i="12"/>
  <c r="JF6" i="12"/>
  <c r="JM2" i="12"/>
  <c r="JI2" i="12"/>
  <c r="JK1" i="12"/>
  <c r="JL2" i="12"/>
  <c r="JO1" i="12"/>
  <c r="JJ1" i="12"/>
  <c r="JK2" i="12"/>
  <c r="JM1" i="12"/>
  <c r="JJ2" i="12"/>
  <c r="JL1" i="12"/>
  <c r="IX159" i="12"/>
  <c r="IX170" i="12"/>
  <c r="IZ159" i="12"/>
  <c r="IZ167" i="12"/>
  <c r="IY167" i="12"/>
  <c r="JE166" i="12"/>
  <c r="JE149" i="12"/>
  <c r="JE59" i="12"/>
  <c r="JE53" i="12"/>
  <c r="JE44" i="12"/>
  <c r="JE71" i="12"/>
  <c r="JE66" i="12"/>
  <c r="JE55" i="12"/>
  <c r="JE30" i="12"/>
  <c r="JE16" i="12"/>
  <c r="JC177" i="12"/>
  <c r="JC166" i="12"/>
  <c r="JC149" i="12"/>
  <c r="JC176" i="12" s="1"/>
  <c r="JE79" i="12"/>
  <c r="JC44" i="12"/>
  <c r="JC71" i="12"/>
  <c r="JC66" i="12"/>
  <c r="JE34" i="12"/>
  <c r="JE20" i="12"/>
  <c r="JD34" i="12"/>
  <c r="JC30" i="12"/>
  <c r="JD20" i="12"/>
  <c r="JC16" i="12"/>
  <c r="JD6" i="12"/>
  <c r="JE6" i="12"/>
  <c r="JC4" i="12"/>
  <c r="JD172" i="12"/>
  <c r="JD166" i="12"/>
  <c r="JD149" i="12"/>
  <c r="JD71" i="12"/>
  <c r="JD66" i="12"/>
  <c r="JD44" i="12"/>
  <c r="JD39" i="12"/>
  <c r="JF38" i="12" s="1"/>
  <c r="JD25" i="12"/>
  <c r="JF22" i="12" s="1"/>
  <c r="JD11" i="12"/>
  <c r="JF7" i="12" s="1"/>
  <c r="JD30" i="12"/>
  <c r="JD16" i="12"/>
  <c r="IW159" i="12"/>
  <c r="IW170" i="12"/>
  <c r="JA170" i="12" s="1"/>
  <c r="IX167" i="12"/>
  <c r="IZ168" i="12"/>
  <c r="IZ173" i="12"/>
  <c r="IX70" i="12"/>
  <c r="IW70" i="12"/>
  <c r="IZ70" i="12"/>
  <c r="IW68" i="12"/>
  <c r="IY70" i="12"/>
  <c r="JG177" i="12"/>
  <c r="JG176" i="12"/>
  <c r="JG166" i="12"/>
  <c r="JG149" i="12"/>
  <c r="JG44" i="12"/>
  <c r="JG43" i="12"/>
  <c r="JG66" i="12"/>
  <c r="JG57" i="12"/>
  <c r="JG69" i="12"/>
  <c r="JG38" i="12"/>
  <c r="JG67" i="12"/>
  <c r="JF72" i="12" s="1"/>
  <c r="JG29" i="12"/>
  <c r="JG15" i="12"/>
  <c r="JG37" i="12"/>
  <c r="JG30" i="12"/>
  <c r="JG16" i="12"/>
  <c r="JG36" i="12"/>
  <c r="JG35" i="12"/>
  <c r="JG39" i="12" s="1"/>
  <c r="JG34" i="12"/>
  <c r="JG24" i="12"/>
  <c r="JG23" i="12"/>
  <c r="JG22" i="12"/>
  <c r="JG21" i="12"/>
  <c r="JG20" i="12"/>
  <c r="JG10" i="12"/>
  <c r="JG9" i="12"/>
  <c r="JG8" i="12"/>
  <c r="JG7" i="12"/>
  <c r="JG11" i="12" s="1"/>
  <c r="JG6" i="12"/>
  <c r="CP120" i="7"/>
  <c r="AP120" i="7" s="1"/>
  <c r="W4" i="1"/>
  <c r="A24" i="5"/>
  <c r="C24" i="5"/>
  <c r="C40" i="4"/>
  <c r="B24" i="5"/>
  <c r="AI9" i="7"/>
  <c r="CP50" i="7"/>
  <c r="AP50" i="7" s="1"/>
  <c r="CP64" i="7"/>
  <c r="AP64" i="7" s="1"/>
  <c r="CP78" i="7"/>
  <c r="AP78" i="7" s="1"/>
  <c r="CP106" i="7"/>
  <c r="AP106" i="7" s="1"/>
  <c r="CP22" i="7"/>
  <c r="AP22" i="7" s="1"/>
  <c r="CP92" i="7"/>
  <c r="AP92" i="7" s="1"/>
  <c r="CP36" i="7"/>
  <c r="AP36" i="7" s="1"/>
  <c r="Y53" i="1"/>
  <c r="AA57" i="1"/>
  <c r="AA15" i="1"/>
  <c r="AA29" i="1"/>
  <c r="AA43" i="1"/>
  <c r="CQ118" i="7"/>
  <c r="CQ116" i="7"/>
  <c r="CQ119" i="7"/>
  <c r="CQ117" i="7"/>
  <c r="CQ115" i="7"/>
  <c r="CQ113" i="7"/>
  <c r="CQ114" i="7"/>
  <c r="CQ112" i="7"/>
  <c r="CQ110" i="7"/>
  <c r="CQ105" i="7"/>
  <c r="CQ103" i="7"/>
  <c r="CQ111" i="7"/>
  <c r="CQ102" i="7"/>
  <c r="CQ104" i="7"/>
  <c r="CQ101" i="7"/>
  <c r="CQ99" i="7"/>
  <c r="CQ97" i="7"/>
  <c r="CQ90" i="7"/>
  <c r="CQ88" i="7"/>
  <c r="CQ96" i="7"/>
  <c r="CQ91" i="7"/>
  <c r="CQ89" i="7"/>
  <c r="CQ87" i="7"/>
  <c r="CQ85" i="7"/>
  <c r="CQ83" i="7"/>
  <c r="CQ76" i="7"/>
  <c r="CQ100" i="7"/>
  <c r="CQ82" i="7"/>
  <c r="CQ77" i="7"/>
  <c r="CQ74" i="7"/>
  <c r="CQ72" i="7"/>
  <c r="CQ70" i="7"/>
  <c r="CQ68" i="7"/>
  <c r="CQ63" i="7"/>
  <c r="CQ98" i="7"/>
  <c r="CQ75" i="7"/>
  <c r="CQ86" i="7"/>
  <c r="CQ73" i="7"/>
  <c r="CQ71" i="7"/>
  <c r="CQ69" i="7"/>
  <c r="CQ62" i="7"/>
  <c r="CQ60" i="7"/>
  <c r="CQ84" i="7"/>
  <c r="CQ59" i="7"/>
  <c r="CQ57" i="7"/>
  <c r="CQ55" i="7"/>
  <c r="CQ48" i="7"/>
  <c r="CQ46" i="7"/>
  <c r="CQ44" i="7"/>
  <c r="CQ42" i="7"/>
  <c r="CQ40" i="7"/>
  <c r="CQ35" i="7"/>
  <c r="CQ33" i="7"/>
  <c r="CQ31" i="7"/>
  <c r="CQ61" i="7"/>
  <c r="CQ47" i="7"/>
  <c r="CQ34" i="7"/>
  <c r="CQ30" i="7"/>
  <c r="CQ28" i="7"/>
  <c r="CQ26" i="7"/>
  <c r="CQ54" i="7"/>
  <c r="CQ41" i="7"/>
  <c r="CQ58" i="7"/>
  <c r="CQ45" i="7"/>
  <c r="CQ32" i="7"/>
  <c r="CQ20" i="7"/>
  <c r="CQ18" i="7"/>
  <c r="CQ16" i="7"/>
  <c r="CQ14" i="7"/>
  <c r="CQ21" i="7"/>
  <c r="CQ19" i="7"/>
  <c r="CQ15" i="7"/>
  <c r="CQ56" i="7"/>
  <c r="CQ43" i="7"/>
  <c r="CQ29" i="7"/>
  <c r="CQ27" i="7"/>
  <c r="CQ12" i="7"/>
  <c r="CQ49" i="7"/>
  <c r="CQ17" i="7"/>
  <c r="CQ13" i="7"/>
  <c r="CR2" i="7"/>
  <c r="AT1" i="7"/>
  <c r="CT1" i="7" s="1"/>
  <c r="AS2" i="7"/>
  <c r="Z34" i="1"/>
  <c r="Z28" i="1"/>
  <c r="Z27" i="1"/>
  <c r="Z20" i="1"/>
  <c r="Z16" i="1"/>
  <c r="Z14" i="1"/>
  <c r="Z41" i="1"/>
  <c r="Z13" i="1"/>
  <c r="Z6" i="1"/>
  <c r="Z42" i="1"/>
  <c r="Z30" i="1"/>
  <c r="Y30" i="1"/>
  <c r="Y16" i="1"/>
  <c r="Y34" i="1"/>
  <c r="X34" i="1"/>
  <c r="W30" i="1"/>
  <c r="X20" i="1"/>
  <c r="W16" i="1"/>
  <c r="Y6" i="1"/>
  <c r="Y20" i="1"/>
  <c r="X6" i="1"/>
  <c r="X16" i="1"/>
  <c r="X11" i="1"/>
  <c r="Z7" i="1" s="1"/>
  <c r="X39" i="1"/>
  <c r="Z36" i="1" s="1"/>
  <c r="X30" i="1"/>
  <c r="X25" i="1"/>
  <c r="Z22" i="1" s="1"/>
  <c r="AA35" i="1"/>
  <c r="AA34" i="1"/>
  <c r="AA22" i="1"/>
  <c r="AA24" i="1"/>
  <c r="AA21" i="1"/>
  <c r="AA20" i="1"/>
  <c r="AA16" i="1"/>
  <c r="AA9" i="1"/>
  <c r="AA8" i="1"/>
  <c r="AA7" i="1"/>
  <c r="AA10" i="1"/>
  <c r="AA6" i="1"/>
  <c r="AA36" i="1"/>
  <c r="AA38" i="1"/>
  <c r="AA23" i="1"/>
  <c r="AA30" i="1"/>
  <c r="AA37" i="1"/>
  <c r="Y44" i="1"/>
  <c r="Z44" i="1"/>
  <c r="W44" i="1"/>
  <c r="X44" i="1"/>
  <c r="AA44" i="1"/>
  <c r="AA69" i="1"/>
  <c r="AA67" i="1"/>
  <c r="U170" i="1"/>
  <c r="Y59" i="1"/>
  <c r="Y55" i="1"/>
  <c r="AF1" i="1"/>
  <c r="AG1" i="1"/>
  <c r="AI1" i="1"/>
  <c r="AE1" i="1"/>
  <c r="AD1" i="1"/>
  <c r="Y166" i="1"/>
  <c r="Z166" i="1"/>
  <c r="W149" i="1"/>
  <c r="W176" i="1" s="1"/>
  <c r="W166" i="1"/>
  <c r="X149" i="1"/>
  <c r="X166" i="1"/>
  <c r="AA176" i="1"/>
  <c r="AA166" i="1"/>
  <c r="Y149" i="1"/>
  <c r="Z149" i="1"/>
  <c r="AA66" i="1"/>
  <c r="AA149" i="1"/>
  <c r="Y66" i="1"/>
  <c r="X66" i="1"/>
  <c r="W66" i="1"/>
  <c r="Z66" i="1"/>
  <c r="Y79" i="1"/>
  <c r="Z79" i="1"/>
  <c r="AF2" i="1"/>
  <c r="AC2" i="1"/>
  <c r="AE2" i="1"/>
  <c r="AG2" i="1"/>
  <c r="AD2" i="1"/>
  <c r="AA177" i="1"/>
  <c r="M132" i="1"/>
  <c r="M80" i="1"/>
  <c r="K90" i="1"/>
  <c r="C10" i="3"/>
  <c r="C9" i="3"/>
  <c r="C8" i="3"/>
  <c r="C7" i="3"/>
  <c r="Z72" i="1" l="1"/>
  <c r="H2" i="2"/>
  <c r="H7" i="2"/>
  <c r="K5" i="13"/>
  <c r="I47" i="11"/>
  <c r="I20" i="12"/>
  <c r="Q14" i="3"/>
  <c r="R14" i="3" s="1"/>
  <c r="Q18" i="3"/>
  <c r="R18" i="3" s="1"/>
  <c r="I2" i="2"/>
  <c r="I7" i="2"/>
  <c r="L47" i="11"/>
  <c r="P5" i="13"/>
  <c r="I6" i="12"/>
  <c r="O9" i="3"/>
  <c r="Q9" i="3" s="1"/>
  <c r="R9" i="3" s="1"/>
  <c r="Q15" i="3"/>
  <c r="R15" i="3" s="1"/>
  <c r="Q19" i="3"/>
  <c r="R19" i="3" s="1"/>
  <c r="J7" i="2"/>
  <c r="J2" i="2"/>
  <c r="M10" i="3"/>
  <c r="F4" i="2"/>
  <c r="Q16" i="3"/>
  <c r="R16" i="3" s="1"/>
  <c r="Q20" i="3"/>
  <c r="R20" i="3" s="1"/>
  <c r="G2" i="2"/>
  <c r="G7" i="2"/>
  <c r="I34" i="12"/>
  <c r="F47" i="11"/>
  <c r="F5" i="13"/>
  <c r="Q13" i="3"/>
  <c r="R13" i="3" s="1"/>
  <c r="Q17" i="3"/>
  <c r="R17" i="3" s="1"/>
  <c r="JA171" i="12"/>
  <c r="JE160" i="12"/>
  <c r="JE171" i="12"/>
  <c r="JF160" i="12"/>
  <c r="JF171" i="12"/>
  <c r="JD160" i="12"/>
  <c r="JD171" i="12"/>
  <c r="JC160" i="12"/>
  <c r="JC171" i="12"/>
  <c r="JG171" i="12" s="1"/>
  <c r="JC151" i="12"/>
  <c r="JF151" i="12"/>
  <c r="JE167" i="12"/>
  <c r="JE157" i="12"/>
  <c r="JD173" i="12"/>
  <c r="JD157" i="12"/>
  <c r="JF172" i="12"/>
  <c r="JC157" i="12"/>
  <c r="JF170" i="12"/>
  <c r="JF157" i="12"/>
  <c r="JE172" i="12"/>
  <c r="JF8" i="12"/>
  <c r="JG25" i="12"/>
  <c r="JC153" i="12"/>
  <c r="JF36" i="12"/>
  <c r="JF10" i="12"/>
  <c r="JA159" i="12"/>
  <c r="JD153" i="12"/>
  <c r="JF9" i="12"/>
  <c r="JF23" i="12"/>
  <c r="JF35" i="12"/>
  <c r="JA167" i="12"/>
  <c r="JF24" i="12"/>
  <c r="JF153" i="12"/>
  <c r="JF21" i="12"/>
  <c r="JF37" i="12"/>
  <c r="JE153" i="12"/>
  <c r="JE173" i="12"/>
  <c r="JE170" i="12"/>
  <c r="JE168" i="12"/>
  <c r="JD70" i="12"/>
  <c r="JC70" i="12"/>
  <c r="JC68" i="12"/>
  <c r="JF70" i="12"/>
  <c r="JE70" i="12"/>
  <c r="JD168" i="12"/>
  <c r="JI166" i="12"/>
  <c r="JI149" i="12"/>
  <c r="JI177" i="12" s="1"/>
  <c r="JI66" i="12"/>
  <c r="JI71" i="12"/>
  <c r="JJ172" i="12" s="1"/>
  <c r="JK79" i="12"/>
  <c r="JI44" i="12"/>
  <c r="JK34" i="12"/>
  <c r="JI30" i="12"/>
  <c r="JK20" i="12"/>
  <c r="JI16" i="12"/>
  <c r="JJ34" i="12"/>
  <c r="JJ20" i="12"/>
  <c r="JJ6" i="12"/>
  <c r="JI4" i="12"/>
  <c r="JK6" i="12"/>
  <c r="JF168" i="12"/>
  <c r="JF173" i="12"/>
  <c r="JD159" i="12"/>
  <c r="JD170" i="12"/>
  <c r="JC167" i="12"/>
  <c r="JJ166" i="12"/>
  <c r="JJ149" i="12"/>
  <c r="JJ71" i="12"/>
  <c r="JJ39" i="12"/>
  <c r="JJ44" i="12"/>
  <c r="JJ66" i="12"/>
  <c r="JJ30" i="12"/>
  <c r="JJ16" i="12"/>
  <c r="JJ25" i="12"/>
  <c r="JL24" i="12" s="1"/>
  <c r="JJ11" i="12"/>
  <c r="JR2" i="12"/>
  <c r="JU1" i="12"/>
  <c r="JP1" i="12"/>
  <c r="JQ2" i="12"/>
  <c r="JS1" i="12"/>
  <c r="JP2" i="12"/>
  <c r="JS2" i="12"/>
  <c r="JO2" i="12"/>
  <c r="JQ1" i="12"/>
  <c r="JR1" i="12"/>
  <c r="JM176" i="12"/>
  <c r="JM177" i="12"/>
  <c r="JM166" i="12"/>
  <c r="JM149" i="12"/>
  <c r="JM66" i="12"/>
  <c r="JM57" i="12"/>
  <c r="JM38" i="12"/>
  <c r="JM69" i="12"/>
  <c r="JM43" i="12"/>
  <c r="JM67" i="12"/>
  <c r="JL72" i="12" s="1"/>
  <c r="JM44" i="12"/>
  <c r="JM37" i="12"/>
  <c r="JM36" i="12"/>
  <c r="JM35" i="12"/>
  <c r="JM39" i="12" s="1"/>
  <c r="JM30" i="12"/>
  <c r="JM24" i="12"/>
  <c r="JM23" i="12"/>
  <c r="JM22" i="12"/>
  <c r="JM21" i="12"/>
  <c r="JM25" i="12" s="1"/>
  <c r="JM16" i="12"/>
  <c r="JM10" i="12"/>
  <c r="JM9" i="12"/>
  <c r="JM8" i="12"/>
  <c r="JM11" i="12" s="1"/>
  <c r="JM29" i="12"/>
  <c r="JM15" i="12"/>
  <c r="JM34" i="12"/>
  <c r="JM20" i="12"/>
  <c r="JM6" i="12"/>
  <c r="JM7" i="12"/>
  <c r="JD167" i="12"/>
  <c r="JC159" i="12"/>
  <c r="JC168" i="12"/>
  <c r="JC173" i="12"/>
  <c r="JL172" i="12"/>
  <c r="JL166" i="12"/>
  <c r="JL149" i="12"/>
  <c r="JL44" i="12"/>
  <c r="JL79" i="12"/>
  <c r="JL66" i="12"/>
  <c r="JL38" i="12"/>
  <c r="JL37" i="12"/>
  <c r="JL71" i="12"/>
  <c r="JL42" i="12"/>
  <c r="JL41" i="12"/>
  <c r="JL34" i="12"/>
  <c r="JL27" i="12"/>
  <c r="JL20" i="12"/>
  <c r="JL13" i="12"/>
  <c r="JL36" i="12"/>
  <c r="JL35" i="12"/>
  <c r="JL30" i="12"/>
  <c r="JL23" i="12"/>
  <c r="JL22" i="12"/>
  <c r="JL21" i="12"/>
  <c r="JL16" i="12"/>
  <c r="JL10" i="12"/>
  <c r="JL28" i="12"/>
  <c r="JL14" i="12"/>
  <c r="JL7" i="12"/>
  <c r="JL9" i="12"/>
  <c r="JL6" i="12"/>
  <c r="JL8" i="12"/>
  <c r="JF159" i="12"/>
  <c r="JC170" i="12"/>
  <c r="JG170" i="12" s="1"/>
  <c r="JE159" i="12"/>
  <c r="JK172" i="12"/>
  <c r="JK166" i="12"/>
  <c r="JK149" i="12"/>
  <c r="JK59" i="12"/>
  <c r="JK53" i="12"/>
  <c r="JK44" i="12"/>
  <c r="JK66" i="12"/>
  <c r="JK55" i="12"/>
  <c r="JK71" i="12"/>
  <c r="JK30" i="12"/>
  <c r="JK16" i="12"/>
  <c r="JF167" i="12"/>
  <c r="CQ22" i="7"/>
  <c r="AQ22" i="7" s="1"/>
  <c r="CQ78" i="7"/>
  <c r="AQ78" i="7" s="1"/>
  <c r="CQ120" i="7"/>
  <c r="AQ120" i="7" s="1"/>
  <c r="AJ9" i="7"/>
  <c r="AC4" i="1"/>
  <c r="A25" i="5"/>
  <c r="C25" i="5"/>
  <c r="C41" i="4"/>
  <c r="B25" i="5"/>
  <c r="CQ36" i="7"/>
  <c r="AQ36" i="7" s="1"/>
  <c r="CQ92" i="7"/>
  <c r="AQ92" i="7" s="1"/>
  <c r="CQ106" i="7"/>
  <c r="AQ106" i="7" s="1"/>
  <c r="CQ50" i="7"/>
  <c r="AQ50" i="7" s="1"/>
  <c r="CQ64" i="7"/>
  <c r="AQ64" i="7" s="1"/>
  <c r="AG57" i="1"/>
  <c r="AG43" i="1"/>
  <c r="AG29" i="1"/>
  <c r="AG15" i="1"/>
  <c r="AE53" i="1"/>
  <c r="CR119" i="7"/>
  <c r="CR117" i="7"/>
  <c r="CR118" i="7"/>
  <c r="CR114" i="7"/>
  <c r="CR112" i="7"/>
  <c r="CR116" i="7"/>
  <c r="CR113" i="7"/>
  <c r="CR110" i="7"/>
  <c r="CR105" i="7"/>
  <c r="CR103" i="7"/>
  <c r="CR111" i="7"/>
  <c r="CR104" i="7"/>
  <c r="CR102" i="7"/>
  <c r="CR101" i="7"/>
  <c r="CR99" i="7"/>
  <c r="CR97" i="7"/>
  <c r="CR90" i="7"/>
  <c r="CR115" i="7"/>
  <c r="CR100" i="7"/>
  <c r="CR98" i="7"/>
  <c r="CR96" i="7"/>
  <c r="CR91" i="7"/>
  <c r="CR89" i="7"/>
  <c r="CR87" i="7"/>
  <c r="CR85" i="7"/>
  <c r="CR83" i="7"/>
  <c r="CR76" i="7"/>
  <c r="CR88" i="7"/>
  <c r="CR86" i="7"/>
  <c r="CR84" i="7"/>
  <c r="CR82" i="7"/>
  <c r="CR77" i="7"/>
  <c r="CR75" i="7"/>
  <c r="CR73" i="7"/>
  <c r="CR71" i="7"/>
  <c r="CR69" i="7"/>
  <c r="CR62" i="7"/>
  <c r="CR68" i="7"/>
  <c r="CR63" i="7"/>
  <c r="CR60" i="7"/>
  <c r="CR59" i="7"/>
  <c r="CR57" i="7"/>
  <c r="CR55" i="7"/>
  <c r="CR48" i="7"/>
  <c r="CR46" i="7"/>
  <c r="CR44" i="7"/>
  <c r="CR42" i="7"/>
  <c r="CR40" i="7"/>
  <c r="CR35" i="7"/>
  <c r="CR33" i="7"/>
  <c r="CR31" i="7"/>
  <c r="CR74" i="7"/>
  <c r="CR61" i="7"/>
  <c r="CR72" i="7"/>
  <c r="CR58" i="7"/>
  <c r="CR56" i="7"/>
  <c r="CR54" i="7"/>
  <c r="CR49" i="7"/>
  <c r="CR47" i="7"/>
  <c r="CR45" i="7"/>
  <c r="CR43" i="7"/>
  <c r="CR41" i="7"/>
  <c r="CR34" i="7"/>
  <c r="CR32" i="7"/>
  <c r="CR20" i="7"/>
  <c r="CR18" i="7"/>
  <c r="CR16" i="7"/>
  <c r="CR14" i="7"/>
  <c r="CR70" i="7"/>
  <c r="CR28" i="7"/>
  <c r="CR26" i="7"/>
  <c r="CR29" i="7"/>
  <c r="CR27" i="7"/>
  <c r="CR12" i="7"/>
  <c r="CR21" i="7"/>
  <c r="CR19" i="7"/>
  <c r="CR17" i="7"/>
  <c r="CR15" i="7"/>
  <c r="CR13" i="7"/>
  <c r="CR30" i="7"/>
  <c r="CS2" i="7"/>
  <c r="AU1" i="7"/>
  <c r="CU1" i="7" s="1"/>
  <c r="AT2" i="7"/>
  <c r="AA39" i="1"/>
  <c r="Z38" i="1"/>
  <c r="Z8" i="1"/>
  <c r="Z37" i="1"/>
  <c r="AE16" i="1"/>
  <c r="AE30" i="1"/>
  <c r="AE34" i="1"/>
  <c r="AD34" i="1"/>
  <c r="AC30" i="1"/>
  <c r="AD20" i="1"/>
  <c r="AC16" i="1"/>
  <c r="AE20" i="1"/>
  <c r="AE6" i="1"/>
  <c r="AD6" i="1"/>
  <c r="AA11" i="1"/>
  <c r="Z23" i="1"/>
  <c r="Z21" i="1"/>
  <c r="Z9" i="1"/>
  <c r="Z10" i="1"/>
  <c r="AF34" i="1"/>
  <c r="AF27" i="1"/>
  <c r="AF16" i="1"/>
  <c r="AF28" i="1"/>
  <c r="AF20" i="1"/>
  <c r="AF14" i="1"/>
  <c r="AF13" i="1"/>
  <c r="AF6" i="1"/>
  <c r="AF42" i="1"/>
  <c r="AF41" i="1"/>
  <c r="AF30" i="1"/>
  <c r="AA25" i="1"/>
  <c r="Z24" i="1"/>
  <c r="AD30" i="1"/>
  <c r="AD16" i="1"/>
  <c r="AD11" i="1"/>
  <c r="AF9" i="1" s="1"/>
  <c r="AD39" i="1"/>
  <c r="AF37" i="1" s="1"/>
  <c r="AD25" i="1"/>
  <c r="AF22" i="1" s="1"/>
  <c r="AG37" i="1"/>
  <c r="AG38" i="1"/>
  <c r="AG34" i="1"/>
  <c r="AG24" i="1"/>
  <c r="AG21" i="1"/>
  <c r="AG16" i="1"/>
  <c r="AG20" i="1"/>
  <c r="AG8" i="1"/>
  <c r="AG10" i="1"/>
  <c r="AG6" i="1"/>
  <c r="AG9" i="1"/>
  <c r="AG7" i="1"/>
  <c r="AG22" i="1"/>
  <c r="AG30" i="1"/>
  <c r="AG23" i="1"/>
  <c r="AG35" i="1"/>
  <c r="AG36" i="1"/>
  <c r="Z35" i="1"/>
  <c r="AD44" i="1"/>
  <c r="AG44" i="1"/>
  <c r="AE44" i="1"/>
  <c r="AF44" i="1"/>
  <c r="AC44" i="1"/>
  <c r="AG67" i="1"/>
  <c r="AG69" i="1"/>
  <c r="Z70" i="1"/>
  <c r="Z71" i="1" s="1"/>
  <c r="Z160" i="1" s="1"/>
  <c r="Y70" i="1"/>
  <c r="Y71" i="1" s="1"/>
  <c r="Y160" i="1" s="1"/>
  <c r="X70" i="1"/>
  <c r="X71" i="1" s="1"/>
  <c r="X160" i="1" s="1"/>
  <c r="W70" i="1"/>
  <c r="W71" i="1" s="1"/>
  <c r="W160" i="1" s="1"/>
  <c r="AE59" i="1"/>
  <c r="AE55" i="1"/>
  <c r="AK1" i="1"/>
  <c r="AL1" i="1"/>
  <c r="AM1" i="1"/>
  <c r="AO1" i="1"/>
  <c r="AO2" i="1" s="1"/>
  <c r="AJ1" i="1"/>
  <c r="AE166" i="1"/>
  <c r="AC149" i="1"/>
  <c r="AC176" i="1" s="1"/>
  <c r="AC166" i="1"/>
  <c r="AD149" i="1"/>
  <c r="AD166" i="1"/>
  <c r="AF166" i="1"/>
  <c r="AG166" i="1"/>
  <c r="AG176" i="1"/>
  <c r="AF149" i="1"/>
  <c r="AG66" i="1"/>
  <c r="AG149" i="1"/>
  <c r="AE149" i="1"/>
  <c r="AE66" i="1"/>
  <c r="AC66" i="1"/>
  <c r="AD66" i="1"/>
  <c r="AF66" i="1"/>
  <c r="AE79" i="1"/>
  <c r="AF79" i="1"/>
  <c r="W177" i="1"/>
  <c r="AG177" i="1"/>
  <c r="AK2" i="1"/>
  <c r="AL2" i="1"/>
  <c r="AJ2" i="1"/>
  <c r="AM2" i="1"/>
  <c r="AI2" i="1"/>
  <c r="M89" i="1"/>
  <c r="I12" i="2" l="1"/>
  <c r="I13" i="2"/>
  <c r="I9" i="2"/>
  <c r="I11" i="2"/>
  <c r="I10" i="2"/>
  <c r="I15" i="2"/>
  <c r="I14" i="2"/>
  <c r="K98" i="1"/>
  <c r="M98" i="1" s="1"/>
  <c r="K96" i="12"/>
  <c r="M96" i="12" s="1"/>
  <c r="K91" i="12"/>
  <c r="M91" i="12" s="1"/>
  <c r="F3" i="2"/>
  <c r="K135" i="12" s="1"/>
  <c r="J4" i="2"/>
  <c r="J10" i="2"/>
  <c r="J14" i="2"/>
  <c r="J11" i="2"/>
  <c r="J9" i="2"/>
  <c r="J12" i="2"/>
  <c r="J15" i="2"/>
  <c r="J8" i="2"/>
  <c r="J13" i="2"/>
  <c r="J3" i="2"/>
  <c r="I8" i="2"/>
  <c r="I4" i="2"/>
  <c r="I3" i="2"/>
  <c r="G3" i="2"/>
  <c r="G4" i="2"/>
  <c r="G13" i="2"/>
  <c r="G9" i="2"/>
  <c r="G11" i="2"/>
  <c r="G10" i="2"/>
  <c r="G14" i="2"/>
  <c r="G15" i="2"/>
  <c r="G8" i="2"/>
  <c r="G12" i="2"/>
  <c r="H15" i="2"/>
  <c r="H12" i="2"/>
  <c r="H3" i="2"/>
  <c r="H8" i="2"/>
  <c r="H14" i="2"/>
  <c r="H13" i="2"/>
  <c r="H4" i="2"/>
  <c r="H9" i="2"/>
  <c r="H11" i="2"/>
  <c r="H10" i="2"/>
  <c r="AF72" i="1"/>
  <c r="JK160" i="12"/>
  <c r="JK171" i="12"/>
  <c r="JL160" i="12"/>
  <c r="JL171" i="12"/>
  <c r="JJ160" i="12"/>
  <c r="JJ171" i="12"/>
  <c r="JI160" i="12"/>
  <c r="JI171" i="12"/>
  <c r="JL151" i="12"/>
  <c r="JI151" i="12"/>
  <c r="Y157" i="1"/>
  <c r="Z157" i="1"/>
  <c r="JL167" i="12"/>
  <c r="JL157" i="12"/>
  <c r="JK168" i="12"/>
  <c r="JK157" i="12"/>
  <c r="JI173" i="12"/>
  <c r="JI157" i="12"/>
  <c r="JJ153" i="12"/>
  <c r="JJ157" i="12"/>
  <c r="JI176" i="12"/>
  <c r="JG159" i="12"/>
  <c r="JG167" i="12"/>
  <c r="JI153" i="12"/>
  <c r="JL153" i="12"/>
  <c r="JK153" i="12"/>
  <c r="K94" i="1"/>
  <c r="M94" i="1" s="1"/>
  <c r="K94" i="12"/>
  <c r="M94" i="12" s="1"/>
  <c r="K96" i="1"/>
  <c r="M96" i="1" s="1"/>
  <c r="K92" i="1"/>
  <c r="M92" i="1" s="1"/>
  <c r="K92" i="12"/>
  <c r="M92" i="12" s="1"/>
  <c r="K136" i="1"/>
  <c r="K136" i="12"/>
  <c r="M91" i="1"/>
  <c r="K97" i="1"/>
  <c r="M97" i="1" s="1"/>
  <c r="K97" i="12"/>
  <c r="M97" i="12" s="1"/>
  <c r="K95" i="1"/>
  <c r="M95" i="1" s="1"/>
  <c r="K95" i="12"/>
  <c r="M95" i="12" s="1"/>
  <c r="K93" i="1"/>
  <c r="M93" i="1" s="1"/>
  <c r="K93" i="12"/>
  <c r="M93" i="12" s="1"/>
  <c r="JI167" i="12"/>
  <c r="JK167" i="12"/>
  <c r="JK173" i="12"/>
  <c r="JK159" i="12"/>
  <c r="JK170" i="12"/>
  <c r="JP166" i="12"/>
  <c r="JP149" i="12"/>
  <c r="JP71" i="12"/>
  <c r="JP44" i="12"/>
  <c r="JP66" i="12"/>
  <c r="JP39" i="12"/>
  <c r="JP25" i="12"/>
  <c r="JR24" i="12" s="1"/>
  <c r="JP11" i="12"/>
  <c r="JP30" i="12"/>
  <c r="JP16" i="12"/>
  <c r="JW2" i="12"/>
  <c r="JY1" i="12"/>
  <c r="JW1" i="12"/>
  <c r="JV2" i="12"/>
  <c r="JX1" i="12"/>
  <c r="JU2" i="12"/>
  <c r="JY2" i="12"/>
  <c r="JX2" i="12"/>
  <c r="KA1" i="12"/>
  <c r="JV1" i="12"/>
  <c r="JJ159" i="12"/>
  <c r="JR166" i="12"/>
  <c r="JR149" i="12"/>
  <c r="JR66" i="12"/>
  <c r="JR42" i="12"/>
  <c r="JR71" i="12"/>
  <c r="JR41" i="12"/>
  <c r="JR79" i="12"/>
  <c r="JR44" i="12"/>
  <c r="JR38" i="12"/>
  <c r="JR37" i="12"/>
  <c r="JR36" i="12"/>
  <c r="JR35" i="12"/>
  <c r="JR34" i="12"/>
  <c r="JR23" i="12"/>
  <c r="JR22" i="12"/>
  <c r="JR21" i="12"/>
  <c r="JR20" i="12"/>
  <c r="JR10" i="12"/>
  <c r="JR30" i="12"/>
  <c r="JR28" i="12"/>
  <c r="JR16" i="12"/>
  <c r="JR14" i="12"/>
  <c r="JR27" i="12"/>
  <c r="JR13" i="12"/>
  <c r="JR9" i="12"/>
  <c r="JR8" i="12"/>
  <c r="JR7" i="12"/>
  <c r="JR6" i="12"/>
  <c r="JJ167" i="12"/>
  <c r="JL159" i="12"/>
  <c r="JL168" i="12"/>
  <c r="JL173" i="12"/>
  <c r="JJ70" i="12"/>
  <c r="JI68" i="12"/>
  <c r="JI70" i="12"/>
  <c r="JL70" i="12"/>
  <c r="JK70" i="12"/>
  <c r="JO166" i="12"/>
  <c r="JO149" i="12"/>
  <c r="JO177" i="12" s="1"/>
  <c r="JQ79" i="12"/>
  <c r="JO71" i="12"/>
  <c r="JO153" i="12" s="1"/>
  <c r="JO44" i="12"/>
  <c r="JO66" i="12"/>
  <c r="JO30" i="12"/>
  <c r="JO16" i="12"/>
  <c r="JQ34" i="12"/>
  <c r="JQ20" i="12"/>
  <c r="JP34" i="12"/>
  <c r="JP20" i="12"/>
  <c r="JP6" i="12"/>
  <c r="JO4" i="12"/>
  <c r="JQ6" i="12"/>
  <c r="JQ172" i="12"/>
  <c r="JQ166" i="12"/>
  <c r="JQ149" i="12"/>
  <c r="JQ44" i="12"/>
  <c r="JQ66" i="12"/>
  <c r="JQ55" i="12"/>
  <c r="JQ59" i="12"/>
  <c r="JQ53" i="12"/>
  <c r="JQ71" i="12"/>
  <c r="JQ30" i="12"/>
  <c r="JQ16" i="12"/>
  <c r="JJ168" i="12"/>
  <c r="JJ173" i="12"/>
  <c r="JI170" i="12"/>
  <c r="JL170" i="12"/>
  <c r="JS177" i="12"/>
  <c r="JS176" i="12"/>
  <c r="JS166" i="12"/>
  <c r="JS149" i="12"/>
  <c r="JS69" i="12"/>
  <c r="JS67" i="12"/>
  <c r="JR72" i="12" s="1"/>
  <c r="JS44" i="12"/>
  <c r="JS43" i="12"/>
  <c r="JS38" i="12"/>
  <c r="JS66" i="12"/>
  <c r="JS57" i="12"/>
  <c r="JS37" i="12"/>
  <c r="JS30" i="12"/>
  <c r="JS16" i="12"/>
  <c r="JS36" i="12"/>
  <c r="JS35" i="12"/>
  <c r="JS34" i="12"/>
  <c r="JS29" i="12"/>
  <c r="JS24" i="12"/>
  <c r="JS23" i="12"/>
  <c r="JS22" i="12"/>
  <c r="JS21" i="12"/>
  <c r="JS20" i="12"/>
  <c r="JS15" i="12"/>
  <c r="JS10" i="12"/>
  <c r="JS9" i="12"/>
  <c r="JS8" i="12"/>
  <c r="JS7" i="12"/>
  <c r="JS6" i="12"/>
  <c r="JJ170" i="12"/>
  <c r="JI159" i="12"/>
  <c r="JI168" i="12"/>
  <c r="AO4" i="1"/>
  <c r="AI4" i="1"/>
  <c r="X168" i="1"/>
  <c r="Y168" i="1"/>
  <c r="CR106" i="7"/>
  <c r="AR106" i="7" s="1"/>
  <c r="A26" i="5"/>
  <c r="C26" i="5"/>
  <c r="B26" i="5"/>
  <c r="C42" i="4"/>
  <c r="AM9" i="7" s="1"/>
  <c r="CR64" i="7"/>
  <c r="AR64" i="7" s="1"/>
  <c r="CR120" i="7"/>
  <c r="AR120" i="7" s="1"/>
  <c r="CR50" i="7"/>
  <c r="AR50" i="7" s="1"/>
  <c r="CR92" i="7"/>
  <c r="AR92" i="7" s="1"/>
  <c r="CR22" i="7"/>
  <c r="AR22" i="7" s="1"/>
  <c r="CR36" i="7"/>
  <c r="AR36" i="7" s="1"/>
  <c r="CR78" i="7"/>
  <c r="AR78" i="7" s="1"/>
  <c r="Z168" i="1"/>
  <c r="AK53" i="1"/>
  <c r="AM57" i="1"/>
  <c r="AM15" i="1"/>
  <c r="AM29" i="1"/>
  <c r="AM43" i="1"/>
  <c r="W168" i="1"/>
  <c r="CS119" i="7"/>
  <c r="CS117" i="7"/>
  <c r="CS118" i="7"/>
  <c r="CS116" i="7"/>
  <c r="CS114" i="7"/>
  <c r="CS112" i="7"/>
  <c r="CS115" i="7"/>
  <c r="CS113" i="7"/>
  <c r="CS111" i="7"/>
  <c r="CS104" i="7"/>
  <c r="CS102" i="7"/>
  <c r="CS110" i="7"/>
  <c r="CS105" i="7"/>
  <c r="CS103" i="7"/>
  <c r="CS100" i="7"/>
  <c r="CS98" i="7"/>
  <c r="CS96" i="7"/>
  <c r="CS91" i="7"/>
  <c r="CS89" i="7"/>
  <c r="CS90" i="7"/>
  <c r="CS101" i="7"/>
  <c r="CS88" i="7"/>
  <c r="CS86" i="7"/>
  <c r="CS84" i="7"/>
  <c r="CS82" i="7"/>
  <c r="CS77" i="7"/>
  <c r="CS75" i="7"/>
  <c r="CS99" i="7"/>
  <c r="CS97" i="7"/>
  <c r="CS76" i="7"/>
  <c r="CS73" i="7"/>
  <c r="CS71" i="7"/>
  <c r="CS69" i="7"/>
  <c r="CS62" i="7"/>
  <c r="CS87" i="7"/>
  <c r="CS85" i="7"/>
  <c r="CS74" i="7"/>
  <c r="CS72" i="7"/>
  <c r="CS70" i="7"/>
  <c r="CS68" i="7"/>
  <c r="CS63" i="7"/>
  <c r="CS61" i="7"/>
  <c r="CS58" i="7"/>
  <c r="CS56" i="7"/>
  <c r="CS54" i="7"/>
  <c r="CS49" i="7"/>
  <c r="CS47" i="7"/>
  <c r="CS45" i="7"/>
  <c r="CS43" i="7"/>
  <c r="CS41" i="7"/>
  <c r="CS34" i="7"/>
  <c r="CS32" i="7"/>
  <c r="CS60" i="7"/>
  <c r="CS59" i="7"/>
  <c r="CS46" i="7"/>
  <c r="CS33" i="7"/>
  <c r="CS29" i="7"/>
  <c r="CS27" i="7"/>
  <c r="CS12" i="7"/>
  <c r="CS48" i="7"/>
  <c r="CS20" i="7"/>
  <c r="CS83" i="7"/>
  <c r="CS57" i="7"/>
  <c r="CS44" i="7"/>
  <c r="CS31" i="7"/>
  <c r="CS21" i="7"/>
  <c r="CS19" i="7"/>
  <c r="CS17" i="7"/>
  <c r="CS15" i="7"/>
  <c r="CS13" i="7"/>
  <c r="CS35" i="7"/>
  <c r="CS18" i="7"/>
  <c r="CS14" i="7"/>
  <c r="CS55" i="7"/>
  <c r="CS42" i="7"/>
  <c r="CS30" i="7"/>
  <c r="CS28" i="7"/>
  <c r="CS26" i="7"/>
  <c r="CS40" i="7"/>
  <c r="CS16" i="7"/>
  <c r="CT2" i="7"/>
  <c r="AV1" i="7"/>
  <c r="CV1" i="7" s="1"/>
  <c r="AU2" i="7"/>
  <c r="Z167" i="1"/>
  <c r="Y167" i="1"/>
  <c r="W153" i="1"/>
  <c r="W167" i="1"/>
  <c r="X167" i="1"/>
  <c r="AG39" i="1"/>
  <c r="AF23" i="1"/>
  <c r="AF21" i="1"/>
  <c r="AF10" i="1"/>
  <c r="AM37" i="1"/>
  <c r="AM36" i="1"/>
  <c r="AM34" i="1"/>
  <c r="AM23" i="1"/>
  <c r="AM20" i="1"/>
  <c r="AM30" i="1"/>
  <c r="AM10" i="1"/>
  <c r="AM9" i="1"/>
  <c r="AM16" i="1"/>
  <c r="AM8" i="1"/>
  <c r="AM7" i="1"/>
  <c r="AM6" i="1"/>
  <c r="AM22" i="1"/>
  <c r="AM21" i="1"/>
  <c r="AM35" i="1"/>
  <c r="AM38" i="1"/>
  <c r="AM24" i="1"/>
  <c r="AJ16" i="1"/>
  <c r="AJ11" i="1"/>
  <c r="AJ39" i="1"/>
  <c r="AL35" i="1" s="1"/>
  <c r="AJ30" i="1"/>
  <c r="AJ25" i="1"/>
  <c r="AF35" i="1"/>
  <c r="AF36" i="1"/>
  <c r="AF38" i="1"/>
  <c r="AF7" i="1"/>
  <c r="AL34" i="1"/>
  <c r="AL28" i="1"/>
  <c r="AL16" i="1"/>
  <c r="AL27" i="1"/>
  <c r="AL20" i="1"/>
  <c r="AL14" i="1"/>
  <c r="AL13" i="1"/>
  <c r="AL42" i="1"/>
  <c r="AL41" i="1"/>
  <c r="AL6" i="1"/>
  <c r="AL30" i="1"/>
  <c r="AK34" i="1"/>
  <c r="AJ34" i="1"/>
  <c r="AI30" i="1"/>
  <c r="AJ20" i="1"/>
  <c r="AK20" i="1"/>
  <c r="AK6" i="1"/>
  <c r="AJ6" i="1"/>
  <c r="AI16" i="1"/>
  <c r="AK16" i="1"/>
  <c r="AK30" i="1"/>
  <c r="AG25" i="1"/>
  <c r="AG11" i="1"/>
  <c r="AF24" i="1"/>
  <c r="AF8" i="1"/>
  <c r="AI44" i="1"/>
  <c r="AK44" i="1"/>
  <c r="AL44" i="1"/>
  <c r="AM44" i="1"/>
  <c r="AJ44" i="1"/>
  <c r="AF70" i="1"/>
  <c r="AF71" i="1" s="1"/>
  <c r="AF160" i="1" s="1"/>
  <c r="AC70" i="1"/>
  <c r="AC71" i="1" s="1"/>
  <c r="AC160" i="1" s="1"/>
  <c r="AD70" i="1"/>
  <c r="AD71" i="1" s="1"/>
  <c r="AE70" i="1"/>
  <c r="AE71" i="1" s="1"/>
  <c r="AE160" i="1" s="1"/>
  <c r="AM67" i="1"/>
  <c r="AL72" i="1" s="1"/>
  <c r="AM69" i="1"/>
  <c r="AK55" i="1"/>
  <c r="AK59" i="1"/>
  <c r="AS1" i="1"/>
  <c r="AU1" i="1"/>
  <c r="AR1" i="1"/>
  <c r="AQ1" i="1"/>
  <c r="AP1" i="1"/>
  <c r="AM176" i="1"/>
  <c r="AM166" i="1"/>
  <c r="AJ149" i="1"/>
  <c r="AJ166" i="1"/>
  <c r="AL166" i="1"/>
  <c r="AI149" i="1"/>
  <c r="AI176" i="1" s="1"/>
  <c r="AI166" i="1"/>
  <c r="AK166" i="1"/>
  <c r="AL149" i="1"/>
  <c r="AK149" i="1"/>
  <c r="AM66" i="1"/>
  <c r="AM149" i="1"/>
  <c r="AI66" i="1"/>
  <c r="AK66" i="1"/>
  <c r="AJ66" i="1"/>
  <c r="AL66" i="1"/>
  <c r="AK79" i="1"/>
  <c r="AL79" i="1"/>
  <c r="AC177" i="1"/>
  <c r="AP2" i="1"/>
  <c r="AS2" i="1"/>
  <c r="AR2" i="1"/>
  <c r="AQ2" i="1"/>
  <c r="AM177" i="1"/>
  <c r="K135" i="1" l="1"/>
  <c r="K98" i="12"/>
  <c r="M98" i="12" s="1"/>
  <c r="M99" i="12" s="1"/>
  <c r="M100" i="12" s="1"/>
  <c r="M134" i="12" s="1"/>
  <c r="M99" i="1"/>
  <c r="M100" i="1" s="1"/>
  <c r="M134" i="1" s="1"/>
  <c r="M136" i="1" s="1"/>
  <c r="JS25" i="12"/>
  <c r="JO176" i="12"/>
  <c r="JM171" i="12"/>
  <c r="JP160" i="12"/>
  <c r="JP171" i="12"/>
  <c r="JR160" i="12"/>
  <c r="JR171" i="12"/>
  <c r="JQ160" i="12"/>
  <c r="JQ171" i="12"/>
  <c r="JO160" i="12"/>
  <c r="JO171" i="12"/>
  <c r="JO151" i="12"/>
  <c r="JR151" i="12"/>
  <c r="AD157" i="1"/>
  <c r="AD160" i="1"/>
  <c r="AC151" i="1"/>
  <c r="AF151" i="1"/>
  <c r="AE171" i="1"/>
  <c r="AE157" i="1"/>
  <c r="AF171" i="1"/>
  <c r="AF157" i="1"/>
  <c r="AC157" i="1"/>
  <c r="JQ167" i="12"/>
  <c r="JQ157" i="12"/>
  <c r="JR172" i="12"/>
  <c r="JO157" i="12"/>
  <c r="JR167" i="12"/>
  <c r="JR157" i="12"/>
  <c r="JP168" i="12"/>
  <c r="JP157" i="12"/>
  <c r="AD173" i="1"/>
  <c r="AD171" i="1"/>
  <c r="AC173" i="1"/>
  <c r="AC171" i="1"/>
  <c r="JM159" i="12"/>
  <c r="JP153" i="12"/>
  <c r="JS11" i="12"/>
  <c r="JS39" i="12"/>
  <c r="JM170" i="12"/>
  <c r="JQ153" i="12"/>
  <c r="JP172" i="12"/>
  <c r="JM167" i="12"/>
  <c r="JR153" i="12"/>
  <c r="JO167" i="12"/>
  <c r="KB2" i="12"/>
  <c r="KD1" i="12"/>
  <c r="KG1" i="12"/>
  <c r="KE2" i="12"/>
  <c r="KA2" i="12"/>
  <c r="KC1" i="12"/>
  <c r="KD2" i="12"/>
  <c r="KB1" i="12"/>
  <c r="KC2" i="12"/>
  <c r="KE1" i="12"/>
  <c r="JW166" i="12"/>
  <c r="JW149" i="12"/>
  <c r="JW66" i="12"/>
  <c r="JW59" i="12"/>
  <c r="JW55" i="12"/>
  <c r="JW53" i="12"/>
  <c r="JW71" i="12"/>
  <c r="JW44" i="12"/>
  <c r="JW30" i="12"/>
  <c r="JW16" i="12"/>
  <c r="JQ159" i="12"/>
  <c r="JQ168" i="12"/>
  <c r="JQ173" i="12"/>
  <c r="JO159" i="12"/>
  <c r="JO170" i="12"/>
  <c r="JO173" i="12"/>
  <c r="JR159" i="12"/>
  <c r="JR170" i="12"/>
  <c r="JR173" i="12"/>
  <c r="JX166" i="12"/>
  <c r="JX149" i="12"/>
  <c r="JX79" i="12"/>
  <c r="JX41" i="12"/>
  <c r="JX71" i="12"/>
  <c r="JX44" i="12"/>
  <c r="JX42" i="12"/>
  <c r="JX66" i="12"/>
  <c r="JX34" i="12"/>
  <c r="JX30" i="12"/>
  <c r="JX20" i="12"/>
  <c r="JX16" i="12"/>
  <c r="JX27" i="12"/>
  <c r="JX13" i="12"/>
  <c r="JX28" i="12"/>
  <c r="JX14" i="12"/>
  <c r="JX6" i="12"/>
  <c r="JV166" i="12"/>
  <c r="JV149" i="12"/>
  <c r="JV71" i="12"/>
  <c r="JV153" i="12" s="1"/>
  <c r="JV44" i="12"/>
  <c r="JV66" i="12"/>
  <c r="JV39" i="12"/>
  <c r="JX38" i="12" s="1"/>
  <c r="JV30" i="12"/>
  <c r="JV25" i="12"/>
  <c r="JX24" i="12" s="1"/>
  <c r="JV16" i="12"/>
  <c r="JV11" i="12"/>
  <c r="JX7" i="12" s="1"/>
  <c r="JP159" i="12"/>
  <c r="JP167" i="12"/>
  <c r="JP173" i="12"/>
  <c r="JQ170" i="12"/>
  <c r="JO168" i="12"/>
  <c r="JR168" i="12"/>
  <c r="JY176" i="12"/>
  <c r="JY177" i="12"/>
  <c r="JY166" i="12"/>
  <c r="JY149" i="12"/>
  <c r="JY67" i="12"/>
  <c r="JX72" i="12" s="1"/>
  <c r="JY38" i="12"/>
  <c r="JY44" i="12"/>
  <c r="JY66" i="12"/>
  <c r="JY57" i="12"/>
  <c r="JY69" i="12"/>
  <c r="JY43" i="12"/>
  <c r="JY29" i="12"/>
  <c r="JY15" i="12"/>
  <c r="JY36" i="12"/>
  <c r="JY35" i="12"/>
  <c r="JY24" i="12"/>
  <c r="JY23" i="12"/>
  <c r="JY22" i="12"/>
  <c r="JY21" i="12"/>
  <c r="JY10" i="12"/>
  <c r="JY9" i="12"/>
  <c r="JY8" i="12"/>
  <c r="JY37" i="12"/>
  <c r="JY34" i="12"/>
  <c r="JY30" i="12"/>
  <c r="JY20" i="12"/>
  <c r="JY16" i="12"/>
  <c r="JY6" i="12"/>
  <c r="JY7" i="12"/>
  <c r="JP170" i="12"/>
  <c r="JP70" i="12"/>
  <c r="JO70" i="12"/>
  <c r="JR70" i="12"/>
  <c r="JQ70" i="12"/>
  <c r="JO68" i="12"/>
  <c r="JU166" i="12"/>
  <c r="JU149" i="12"/>
  <c r="JU176" i="12" s="1"/>
  <c r="JU71" i="12"/>
  <c r="JU44" i="12"/>
  <c r="JW79" i="12"/>
  <c r="JU66" i="12"/>
  <c r="JW34" i="12"/>
  <c r="JW20" i="12"/>
  <c r="JV34" i="12"/>
  <c r="JV20" i="12"/>
  <c r="JU30" i="12"/>
  <c r="JU16" i="12"/>
  <c r="JV6" i="12"/>
  <c r="JU4" i="12"/>
  <c r="JW6" i="12"/>
  <c r="CS50" i="7"/>
  <c r="AS50" i="7" s="1"/>
  <c r="AR9" i="7"/>
  <c r="AT9" i="7"/>
  <c r="AL9" i="7"/>
  <c r="AP9" i="7"/>
  <c r="AO9" i="7"/>
  <c r="CS78" i="7"/>
  <c r="AS78" i="7" s="1"/>
  <c r="AF173" i="1"/>
  <c r="AE173" i="1"/>
  <c r="AN9" i="7"/>
  <c r="A27" i="5"/>
  <c r="C27" i="5"/>
  <c r="L18" i="4"/>
  <c r="C28" i="5" s="1"/>
  <c r="B27" i="5"/>
  <c r="AK9" i="7"/>
  <c r="AQ9" i="7"/>
  <c r="AS9" i="7"/>
  <c r="CS22" i="7"/>
  <c r="AS22" i="7" s="1"/>
  <c r="CS36" i="7"/>
  <c r="AS36" i="7" s="1"/>
  <c r="CS120" i="7"/>
  <c r="AS120" i="7" s="1"/>
  <c r="CS64" i="7"/>
  <c r="AS64" i="7" s="1"/>
  <c r="CS92" i="7"/>
  <c r="AS92" i="7" s="1"/>
  <c r="CS106" i="7"/>
  <c r="AS106" i="7" s="1"/>
  <c r="AE168" i="1"/>
  <c r="AD168" i="1"/>
  <c r="AF168" i="1"/>
  <c r="AQ53" i="1"/>
  <c r="AS57" i="1"/>
  <c r="AS29" i="1"/>
  <c r="AS15" i="1"/>
  <c r="AS43" i="1"/>
  <c r="AL22" i="1"/>
  <c r="AC168" i="1"/>
  <c r="AA167" i="1"/>
  <c r="CT118" i="7"/>
  <c r="CT116" i="7"/>
  <c r="CT119" i="7"/>
  <c r="CT117" i="7"/>
  <c r="CT115" i="7"/>
  <c r="CT113" i="7"/>
  <c r="CT111" i="7"/>
  <c r="CT112" i="7"/>
  <c r="CT104" i="7"/>
  <c r="CT110" i="7"/>
  <c r="CT105" i="7"/>
  <c r="CT103" i="7"/>
  <c r="CT100" i="7"/>
  <c r="CT98" i="7"/>
  <c r="CT96" i="7"/>
  <c r="CT91" i="7"/>
  <c r="CT89" i="7"/>
  <c r="CT114" i="7"/>
  <c r="CT101" i="7"/>
  <c r="CT99" i="7"/>
  <c r="CT97" i="7"/>
  <c r="CT90" i="7"/>
  <c r="CT88" i="7"/>
  <c r="CT86" i="7"/>
  <c r="CT84" i="7"/>
  <c r="CT82" i="7"/>
  <c r="CT77" i="7"/>
  <c r="CT75" i="7"/>
  <c r="CT87" i="7"/>
  <c r="CT85" i="7"/>
  <c r="CT83" i="7"/>
  <c r="CT76" i="7"/>
  <c r="CT74" i="7"/>
  <c r="CT102" i="7"/>
  <c r="CT72" i="7"/>
  <c r="CT70" i="7"/>
  <c r="CT68" i="7"/>
  <c r="CT63" i="7"/>
  <c r="CT61" i="7"/>
  <c r="CT62" i="7"/>
  <c r="CT58" i="7"/>
  <c r="CT56" i="7"/>
  <c r="CT54" i="7"/>
  <c r="CT49" i="7"/>
  <c r="CT47" i="7"/>
  <c r="CT45" i="7"/>
  <c r="CT43" i="7"/>
  <c r="CT41" i="7"/>
  <c r="CT34" i="7"/>
  <c r="CT32" i="7"/>
  <c r="CT73" i="7"/>
  <c r="CT71" i="7"/>
  <c r="CT60" i="7"/>
  <c r="CT59" i="7"/>
  <c r="CT57" i="7"/>
  <c r="CT55" i="7"/>
  <c r="CT48" i="7"/>
  <c r="CT46" i="7"/>
  <c r="CT44" i="7"/>
  <c r="CT42" i="7"/>
  <c r="CT40" i="7"/>
  <c r="CT35" i="7"/>
  <c r="CT33" i="7"/>
  <c r="CT31" i="7"/>
  <c r="CT21" i="7"/>
  <c r="CT19" i="7"/>
  <c r="CT17" i="7"/>
  <c r="CT15" i="7"/>
  <c r="CT13" i="7"/>
  <c r="CT29" i="7"/>
  <c r="CT30" i="7"/>
  <c r="CT28" i="7"/>
  <c r="CT26" i="7"/>
  <c r="CT27" i="7"/>
  <c r="CT69" i="7"/>
  <c r="CT20" i="7"/>
  <c r="CT18" i="7"/>
  <c r="CT16" i="7"/>
  <c r="CT14" i="7"/>
  <c r="CT12" i="7"/>
  <c r="AU9" i="7"/>
  <c r="CU2" i="7"/>
  <c r="AW1" i="7"/>
  <c r="CW1" i="7" s="1"/>
  <c r="AV2" i="7"/>
  <c r="AE167" i="1"/>
  <c r="AD167" i="1"/>
  <c r="AC167" i="1"/>
  <c r="AF167" i="1"/>
  <c r="AF170" i="1" s="1"/>
  <c r="AC153" i="1"/>
  <c r="AL38" i="1"/>
  <c r="AL37" i="1"/>
  <c r="AL23" i="1"/>
  <c r="AL24" i="1"/>
  <c r="AL21" i="1"/>
  <c r="AM39" i="1"/>
  <c r="AM11" i="1"/>
  <c r="AL36" i="1"/>
  <c r="AS36" i="1"/>
  <c r="AS35" i="1"/>
  <c r="AS22" i="1"/>
  <c r="AS34" i="1"/>
  <c r="AS20" i="1"/>
  <c r="AS16" i="1"/>
  <c r="AS8" i="1"/>
  <c r="AS7" i="1"/>
  <c r="AS10" i="1"/>
  <c r="AS9" i="1"/>
  <c r="AS6" i="1"/>
  <c r="AS21" i="1"/>
  <c r="AS30" i="1"/>
  <c r="AS23" i="1"/>
  <c r="AS24" i="1"/>
  <c r="AS38" i="1"/>
  <c r="AS37" i="1"/>
  <c r="AQ16" i="1"/>
  <c r="AQ30" i="1"/>
  <c r="AP16" i="1"/>
  <c r="AP11" i="1"/>
  <c r="AR10" i="1" s="1"/>
  <c r="AP25" i="1"/>
  <c r="AR22" i="1" s="1"/>
  <c r="AP30" i="1"/>
  <c r="AP39" i="1"/>
  <c r="AR35" i="1" s="1"/>
  <c r="AM25" i="1"/>
  <c r="AR34" i="1"/>
  <c r="AR30" i="1"/>
  <c r="AR28" i="1"/>
  <c r="AR27" i="1"/>
  <c r="AR20" i="1"/>
  <c r="AR13" i="1"/>
  <c r="AR16" i="1"/>
  <c r="AR41" i="1"/>
  <c r="AR42" i="1"/>
  <c r="AR6" i="1"/>
  <c r="AR14" i="1"/>
  <c r="AL9" i="1"/>
  <c r="AL7" i="1"/>
  <c r="AQ34" i="1"/>
  <c r="AP34" i="1"/>
  <c r="AO30" i="1"/>
  <c r="AP20" i="1"/>
  <c r="AO16" i="1"/>
  <c r="AQ20" i="1"/>
  <c r="AQ6" i="1"/>
  <c r="AP6" i="1"/>
  <c r="AL8" i="1"/>
  <c r="AL10" i="1"/>
  <c r="AR44" i="1"/>
  <c r="AP44" i="1"/>
  <c r="AQ44" i="1"/>
  <c r="AO44" i="1"/>
  <c r="AS44" i="1"/>
  <c r="AS69" i="1"/>
  <c r="AS67" i="1"/>
  <c r="AR72" i="1" s="1"/>
  <c r="W68" i="1"/>
  <c r="AQ59" i="1"/>
  <c r="AQ55" i="1"/>
  <c r="AY1" i="1"/>
  <c r="AV1" i="1"/>
  <c r="AW1" i="1"/>
  <c r="BA1" i="1"/>
  <c r="BD2" i="1" s="1"/>
  <c r="AX1" i="1"/>
  <c r="AI177" i="1"/>
  <c r="AO149" i="1"/>
  <c r="AO176" i="1" s="1"/>
  <c r="AO166" i="1"/>
  <c r="AR166" i="1"/>
  <c r="AS176" i="1"/>
  <c r="AS166" i="1"/>
  <c r="AQ166" i="1"/>
  <c r="AP149" i="1"/>
  <c r="AP166" i="1"/>
  <c r="AR149" i="1"/>
  <c r="AS66" i="1"/>
  <c r="AS149" i="1"/>
  <c r="AQ149" i="1"/>
  <c r="AQ66" i="1"/>
  <c r="AP66" i="1"/>
  <c r="AO66" i="1"/>
  <c r="AR66" i="1"/>
  <c r="AQ79" i="1"/>
  <c r="AR79" i="1"/>
  <c r="AY2" i="1"/>
  <c r="AU2" i="1"/>
  <c r="AX2" i="1"/>
  <c r="AV2" i="1"/>
  <c r="AW2" i="1"/>
  <c r="AS177" i="1"/>
  <c r="M135" i="1" l="1"/>
  <c r="M138" i="1" s="1"/>
  <c r="M140" i="1" s="1"/>
  <c r="JY11" i="12"/>
  <c r="JS171" i="12"/>
  <c r="JU160" i="12"/>
  <c r="JU171" i="12"/>
  <c r="JU151" i="12"/>
  <c r="JX151" i="12"/>
  <c r="JV160" i="12"/>
  <c r="JV171" i="12"/>
  <c r="JX160" i="12"/>
  <c r="JX171" i="12"/>
  <c r="JW160" i="12"/>
  <c r="JW171" i="12"/>
  <c r="AG171" i="1"/>
  <c r="JX172" i="12"/>
  <c r="JU157" i="12"/>
  <c r="JV168" i="12"/>
  <c r="JV157" i="12"/>
  <c r="JX168" i="12"/>
  <c r="JX157" i="12"/>
  <c r="JW173" i="12"/>
  <c r="JW157" i="12"/>
  <c r="JX9" i="12"/>
  <c r="JY25" i="12"/>
  <c r="JW153" i="12"/>
  <c r="JY39" i="12"/>
  <c r="JX36" i="12"/>
  <c r="JS167" i="12"/>
  <c r="JX21" i="12"/>
  <c r="JU153" i="12"/>
  <c r="JX8" i="12"/>
  <c r="JX10" i="12"/>
  <c r="JX22" i="12"/>
  <c r="JX37" i="12"/>
  <c r="JS159" i="12"/>
  <c r="JU177" i="12"/>
  <c r="JV172" i="12"/>
  <c r="JX23" i="12"/>
  <c r="JX35" i="12"/>
  <c r="JW172" i="12"/>
  <c r="JX153" i="12"/>
  <c r="JS170" i="12"/>
  <c r="M136" i="12"/>
  <c r="M135" i="12"/>
  <c r="JU167" i="12"/>
  <c r="JU173" i="12"/>
  <c r="JW167" i="12"/>
  <c r="JU168" i="12"/>
  <c r="JX167" i="12"/>
  <c r="KC166" i="12"/>
  <c r="KC149" i="12"/>
  <c r="KC59" i="12"/>
  <c r="KC53" i="12"/>
  <c r="KC44" i="12"/>
  <c r="KC71" i="12"/>
  <c r="KC66" i="12"/>
  <c r="KC55" i="12"/>
  <c r="KC30" i="12"/>
  <c r="KC16" i="12"/>
  <c r="KA166" i="12"/>
  <c r="KA149" i="12"/>
  <c r="KA177" i="12" s="1"/>
  <c r="KC79" i="12"/>
  <c r="KA44" i="12"/>
  <c r="KA71" i="12"/>
  <c r="KA66" i="12"/>
  <c r="KC34" i="12"/>
  <c r="KC20" i="12"/>
  <c r="KB34" i="12"/>
  <c r="KA30" i="12"/>
  <c r="KB20" i="12"/>
  <c r="KA16" i="12"/>
  <c r="KB6" i="12"/>
  <c r="KC6" i="12"/>
  <c r="KA4" i="12"/>
  <c r="KB172" i="12"/>
  <c r="KB166" i="12"/>
  <c r="KB149" i="12"/>
  <c r="KB71" i="12"/>
  <c r="KB66" i="12"/>
  <c r="KB44" i="12"/>
  <c r="KB39" i="12"/>
  <c r="KD37" i="12" s="1"/>
  <c r="KB25" i="12"/>
  <c r="KD23" i="12" s="1"/>
  <c r="KB11" i="12"/>
  <c r="KB30" i="12"/>
  <c r="KB16" i="12"/>
  <c r="JV70" i="12"/>
  <c r="JU70" i="12"/>
  <c r="JX70" i="12"/>
  <c r="JU68" i="12"/>
  <c r="JW70" i="12"/>
  <c r="JX170" i="12"/>
  <c r="JX173" i="12"/>
  <c r="KE176" i="12"/>
  <c r="KE177" i="12"/>
  <c r="KE166" i="12"/>
  <c r="KE149" i="12"/>
  <c r="KE44" i="12"/>
  <c r="KE43" i="12"/>
  <c r="KE66" i="12"/>
  <c r="KE57" i="12"/>
  <c r="KE69" i="12"/>
  <c r="KE38" i="12"/>
  <c r="KE67" i="12"/>
  <c r="KD72" i="12" s="1"/>
  <c r="KE29" i="12"/>
  <c r="KE15" i="12"/>
  <c r="KE37" i="12"/>
  <c r="KE30" i="12"/>
  <c r="KE16" i="12"/>
  <c r="KE36" i="12"/>
  <c r="KE39" i="12" s="1"/>
  <c r="KE35" i="12"/>
  <c r="KE34" i="12"/>
  <c r="KE24" i="12"/>
  <c r="KE23" i="12"/>
  <c r="KE22" i="12"/>
  <c r="KE21" i="12"/>
  <c r="KE20" i="12"/>
  <c r="KE10" i="12"/>
  <c r="KE9" i="12"/>
  <c r="KE8" i="12"/>
  <c r="KE7" i="12"/>
  <c r="KE6" i="12"/>
  <c r="JV159" i="12"/>
  <c r="JV167" i="12"/>
  <c r="JV173" i="12"/>
  <c r="JW168" i="12"/>
  <c r="KD172" i="12"/>
  <c r="KD166" i="12"/>
  <c r="KD149" i="12"/>
  <c r="KD42" i="12"/>
  <c r="KD41" i="12"/>
  <c r="KD44" i="12"/>
  <c r="KD71" i="12"/>
  <c r="KD66" i="12"/>
  <c r="KD79" i="12"/>
  <c r="KD36" i="12"/>
  <c r="KD35" i="12"/>
  <c r="KD34" i="12"/>
  <c r="KD22" i="12"/>
  <c r="KD20" i="12"/>
  <c r="KD10" i="12"/>
  <c r="KD28" i="12"/>
  <c r="KD27" i="12"/>
  <c r="KD14" i="12"/>
  <c r="KD13" i="12"/>
  <c r="KD30" i="12"/>
  <c r="KD16" i="12"/>
  <c r="KD8" i="12"/>
  <c r="KD9" i="12"/>
  <c r="KD7" i="12"/>
  <c r="KD6" i="12"/>
  <c r="KK2" i="12"/>
  <c r="KG2" i="12"/>
  <c r="KI1" i="12"/>
  <c r="KJ2" i="12"/>
  <c r="KM1" i="12"/>
  <c r="KH1" i="12"/>
  <c r="KK1" i="12"/>
  <c r="KI2" i="12"/>
  <c r="KH2" i="12"/>
  <c r="KJ1" i="12"/>
  <c r="JU159" i="12"/>
  <c r="JU170" i="12"/>
  <c r="JV170" i="12"/>
  <c r="JX159" i="12"/>
  <c r="JW159" i="12"/>
  <c r="JW170" i="12"/>
  <c r="AU4" i="1"/>
  <c r="AE170" i="1"/>
  <c r="AD170" i="1"/>
  <c r="BB2" i="1"/>
  <c r="BB30" i="1" s="1"/>
  <c r="CT92" i="7"/>
  <c r="AT92" i="7" s="1"/>
  <c r="B28" i="5"/>
  <c r="L19" i="4"/>
  <c r="C29" i="5" s="1"/>
  <c r="A28" i="5"/>
  <c r="CT106" i="7"/>
  <c r="AT106" i="7" s="1"/>
  <c r="CT120" i="7"/>
  <c r="AT120" i="7" s="1"/>
  <c r="CT36" i="7"/>
  <c r="AT36" i="7" s="1"/>
  <c r="CT50" i="7"/>
  <c r="AT50" i="7" s="1"/>
  <c r="CT78" i="7"/>
  <c r="AT78" i="7" s="1"/>
  <c r="CT22" i="7"/>
  <c r="AT22" i="7" s="1"/>
  <c r="CT64" i="7"/>
  <c r="AT64" i="7" s="1"/>
  <c r="AY57" i="1"/>
  <c r="AY43" i="1"/>
  <c r="AY15" i="1"/>
  <c r="AY29" i="1"/>
  <c r="AW53" i="1"/>
  <c r="AR21" i="1"/>
  <c r="AR24" i="1"/>
  <c r="AR23" i="1"/>
  <c r="CU118" i="7"/>
  <c r="CU116" i="7"/>
  <c r="CU119" i="7"/>
  <c r="CU117" i="7"/>
  <c r="CU115" i="7"/>
  <c r="CU113" i="7"/>
  <c r="CU114" i="7"/>
  <c r="CU112" i="7"/>
  <c r="CU111" i="7"/>
  <c r="CU110" i="7"/>
  <c r="CU105" i="7"/>
  <c r="CU103" i="7"/>
  <c r="CU104" i="7"/>
  <c r="CU101" i="7"/>
  <c r="CU99" i="7"/>
  <c r="CU97" i="7"/>
  <c r="CU90" i="7"/>
  <c r="CU88" i="7"/>
  <c r="CU102" i="7"/>
  <c r="CU89" i="7"/>
  <c r="CU100" i="7"/>
  <c r="CU87" i="7"/>
  <c r="CU85" i="7"/>
  <c r="CU83" i="7"/>
  <c r="CU76" i="7"/>
  <c r="CU98" i="7"/>
  <c r="CU75" i="7"/>
  <c r="CU72" i="7"/>
  <c r="CU70" i="7"/>
  <c r="CU68" i="7"/>
  <c r="CU63" i="7"/>
  <c r="CU61" i="7"/>
  <c r="CU91" i="7"/>
  <c r="CU86" i="7"/>
  <c r="CU74" i="7"/>
  <c r="CU84" i="7"/>
  <c r="CU73" i="7"/>
  <c r="CU71" i="7"/>
  <c r="CU69" i="7"/>
  <c r="CU62" i="7"/>
  <c r="CU60" i="7"/>
  <c r="CU77" i="7"/>
  <c r="CU96" i="7"/>
  <c r="CU59" i="7"/>
  <c r="CU57" i="7"/>
  <c r="CU55" i="7"/>
  <c r="CU48" i="7"/>
  <c r="CU46" i="7"/>
  <c r="CU44" i="7"/>
  <c r="CU42" i="7"/>
  <c r="CU40" i="7"/>
  <c r="CU35" i="7"/>
  <c r="CU33" i="7"/>
  <c r="CU31" i="7"/>
  <c r="CU82" i="7"/>
  <c r="CU58" i="7"/>
  <c r="CU45" i="7"/>
  <c r="CU32" i="7"/>
  <c r="CU30" i="7"/>
  <c r="CU28" i="7"/>
  <c r="CU26" i="7"/>
  <c r="CU21" i="7"/>
  <c r="CU19" i="7"/>
  <c r="CU17" i="7"/>
  <c r="CU56" i="7"/>
  <c r="CU43" i="7"/>
  <c r="CU20" i="7"/>
  <c r="CU18" i="7"/>
  <c r="CU16" i="7"/>
  <c r="CU14" i="7"/>
  <c r="CU13" i="7"/>
  <c r="CU54" i="7"/>
  <c r="CU49" i="7"/>
  <c r="CU41" i="7"/>
  <c r="CU29" i="7"/>
  <c r="CU27" i="7"/>
  <c r="CU12" i="7"/>
  <c r="CU47" i="7"/>
  <c r="CU34" i="7"/>
  <c r="CU15" i="7"/>
  <c r="AV9" i="7"/>
  <c r="CV2" i="7"/>
  <c r="AX1" i="7"/>
  <c r="CX1" i="7" s="1"/>
  <c r="AW2" i="7"/>
  <c r="AR36" i="1"/>
  <c r="AS25" i="1"/>
  <c r="AR37" i="1"/>
  <c r="AR38" i="1"/>
  <c r="AW30" i="1"/>
  <c r="AW16" i="1"/>
  <c r="AY35" i="1"/>
  <c r="AY34" i="1"/>
  <c r="AY24" i="1"/>
  <c r="AY21" i="1"/>
  <c r="AY22" i="1"/>
  <c r="AY20" i="1"/>
  <c r="AY16" i="1"/>
  <c r="AY10" i="1"/>
  <c r="AY9" i="1"/>
  <c r="AY7" i="1"/>
  <c r="AY8" i="1"/>
  <c r="AY6" i="1"/>
  <c r="AY36" i="1"/>
  <c r="AY37" i="1"/>
  <c r="AY30" i="1"/>
  <c r="AY38" i="1"/>
  <c r="AY23" i="1"/>
  <c r="AV16" i="1"/>
  <c r="AV11" i="1"/>
  <c r="AX10" i="1" s="1"/>
  <c r="AV25" i="1"/>
  <c r="AX23" i="1" s="1"/>
  <c r="AV39" i="1"/>
  <c r="AX35" i="1" s="1"/>
  <c r="AV30" i="1"/>
  <c r="AR7" i="1"/>
  <c r="AS39" i="1"/>
  <c r="AS11" i="1"/>
  <c r="AX34" i="1"/>
  <c r="AX28" i="1"/>
  <c r="AX27" i="1"/>
  <c r="AX20" i="1"/>
  <c r="AX16" i="1"/>
  <c r="AX14" i="1"/>
  <c r="AX6" i="1"/>
  <c r="AX13" i="1"/>
  <c r="AX42" i="1"/>
  <c r="AX41" i="1"/>
  <c r="AX30" i="1"/>
  <c r="AW34" i="1"/>
  <c r="AV34" i="1"/>
  <c r="AU30" i="1"/>
  <c r="AV20" i="1"/>
  <c r="AU16" i="1"/>
  <c r="AW20" i="1"/>
  <c r="AW6" i="1"/>
  <c r="AV6" i="1"/>
  <c r="BD34" i="1"/>
  <c r="BD27" i="1"/>
  <c r="BD28" i="1"/>
  <c r="BD16" i="1"/>
  <c r="BD20" i="1"/>
  <c r="BD14" i="1"/>
  <c r="BD13" i="1"/>
  <c r="BD42" i="1"/>
  <c r="BD41" i="1"/>
  <c r="BD6" i="1"/>
  <c r="BD30" i="1"/>
  <c r="AR8" i="1"/>
  <c r="AR9" i="1"/>
  <c r="AU44" i="1"/>
  <c r="BD44" i="1"/>
  <c r="AX44" i="1"/>
  <c r="AW44" i="1"/>
  <c r="AY44" i="1"/>
  <c r="AV44" i="1"/>
  <c r="BC2" i="1"/>
  <c r="BA2" i="1"/>
  <c r="BE2" i="1"/>
  <c r="AY69" i="1"/>
  <c r="AY67" i="1"/>
  <c r="Y170" i="1"/>
  <c r="AO177" i="1"/>
  <c r="X170" i="1"/>
  <c r="AC68" i="1"/>
  <c r="Z170" i="1"/>
  <c r="W170" i="1"/>
  <c r="AW55" i="1"/>
  <c r="AW59" i="1"/>
  <c r="BD1" i="1"/>
  <c r="BB1" i="1"/>
  <c r="BC1" i="1"/>
  <c r="BE1" i="1"/>
  <c r="BG1" i="1"/>
  <c r="BJ2" i="1" s="1"/>
  <c r="AU149" i="1"/>
  <c r="AU176" i="1" s="1"/>
  <c r="AU166" i="1"/>
  <c r="AW166" i="1"/>
  <c r="AY176" i="1"/>
  <c r="AY166" i="1"/>
  <c r="AV149" i="1"/>
  <c r="AV166" i="1"/>
  <c r="BD166" i="1"/>
  <c r="AX166" i="1"/>
  <c r="AW149" i="1"/>
  <c r="AY66" i="1"/>
  <c r="AY149" i="1"/>
  <c r="BD149" i="1"/>
  <c r="AX149" i="1"/>
  <c r="AV66" i="1"/>
  <c r="AU66" i="1"/>
  <c r="AW66" i="1"/>
  <c r="AX66" i="1"/>
  <c r="BD66" i="1"/>
  <c r="AW79" i="1"/>
  <c r="BD79" i="1"/>
  <c r="AX79" i="1"/>
  <c r="AY177" i="1"/>
  <c r="BB25" i="1" l="1"/>
  <c r="AX72" i="1"/>
  <c r="KD38" i="12"/>
  <c r="KD24" i="12"/>
  <c r="JY171" i="12"/>
  <c r="KD160" i="12"/>
  <c r="KD171" i="12"/>
  <c r="KA160" i="12"/>
  <c r="KA171" i="12"/>
  <c r="KA151" i="12"/>
  <c r="KD151" i="12"/>
  <c r="KB160" i="12"/>
  <c r="KB171" i="12"/>
  <c r="KC160" i="12"/>
  <c r="KC171" i="12"/>
  <c r="KD153" i="12"/>
  <c r="KD157" i="12"/>
  <c r="KB153" i="12"/>
  <c r="KB157" i="12"/>
  <c r="KC170" i="12"/>
  <c r="KC157" i="12"/>
  <c r="KC172" i="12"/>
  <c r="KA157" i="12"/>
  <c r="BB11" i="1"/>
  <c r="BD8" i="1" s="1"/>
  <c r="BB166" i="1"/>
  <c r="BB39" i="1"/>
  <c r="BD37" i="1" s="1"/>
  <c r="BB149" i="1"/>
  <c r="BB44" i="1"/>
  <c r="BB16" i="1"/>
  <c r="BB66" i="1"/>
  <c r="JY159" i="12"/>
  <c r="KD21" i="12"/>
  <c r="KE11" i="12"/>
  <c r="KE25" i="12"/>
  <c r="CU92" i="7"/>
  <c r="AU92" i="7" s="1"/>
  <c r="KC153" i="12"/>
  <c r="KA176" i="12"/>
  <c r="JY167" i="12"/>
  <c r="KA153" i="12"/>
  <c r="JY170" i="12"/>
  <c r="M138" i="12"/>
  <c r="M140" i="12" s="1"/>
  <c r="M143" i="12" s="1"/>
  <c r="KD170" i="12"/>
  <c r="KD173" i="12"/>
  <c r="KD168" i="12"/>
  <c r="KP2" i="12"/>
  <c r="KS1" i="12"/>
  <c r="KN1" i="12"/>
  <c r="KO2" i="12"/>
  <c r="KQ1" i="12"/>
  <c r="KN2" i="12"/>
  <c r="KP1" i="12"/>
  <c r="KQ2" i="12"/>
  <c r="KM2" i="12"/>
  <c r="KO1" i="12"/>
  <c r="KD167" i="12"/>
  <c r="KB159" i="12"/>
  <c r="KB167" i="12"/>
  <c r="KC167" i="12"/>
  <c r="KG166" i="12"/>
  <c r="KG149" i="12"/>
  <c r="KG176" i="12" s="1"/>
  <c r="KG66" i="12"/>
  <c r="KG71" i="12"/>
  <c r="KI79" i="12"/>
  <c r="KG44" i="12"/>
  <c r="KI34" i="12"/>
  <c r="KG30" i="12"/>
  <c r="KI20" i="12"/>
  <c r="KG16" i="12"/>
  <c r="KH34" i="12"/>
  <c r="KH20" i="12"/>
  <c r="KH6" i="12"/>
  <c r="KG4" i="12"/>
  <c r="KI6" i="12"/>
  <c r="KB70" i="12"/>
  <c r="KA70" i="12"/>
  <c r="KA68" i="12"/>
  <c r="KD70" i="12"/>
  <c r="KC70" i="12"/>
  <c r="KA167" i="12"/>
  <c r="KC168" i="12"/>
  <c r="KC173" i="12"/>
  <c r="KH166" i="12"/>
  <c r="KH149" i="12"/>
  <c r="KH71" i="12"/>
  <c r="KH39" i="12"/>
  <c r="KJ35" i="12" s="1"/>
  <c r="KH44" i="12"/>
  <c r="KH66" i="12"/>
  <c r="KH30" i="12"/>
  <c r="KH16" i="12"/>
  <c r="KH25" i="12"/>
  <c r="KJ23" i="12" s="1"/>
  <c r="KH11" i="12"/>
  <c r="KB168" i="12"/>
  <c r="KA159" i="12"/>
  <c r="KA168" i="12"/>
  <c r="KA173" i="12"/>
  <c r="KK177" i="12"/>
  <c r="KK176" i="12"/>
  <c r="KK166" i="12"/>
  <c r="KK149" i="12"/>
  <c r="KK66" i="12"/>
  <c r="KK57" i="12"/>
  <c r="KK38" i="12"/>
  <c r="KK69" i="12"/>
  <c r="KK43" i="12"/>
  <c r="KK67" i="12"/>
  <c r="KJ72" i="12" s="1"/>
  <c r="KK44" i="12"/>
  <c r="KK37" i="12"/>
  <c r="KK36" i="12"/>
  <c r="KK35" i="12"/>
  <c r="KK30" i="12"/>
  <c r="KK24" i="12"/>
  <c r="KK23" i="12"/>
  <c r="KK22" i="12"/>
  <c r="KK21" i="12"/>
  <c r="KK16" i="12"/>
  <c r="KK10" i="12"/>
  <c r="KK9" i="12"/>
  <c r="KK8" i="12"/>
  <c r="KK29" i="12"/>
  <c r="KK15" i="12"/>
  <c r="KK34" i="12"/>
  <c r="KK20" i="12"/>
  <c r="KK6" i="12"/>
  <c r="KK7" i="12"/>
  <c r="KI166" i="12"/>
  <c r="KI149" i="12"/>
  <c r="KI59" i="12"/>
  <c r="KI53" i="12"/>
  <c r="KI44" i="12"/>
  <c r="KI66" i="12"/>
  <c r="KI55" i="12"/>
  <c r="KI71" i="12"/>
  <c r="KI30" i="12"/>
  <c r="KI16" i="12"/>
  <c r="KJ166" i="12"/>
  <c r="KJ149" i="12"/>
  <c r="KJ44" i="12"/>
  <c r="KJ79" i="12"/>
  <c r="KJ66" i="12"/>
  <c r="KJ37" i="12"/>
  <c r="KJ71" i="12"/>
  <c r="KJ42" i="12"/>
  <c r="KJ41" i="12"/>
  <c r="KJ34" i="12"/>
  <c r="KJ27" i="12"/>
  <c r="KJ20" i="12"/>
  <c r="KJ13" i="12"/>
  <c r="KJ36" i="12"/>
  <c r="KJ30" i="12"/>
  <c r="KJ24" i="12"/>
  <c r="KJ22" i="12"/>
  <c r="KJ16" i="12"/>
  <c r="KJ10" i="12"/>
  <c r="KJ28" i="12"/>
  <c r="KJ14" i="12"/>
  <c r="KJ7" i="12"/>
  <c r="KJ9" i="12"/>
  <c r="KJ6" i="12"/>
  <c r="KJ8" i="12"/>
  <c r="KD159" i="12"/>
  <c r="KB170" i="12"/>
  <c r="KB173" i="12"/>
  <c r="KA170" i="12"/>
  <c r="KC159" i="12"/>
  <c r="CU106" i="7"/>
  <c r="AU106" i="7" s="1"/>
  <c r="CU36" i="7"/>
  <c r="AU36" i="7" s="1"/>
  <c r="BA4" i="1"/>
  <c r="CU64" i="7"/>
  <c r="AU64" i="7" s="1"/>
  <c r="A29" i="5"/>
  <c r="L20" i="4"/>
  <c r="C30" i="5" s="1"/>
  <c r="B29" i="5"/>
  <c r="CU50" i="7"/>
  <c r="AU50" i="7" s="1"/>
  <c r="CU78" i="7"/>
  <c r="AU78" i="7" s="1"/>
  <c r="CU120" i="7"/>
  <c r="AU120" i="7" s="1"/>
  <c r="CU22" i="7"/>
  <c r="AU22" i="7" s="1"/>
  <c r="BD9" i="1"/>
  <c r="BC53" i="1"/>
  <c r="BE43" i="1"/>
  <c r="BE15" i="1"/>
  <c r="BE29" i="1"/>
  <c r="M143" i="1"/>
  <c r="BD21" i="1"/>
  <c r="AX21" i="1"/>
  <c r="BE176" i="1"/>
  <c r="BE57" i="1"/>
  <c r="BE177" i="1"/>
  <c r="BE66" i="1"/>
  <c r="BE166" i="1"/>
  <c r="BE149" i="1"/>
  <c r="CV119" i="7"/>
  <c r="CV117" i="7"/>
  <c r="CV118" i="7"/>
  <c r="CV116" i="7"/>
  <c r="CV114" i="7"/>
  <c r="CV112" i="7"/>
  <c r="CV110" i="7"/>
  <c r="CV105" i="7"/>
  <c r="CV103" i="7"/>
  <c r="CV115" i="7"/>
  <c r="CV104" i="7"/>
  <c r="CV102" i="7"/>
  <c r="CV113" i="7"/>
  <c r="CV101" i="7"/>
  <c r="CV99" i="7"/>
  <c r="CV97" i="7"/>
  <c r="CV90" i="7"/>
  <c r="CV88" i="7"/>
  <c r="CV100" i="7"/>
  <c r="CV98" i="7"/>
  <c r="CV96" i="7"/>
  <c r="CV91" i="7"/>
  <c r="CV89" i="7"/>
  <c r="CV87" i="7"/>
  <c r="CV111" i="7"/>
  <c r="CV85" i="7"/>
  <c r="CV83" i="7"/>
  <c r="CV76" i="7"/>
  <c r="CV86" i="7"/>
  <c r="CV84" i="7"/>
  <c r="CV82" i="7"/>
  <c r="CV77" i="7"/>
  <c r="CV75" i="7"/>
  <c r="CV74" i="7"/>
  <c r="CV73" i="7"/>
  <c r="CV71" i="7"/>
  <c r="CV69" i="7"/>
  <c r="CV62" i="7"/>
  <c r="CV61" i="7"/>
  <c r="CV59" i="7"/>
  <c r="CV57" i="7"/>
  <c r="CV55" i="7"/>
  <c r="CV48" i="7"/>
  <c r="CV46" i="7"/>
  <c r="CV44" i="7"/>
  <c r="CV42" i="7"/>
  <c r="CV40" i="7"/>
  <c r="CV35" i="7"/>
  <c r="CV33" i="7"/>
  <c r="CV31" i="7"/>
  <c r="CV72" i="7"/>
  <c r="CV60" i="7"/>
  <c r="CV70" i="7"/>
  <c r="CV58" i="7"/>
  <c r="CV56" i="7"/>
  <c r="CV54" i="7"/>
  <c r="CV49" i="7"/>
  <c r="CV47" i="7"/>
  <c r="CV45" i="7"/>
  <c r="CV43" i="7"/>
  <c r="CV41" i="7"/>
  <c r="CV34" i="7"/>
  <c r="CV32" i="7"/>
  <c r="CV20" i="7"/>
  <c r="CV18" i="7"/>
  <c r="CV16" i="7"/>
  <c r="CV14" i="7"/>
  <c r="CV68" i="7"/>
  <c r="CV29" i="7"/>
  <c r="CV27" i="7"/>
  <c r="CV12" i="7"/>
  <c r="CV30" i="7"/>
  <c r="CV28" i="7"/>
  <c r="CV26" i="7"/>
  <c r="CV21" i="7"/>
  <c r="CV19" i="7"/>
  <c r="CV17" i="7"/>
  <c r="CV15" i="7"/>
  <c r="CV13" i="7"/>
  <c r="CV63" i="7"/>
  <c r="AW9" i="7"/>
  <c r="CW2" i="7"/>
  <c r="AY1" i="7"/>
  <c r="CY1" i="7" s="1"/>
  <c r="AX2" i="7"/>
  <c r="BE67" i="1"/>
  <c r="AX24" i="1"/>
  <c r="AX22" i="1"/>
  <c r="AX37" i="1"/>
  <c r="AX38" i="1"/>
  <c r="AX36" i="1"/>
  <c r="BD23" i="1"/>
  <c r="BD22" i="1"/>
  <c r="AX7" i="1"/>
  <c r="AY25" i="1"/>
  <c r="BC16" i="1"/>
  <c r="BC30" i="1"/>
  <c r="BD24" i="1"/>
  <c r="AX9" i="1"/>
  <c r="AX8" i="1"/>
  <c r="BJ34" i="1"/>
  <c r="BJ28" i="1"/>
  <c r="BJ16" i="1"/>
  <c r="BJ27" i="1"/>
  <c r="BJ20" i="1"/>
  <c r="BJ14" i="1"/>
  <c r="BJ13" i="1"/>
  <c r="BJ42" i="1"/>
  <c r="BJ41" i="1"/>
  <c r="BJ6" i="1"/>
  <c r="BJ30" i="1"/>
  <c r="BE38" i="1"/>
  <c r="BE37" i="1"/>
  <c r="BE34" i="1"/>
  <c r="BE23" i="1"/>
  <c r="BE24" i="1"/>
  <c r="BE21" i="1"/>
  <c r="BE16" i="1"/>
  <c r="BE20" i="1"/>
  <c r="BE10" i="1"/>
  <c r="BE8" i="1"/>
  <c r="BE7" i="1"/>
  <c r="BE9" i="1"/>
  <c r="BE6" i="1"/>
  <c r="BE35" i="1"/>
  <c r="BE36" i="1"/>
  <c r="BE30" i="1"/>
  <c r="BE22" i="1"/>
  <c r="AY11" i="1"/>
  <c r="BC34" i="1"/>
  <c r="BB34" i="1"/>
  <c r="BA30" i="1"/>
  <c r="BB20" i="1"/>
  <c r="BA16" i="1"/>
  <c r="BC20" i="1"/>
  <c r="BC6" i="1"/>
  <c r="BB6" i="1"/>
  <c r="AY39" i="1"/>
  <c r="BJ44" i="1"/>
  <c r="BE44" i="1"/>
  <c r="BA44" i="1"/>
  <c r="BC166" i="1"/>
  <c r="BC44" i="1"/>
  <c r="BC66" i="1"/>
  <c r="BA66" i="1"/>
  <c r="BA149" i="1"/>
  <c r="BA176" i="1" s="1"/>
  <c r="BC79" i="1"/>
  <c r="BA166" i="1"/>
  <c r="BC55" i="1"/>
  <c r="BC149" i="1"/>
  <c r="BC59" i="1"/>
  <c r="BH2" i="1"/>
  <c r="BG2" i="1"/>
  <c r="BI2" i="1"/>
  <c r="BK2" i="1"/>
  <c r="AQ70" i="1"/>
  <c r="AQ71" i="1" s="1"/>
  <c r="AQ160" i="1" s="1"/>
  <c r="AL70" i="1"/>
  <c r="AL71" i="1" s="1"/>
  <c r="AL160" i="1" s="1"/>
  <c r="AI68" i="1"/>
  <c r="AJ70" i="1"/>
  <c r="AJ71" i="1" s="1"/>
  <c r="AK70" i="1"/>
  <c r="AK71" i="1" s="1"/>
  <c r="AK160" i="1" s="1"/>
  <c r="AI70" i="1"/>
  <c r="AI71" i="1" s="1"/>
  <c r="AI160" i="1" s="1"/>
  <c r="AC170" i="1"/>
  <c r="AU177" i="1"/>
  <c r="BI1" i="1"/>
  <c r="BJ1" i="1"/>
  <c r="BM1" i="1"/>
  <c r="BN2" i="1" s="1"/>
  <c r="BH1" i="1"/>
  <c r="BK1" i="1"/>
  <c r="BJ166" i="1"/>
  <c r="BJ149" i="1"/>
  <c r="BJ66" i="1"/>
  <c r="BJ79" i="1"/>
  <c r="BD10" i="1" l="1"/>
  <c r="BD36" i="1"/>
  <c r="BD7" i="1"/>
  <c r="KJ38" i="12"/>
  <c r="KK39" i="12"/>
  <c r="KK25" i="12"/>
  <c r="KG177" i="12"/>
  <c r="KE171" i="12"/>
  <c r="KG160" i="12"/>
  <c r="KG171" i="12"/>
  <c r="KJ151" i="12"/>
  <c r="KG151" i="12"/>
  <c r="KI160" i="12"/>
  <c r="KI171" i="12"/>
  <c r="KH160" i="12"/>
  <c r="KH171" i="12"/>
  <c r="KJ160" i="12"/>
  <c r="KJ171" i="12"/>
  <c r="AJ157" i="1"/>
  <c r="AJ160" i="1"/>
  <c r="AI151" i="1"/>
  <c r="AL151" i="1"/>
  <c r="AL171" i="1"/>
  <c r="AL157" i="1"/>
  <c r="AI157" i="1"/>
  <c r="AK171" i="1"/>
  <c r="AK157" i="1"/>
  <c r="AQ171" i="1"/>
  <c r="AQ157" i="1"/>
  <c r="KI173" i="12"/>
  <c r="KI157" i="12"/>
  <c r="KJ167" i="12"/>
  <c r="KJ157" i="12"/>
  <c r="KG153" i="12"/>
  <c r="KG157" i="12"/>
  <c r="KH170" i="12"/>
  <c r="KH157" i="12"/>
  <c r="BD38" i="1"/>
  <c r="BD35" i="1"/>
  <c r="AJ173" i="1"/>
  <c r="AJ171" i="1"/>
  <c r="AI173" i="1"/>
  <c r="AI171" i="1"/>
  <c r="KK11" i="12"/>
  <c r="KJ21" i="12"/>
  <c r="KI153" i="12"/>
  <c r="KH172" i="12"/>
  <c r="KJ172" i="12"/>
  <c r="KI172" i="12"/>
  <c r="KJ153" i="12"/>
  <c r="KE170" i="12"/>
  <c r="KE159" i="12"/>
  <c r="KH153" i="12"/>
  <c r="KE167" i="12"/>
  <c r="KI167" i="12"/>
  <c r="KH168" i="12"/>
  <c r="KH173" i="12"/>
  <c r="KG159" i="12"/>
  <c r="KG170" i="12"/>
  <c r="KJ159" i="12"/>
  <c r="KJ168" i="12"/>
  <c r="KJ173" i="12"/>
  <c r="KN166" i="12"/>
  <c r="KN149" i="12"/>
  <c r="KN71" i="12"/>
  <c r="KN44" i="12"/>
  <c r="KN66" i="12"/>
  <c r="KN39" i="12"/>
  <c r="KP36" i="12" s="1"/>
  <c r="KN25" i="12"/>
  <c r="KN11" i="12"/>
  <c r="KP10" i="12" s="1"/>
  <c r="KN30" i="12"/>
  <c r="KN16" i="12"/>
  <c r="KU2" i="12"/>
  <c r="KW1" i="12"/>
  <c r="KU1" i="12"/>
  <c r="KT2" i="12"/>
  <c r="KV1" i="12"/>
  <c r="KW2" i="12"/>
  <c r="KS2" i="12"/>
  <c r="KV2" i="12"/>
  <c r="KY1" i="12"/>
  <c r="KT1" i="12"/>
  <c r="KJ170" i="12"/>
  <c r="KI168" i="12"/>
  <c r="KH159" i="12"/>
  <c r="KG167" i="12"/>
  <c r="KM166" i="12"/>
  <c r="KM149" i="12"/>
  <c r="KM176" i="12" s="1"/>
  <c r="KO79" i="12"/>
  <c r="KM71" i="12"/>
  <c r="KM44" i="12"/>
  <c r="KM66" i="12"/>
  <c r="KM30" i="12"/>
  <c r="KM16" i="12"/>
  <c r="KO34" i="12"/>
  <c r="KO20" i="12"/>
  <c r="KN34" i="12"/>
  <c r="KN20" i="12"/>
  <c r="KN6" i="12"/>
  <c r="KM4" i="12"/>
  <c r="KO6" i="12"/>
  <c r="KP172" i="12"/>
  <c r="KP166" i="12"/>
  <c r="KP149" i="12"/>
  <c r="KP66" i="12"/>
  <c r="KP42" i="12"/>
  <c r="KP71" i="12"/>
  <c r="KP41" i="12"/>
  <c r="KP79" i="12"/>
  <c r="KP44" i="12"/>
  <c r="KP38" i="12"/>
  <c r="KP37" i="12"/>
  <c r="KP35" i="12"/>
  <c r="KP34" i="12"/>
  <c r="KP24" i="12"/>
  <c r="KP23" i="12"/>
  <c r="KP22" i="12"/>
  <c r="KP21" i="12"/>
  <c r="KP20" i="12"/>
  <c r="KP30" i="12"/>
  <c r="KP28" i="12"/>
  <c r="KP16" i="12"/>
  <c r="KP14" i="12"/>
  <c r="KP27" i="12"/>
  <c r="KP13" i="12"/>
  <c r="KP9" i="12"/>
  <c r="KP7" i="12"/>
  <c r="KP6" i="12"/>
  <c r="KI159" i="12"/>
  <c r="KI170" i="12"/>
  <c r="KH70" i="12"/>
  <c r="KG68" i="12"/>
  <c r="KG70" i="12"/>
  <c r="KJ70" i="12"/>
  <c r="KI70" i="12"/>
  <c r="KH167" i="12"/>
  <c r="KG168" i="12"/>
  <c r="KG173" i="12"/>
  <c r="KQ177" i="12"/>
  <c r="KQ176" i="12"/>
  <c r="KQ166" i="12"/>
  <c r="KQ149" i="12"/>
  <c r="KQ69" i="12"/>
  <c r="KQ67" i="12"/>
  <c r="KP72" i="12" s="1"/>
  <c r="KQ44" i="12"/>
  <c r="KQ43" i="12"/>
  <c r="KQ38" i="12"/>
  <c r="KQ66" i="12"/>
  <c r="KQ57" i="12"/>
  <c r="KQ37" i="12"/>
  <c r="KQ30" i="12"/>
  <c r="KQ16" i="12"/>
  <c r="KQ36" i="12"/>
  <c r="KQ35" i="12"/>
  <c r="KQ34" i="12"/>
  <c r="KQ29" i="12"/>
  <c r="KQ24" i="12"/>
  <c r="KQ23" i="12"/>
  <c r="KQ22" i="12"/>
  <c r="KQ21" i="12"/>
  <c r="KQ20" i="12"/>
  <c r="KQ15" i="12"/>
  <c r="KQ10" i="12"/>
  <c r="KQ9" i="12"/>
  <c r="KQ8" i="12"/>
  <c r="KQ7" i="12"/>
  <c r="KQ6" i="12"/>
  <c r="KO172" i="12"/>
  <c r="KO166" i="12"/>
  <c r="KO149" i="12"/>
  <c r="KO44" i="12"/>
  <c r="KO66" i="12"/>
  <c r="KO55" i="12"/>
  <c r="KO59" i="12"/>
  <c r="KO53" i="12"/>
  <c r="KO71" i="12"/>
  <c r="KO30" i="12"/>
  <c r="KO16" i="12"/>
  <c r="BM2" i="1"/>
  <c r="BO2" i="1"/>
  <c r="BO53" i="1" s="1"/>
  <c r="CV36" i="7"/>
  <c r="AV36" i="7" s="1"/>
  <c r="CV106" i="7"/>
  <c r="AV106" i="7" s="1"/>
  <c r="BG4" i="1"/>
  <c r="AL173" i="1"/>
  <c r="AK173" i="1"/>
  <c r="AQ173" i="1"/>
  <c r="AL168" i="1"/>
  <c r="A30" i="5"/>
  <c r="L21" i="4"/>
  <c r="C31" i="5" s="1"/>
  <c r="B30" i="5"/>
  <c r="CV78" i="7"/>
  <c r="AV78" i="7" s="1"/>
  <c r="CV64" i="7"/>
  <c r="AV64" i="7" s="1"/>
  <c r="CV22" i="7"/>
  <c r="AV22" i="7" s="1"/>
  <c r="CV92" i="7"/>
  <c r="AV92" i="7" s="1"/>
  <c r="CV120" i="7"/>
  <c r="AV120" i="7" s="1"/>
  <c r="CV50" i="7"/>
  <c r="AV50" i="7" s="1"/>
  <c r="AQ168" i="1"/>
  <c r="AJ168" i="1"/>
  <c r="AK168" i="1"/>
  <c r="BK57" i="1"/>
  <c r="BK15" i="1"/>
  <c r="BK29" i="1"/>
  <c r="BK43" i="1"/>
  <c r="BI53" i="1"/>
  <c r="AI168" i="1"/>
  <c r="CW119" i="7"/>
  <c r="CW117" i="7"/>
  <c r="CW118" i="7"/>
  <c r="CW116" i="7"/>
  <c r="CW114" i="7"/>
  <c r="CW112" i="7"/>
  <c r="CW115" i="7"/>
  <c r="CW113" i="7"/>
  <c r="CW111" i="7"/>
  <c r="CW104" i="7"/>
  <c r="CW102" i="7"/>
  <c r="CW103" i="7"/>
  <c r="CW100" i="7"/>
  <c r="CW98" i="7"/>
  <c r="CW96" i="7"/>
  <c r="CW91" i="7"/>
  <c r="CW89" i="7"/>
  <c r="CW87" i="7"/>
  <c r="CW105" i="7"/>
  <c r="CW101" i="7"/>
  <c r="CW88" i="7"/>
  <c r="CW99" i="7"/>
  <c r="CW86" i="7"/>
  <c r="CW84" i="7"/>
  <c r="CW82" i="7"/>
  <c r="CW77" i="7"/>
  <c r="CW75" i="7"/>
  <c r="CW110" i="7"/>
  <c r="CW97" i="7"/>
  <c r="CW90" i="7"/>
  <c r="CW73" i="7"/>
  <c r="CW71" i="7"/>
  <c r="CW69" i="7"/>
  <c r="CW62" i="7"/>
  <c r="CW85" i="7"/>
  <c r="CW83" i="7"/>
  <c r="CW72" i="7"/>
  <c r="CW70" i="7"/>
  <c r="CW68" i="7"/>
  <c r="CW63" i="7"/>
  <c r="CW61" i="7"/>
  <c r="CW74" i="7"/>
  <c r="CW60" i="7"/>
  <c r="CW58" i="7"/>
  <c r="CW56" i="7"/>
  <c r="CW54" i="7"/>
  <c r="CW49" i="7"/>
  <c r="CW47" i="7"/>
  <c r="CW45" i="7"/>
  <c r="CW43" i="7"/>
  <c r="CW41" i="7"/>
  <c r="CW34" i="7"/>
  <c r="CW32" i="7"/>
  <c r="CW76" i="7"/>
  <c r="CW57" i="7"/>
  <c r="CW44" i="7"/>
  <c r="CW31" i="7"/>
  <c r="CW29" i="7"/>
  <c r="CW27" i="7"/>
  <c r="CW12" i="7"/>
  <c r="CW46" i="7"/>
  <c r="CW33" i="7"/>
  <c r="CW16" i="7"/>
  <c r="CW55" i="7"/>
  <c r="CW42" i="7"/>
  <c r="CW21" i="7"/>
  <c r="CW19" i="7"/>
  <c r="CW17" i="7"/>
  <c r="CW15" i="7"/>
  <c r="CW13" i="7"/>
  <c r="CW48" i="7"/>
  <c r="CW40" i="7"/>
  <c r="CW35" i="7"/>
  <c r="CW30" i="7"/>
  <c r="CW28" i="7"/>
  <c r="CW26" i="7"/>
  <c r="CW59" i="7"/>
  <c r="CW20" i="7"/>
  <c r="CW18" i="7"/>
  <c r="CW14" i="7"/>
  <c r="AX9" i="7"/>
  <c r="CX2" i="7"/>
  <c r="AZ1" i="7"/>
  <c r="CZ1" i="7" s="1"/>
  <c r="AY2" i="7"/>
  <c r="BQ2" i="1"/>
  <c r="BP2" i="1"/>
  <c r="AI167" i="1"/>
  <c r="AL167" i="1"/>
  <c r="AQ167" i="1"/>
  <c r="AK167" i="1"/>
  <c r="AJ167" i="1"/>
  <c r="AI153" i="1"/>
  <c r="BE11" i="1"/>
  <c r="BE39" i="1"/>
  <c r="BN16" i="1"/>
  <c r="BN11" i="1"/>
  <c r="BN30" i="1"/>
  <c r="BN25" i="1"/>
  <c r="BN39" i="1"/>
  <c r="BI16" i="1"/>
  <c r="BI30" i="1"/>
  <c r="BH16" i="1"/>
  <c r="BH11" i="1"/>
  <c r="BH39" i="1"/>
  <c r="BH30" i="1"/>
  <c r="BH25" i="1"/>
  <c r="BE25" i="1"/>
  <c r="BI34" i="1"/>
  <c r="BH34" i="1"/>
  <c r="BG30" i="1"/>
  <c r="BH20" i="1"/>
  <c r="BI20" i="1"/>
  <c r="BG16" i="1"/>
  <c r="BI6" i="1"/>
  <c r="BH6" i="1"/>
  <c r="BO16" i="1"/>
  <c r="BO30" i="1"/>
  <c r="BK37" i="1"/>
  <c r="BK36" i="1"/>
  <c r="BK34" i="1"/>
  <c r="BK23" i="1"/>
  <c r="BK30" i="1"/>
  <c r="BK20" i="1"/>
  <c r="BK8" i="1"/>
  <c r="BK16" i="1"/>
  <c r="BK9" i="1"/>
  <c r="BK10" i="1"/>
  <c r="BK7" i="1"/>
  <c r="BK6" i="1"/>
  <c r="BK35" i="1"/>
  <c r="BK38" i="1"/>
  <c r="BK21" i="1"/>
  <c r="BK24" i="1"/>
  <c r="BK22" i="1"/>
  <c r="BA177" i="1"/>
  <c r="BH44" i="1"/>
  <c r="BK44" i="1"/>
  <c r="BI44" i="1"/>
  <c r="BN44" i="1"/>
  <c r="BO44" i="1"/>
  <c r="BG44" i="1"/>
  <c r="BH166" i="1"/>
  <c r="BH66" i="1"/>
  <c r="BH149" i="1"/>
  <c r="BK176" i="1"/>
  <c r="BI149" i="1"/>
  <c r="BI66" i="1"/>
  <c r="BI55" i="1"/>
  <c r="BI166" i="1"/>
  <c r="BI59" i="1"/>
  <c r="BG66" i="1"/>
  <c r="BK177" i="1"/>
  <c r="BK149" i="1"/>
  <c r="BK66" i="1"/>
  <c r="BK166" i="1"/>
  <c r="BG149" i="1"/>
  <c r="BG176" i="1" s="1"/>
  <c r="BI79" i="1"/>
  <c r="BG166" i="1"/>
  <c r="BK67" i="1"/>
  <c r="AO70" i="1"/>
  <c r="AO71" i="1" s="1"/>
  <c r="AO160" i="1" s="1"/>
  <c r="AP70" i="1"/>
  <c r="AP71" i="1" s="1"/>
  <c r="AR70" i="1"/>
  <c r="AR71" i="1" s="1"/>
  <c r="AR160" i="1" s="1"/>
  <c r="AO68" i="1"/>
  <c r="AA170" i="1"/>
  <c r="AG167" i="1"/>
  <c r="BO59" i="1"/>
  <c r="BO55" i="1"/>
  <c r="BS1" i="1"/>
  <c r="BW2" i="1" s="1"/>
  <c r="BP1" i="1"/>
  <c r="BQ1" i="1"/>
  <c r="BN1" i="1"/>
  <c r="BO1" i="1"/>
  <c r="BN149" i="1"/>
  <c r="BN166" i="1"/>
  <c r="BO166" i="1"/>
  <c r="BO149" i="1"/>
  <c r="BN66" i="1"/>
  <c r="BO66" i="1"/>
  <c r="BP166" i="1" l="1"/>
  <c r="KK171" i="12"/>
  <c r="KQ11" i="12"/>
  <c r="KP8" i="12"/>
  <c r="KO157" i="12"/>
  <c r="KO160" i="12"/>
  <c r="KO171" i="12"/>
  <c r="KP157" i="12"/>
  <c r="KP160" i="12"/>
  <c r="KP171" i="12"/>
  <c r="KM160" i="12"/>
  <c r="KM171" i="12"/>
  <c r="KP151" i="12"/>
  <c r="KM151" i="12"/>
  <c r="KN160" i="12"/>
  <c r="KN171" i="12"/>
  <c r="BP149" i="1"/>
  <c r="AP157" i="1"/>
  <c r="AP160" i="1"/>
  <c r="BQ36" i="1"/>
  <c r="BP66" i="1"/>
  <c r="AO151" i="1"/>
  <c r="AR151" i="1"/>
  <c r="AM171" i="1"/>
  <c r="AO157" i="1"/>
  <c r="AR171" i="1"/>
  <c r="AR157" i="1"/>
  <c r="KM168" i="12"/>
  <c r="KM157" i="12"/>
  <c r="KN153" i="12"/>
  <c r="KN157" i="12"/>
  <c r="BP79" i="1"/>
  <c r="AP173" i="1"/>
  <c r="AP171" i="1"/>
  <c r="AO173" i="1"/>
  <c r="AO171" i="1"/>
  <c r="KQ39" i="12"/>
  <c r="KM153" i="12"/>
  <c r="KM177" i="12"/>
  <c r="KQ25" i="12"/>
  <c r="KN172" i="12"/>
  <c r="KK159" i="12"/>
  <c r="KK167" i="12"/>
  <c r="KK170" i="12"/>
  <c r="KO153" i="12"/>
  <c r="KP153" i="12"/>
  <c r="BM166" i="1"/>
  <c r="BO20" i="1"/>
  <c r="BN34" i="1"/>
  <c r="BM16" i="1"/>
  <c r="BN6" i="1"/>
  <c r="BN20" i="1"/>
  <c r="BM4" i="1"/>
  <c r="BO79" i="1"/>
  <c r="BM149" i="1"/>
  <c r="BM176" i="1" s="1"/>
  <c r="BO34" i="1"/>
  <c r="BM66" i="1"/>
  <c r="BM44" i="1"/>
  <c r="BO6" i="1"/>
  <c r="BM30" i="1"/>
  <c r="KO168" i="12"/>
  <c r="KM167" i="12"/>
  <c r="KO167" i="12"/>
  <c r="KN70" i="12"/>
  <c r="KM70" i="12"/>
  <c r="KP70" i="12"/>
  <c r="KO70" i="12"/>
  <c r="KM68" i="12"/>
  <c r="KP170" i="12"/>
  <c r="KV166" i="12"/>
  <c r="KV149" i="12"/>
  <c r="KV79" i="12"/>
  <c r="KV41" i="12"/>
  <c r="KV71" i="12"/>
  <c r="KV44" i="12"/>
  <c r="KV42" i="12"/>
  <c r="KV66" i="12"/>
  <c r="KV34" i="12"/>
  <c r="KV30" i="12"/>
  <c r="KV20" i="12"/>
  <c r="KV16" i="12"/>
  <c r="KV27" i="12"/>
  <c r="KV13" i="12"/>
  <c r="KV28" i="12"/>
  <c r="KV14" i="12"/>
  <c r="KV6" i="12"/>
  <c r="KT166" i="12"/>
  <c r="KT153" i="12"/>
  <c r="KT149" i="12"/>
  <c r="KT71" i="12"/>
  <c r="KT44" i="12"/>
  <c r="KT66" i="12"/>
  <c r="KT39" i="12"/>
  <c r="KV36" i="12" s="1"/>
  <c r="KT30" i="12"/>
  <c r="KT25" i="12"/>
  <c r="KV24" i="12" s="1"/>
  <c r="KT16" i="12"/>
  <c r="KT11" i="12"/>
  <c r="KV9" i="12" s="1"/>
  <c r="KN159" i="12"/>
  <c r="KN167" i="12"/>
  <c r="KN173" i="12"/>
  <c r="KS166" i="12"/>
  <c r="KS149" i="12"/>
  <c r="KS177" i="12" s="1"/>
  <c r="KS71" i="12"/>
  <c r="KS44" i="12"/>
  <c r="KU79" i="12"/>
  <c r="KS66" i="12"/>
  <c r="KU34" i="12"/>
  <c r="KU20" i="12"/>
  <c r="KT34" i="12"/>
  <c r="KT20" i="12"/>
  <c r="KS30" i="12"/>
  <c r="KS16" i="12"/>
  <c r="KT6" i="12"/>
  <c r="KS4" i="12"/>
  <c r="KU6" i="12"/>
  <c r="KN170" i="12"/>
  <c r="KP159" i="12"/>
  <c r="KP168" i="12"/>
  <c r="KW176" i="12"/>
  <c r="KW177" i="12"/>
  <c r="KW166" i="12"/>
  <c r="KW149" i="12"/>
  <c r="KW67" i="12"/>
  <c r="KV72" i="12" s="1"/>
  <c r="KW38" i="12"/>
  <c r="KW44" i="12"/>
  <c r="KW66" i="12"/>
  <c r="KW57" i="12"/>
  <c r="KW69" i="12"/>
  <c r="KW43" i="12"/>
  <c r="KW29" i="12"/>
  <c r="KW15" i="12"/>
  <c r="KW36" i="12"/>
  <c r="KW35" i="12"/>
  <c r="KW24" i="12"/>
  <c r="KW23" i="12"/>
  <c r="KW22" i="12"/>
  <c r="KW21" i="12"/>
  <c r="KW10" i="12"/>
  <c r="KW9" i="12"/>
  <c r="KW8" i="12"/>
  <c r="KW37" i="12"/>
  <c r="KW34" i="12"/>
  <c r="KW30" i="12"/>
  <c r="KW20" i="12"/>
  <c r="KW16" i="12"/>
  <c r="KW6" i="12"/>
  <c r="KW7" i="12"/>
  <c r="KO159" i="12"/>
  <c r="KO173" i="12"/>
  <c r="KO170" i="12"/>
  <c r="KP167" i="12"/>
  <c r="KP173" i="12"/>
  <c r="KM159" i="12"/>
  <c r="KM170" i="12"/>
  <c r="KM173" i="12"/>
  <c r="KZ2" i="12"/>
  <c r="LB1" i="12"/>
  <c r="LC2" i="12"/>
  <c r="KY2" i="12"/>
  <c r="KY72" i="12" s="1"/>
  <c r="LA1" i="12"/>
  <c r="LB2" i="12"/>
  <c r="KZ1" i="12"/>
  <c r="LA2" i="12"/>
  <c r="LC1" i="12"/>
  <c r="KU166" i="12"/>
  <c r="KU149" i="12"/>
  <c r="KU66" i="12"/>
  <c r="KU59" i="12"/>
  <c r="KU55" i="12"/>
  <c r="KU53" i="12"/>
  <c r="KU71" i="12"/>
  <c r="KU44" i="12"/>
  <c r="KU30" i="12"/>
  <c r="KU16" i="12"/>
  <c r="KN168" i="12"/>
  <c r="BP27" i="1"/>
  <c r="CW36" i="7"/>
  <c r="AW36" i="7" s="1"/>
  <c r="CW50" i="7"/>
  <c r="AW50" i="7" s="1"/>
  <c r="CW64" i="7"/>
  <c r="AW64" i="7" s="1"/>
  <c r="CW92" i="7"/>
  <c r="AW92" i="7" s="1"/>
  <c r="CW120" i="7"/>
  <c r="AW120" i="7" s="1"/>
  <c r="BP14" i="1"/>
  <c r="CW78" i="7"/>
  <c r="AW78" i="7" s="1"/>
  <c r="AR173" i="1"/>
  <c r="BP44" i="1"/>
  <c r="BP13" i="1"/>
  <c r="BP38" i="1"/>
  <c r="BP34" i="1"/>
  <c r="AK170" i="1"/>
  <c r="AQ170" i="1"/>
  <c r="AJ170" i="1"/>
  <c r="BP28" i="1"/>
  <c r="L22" i="4"/>
  <c r="C32" i="5" s="1"/>
  <c r="B31" i="5"/>
  <c r="A31" i="5"/>
  <c r="CW22" i="7"/>
  <c r="AW22" i="7" s="1"/>
  <c r="CW106" i="7"/>
  <c r="AW106" i="7" s="1"/>
  <c r="AR168" i="1"/>
  <c r="BW57" i="1"/>
  <c r="BW43" i="1"/>
  <c r="BW29" i="1"/>
  <c r="BW15" i="1"/>
  <c r="BP42" i="1"/>
  <c r="BP16" i="1"/>
  <c r="BQ29" i="1"/>
  <c r="BQ43" i="1"/>
  <c r="BQ15" i="1"/>
  <c r="BP10" i="1"/>
  <c r="BP6" i="1"/>
  <c r="BP20" i="1"/>
  <c r="BP30" i="1"/>
  <c r="BP41" i="1"/>
  <c r="BP23" i="1"/>
  <c r="BK69" i="1"/>
  <c r="BJ72" i="1" s="1"/>
  <c r="AP168" i="1"/>
  <c r="AP167" i="1"/>
  <c r="AO168" i="1"/>
  <c r="BQ35" i="1"/>
  <c r="BQ57" i="1"/>
  <c r="BK39" i="1"/>
  <c r="BQ149" i="1"/>
  <c r="BQ23" i="1"/>
  <c r="BQ166" i="1"/>
  <c r="BQ8" i="1"/>
  <c r="BQ69" i="1"/>
  <c r="BQ37" i="1"/>
  <c r="BQ20" i="1"/>
  <c r="BQ66" i="1"/>
  <c r="BQ38" i="1"/>
  <c r="BQ24" i="1"/>
  <c r="BQ9" i="1"/>
  <c r="BQ22" i="1"/>
  <c r="BQ21" i="1"/>
  <c r="BQ6" i="1"/>
  <c r="BQ10" i="1"/>
  <c r="BQ34" i="1"/>
  <c r="BQ177" i="1"/>
  <c r="BQ176" i="1"/>
  <c r="BQ67" i="1"/>
  <c r="BP72" i="1" s="1"/>
  <c r="BQ44" i="1"/>
  <c r="BQ30" i="1"/>
  <c r="BQ7" i="1"/>
  <c r="BQ16" i="1"/>
  <c r="CX118" i="7"/>
  <c r="CX116" i="7"/>
  <c r="CX117" i="7"/>
  <c r="CX115" i="7"/>
  <c r="CX113" i="7"/>
  <c r="CX111" i="7"/>
  <c r="CX104" i="7"/>
  <c r="CX119" i="7"/>
  <c r="CX114" i="7"/>
  <c r="CX110" i="7"/>
  <c r="CX105" i="7"/>
  <c r="CX103" i="7"/>
  <c r="CX100" i="7"/>
  <c r="CX98" i="7"/>
  <c r="CX96" i="7"/>
  <c r="CX91" i="7"/>
  <c r="CX89" i="7"/>
  <c r="CX102" i="7"/>
  <c r="CX101" i="7"/>
  <c r="CX99" i="7"/>
  <c r="CX97" i="7"/>
  <c r="CX90" i="7"/>
  <c r="CX88" i="7"/>
  <c r="CX87" i="7"/>
  <c r="CX86" i="7"/>
  <c r="CX84" i="7"/>
  <c r="CX82" i="7"/>
  <c r="CX77" i="7"/>
  <c r="CX75" i="7"/>
  <c r="CX85" i="7"/>
  <c r="CX83" i="7"/>
  <c r="CX76" i="7"/>
  <c r="CX74" i="7"/>
  <c r="CX112" i="7"/>
  <c r="CX72" i="7"/>
  <c r="CX70" i="7"/>
  <c r="CX68" i="7"/>
  <c r="CX63" i="7"/>
  <c r="CX61" i="7"/>
  <c r="CX73" i="7"/>
  <c r="CX58" i="7"/>
  <c r="CX56" i="7"/>
  <c r="CX54" i="7"/>
  <c r="CX49" i="7"/>
  <c r="CX47" i="7"/>
  <c r="CX45" i="7"/>
  <c r="CX43" i="7"/>
  <c r="CX41" i="7"/>
  <c r="CX34" i="7"/>
  <c r="CX32" i="7"/>
  <c r="CX71" i="7"/>
  <c r="CX69" i="7"/>
  <c r="CX59" i="7"/>
  <c r="CX57" i="7"/>
  <c r="CX55" i="7"/>
  <c r="CX48" i="7"/>
  <c r="CX46" i="7"/>
  <c r="CX44" i="7"/>
  <c r="CX42" i="7"/>
  <c r="CX40" i="7"/>
  <c r="CX35" i="7"/>
  <c r="CX33" i="7"/>
  <c r="CX31" i="7"/>
  <c r="CX21" i="7"/>
  <c r="CX19" i="7"/>
  <c r="CX17" i="7"/>
  <c r="CX15" i="7"/>
  <c r="CX13" i="7"/>
  <c r="CX60" i="7"/>
  <c r="CX27" i="7"/>
  <c r="CX30" i="7"/>
  <c r="CX28" i="7"/>
  <c r="CX26" i="7"/>
  <c r="CX29" i="7"/>
  <c r="CX12" i="7"/>
  <c r="CX62" i="7"/>
  <c r="CX20" i="7"/>
  <c r="CX18" i="7"/>
  <c r="CX16" i="7"/>
  <c r="CX14" i="7"/>
  <c r="AY9" i="7"/>
  <c r="CY2" i="7"/>
  <c r="BA1" i="7"/>
  <c r="DA1" i="7" s="1"/>
  <c r="AZ2" i="7"/>
  <c r="BP8" i="1"/>
  <c r="AL170" i="1"/>
  <c r="BP7" i="1"/>
  <c r="AO153" i="1"/>
  <c r="AO167" i="1"/>
  <c r="AM167" i="1"/>
  <c r="AR167" i="1"/>
  <c r="AI170" i="1"/>
  <c r="BP37" i="1"/>
  <c r="BP36" i="1"/>
  <c r="BP35" i="1"/>
  <c r="BW38" i="1"/>
  <c r="BW35" i="1"/>
  <c r="BW34" i="1"/>
  <c r="BW22" i="1"/>
  <c r="BW24" i="1"/>
  <c r="BW21" i="1"/>
  <c r="BW20" i="1"/>
  <c r="BW16" i="1"/>
  <c r="BW9" i="1"/>
  <c r="BW8" i="1"/>
  <c r="BW10" i="1"/>
  <c r="BW7" i="1"/>
  <c r="BW6" i="1"/>
  <c r="BW37" i="1"/>
  <c r="BW36" i="1"/>
  <c r="BW30" i="1"/>
  <c r="BW23" i="1"/>
  <c r="BK25" i="1"/>
  <c r="BK11" i="1"/>
  <c r="BP22" i="1"/>
  <c r="BP9" i="1"/>
  <c r="BJ24" i="1"/>
  <c r="BJ22" i="1"/>
  <c r="BJ23" i="1"/>
  <c r="BJ21" i="1"/>
  <c r="BJ35" i="1"/>
  <c r="BJ36" i="1"/>
  <c r="BJ37" i="1"/>
  <c r="BJ38" i="1"/>
  <c r="BP24" i="1"/>
  <c r="BJ8" i="1"/>
  <c r="BJ9" i="1"/>
  <c r="BJ7" i="1"/>
  <c r="BJ10" i="1"/>
  <c r="BP21" i="1"/>
  <c r="BU2" i="1"/>
  <c r="BS2" i="1"/>
  <c r="BW44" i="1"/>
  <c r="BV2" i="1"/>
  <c r="BT2" i="1"/>
  <c r="BW69" i="1"/>
  <c r="BW67" i="1"/>
  <c r="AG170" i="1"/>
  <c r="AU70" i="1"/>
  <c r="AU71" i="1" s="1"/>
  <c r="AU160" i="1" s="1"/>
  <c r="AV70" i="1"/>
  <c r="AV71" i="1" s="1"/>
  <c r="AU68" i="1"/>
  <c r="AX70" i="1"/>
  <c r="AX71" i="1" s="1"/>
  <c r="AX160" i="1" s="1"/>
  <c r="AW70" i="1"/>
  <c r="AW71" i="1" s="1"/>
  <c r="AW160" i="1" s="1"/>
  <c r="BW1" i="1"/>
  <c r="BT1" i="1"/>
  <c r="BY1" i="1"/>
  <c r="CA2" i="1" s="1"/>
  <c r="BV1" i="1"/>
  <c r="BU1" i="1"/>
  <c r="BW176" i="1"/>
  <c r="BW166" i="1"/>
  <c r="BW66" i="1"/>
  <c r="BW149" i="1"/>
  <c r="BW177" i="1"/>
  <c r="BV72" i="1" l="1"/>
  <c r="KW11" i="12"/>
  <c r="KS72" i="12"/>
  <c r="Q72" i="12"/>
  <c r="T131" i="12" s="1"/>
  <c r="W72" i="12"/>
  <c r="AO72" i="12"/>
  <c r="AI72" i="12"/>
  <c r="AC72" i="12"/>
  <c r="AF141" i="12" s="1"/>
  <c r="AC172" i="12" s="1"/>
  <c r="AG172" i="12" s="1"/>
  <c r="AU72" i="12"/>
  <c r="BA72" i="12"/>
  <c r="BG72" i="12"/>
  <c r="BM72" i="12"/>
  <c r="BY72" i="12"/>
  <c r="BS72" i="12"/>
  <c r="CE72" i="12"/>
  <c r="CK72" i="12"/>
  <c r="CQ72" i="12"/>
  <c r="CW72" i="12"/>
  <c r="DC72" i="12"/>
  <c r="DO72" i="12"/>
  <c r="DI72" i="12"/>
  <c r="DU72" i="12"/>
  <c r="EA72" i="12"/>
  <c r="EG72" i="12"/>
  <c r="EM72" i="12"/>
  <c r="ES72" i="12"/>
  <c r="EY72" i="12"/>
  <c r="FE72" i="12"/>
  <c r="FK72" i="12"/>
  <c r="FQ72" i="12"/>
  <c r="FW72" i="12"/>
  <c r="GC72" i="12"/>
  <c r="GI72" i="12"/>
  <c r="GU72" i="12"/>
  <c r="GO72" i="12"/>
  <c r="HA72" i="12"/>
  <c r="HG72" i="12"/>
  <c r="HM72" i="12"/>
  <c r="HS72" i="12"/>
  <c r="HY72" i="12"/>
  <c r="IK72" i="12"/>
  <c r="IE72" i="12"/>
  <c r="IW72" i="12"/>
  <c r="IQ72" i="12"/>
  <c r="JC72" i="12"/>
  <c r="JI72" i="12"/>
  <c r="JO72" i="12"/>
  <c r="JU72" i="12"/>
  <c r="KG72" i="12"/>
  <c r="KW25" i="12"/>
  <c r="KQ171" i="12"/>
  <c r="KV81" i="12"/>
  <c r="KM72" i="12"/>
  <c r="KA72" i="12"/>
  <c r="KT157" i="12"/>
  <c r="KT160" i="12"/>
  <c r="KT171" i="12"/>
  <c r="KV160" i="12"/>
  <c r="KV171" i="12"/>
  <c r="KU160" i="12"/>
  <c r="KU171" i="12"/>
  <c r="KS160" i="12"/>
  <c r="KS171" i="12"/>
  <c r="KW171" i="12" s="1"/>
  <c r="KS151" i="12"/>
  <c r="KV151" i="12"/>
  <c r="AV157" i="1"/>
  <c r="AV160" i="1"/>
  <c r="AU151" i="1"/>
  <c r="AX151" i="1"/>
  <c r="AW171" i="1"/>
  <c r="AW157" i="1"/>
  <c r="AU157" i="1"/>
  <c r="AX171" i="1"/>
  <c r="AX157" i="1"/>
  <c r="KU173" i="12"/>
  <c r="KU157" i="12"/>
  <c r="KV172" i="12"/>
  <c r="KS157" i="12"/>
  <c r="KV153" i="12"/>
  <c r="KV157" i="12"/>
  <c r="AS171" i="1"/>
  <c r="AU173" i="1"/>
  <c r="AU171" i="1"/>
  <c r="AV173" i="1"/>
  <c r="AV171" i="1"/>
  <c r="KU153" i="12"/>
  <c r="KJ127" i="12"/>
  <c r="KW39" i="12"/>
  <c r="KS176" i="12"/>
  <c r="KT172" i="12"/>
  <c r="JL83" i="12"/>
  <c r="JL93" i="12" s="1"/>
  <c r="KQ170" i="12"/>
  <c r="KU172" i="12"/>
  <c r="KV84" i="12"/>
  <c r="KV94" i="12" s="1"/>
  <c r="KS153" i="12"/>
  <c r="A32" i="5"/>
  <c r="KV103" i="12"/>
  <c r="KV91" i="12"/>
  <c r="KV112" i="12"/>
  <c r="KQ159" i="12"/>
  <c r="KV8" i="12"/>
  <c r="KV10" i="12"/>
  <c r="KV22" i="12"/>
  <c r="KV37" i="12"/>
  <c r="KV88" i="12"/>
  <c r="KV98" i="12" s="1"/>
  <c r="KV105" i="12"/>
  <c r="KV86" i="12"/>
  <c r="KV96" i="12" s="1"/>
  <c r="KV102" i="12"/>
  <c r="KV114" i="12"/>
  <c r="KV111" i="12"/>
  <c r="KV117" i="12"/>
  <c r="KV115" i="12"/>
  <c r="KV126" i="12"/>
  <c r="JL116" i="12"/>
  <c r="JX127" i="12"/>
  <c r="KD128" i="12"/>
  <c r="JX113" i="12"/>
  <c r="JL111" i="12"/>
  <c r="JL139" i="12"/>
  <c r="JL107" i="12"/>
  <c r="JL88" i="12"/>
  <c r="JL98" i="12" s="1"/>
  <c r="JX115" i="12"/>
  <c r="JR87" i="12"/>
  <c r="JR97" i="12" s="1"/>
  <c r="JR128" i="12"/>
  <c r="JX88" i="12"/>
  <c r="JX98" i="12" s="1"/>
  <c r="JR111" i="12"/>
  <c r="KD83" i="12"/>
  <c r="KD93" i="12" s="1"/>
  <c r="JX116" i="12"/>
  <c r="JL105" i="12"/>
  <c r="JL113" i="12"/>
  <c r="JR139" i="12"/>
  <c r="JR130" i="12"/>
  <c r="JX104" i="12"/>
  <c r="JR118" i="12"/>
  <c r="KD81" i="12"/>
  <c r="JX114" i="12"/>
  <c r="JR114" i="12"/>
  <c r="JR84" i="12"/>
  <c r="JR94" i="12" s="1"/>
  <c r="JR122" i="12"/>
  <c r="JX82" i="12"/>
  <c r="JX92" i="12" s="1"/>
  <c r="KD107" i="12"/>
  <c r="JL82" i="12"/>
  <c r="JL92" i="12" s="1"/>
  <c r="JR110" i="12"/>
  <c r="KD127" i="12"/>
  <c r="JX126" i="12"/>
  <c r="JL106" i="12"/>
  <c r="JL81" i="12"/>
  <c r="JR88" i="12"/>
  <c r="JR98" i="12" s="1"/>
  <c r="JR105" i="12"/>
  <c r="JX122" i="12"/>
  <c r="JR124" i="12"/>
  <c r="KD141" i="12"/>
  <c r="KA172" i="12" s="1"/>
  <c r="KE172" i="12" s="1"/>
  <c r="JX142" i="12"/>
  <c r="JL125" i="12"/>
  <c r="KJ86" i="12"/>
  <c r="KJ96" i="12" s="1"/>
  <c r="KJ118" i="12"/>
  <c r="KJ131" i="12"/>
  <c r="KJ87" i="12"/>
  <c r="KJ97" i="12" s="1"/>
  <c r="KJ122" i="12"/>
  <c r="KJ107" i="12"/>
  <c r="KJ116" i="12"/>
  <c r="KJ126" i="12"/>
  <c r="KJ103" i="12"/>
  <c r="KJ120" i="12"/>
  <c r="KJ130" i="12"/>
  <c r="KV7" i="12"/>
  <c r="KV23" i="12"/>
  <c r="KV35" i="12"/>
  <c r="KV38" i="12"/>
  <c r="KV109" i="12"/>
  <c r="KV107" i="12"/>
  <c r="KV104" i="12"/>
  <c r="KV118" i="12"/>
  <c r="KV116" i="12"/>
  <c r="KV121" i="12"/>
  <c r="KV119" i="12"/>
  <c r="KV130" i="12"/>
  <c r="KV141" i="12"/>
  <c r="KV128" i="12"/>
  <c r="KQ167" i="12"/>
  <c r="KD121" i="12"/>
  <c r="KD82" i="12"/>
  <c r="KD92" i="12" s="1"/>
  <c r="JX109" i="12"/>
  <c r="JR85" i="12"/>
  <c r="JR95" i="12" s="1"/>
  <c r="KD114" i="12"/>
  <c r="JR125" i="12"/>
  <c r="KD124" i="12"/>
  <c r="JX108" i="12"/>
  <c r="JL123" i="12"/>
  <c r="JR82" i="12"/>
  <c r="JR92" i="12" s="1"/>
  <c r="JX130" i="12"/>
  <c r="KD113" i="12"/>
  <c r="JL119" i="12"/>
  <c r="JX128" i="12"/>
  <c r="KD105" i="12"/>
  <c r="KD86" i="12"/>
  <c r="KD96" i="12" s="1"/>
  <c r="KD117" i="12"/>
  <c r="JL87" i="12"/>
  <c r="JL97" i="12" s="1"/>
  <c r="JX123" i="12"/>
  <c r="JL141" i="12"/>
  <c r="JI172" i="12" s="1"/>
  <c r="JM172" i="12" s="1"/>
  <c r="JL117" i="12"/>
  <c r="JX83" i="12"/>
  <c r="JX93" i="12" s="1"/>
  <c r="KD103" i="12"/>
  <c r="JR86" i="12"/>
  <c r="JR96" i="12" s="1"/>
  <c r="JR106" i="12"/>
  <c r="JX117" i="12"/>
  <c r="KD126" i="12"/>
  <c r="JL115" i="12"/>
  <c r="JL121" i="12"/>
  <c r="KP142" i="12"/>
  <c r="JL102" i="12"/>
  <c r="JX106" i="12"/>
  <c r="JR103" i="12"/>
  <c r="JX103" i="12"/>
  <c r="JL126" i="12"/>
  <c r="KD125" i="12"/>
  <c r="JX107" i="12"/>
  <c r="JR104" i="12"/>
  <c r="JR112" i="12"/>
  <c r="KD116" i="12"/>
  <c r="KJ109" i="12"/>
  <c r="KJ125" i="12"/>
  <c r="KJ129" i="12"/>
  <c r="KJ112" i="12"/>
  <c r="KJ124" i="12"/>
  <c r="KJ83" i="12"/>
  <c r="KJ93" i="12" s="1"/>
  <c r="KJ111" i="12"/>
  <c r="KJ141" i="12"/>
  <c r="KG172" i="12" s="1"/>
  <c r="KK172" i="12" s="1"/>
  <c r="KJ82" i="12"/>
  <c r="KJ92" i="12" s="1"/>
  <c r="KJ114" i="12"/>
  <c r="KV21" i="12"/>
  <c r="KP128" i="12"/>
  <c r="KP121" i="12"/>
  <c r="KP124" i="12"/>
  <c r="KP120" i="12"/>
  <c r="KP104" i="12"/>
  <c r="KP110" i="12"/>
  <c r="KP88" i="12"/>
  <c r="KP98" i="12" s="1"/>
  <c r="KP87" i="12"/>
  <c r="KP97" i="12" s="1"/>
  <c r="KP86" i="12"/>
  <c r="KP96" i="12" s="1"/>
  <c r="KP130" i="12"/>
  <c r="KP127" i="12"/>
  <c r="KP117" i="12"/>
  <c r="KP123" i="12"/>
  <c r="KP116" i="12"/>
  <c r="KP111" i="12"/>
  <c r="KP106" i="12"/>
  <c r="KP84" i="12"/>
  <c r="KP94" i="12" s="1"/>
  <c r="KP122" i="12"/>
  <c r="KP113" i="12"/>
  <c r="KP119" i="12"/>
  <c r="KP112" i="12"/>
  <c r="KP118" i="12"/>
  <c r="KP109" i="12"/>
  <c r="KP103" i="12"/>
  <c r="KP107" i="12"/>
  <c r="KP82" i="12"/>
  <c r="KP92" i="12" s="1"/>
  <c r="KP85" i="12"/>
  <c r="KP95" i="12" s="1"/>
  <c r="KP126" i="12"/>
  <c r="KP115" i="12"/>
  <c r="KP108" i="12"/>
  <c r="KP114" i="12"/>
  <c r="KP105" i="12"/>
  <c r="KP102" i="12"/>
  <c r="KP83" i="12"/>
  <c r="KP93" i="12" s="1"/>
  <c r="KP81" i="12"/>
  <c r="AL82" i="12"/>
  <c r="AL92" i="12" s="1"/>
  <c r="AL142" i="12"/>
  <c r="AL131" i="12"/>
  <c r="AL107" i="12"/>
  <c r="AL119" i="12"/>
  <c r="AL139" i="12"/>
  <c r="AL103" i="12"/>
  <c r="AL141" i="12"/>
  <c r="AI172" i="12" s="1"/>
  <c r="AM172" i="12" s="1"/>
  <c r="AL105" i="12"/>
  <c r="AL127" i="12"/>
  <c r="AL117" i="12"/>
  <c r="AL86" i="12"/>
  <c r="AL96" i="12" s="1"/>
  <c r="AR114" i="12"/>
  <c r="AL108" i="12"/>
  <c r="AL125" i="12"/>
  <c r="AL124" i="12"/>
  <c r="AL112" i="12"/>
  <c r="AL113" i="12"/>
  <c r="AL116" i="12"/>
  <c r="AL128" i="12"/>
  <c r="AL83" i="12"/>
  <c r="AL93" i="12" s="1"/>
  <c r="AL88" i="12"/>
  <c r="AL98" i="12" s="1"/>
  <c r="AL106" i="12"/>
  <c r="AL85" i="12"/>
  <c r="AL95" i="12" s="1"/>
  <c r="AL109" i="12"/>
  <c r="AL118" i="12"/>
  <c r="AL126" i="12"/>
  <c r="AL130" i="12"/>
  <c r="AL87" i="12"/>
  <c r="AL97" i="12" s="1"/>
  <c r="AL84" i="12"/>
  <c r="AL94" i="12" s="1"/>
  <c r="AL129" i="12"/>
  <c r="AL111" i="12"/>
  <c r="AL114" i="12"/>
  <c r="AL81" i="12"/>
  <c r="AR108" i="12"/>
  <c r="AR127" i="12"/>
  <c r="AR87" i="12"/>
  <c r="AR97" i="12" s="1"/>
  <c r="AR105" i="12"/>
  <c r="AR102" i="12"/>
  <c r="AR122" i="12"/>
  <c r="AR129" i="12"/>
  <c r="AR82" i="12"/>
  <c r="AR92" i="12" s="1"/>
  <c r="AR118" i="12"/>
  <c r="AR117" i="12"/>
  <c r="AR119" i="12"/>
  <c r="AR110" i="12"/>
  <c r="AR123" i="12"/>
  <c r="AR142" i="12"/>
  <c r="AR111" i="12"/>
  <c r="AR106" i="12"/>
  <c r="AR128" i="12"/>
  <c r="AR139" i="12"/>
  <c r="AR121" i="12"/>
  <c r="AR126" i="12"/>
  <c r="AR124" i="12"/>
  <c r="AR131" i="12"/>
  <c r="AR141" i="12"/>
  <c r="AO172" i="12" s="1"/>
  <c r="AS172" i="12" s="1"/>
  <c r="AR103" i="12"/>
  <c r="AL121" i="12"/>
  <c r="AL120" i="12"/>
  <c r="AR113" i="12"/>
  <c r="AL115" i="12"/>
  <c r="AR88" i="12"/>
  <c r="AR98" i="12" s="1"/>
  <c r="AR104" i="12"/>
  <c r="AL102" i="12"/>
  <c r="AR83" i="12"/>
  <c r="AR93" i="12" s="1"/>
  <c r="AR81" i="12"/>
  <c r="AR130" i="12"/>
  <c r="AL122" i="12"/>
  <c r="AL110" i="12"/>
  <c r="AX125" i="12"/>
  <c r="AX84" i="12"/>
  <c r="AX94" i="12" s="1"/>
  <c r="AX108" i="12"/>
  <c r="AX104" i="12"/>
  <c r="AX105" i="12"/>
  <c r="AR84" i="12"/>
  <c r="AR94" i="12" s="1"/>
  <c r="AL104" i="12"/>
  <c r="AX122" i="12"/>
  <c r="AX87" i="12"/>
  <c r="AX97" i="12" s="1"/>
  <c r="AX115" i="12"/>
  <c r="BD110" i="12"/>
  <c r="AX81" i="12"/>
  <c r="AX113" i="12"/>
  <c r="AX109" i="12"/>
  <c r="AX129" i="12"/>
  <c r="AR85" i="12"/>
  <c r="AR95" i="12" s="1"/>
  <c r="AR107" i="12"/>
  <c r="AR86" i="12"/>
  <c r="AR96" i="12" s="1"/>
  <c r="AR115" i="12"/>
  <c r="AX124" i="12"/>
  <c r="AX114" i="12"/>
  <c r="AX82" i="12"/>
  <c r="AX92" i="12" s="1"/>
  <c r="AX139" i="12"/>
  <c r="AR109" i="12"/>
  <c r="AL123" i="12"/>
  <c r="AR120" i="12"/>
  <c r="AX120" i="12"/>
  <c r="AR116" i="12"/>
  <c r="AX112" i="12"/>
  <c r="AX86" i="12"/>
  <c r="AX96" i="12" s="1"/>
  <c r="AR112" i="12"/>
  <c r="AR125" i="12"/>
  <c r="AX116" i="12"/>
  <c r="BD115" i="12"/>
  <c r="AX103" i="12"/>
  <c r="BD113" i="12"/>
  <c r="BD84" i="12"/>
  <c r="BD94" i="12" s="1"/>
  <c r="AX127" i="12"/>
  <c r="BD123" i="12"/>
  <c r="AX117" i="12"/>
  <c r="BD122" i="12"/>
  <c r="AX119" i="12"/>
  <c r="BD102" i="12"/>
  <c r="AX130" i="12"/>
  <c r="AX123" i="12"/>
  <c r="AX142" i="12"/>
  <c r="BD116" i="12"/>
  <c r="AX88" i="12"/>
  <c r="AX98" i="12" s="1"/>
  <c r="BD82" i="12"/>
  <c r="BD92" i="12" s="1"/>
  <c r="BD87" i="12"/>
  <c r="BD97" i="12" s="1"/>
  <c r="BD131" i="12"/>
  <c r="BJ130" i="12"/>
  <c r="BD111" i="12"/>
  <c r="BD118" i="12"/>
  <c r="AX126" i="12"/>
  <c r="AX128" i="12"/>
  <c r="BD121" i="12"/>
  <c r="BD128" i="12"/>
  <c r="AX131" i="12"/>
  <c r="AX110" i="12"/>
  <c r="AX121" i="12"/>
  <c r="BD107" i="12"/>
  <c r="BD103" i="12"/>
  <c r="BJ124" i="12"/>
  <c r="AX107" i="12"/>
  <c r="BD105" i="12"/>
  <c r="AX141" i="12"/>
  <c r="AU172" i="12" s="1"/>
  <c r="AY172" i="12" s="1"/>
  <c r="AX106" i="12"/>
  <c r="BD130" i="12"/>
  <c r="AX111" i="12"/>
  <c r="BD83" i="12"/>
  <c r="BD93" i="12" s="1"/>
  <c r="AX102" i="12"/>
  <c r="BD81" i="12"/>
  <c r="AX85" i="12"/>
  <c r="AX95" i="12" s="1"/>
  <c r="BD119" i="12"/>
  <c r="BD129" i="12"/>
  <c r="BP128" i="12"/>
  <c r="BJ119" i="12"/>
  <c r="BJ113" i="12"/>
  <c r="BD126" i="12"/>
  <c r="BJ88" i="12"/>
  <c r="BJ98" i="12" s="1"/>
  <c r="BD114" i="12"/>
  <c r="BJ83" i="12"/>
  <c r="BJ93" i="12" s="1"/>
  <c r="BD117" i="12"/>
  <c r="AX118" i="12"/>
  <c r="BJ139" i="12"/>
  <c r="BJ106" i="12"/>
  <c r="BJ131" i="12"/>
  <c r="BJ120" i="12"/>
  <c r="BJ109" i="12"/>
  <c r="BD104" i="12"/>
  <c r="BD112" i="12"/>
  <c r="BD142" i="12"/>
  <c r="BD85" i="12"/>
  <c r="BD95" i="12" s="1"/>
  <c r="BD108" i="12"/>
  <c r="BJ116" i="12"/>
  <c r="BD127" i="12"/>
  <c r="AX83" i="12"/>
  <c r="AX93" i="12" s="1"/>
  <c r="BD125" i="12"/>
  <c r="BJ104" i="12"/>
  <c r="BJ118" i="12"/>
  <c r="BJ108" i="12"/>
  <c r="BJ87" i="12"/>
  <c r="BJ97" i="12" s="1"/>
  <c r="BJ86" i="12"/>
  <c r="BJ96" i="12" s="1"/>
  <c r="BJ126" i="12"/>
  <c r="BD109" i="12"/>
  <c r="BD141" i="12"/>
  <c r="BA172" i="12" s="1"/>
  <c r="BE172" i="12" s="1"/>
  <c r="BD86" i="12"/>
  <c r="BD96" i="12" s="1"/>
  <c r="BD124" i="12"/>
  <c r="BD139" i="12"/>
  <c r="BJ102" i="12"/>
  <c r="BJ117" i="12"/>
  <c r="BD120" i="12"/>
  <c r="BJ122" i="12"/>
  <c r="BD106" i="12"/>
  <c r="BJ103" i="12"/>
  <c r="BJ85" i="12"/>
  <c r="BJ95" i="12" s="1"/>
  <c r="BJ112" i="12"/>
  <c r="BJ105" i="12"/>
  <c r="BJ125" i="12"/>
  <c r="BJ123" i="12"/>
  <c r="BJ81" i="12"/>
  <c r="BJ142" i="12"/>
  <c r="BJ107" i="12"/>
  <c r="BJ111" i="12"/>
  <c r="BJ115" i="12"/>
  <c r="BJ114" i="12"/>
  <c r="BJ82" i="12"/>
  <c r="BJ92" i="12" s="1"/>
  <c r="BJ127" i="12"/>
  <c r="BJ84" i="12"/>
  <c r="BJ94" i="12" s="1"/>
  <c r="BJ141" i="12"/>
  <c r="BG172" i="12" s="1"/>
  <c r="BK172" i="12" s="1"/>
  <c r="BJ128" i="12"/>
  <c r="BJ129" i="12"/>
  <c r="BD88" i="12"/>
  <c r="BD98" i="12" s="1"/>
  <c r="BP129" i="12"/>
  <c r="BV142" i="12"/>
  <c r="BJ121" i="12"/>
  <c r="BJ110" i="12"/>
  <c r="BP115" i="12"/>
  <c r="BV85" i="12"/>
  <c r="BV95" i="12" s="1"/>
  <c r="BV102" i="12"/>
  <c r="BP102" i="12"/>
  <c r="BV119" i="12"/>
  <c r="BP127" i="12"/>
  <c r="BP104" i="12"/>
  <c r="BP141" i="12"/>
  <c r="BM172" i="12" s="1"/>
  <c r="BQ172" i="12" s="1"/>
  <c r="BP111" i="12"/>
  <c r="BP110" i="12"/>
  <c r="BP105" i="12"/>
  <c r="BV122" i="12"/>
  <c r="BV129" i="12"/>
  <c r="BP106" i="12"/>
  <c r="BV128" i="12"/>
  <c r="BV87" i="12"/>
  <c r="BV97" i="12" s="1"/>
  <c r="BV107" i="12"/>
  <c r="BP108" i="12"/>
  <c r="BP139" i="12"/>
  <c r="BV120" i="12"/>
  <c r="BV115" i="12"/>
  <c r="CH124" i="12"/>
  <c r="BV118" i="12"/>
  <c r="BP122" i="12"/>
  <c r="BV121" i="12"/>
  <c r="BV105" i="12"/>
  <c r="BP116" i="12"/>
  <c r="BP119" i="12"/>
  <c r="BV130" i="12"/>
  <c r="BP125" i="12"/>
  <c r="BV86" i="12"/>
  <c r="BV96" i="12" s="1"/>
  <c r="BV114" i="12"/>
  <c r="BP114" i="12"/>
  <c r="BP121" i="12"/>
  <c r="BV123" i="12"/>
  <c r="BV81" i="12"/>
  <c r="BV103" i="12"/>
  <c r="BP124" i="12"/>
  <c r="BV125" i="12"/>
  <c r="BV112" i="12"/>
  <c r="BP88" i="12"/>
  <c r="BP98" i="12" s="1"/>
  <c r="BP86" i="12"/>
  <c r="BP96" i="12" s="1"/>
  <c r="BP103" i="12"/>
  <c r="BP85" i="12"/>
  <c r="BP95" i="12" s="1"/>
  <c r="BV106" i="12"/>
  <c r="BP112" i="12"/>
  <c r="BP83" i="12"/>
  <c r="BP93" i="12" s="1"/>
  <c r="BP118" i="12"/>
  <c r="BV141" i="12"/>
  <c r="BS172" i="12" s="1"/>
  <c r="BW172" i="12" s="1"/>
  <c r="BV84" i="12"/>
  <c r="BV94" i="12" s="1"/>
  <c r="BP126" i="12"/>
  <c r="BP142" i="12"/>
  <c r="BP81" i="12"/>
  <c r="BP84" i="12"/>
  <c r="BP94" i="12" s="1"/>
  <c r="BV126" i="12"/>
  <c r="BV110" i="12"/>
  <c r="BP123" i="12"/>
  <c r="BP113" i="12"/>
  <c r="BV131" i="12"/>
  <c r="BP130" i="12"/>
  <c r="BP120" i="12"/>
  <c r="BP82" i="12"/>
  <c r="BP92" i="12" s="1"/>
  <c r="BP107" i="12"/>
  <c r="BP109" i="12"/>
  <c r="BV117" i="12"/>
  <c r="BV88" i="12"/>
  <c r="BV98" i="12" s="1"/>
  <c r="BV111" i="12"/>
  <c r="CB87" i="12"/>
  <c r="CB97" i="12" s="1"/>
  <c r="BP131" i="12"/>
  <c r="BP87" i="12"/>
  <c r="BP97" i="12" s="1"/>
  <c r="BP117" i="12"/>
  <c r="BV83" i="12"/>
  <c r="BV93" i="12" s="1"/>
  <c r="BV127" i="12"/>
  <c r="CB126" i="12"/>
  <c r="BV104" i="12"/>
  <c r="BV116" i="12"/>
  <c r="CB141" i="12"/>
  <c r="BY172" i="12" s="1"/>
  <c r="CC172" i="12" s="1"/>
  <c r="BV124" i="12"/>
  <c r="BV108" i="12"/>
  <c r="CB129" i="12"/>
  <c r="BV139" i="12"/>
  <c r="CB119" i="12"/>
  <c r="CB124" i="12"/>
  <c r="CB130" i="12"/>
  <c r="CB128" i="12"/>
  <c r="CB131" i="12"/>
  <c r="BV113" i="12"/>
  <c r="BV109" i="12"/>
  <c r="CB106" i="12"/>
  <c r="BV82" i="12"/>
  <c r="BV92" i="12" s="1"/>
  <c r="CB127" i="12"/>
  <c r="CB117" i="12"/>
  <c r="CB115" i="12"/>
  <c r="CB112" i="12"/>
  <c r="CB120" i="12"/>
  <c r="CB118" i="12"/>
  <c r="CH141" i="12"/>
  <c r="CE172" i="12" s="1"/>
  <c r="CI172" i="12" s="1"/>
  <c r="CB142" i="12"/>
  <c r="CB122" i="12"/>
  <c r="CH121" i="12"/>
  <c r="CB111" i="12"/>
  <c r="CH126" i="12"/>
  <c r="CB109" i="12"/>
  <c r="CB85" i="12"/>
  <c r="CB95" i="12" s="1"/>
  <c r="CB121" i="12"/>
  <c r="CB83" i="12"/>
  <c r="CB93" i="12" s="1"/>
  <c r="CB108" i="12"/>
  <c r="CB113" i="12"/>
  <c r="CB116" i="12"/>
  <c r="CB81" i="12"/>
  <c r="CH102" i="12"/>
  <c r="CB105" i="12"/>
  <c r="CH120" i="12"/>
  <c r="CH104" i="12"/>
  <c r="CB104" i="12"/>
  <c r="CH123" i="12"/>
  <c r="CH122" i="12"/>
  <c r="CB103" i="12"/>
  <c r="CB139" i="12"/>
  <c r="CN139" i="12"/>
  <c r="CB125" i="12"/>
  <c r="CB123" i="12"/>
  <c r="CB86" i="12"/>
  <c r="CB96" i="12" s="1"/>
  <c r="CB82" i="12"/>
  <c r="CB92" i="12" s="1"/>
  <c r="CB114" i="12"/>
  <c r="CH110" i="12"/>
  <c r="CB102" i="12"/>
  <c r="CH129" i="12"/>
  <c r="CB107" i="12"/>
  <c r="CB84" i="12"/>
  <c r="CB94" i="12" s="1"/>
  <c r="CB88" i="12"/>
  <c r="CB98" i="12" s="1"/>
  <c r="CB110" i="12"/>
  <c r="CH117" i="12"/>
  <c r="CH119" i="12"/>
  <c r="CH115" i="12"/>
  <c r="CH106" i="12"/>
  <c r="CH142" i="12"/>
  <c r="CH87" i="12"/>
  <c r="CH97" i="12" s="1"/>
  <c r="CH139" i="12"/>
  <c r="CH112" i="12"/>
  <c r="CH116" i="12"/>
  <c r="CH84" i="12"/>
  <c r="CH94" i="12" s="1"/>
  <c r="CT139" i="12"/>
  <c r="CH113" i="12"/>
  <c r="CH131" i="12"/>
  <c r="CH130" i="12"/>
  <c r="CH107" i="12"/>
  <c r="CH127" i="12"/>
  <c r="CH86" i="12"/>
  <c r="CH96" i="12" s="1"/>
  <c r="CN127" i="12"/>
  <c r="CH109" i="12"/>
  <c r="CH82" i="12"/>
  <c r="CH92" i="12" s="1"/>
  <c r="CH103" i="12"/>
  <c r="CH128" i="12"/>
  <c r="CH125" i="12"/>
  <c r="CH85" i="12"/>
  <c r="CH95" i="12" s="1"/>
  <c r="CN141" i="12"/>
  <c r="CK172" i="12" s="1"/>
  <c r="CO172" i="12" s="1"/>
  <c r="CT128" i="12"/>
  <c r="CN128" i="12"/>
  <c r="CH105" i="12"/>
  <c r="CH88" i="12"/>
  <c r="CH98" i="12" s="1"/>
  <c r="CH118" i="12"/>
  <c r="CH111" i="12"/>
  <c r="CH108" i="12"/>
  <c r="CH114" i="12"/>
  <c r="CH83" i="12"/>
  <c r="CH93" i="12" s="1"/>
  <c r="CN130" i="12"/>
  <c r="CH81" i="12"/>
  <c r="CN117" i="12"/>
  <c r="CN116" i="12"/>
  <c r="CN121" i="12"/>
  <c r="CN86" i="12"/>
  <c r="CN96" i="12" s="1"/>
  <c r="CN131" i="12"/>
  <c r="CN115" i="12"/>
  <c r="CN124" i="12"/>
  <c r="CN84" i="12"/>
  <c r="CN94" i="12" s="1"/>
  <c r="CN122" i="12"/>
  <c r="CT130" i="12"/>
  <c r="CN108" i="12"/>
  <c r="CN88" i="12"/>
  <c r="CN98" i="12" s="1"/>
  <c r="CN120" i="12"/>
  <c r="CN118" i="12"/>
  <c r="CN142" i="12"/>
  <c r="CN119" i="12"/>
  <c r="CT142" i="12"/>
  <c r="CN113" i="12"/>
  <c r="CN110" i="12"/>
  <c r="CN83" i="12"/>
  <c r="CN93" i="12" s="1"/>
  <c r="CN126" i="12"/>
  <c r="CN114" i="12"/>
  <c r="CN125" i="12"/>
  <c r="CN82" i="12"/>
  <c r="CN92" i="12" s="1"/>
  <c r="CN109" i="12"/>
  <c r="CN104" i="12"/>
  <c r="CN123" i="12"/>
  <c r="CT141" i="12"/>
  <c r="CQ172" i="12" s="1"/>
  <c r="CU172" i="12" s="1"/>
  <c r="CN85" i="12"/>
  <c r="CN95" i="12" s="1"/>
  <c r="CN103" i="12"/>
  <c r="CN105" i="12"/>
  <c r="CN87" i="12"/>
  <c r="CN97" i="12" s="1"/>
  <c r="CN106" i="12"/>
  <c r="CN129" i="12"/>
  <c r="CN102" i="12"/>
  <c r="CN111" i="12"/>
  <c r="CN81" i="12"/>
  <c r="CN112" i="12"/>
  <c r="CN107" i="12"/>
  <c r="CT119" i="12"/>
  <c r="CT117" i="12"/>
  <c r="CT105" i="12"/>
  <c r="CT102" i="12"/>
  <c r="CT126" i="12"/>
  <c r="CT115" i="12"/>
  <c r="CT123" i="12"/>
  <c r="CT109" i="12"/>
  <c r="CT83" i="12"/>
  <c r="CT93" i="12" s="1"/>
  <c r="CT103" i="12"/>
  <c r="CT131" i="12"/>
  <c r="CT106" i="12"/>
  <c r="CT118" i="12"/>
  <c r="CT87" i="12"/>
  <c r="CT97" i="12" s="1"/>
  <c r="CT129" i="12"/>
  <c r="CT81" i="12"/>
  <c r="CT122" i="12"/>
  <c r="CT114" i="12"/>
  <c r="CT108" i="12"/>
  <c r="CT110" i="12"/>
  <c r="CT82" i="12"/>
  <c r="CT92" i="12" s="1"/>
  <c r="CT127" i="12"/>
  <c r="CT121" i="12"/>
  <c r="DF123" i="12"/>
  <c r="CT111" i="12"/>
  <c r="CT84" i="12"/>
  <c r="CT94" i="12" s="1"/>
  <c r="CT112" i="12"/>
  <c r="CT120" i="12"/>
  <c r="CT104" i="12"/>
  <c r="CT85" i="12"/>
  <c r="CT95" i="12" s="1"/>
  <c r="CZ128" i="12"/>
  <c r="CT107" i="12"/>
  <c r="CT125" i="12"/>
  <c r="CT113" i="12"/>
  <c r="CT88" i="12"/>
  <c r="CT98" i="12" s="1"/>
  <c r="CT116" i="12"/>
  <c r="CT86" i="12"/>
  <c r="CT96" i="12" s="1"/>
  <c r="CT124" i="12"/>
  <c r="DF112" i="12"/>
  <c r="CZ126" i="12"/>
  <c r="DF102" i="12"/>
  <c r="CZ116" i="12"/>
  <c r="DF115" i="12"/>
  <c r="DF110" i="12"/>
  <c r="CZ104" i="12"/>
  <c r="DF116" i="12"/>
  <c r="DF108" i="12"/>
  <c r="CZ122" i="12"/>
  <c r="DF103" i="12"/>
  <c r="CZ83" i="12"/>
  <c r="CZ93" i="12" s="1"/>
  <c r="DF124" i="12"/>
  <c r="CZ102" i="12"/>
  <c r="CZ86" i="12"/>
  <c r="CZ96" i="12" s="1"/>
  <c r="CZ103" i="12"/>
  <c r="CZ105" i="12"/>
  <c r="DF128" i="12"/>
  <c r="DF88" i="12"/>
  <c r="DF98" i="12" s="1"/>
  <c r="DF130" i="12"/>
  <c r="CZ131" i="12"/>
  <c r="DL83" i="12"/>
  <c r="DL93" i="12" s="1"/>
  <c r="CZ139" i="12"/>
  <c r="DF131" i="12"/>
  <c r="CZ142" i="12"/>
  <c r="CZ82" i="12"/>
  <c r="CZ92" i="12" s="1"/>
  <c r="DF105" i="12"/>
  <c r="DF129" i="12"/>
  <c r="CZ106" i="12"/>
  <c r="DF120" i="12"/>
  <c r="DF139" i="12"/>
  <c r="CZ115" i="12"/>
  <c r="DF106" i="12"/>
  <c r="CZ110" i="12"/>
  <c r="DF126" i="12"/>
  <c r="DF111" i="12"/>
  <c r="DF107" i="12"/>
  <c r="DF81" i="12"/>
  <c r="DF114" i="12"/>
  <c r="DF86" i="12"/>
  <c r="DF96" i="12" s="1"/>
  <c r="CZ120" i="12"/>
  <c r="CZ127" i="12"/>
  <c r="CZ119" i="12"/>
  <c r="CZ108" i="12"/>
  <c r="DF104" i="12"/>
  <c r="CZ109" i="12"/>
  <c r="CZ141" i="12"/>
  <c r="CW172" i="12" s="1"/>
  <c r="DA172" i="12" s="1"/>
  <c r="CZ124" i="12"/>
  <c r="DF113" i="12"/>
  <c r="CZ118" i="12"/>
  <c r="DF82" i="12"/>
  <c r="DF92" i="12" s="1"/>
  <c r="CZ81" i="12"/>
  <c r="CZ112" i="12"/>
  <c r="DF127" i="12"/>
  <c r="CZ117" i="12"/>
  <c r="DL114" i="12"/>
  <c r="CZ87" i="12"/>
  <c r="CZ97" i="12" s="1"/>
  <c r="CZ114" i="12"/>
  <c r="CZ113" i="12"/>
  <c r="CZ107" i="12"/>
  <c r="DF121" i="12"/>
  <c r="DF109" i="12"/>
  <c r="CZ130" i="12"/>
  <c r="DF84" i="12"/>
  <c r="DF94" i="12" s="1"/>
  <c r="CZ88" i="12"/>
  <c r="CZ98" i="12" s="1"/>
  <c r="DF142" i="12"/>
  <c r="DF125" i="12"/>
  <c r="CZ125" i="12"/>
  <c r="CZ121" i="12"/>
  <c r="CZ85" i="12"/>
  <c r="CZ95" i="12" s="1"/>
  <c r="CZ111" i="12"/>
  <c r="DF122" i="12"/>
  <c r="CZ84" i="12"/>
  <c r="CZ94" i="12" s="1"/>
  <c r="CZ129" i="12"/>
  <c r="CZ123" i="12"/>
  <c r="DF141" i="12"/>
  <c r="DC172" i="12" s="1"/>
  <c r="DG172" i="12" s="1"/>
  <c r="DF119" i="12"/>
  <c r="DF87" i="12"/>
  <c r="DF97" i="12" s="1"/>
  <c r="DF117" i="12"/>
  <c r="DF85" i="12"/>
  <c r="DF95" i="12" s="1"/>
  <c r="DF83" i="12"/>
  <c r="DF93" i="12" s="1"/>
  <c r="DF118" i="12"/>
  <c r="DL124" i="12"/>
  <c r="DL131" i="12"/>
  <c r="DL128" i="12"/>
  <c r="DL86" i="12"/>
  <c r="DL96" i="12" s="1"/>
  <c r="DL116" i="12"/>
  <c r="DL112" i="12"/>
  <c r="DL84" i="12"/>
  <c r="DL94" i="12" s="1"/>
  <c r="DL142" i="12"/>
  <c r="DL117" i="12"/>
  <c r="DL118" i="12"/>
  <c r="DL130" i="12"/>
  <c r="DL88" i="12"/>
  <c r="DL98" i="12" s="1"/>
  <c r="DL109" i="12"/>
  <c r="DL129" i="12"/>
  <c r="DL82" i="12"/>
  <c r="DL92" i="12" s="1"/>
  <c r="DL110" i="12"/>
  <c r="DL102" i="12"/>
  <c r="DL107" i="12"/>
  <c r="DL139" i="12"/>
  <c r="DL121" i="12"/>
  <c r="DL122" i="12"/>
  <c r="DL104" i="12"/>
  <c r="DL111" i="12"/>
  <c r="DL113" i="12"/>
  <c r="DL106" i="12"/>
  <c r="DL108" i="12"/>
  <c r="DL85" i="12"/>
  <c r="DL95" i="12" s="1"/>
  <c r="DL123" i="12"/>
  <c r="DL141" i="12"/>
  <c r="DI172" i="12" s="1"/>
  <c r="DM172" i="12" s="1"/>
  <c r="DL127" i="12"/>
  <c r="DL81" i="12"/>
  <c r="DL120" i="12"/>
  <c r="DL115" i="12"/>
  <c r="DL105" i="12"/>
  <c r="DL125" i="12"/>
  <c r="DL103" i="12"/>
  <c r="DL126" i="12"/>
  <c r="DR85" i="12"/>
  <c r="DR95" i="12" s="1"/>
  <c r="DL119" i="12"/>
  <c r="DL87" i="12"/>
  <c r="DL97" i="12" s="1"/>
  <c r="DR125" i="12"/>
  <c r="DR122" i="12"/>
  <c r="DR126" i="12"/>
  <c r="DR108" i="12"/>
  <c r="DR139" i="12"/>
  <c r="DR112" i="12"/>
  <c r="DR120" i="12"/>
  <c r="DR82" i="12"/>
  <c r="DR92" i="12" s="1"/>
  <c r="DR116" i="12"/>
  <c r="DR88" i="12"/>
  <c r="DR98" i="12" s="1"/>
  <c r="DR129" i="12"/>
  <c r="DR117" i="12"/>
  <c r="DR118" i="12"/>
  <c r="DR131" i="12"/>
  <c r="DR103" i="12"/>
  <c r="DR124" i="12"/>
  <c r="DR115" i="12"/>
  <c r="DR102" i="12"/>
  <c r="DR104" i="12"/>
  <c r="DR105" i="12"/>
  <c r="DR84" i="12"/>
  <c r="DR94" i="12" s="1"/>
  <c r="DR111" i="12"/>
  <c r="DR141" i="12"/>
  <c r="DO172" i="12" s="1"/>
  <c r="DS172" i="12" s="1"/>
  <c r="DR81" i="12"/>
  <c r="ED126" i="12"/>
  <c r="DR127" i="12"/>
  <c r="DR83" i="12"/>
  <c r="DR93" i="12" s="1"/>
  <c r="DR121" i="12"/>
  <c r="DR110" i="12"/>
  <c r="DR107" i="12"/>
  <c r="DR109" i="12"/>
  <c r="DR114" i="12"/>
  <c r="DR128" i="12"/>
  <c r="DR86" i="12"/>
  <c r="DR96" i="12" s="1"/>
  <c r="DR142" i="12"/>
  <c r="DR113" i="12"/>
  <c r="DR106" i="12"/>
  <c r="DR87" i="12"/>
  <c r="DR97" i="12" s="1"/>
  <c r="DR123" i="12"/>
  <c r="DR119" i="12"/>
  <c r="DR130" i="12"/>
  <c r="DX130" i="12"/>
  <c r="DX115" i="12"/>
  <c r="DX127" i="12"/>
  <c r="ED139" i="12"/>
  <c r="DX114" i="12"/>
  <c r="DX83" i="12"/>
  <c r="DX93" i="12" s="1"/>
  <c r="DX86" i="12"/>
  <c r="DX96" i="12" s="1"/>
  <c r="DX105" i="12"/>
  <c r="DX128" i="12"/>
  <c r="DX111" i="12"/>
  <c r="DX123" i="12"/>
  <c r="DX87" i="12"/>
  <c r="DX97" i="12" s="1"/>
  <c r="DX139" i="12"/>
  <c r="ED130" i="12"/>
  <c r="ED129" i="12"/>
  <c r="DX84" i="12"/>
  <c r="DX94" i="12" s="1"/>
  <c r="DX122" i="12"/>
  <c r="DX119" i="12"/>
  <c r="DX120" i="12"/>
  <c r="DX118" i="12"/>
  <c r="ED141" i="12"/>
  <c r="EA172" i="12" s="1"/>
  <c r="EE172" i="12" s="1"/>
  <c r="DX141" i="12"/>
  <c r="DU172" i="12" s="1"/>
  <c r="DY172" i="12" s="1"/>
  <c r="DX113" i="12"/>
  <c r="DX131" i="12"/>
  <c r="DX85" i="12"/>
  <c r="DX95" i="12" s="1"/>
  <c r="DX106" i="12"/>
  <c r="DX107" i="12"/>
  <c r="DX108" i="12"/>
  <c r="DX129" i="12"/>
  <c r="DX116" i="12"/>
  <c r="DX121" i="12"/>
  <c r="DX103" i="12"/>
  <c r="DX142" i="12"/>
  <c r="DX124" i="12"/>
  <c r="DX125" i="12"/>
  <c r="DX104" i="12"/>
  <c r="DX81" i="12"/>
  <c r="DX102" i="12"/>
  <c r="DX88" i="12"/>
  <c r="DX98" i="12" s="1"/>
  <c r="DX110" i="12"/>
  <c r="EJ104" i="12"/>
  <c r="DX117" i="12"/>
  <c r="EJ86" i="12"/>
  <c r="EJ96" i="12" s="1"/>
  <c r="DX112" i="12"/>
  <c r="ED131" i="12"/>
  <c r="DX126" i="12"/>
  <c r="DX82" i="12"/>
  <c r="DX92" i="12" s="1"/>
  <c r="DX109" i="12"/>
  <c r="EJ123" i="12"/>
  <c r="ED123" i="12"/>
  <c r="ED110" i="12"/>
  <c r="EJ116" i="12"/>
  <c r="EJ106" i="12"/>
  <c r="ED116" i="12"/>
  <c r="EJ129" i="12"/>
  <c r="EJ141" i="12"/>
  <c r="EG172" i="12" s="1"/>
  <c r="EK172" i="12" s="1"/>
  <c r="EJ127" i="12"/>
  <c r="EJ81" i="12"/>
  <c r="EJ88" i="12"/>
  <c r="EJ98" i="12" s="1"/>
  <c r="EJ121" i="12"/>
  <c r="EJ114" i="12"/>
  <c r="EJ125" i="12"/>
  <c r="ED111" i="12"/>
  <c r="EJ110" i="12"/>
  <c r="ED87" i="12"/>
  <c r="ED97" i="12" s="1"/>
  <c r="ED114" i="12"/>
  <c r="EJ107" i="12"/>
  <c r="EJ119" i="12"/>
  <c r="EJ111" i="12"/>
  <c r="ED105" i="12"/>
  <c r="ED125" i="12"/>
  <c r="EJ113" i="12"/>
  <c r="ED124" i="12"/>
  <c r="ED103" i="12"/>
  <c r="ED115" i="12"/>
  <c r="ED107" i="12"/>
  <c r="EJ139" i="12"/>
  <c r="ED117" i="12"/>
  <c r="EJ82" i="12"/>
  <c r="EJ92" i="12" s="1"/>
  <c r="ED122" i="12"/>
  <c r="ED81" i="12"/>
  <c r="EJ118" i="12"/>
  <c r="EJ109" i="12"/>
  <c r="EJ120" i="12"/>
  <c r="ED113" i="12"/>
  <c r="ED102" i="12"/>
  <c r="ED142" i="12"/>
  <c r="EP107" i="12"/>
  <c r="EJ84" i="12"/>
  <c r="EJ94" i="12" s="1"/>
  <c r="ED85" i="12"/>
  <c r="ED95" i="12" s="1"/>
  <c r="ED86" i="12"/>
  <c r="ED96" i="12" s="1"/>
  <c r="EJ124" i="12"/>
  <c r="EJ122" i="12"/>
  <c r="ED128" i="12"/>
  <c r="EJ87" i="12"/>
  <c r="EJ97" i="12" s="1"/>
  <c r="EP81" i="12"/>
  <c r="EP82" i="12"/>
  <c r="EP92" i="12" s="1"/>
  <c r="EJ115" i="12"/>
  <c r="EJ108" i="12"/>
  <c r="EJ102" i="12"/>
  <c r="EJ126" i="12"/>
  <c r="EJ85" i="12"/>
  <c r="EJ95" i="12" s="1"/>
  <c r="EJ128" i="12"/>
  <c r="EJ117" i="12"/>
  <c r="EJ130" i="12"/>
  <c r="EJ112" i="12"/>
  <c r="EJ142" i="12"/>
  <c r="ED127" i="12"/>
  <c r="EJ131" i="12"/>
  <c r="ED108" i="12"/>
  <c r="ED118" i="12"/>
  <c r="ED106" i="12"/>
  <c r="ED120" i="12"/>
  <c r="ED84" i="12"/>
  <c r="ED94" i="12" s="1"/>
  <c r="EJ83" i="12"/>
  <c r="EJ93" i="12" s="1"/>
  <c r="ED83" i="12"/>
  <c r="ED93" i="12" s="1"/>
  <c r="EJ105" i="12"/>
  <c r="ED112" i="12"/>
  <c r="ED104" i="12"/>
  <c r="ED121" i="12"/>
  <c r="ED88" i="12"/>
  <c r="ED98" i="12" s="1"/>
  <c r="EJ103" i="12"/>
  <c r="ED109" i="12"/>
  <c r="ED119" i="12"/>
  <c r="ED82" i="12"/>
  <c r="ED92" i="12" s="1"/>
  <c r="EP108" i="12"/>
  <c r="EP125" i="12"/>
  <c r="EP119" i="12"/>
  <c r="EP84" i="12"/>
  <c r="EP94" i="12" s="1"/>
  <c r="EP106" i="12"/>
  <c r="EP121" i="12"/>
  <c r="FB81" i="12"/>
  <c r="EP105" i="12"/>
  <c r="EP116" i="12"/>
  <c r="EP109" i="12"/>
  <c r="EP131" i="12"/>
  <c r="EP83" i="12"/>
  <c r="EP93" i="12" s="1"/>
  <c r="EP123" i="12"/>
  <c r="EP86" i="12"/>
  <c r="EP96" i="12" s="1"/>
  <c r="EP118" i="12"/>
  <c r="EP130" i="12"/>
  <c r="EP110" i="12"/>
  <c r="EP88" i="12"/>
  <c r="EP98" i="12" s="1"/>
  <c r="EP87" i="12"/>
  <c r="EP97" i="12" s="1"/>
  <c r="EP141" i="12"/>
  <c r="EM172" i="12" s="1"/>
  <c r="EQ172" i="12" s="1"/>
  <c r="EP114" i="12"/>
  <c r="EP103" i="12"/>
  <c r="EP104" i="12"/>
  <c r="EP111" i="12"/>
  <c r="EP126" i="12"/>
  <c r="EP120" i="12"/>
  <c r="EP113" i="12"/>
  <c r="EP102" i="12"/>
  <c r="EP129" i="12"/>
  <c r="EP115" i="12"/>
  <c r="EP139" i="12"/>
  <c r="EP85" i="12"/>
  <c r="EP95" i="12" s="1"/>
  <c r="EP112" i="12"/>
  <c r="EP122" i="12"/>
  <c r="EP117" i="12"/>
  <c r="EP128" i="12"/>
  <c r="EP124" i="12"/>
  <c r="EP127" i="12"/>
  <c r="EP142" i="12"/>
  <c r="FB84" i="12"/>
  <c r="FB94" i="12" s="1"/>
  <c r="EV131" i="12"/>
  <c r="EV128" i="12"/>
  <c r="EV141" i="12"/>
  <c r="ES172" i="12" s="1"/>
  <c r="EW172" i="12" s="1"/>
  <c r="FB120" i="12"/>
  <c r="FB87" i="12"/>
  <c r="FB97" i="12" s="1"/>
  <c r="EV122" i="12"/>
  <c r="FB86" i="12"/>
  <c r="FB96" i="12" s="1"/>
  <c r="EV85" i="12"/>
  <c r="EV95" i="12" s="1"/>
  <c r="FB141" i="12"/>
  <c r="EY172" i="12" s="1"/>
  <c r="FC172" i="12" s="1"/>
  <c r="EV118" i="12"/>
  <c r="EV108" i="12"/>
  <c r="FB85" i="12"/>
  <c r="FB95" i="12" s="1"/>
  <c r="FB115" i="12"/>
  <c r="FB82" i="12"/>
  <c r="FB92" i="12" s="1"/>
  <c r="FB111" i="12"/>
  <c r="FB108" i="12"/>
  <c r="FB110" i="12"/>
  <c r="EV112" i="12"/>
  <c r="FB126" i="12"/>
  <c r="FB106" i="12"/>
  <c r="FB107" i="12"/>
  <c r="FB109" i="12"/>
  <c r="FB125" i="12"/>
  <c r="EV130" i="12"/>
  <c r="EV83" i="12"/>
  <c r="EV93" i="12" s="1"/>
  <c r="EV129" i="12"/>
  <c r="FB88" i="12"/>
  <c r="FB98" i="12" s="1"/>
  <c r="FB116" i="12"/>
  <c r="EV126" i="12"/>
  <c r="EV104" i="12"/>
  <c r="FB119" i="12"/>
  <c r="FB117" i="12"/>
  <c r="FB104" i="12"/>
  <c r="FB122" i="12"/>
  <c r="EV142" i="12"/>
  <c r="FB83" i="12"/>
  <c r="FB93" i="12" s="1"/>
  <c r="EV87" i="12"/>
  <c r="EV97" i="12" s="1"/>
  <c r="FB129" i="12"/>
  <c r="EV115" i="12"/>
  <c r="EV120" i="12"/>
  <c r="EV105" i="12"/>
  <c r="FB105" i="12"/>
  <c r="FB124" i="12"/>
  <c r="FB123" i="12"/>
  <c r="FB139" i="12"/>
  <c r="EV103" i="12"/>
  <c r="EV102" i="12"/>
  <c r="FB112" i="12"/>
  <c r="EV139" i="12"/>
  <c r="FB142" i="12"/>
  <c r="EV109" i="12"/>
  <c r="EV121" i="12"/>
  <c r="FB102" i="12"/>
  <c r="EV113" i="12"/>
  <c r="EV106" i="12"/>
  <c r="EV114" i="12"/>
  <c r="FB114" i="12"/>
  <c r="EV123" i="12"/>
  <c r="EV125" i="12"/>
  <c r="EV81" i="12"/>
  <c r="EV107" i="12"/>
  <c r="FB131" i="12"/>
  <c r="EV84" i="12"/>
  <c r="EV94" i="12" s="1"/>
  <c r="FB127" i="12"/>
  <c r="FB118" i="12"/>
  <c r="EV127" i="12"/>
  <c r="FB121" i="12"/>
  <c r="EV88" i="12"/>
  <c r="EV98" i="12" s="1"/>
  <c r="EV117" i="12"/>
  <c r="EV82" i="12"/>
  <c r="EV92" i="12" s="1"/>
  <c r="EV124" i="12"/>
  <c r="FB128" i="12"/>
  <c r="FB130" i="12"/>
  <c r="EV110" i="12"/>
  <c r="FB113" i="12"/>
  <c r="EV111" i="12"/>
  <c r="EV86" i="12"/>
  <c r="EV96" i="12" s="1"/>
  <c r="EV119" i="12"/>
  <c r="EV116" i="12"/>
  <c r="FB103" i="12"/>
  <c r="FH131" i="12"/>
  <c r="FH141" i="12"/>
  <c r="FE172" i="12" s="1"/>
  <c r="FI172" i="12" s="1"/>
  <c r="FH142" i="12"/>
  <c r="FH129" i="12"/>
  <c r="FH126" i="12"/>
  <c r="FH117" i="12"/>
  <c r="FH130" i="12"/>
  <c r="FH110" i="12"/>
  <c r="FH124" i="12"/>
  <c r="FH122" i="12"/>
  <c r="FH139" i="12"/>
  <c r="FH123" i="12"/>
  <c r="FH109" i="12"/>
  <c r="FH102" i="12"/>
  <c r="FH127" i="12"/>
  <c r="FH108" i="12"/>
  <c r="FH118" i="12"/>
  <c r="FH120" i="12"/>
  <c r="FN142" i="12"/>
  <c r="FH82" i="12"/>
  <c r="FH92" i="12" s="1"/>
  <c r="FH104" i="12"/>
  <c r="FH128" i="12"/>
  <c r="FH125" i="12"/>
  <c r="FH103" i="12"/>
  <c r="FH112" i="12"/>
  <c r="FH116" i="12"/>
  <c r="FN128" i="12"/>
  <c r="FN129" i="12"/>
  <c r="FN131" i="12"/>
  <c r="FH121" i="12"/>
  <c r="FH115" i="12"/>
  <c r="FH87" i="12"/>
  <c r="FH97" i="12" s="1"/>
  <c r="FH86" i="12"/>
  <c r="FH96" i="12" s="1"/>
  <c r="FH88" i="12"/>
  <c r="FH98" i="12" s="1"/>
  <c r="FH105" i="12"/>
  <c r="FH111" i="12"/>
  <c r="FH84" i="12"/>
  <c r="FH94" i="12" s="1"/>
  <c r="FH85" i="12"/>
  <c r="FH95" i="12" s="1"/>
  <c r="FH107" i="12"/>
  <c r="FH114" i="12"/>
  <c r="FH106" i="12"/>
  <c r="FH83" i="12"/>
  <c r="FH93" i="12" s="1"/>
  <c r="FH119" i="12"/>
  <c r="FH81" i="12"/>
  <c r="FH113" i="12"/>
  <c r="FN105" i="12"/>
  <c r="FN81" i="12"/>
  <c r="FN121" i="12"/>
  <c r="FN106" i="12"/>
  <c r="FN124" i="12"/>
  <c r="FZ123" i="12"/>
  <c r="FN127" i="12"/>
  <c r="FN125" i="12"/>
  <c r="FN112" i="12"/>
  <c r="FN113" i="12"/>
  <c r="FN130" i="12"/>
  <c r="FN83" i="12"/>
  <c r="FN93" i="12" s="1"/>
  <c r="FN109" i="12"/>
  <c r="FN122" i="12"/>
  <c r="FT129" i="12"/>
  <c r="FN84" i="12"/>
  <c r="FN94" i="12" s="1"/>
  <c r="FN108" i="12"/>
  <c r="FN123" i="12"/>
  <c r="FN82" i="12"/>
  <c r="FN92" i="12" s="1"/>
  <c r="FN119" i="12"/>
  <c r="FN116" i="12"/>
  <c r="FN111" i="12"/>
  <c r="FN86" i="12"/>
  <c r="FN96" i="12" s="1"/>
  <c r="FN104" i="12"/>
  <c r="FN107" i="12"/>
  <c r="FN110" i="12"/>
  <c r="FN139" i="12"/>
  <c r="FN88" i="12"/>
  <c r="FN98" i="12" s="1"/>
  <c r="FN85" i="12"/>
  <c r="FN95" i="12" s="1"/>
  <c r="FN126" i="12"/>
  <c r="FN120" i="12"/>
  <c r="FN114" i="12"/>
  <c r="FZ114" i="12"/>
  <c r="FN141" i="12"/>
  <c r="FK172" i="12" s="1"/>
  <c r="FO172" i="12" s="1"/>
  <c r="FN87" i="12"/>
  <c r="FN97" i="12" s="1"/>
  <c r="FN103" i="12"/>
  <c r="FN117" i="12"/>
  <c r="FN102" i="12"/>
  <c r="FN118" i="12"/>
  <c r="FN115" i="12"/>
  <c r="FT85" i="12"/>
  <c r="FT95" i="12" s="1"/>
  <c r="FT116" i="12"/>
  <c r="FZ117" i="12"/>
  <c r="FT128" i="12"/>
  <c r="FT84" i="12"/>
  <c r="FT94" i="12" s="1"/>
  <c r="FT83" i="12"/>
  <c r="FT93" i="12" s="1"/>
  <c r="FT112" i="12"/>
  <c r="FT81" i="12"/>
  <c r="FT111" i="12"/>
  <c r="FT107" i="12"/>
  <c r="FT114" i="12"/>
  <c r="FT130" i="12"/>
  <c r="FT109" i="12"/>
  <c r="FT86" i="12"/>
  <c r="FT96" i="12" s="1"/>
  <c r="FT127" i="12"/>
  <c r="FT142" i="12"/>
  <c r="FT110" i="12"/>
  <c r="FT131" i="12"/>
  <c r="FT106" i="12"/>
  <c r="FT87" i="12"/>
  <c r="FT97" i="12" s="1"/>
  <c r="FT121" i="12"/>
  <c r="FT119" i="12"/>
  <c r="FT113" i="12"/>
  <c r="FT102" i="12"/>
  <c r="FT88" i="12"/>
  <c r="FT98" i="12" s="1"/>
  <c r="FT120" i="12"/>
  <c r="FT108" i="12"/>
  <c r="FT125" i="12"/>
  <c r="FT139" i="12"/>
  <c r="FT105" i="12"/>
  <c r="FT122" i="12"/>
  <c r="GF103" i="12"/>
  <c r="FT118" i="12"/>
  <c r="FT123" i="12"/>
  <c r="FT103" i="12"/>
  <c r="FT117" i="12"/>
  <c r="FT141" i="12"/>
  <c r="FQ172" i="12" s="1"/>
  <c r="FU172" i="12" s="1"/>
  <c r="FT124" i="12"/>
  <c r="FT126" i="12"/>
  <c r="FT104" i="12"/>
  <c r="FT82" i="12"/>
  <c r="FT92" i="12" s="1"/>
  <c r="FT115" i="12"/>
  <c r="FZ115" i="12"/>
  <c r="GF116" i="12"/>
  <c r="FZ111" i="12"/>
  <c r="FZ84" i="12"/>
  <c r="FZ94" i="12" s="1"/>
  <c r="GF126" i="12"/>
  <c r="GF88" i="12"/>
  <c r="GF98" i="12" s="1"/>
  <c r="FZ130" i="12"/>
  <c r="FZ103" i="12"/>
  <c r="GF125" i="12"/>
  <c r="GF112" i="12"/>
  <c r="FZ112" i="12"/>
  <c r="FZ105" i="12"/>
  <c r="GF142" i="12"/>
  <c r="FZ85" i="12"/>
  <c r="FZ95" i="12" s="1"/>
  <c r="GF119" i="12"/>
  <c r="GF102" i="12"/>
  <c r="FZ129" i="12"/>
  <c r="GF118" i="12"/>
  <c r="FZ116" i="12"/>
  <c r="FZ107" i="12"/>
  <c r="FZ124" i="12"/>
  <c r="FZ104" i="12"/>
  <c r="GF121" i="12"/>
  <c r="GF139" i="12"/>
  <c r="FZ119" i="12"/>
  <c r="GF84" i="12"/>
  <c r="GF94" i="12" s="1"/>
  <c r="FZ113" i="12"/>
  <c r="GF107" i="12"/>
  <c r="GF115" i="12"/>
  <c r="GF110" i="12"/>
  <c r="FZ106" i="12"/>
  <c r="FZ128" i="12"/>
  <c r="FZ88" i="12"/>
  <c r="FZ98" i="12" s="1"/>
  <c r="GF127" i="12"/>
  <c r="GF83" i="12"/>
  <c r="GF93" i="12" s="1"/>
  <c r="FZ125" i="12"/>
  <c r="GF141" i="12"/>
  <c r="GC172" i="12" s="1"/>
  <c r="GG172" i="12" s="1"/>
  <c r="FZ118" i="12"/>
  <c r="FZ141" i="12"/>
  <c r="FW172" i="12" s="1"/>
  <c r="GA172" i="12" s="1"/>
  <c r="GF86" i="12"/>
  <c r="GF96" i="12" s="1"/>
  <c r="GF105" i="12"/>
  <c r="FZ82" i="12"/>
  <c r="FZ92" i="12" s="1"/>
  <c r="GF113" i="12"/>
  <c r="GF111" i="12"/>
  <c r="FZ110" i="12"/>
  <c r="GF131" i="12"/>
  <c r="FZ109" i="12"/>
  <c r="GF104" i="12"/>
  <c r="FZ142" i="12"/>
  <c r="GF114" i="12"/>
  <c r="GF81" i="12"/>
  <c r="GF128" i="12"/>
  <c r="FZ108" i="12"/>
  <c r="FZ131" i="12"/>
  <c r="FZ121" i="12"/>
  <c r="FZ83" i="12"/>
  <c r="FZ93" i="12" s="1"/>
  <c r="FZ102" i="12"/>
  <c r="GF120" i="12"/>
  <c r="GF85" i="12"/>
  <c r="GF95" i="12" s="1"/>
  <c r="FZ86" i="12"/>
  <c r="FZ96" i="12" s="1"/>
  <c r="FZ139" i="12"/>
  <c r="GF108" i="12"/>
  <c r="GF117" i="12"/>
  <c r="FZ127" i="12"/>
  <c r="FZ120" i="12"/>
  <c r="GF106" i="12"/>
  <c r="GF109" i="12"/>
  <c r="GF129" i="12"/>
  <c r="GF87" i="12"/>
  <c r="GF97" i="12" s="1"/>
  <c r="FZ87" i="12"/>
  <c r="FZ97" i="12" s="1"/>
  <c r="FZ122" i="12"/>
  <c r="GF130" i="12"/>
  <c r="GF123" i="12"/>
  <c r="FZ126" i="12"/>
  <c r="GF124" i="12"/>
  <c r="GF122" i="12"/>
  <c r="FZ81" i="12"/>
  <c r="GF82" i="12"/>
  <c r="GF92" i="12" s="1"/>
  <c r="GL122" i="12"/>
  <c r="GL88" i="12"/>
  <c r="GL98" i="12" s="1"/>
  <c r="GL130" i="12"/>
  <c r="GL128" i="12"/>
  <c r="GL81" i="12"/>
  <c r="GL115" i="12"/>
  <c r="GL120" i="12"/>
  <c r="GL110" i="12"/>
  <c r="GL129" i="12"/>
  <c r="GL142" i="12"/>
  <c r="GL111" i="12"/>
  <c r="GL141" i="12"/>
  <c r="GI172" i="12" s="1"/>
  <c r="GM172" i="12" s="1"/>
  <c r="GL124" i="12"/>
  <c r="GL109" i="12"/>
  <c r="GL82" i="12"/>
  <c r="GL92" i="12" s="1"/>
  <c r="GL125" i="12"/>
  <c r="GL107" i="12"/>
  <c r="GL112" i="12"/>
  <c r="GL102" i="12"/>
  <c r="GR128" i="12"/>
  <c r="GL108" i="12"/>
  <c r="GL104" i="12"/>
  <c r="GL123" i="12"/>
  <c r="GL105" i="12"/>
  <c r="GL85" i="12"/>
  <c r="GL95" i="12" s="1"/>
  <c r="GL86" i="12"/>
  <c r="GL96" i="12" s="1"/>
  <c r="GL119" i="12"/>
  <c r="GL139" i="12"/>
  <c r="GL121" i="12"/>
  <c r="GL106" i="12"/>
  <c r="GL83" i="12"/>
  <c r="GL93" i="12" s="1"/>
  <c r="GL84" i="12"/>
  <c r="GL94" i="12" s="1"/>
  <c r="GL114" i="12"/>
  <c r="GL87" i="12"/>
  <c r="GL97" i="12" s="1"/>
  <c r="GL118" i="12"/>
  <c r="GL117" i="12"/>
  <c r="GL116" i="12"/>
  <c r="GL113" i="12"/>
  <c r="GL127" i="12"/>
  <c r="GL103" i="12"/>
  <c r="GL131" i="12"/>
  <c r="GL126" i="12"/>
  <c r="GR117" i="12"/>
  <c r="GR127" i="12"/>
  <c r="GX83" i="12"/>
  <c r="GX93" i="12" s="1"/>
  <c r="GR81" i="12"/>
  <c r="GX124" i="12"/>
  <c r="GX115" i="12"/>
  <c r="GX114" i="12"/>
  <c r="GX125" i="12"/>
  <c r="GX126" i="12"/>
  <c r="GR109" i="12"/>
  <c r="GX142" i="12"/>
  <c r="GX81" i="12"/>
  <c r="GR111" i="12"/>
  <c r="GR123" i="12"/>
  <c r="GR115" i="12"/>
  <c r="GX103" i="12"/>
  <c r="GR129" i="12"/>
  <c r="GR125" i="12"/>
  <c r="GR116" i="12"/>
  <c r="GR141" i="12"/>
  <c r="GO172" i="12" s="1"/>
  <c r="GS172" i="12" s="1"/>
  <c r="GR85" i="12"/>
  <c r="GR95" i="12" s="1"/>
  <c r="GX107" i="12"/>
  <c r="GX128" i="12"/>
  <c r="GR110" i="12"/>
  <c r="GR126" i="12"/>
  <c r="GX117" i="12"/>
  <c r="GR114" i="12"/>
  <c r="GR118" i="12"/>
  <c r="GR84" i="12"/>
  <c r="GR94" i="12" s="1"/>
  <c r="GX112" i="12"/>
  <c r="GR82" i="12"/>
  <c r="GR92" i="12" s="1"/>
  <c r="GX102" i="12"/>
  <c r="GR106" i="12"/>
  <c r="GX118" i="12"/>
  <c r="GR130" i="12"/>
  <c r="GR112" i="12"/>
  <c r="GR119" i="12"/>
  <c r="GX121" i="12"/>
  <c r="GR108" i="12"/>
  <c r="GX85" i="12"/>
  <c r="GX95" i="12" s="1"/>
  <c r="GX82" i="12"/>
  <c r="GX92" i="12" s="1"/>
  <c r="GR124" i="12"/>
  <c r="GX123" i="12"/>
  <c r="GX84" i="12"/>
  <c r="GX94" i="12" s="1"/>
  <c r="GR88" i="12"/>
  <c r="GR98" i="12" s="1"/>
  <c r="GR83" i="12"/>
  <c r="GR93" i="12" s="1"/>
  <c r="GX110" i="12"/>
  <c r="GR87" i="12"/>
  <c r="GR97" i="12" s="1"/>
  <c r="GR86" i="12"/>
  <c r="GR96" i="12" s="1"/>
  <c r="GX87" i="12"/>
  <c r="GX97" i="12" s="1"/>
  <c r="GR131" i="12"/>
  <c r="GX113" i="12"/>
  <c r="GR120" i="12"/>
  <c r="GX139" i="12"/>
  <c r="GX120" i="12"/>
  <c r="GR103" i="12"/>
  <c r="GX127" i="12"/>
  <c r="GX130" i="12"/>
  <c r="GR122" i="12"/>
  <c r="GX141" i="12"/>
  <c r="GU172" i="12" s="1"/>
  <c r="GY172" i="12" s="1"/>
  <c r="GX129" i="12"/>
  <c r="GX122" i="12"/>
  <c r="GX116" i="12"/>
  <c r="GR113" i="12"/>
  <c r="GR142" i="12"/>
  <c r="GR139" i="12"/>
  <c r="GX105" i="12"/>
  <c r="GR104" i="12"/>
  <c r="GR121" i="12"/>
  <c r="GR107" i="12"/>
  <c r="GR105" i="12"/>
  <c r="GX109" i="12"/>
  <c r="GX106" i="12"/>
  <c r="GR102" i="12"/>
  <c r="GX104" i="12"/>
  <c r="GX86" i="12"/>
  <c r="GX96" i="12" s="1"/>
  <c r="GX88" i="12"/>
  <c r="GX98" i="12" s="1"/>
  <c r="GX131" i="12"/>
  <c r="GX119" i="12"/>
  <c r="GX111" i="12"/>
  <c r="HD125" i="12"/>
  <c r="HD106" i="12"/>
  <c r="HD126" i="12"/>
  <c r="HD128" i="12"/>
  <c r="HP112" i="12"/>
  <c r="HD120" i="12"/>
  <c r="HD123" i="12"/>
  <c r="HD129" i="12"/>
  <c r="HD127" i="12"/>
  <c r="GX108" i="12"/>
  <c r="HD141" i="12"/>
  <c r="HA172" i="12" s="1"/>
  <c r="HE172" i="12" s="1"/>
  <c r="HD118" i="12"/>
  <c r="HD113" i="12"/>
  <c r="HD107" i="12"/>
  <c r="HD121" i="12"/>
  <c r="HJ142" i="12"/>
  <c r="HD85" i="12"/>
  <c r="HD95" i="12" s="1"/>
  <c r="HD108" i="12"/>
  <c r="HD139" i="12"/>
  <c r="HD111" i="12"/>
  <c r="HD88" i="12"/>
  <c r="HD98" i="12" s="1"/>
  <c r="HD124" i="12"/>
  <c r="HD122" i="12"/>
  <c r="HD114" i="12"/>
  <c r="HD112" i="12"/>
  <c r="HJ84" i="12"/>
  <c r="HJ94" i="12" s="1"/>
  <c r="HP120" i="12"/>
  <c r="HD109" i="12"/>
  <c r="HD103" i="12"/>
  <c r="HD119" i="12"/>
  <c r="HD115" i="12"/>
  <c r="HD142" i="12"/>
  <c r="HD131" i="12"/>
  <c r="HD116" i="12"/>
  <c r="HD81" i="12"/>
  <c r="HD102" i="12"/>
  <c r="HD130" i="12"/>
  <c r="HD86" i="12"/>
  <c r="HD96" i="12" s="1"/>
  <c r="HD117" i="12"/>
  <c r="HD83" i="12"/>
  <c r="HD93" i="12" s="1"/>
  <c r="HD82" i="12"/>
  <c r="HD92" i="12" s="1"/>
  <c r="HD87" i="12"/>
  <c r="HD97" i="12" s="1"/>
  <c r="HD104" i="12"/>
  <c r="HD110" i="12"/>
  <c r="HD105" i="12"/>
  <c r="HD84" i="12"/>
  <c r="HD94" i="12" s="1"/>
  <c r="HP118" i="12"/>
  <c r="HJ117" i="12"/>
  <c r="HJ131" i="12"/>
  <c r="HJ115" i="12"/>
  <c r="HJ109" i="12"/>
  <c r="HP123" i="12"/>
  <c r="HP107" i="12"/>
  <c r="HJ141" i="12"/>
  <c r="HG172" i="12" s="1"/>
  <c r="HK172" i="12" s="1"/>
  <c r="HJ127" i="12"/>
  <c r="HJ110" i="12"/>
  <c r="HJ102" i="12"/>
  <c r="HP88" i="12"/>
  <c r="HP98" i="12" s="1"/>
  <c r="HP117" i="12"/>
  <c r="HP124" i="12"/>
  <c r="HJ129" i="12"/>
  <c r="HJ123" i="12"/>
  <c r="HP125" i="12"/>
  <c r="HP141" i="12"/>
  <c r="HM172" i="12" s="1"/>
  <c r="HQ172" i="12" s="1"/>
  <c r="HP142" i="12"/>
  <c r="HP111" i="12"/>
  <c r="HJ139" i="12"/>
  <c r="HJ106" i="12"/>
  <c r="HJ107" i="12"/>
  <c r="HJ113" i="12"/>
  <c r="HJ87" i="12"/>
  <c r="HJ97" i="12" s="1"/>
  <c r="HP87" i="12"/>
  <c r="HP97" i="12" s="1"/>
  <c r="HJ122" i="12"/>
  <c r="HJ125" i="12"/>
  <c r="HJ103" i="12"/>
  <c r="HP102" i="12"/>
  <c r="HJ104" i="12"/>
  <c r="HJ121" i="12"/>
  <c r="HP83" i="12"/>
  <c r="HP93" i="12" s="1"/>
  <c r="HP119" i="12"/>
  <c r="HP121" i="12"/>
  <c r="HP126" i="12"/>
  <c r="HJ88" i="12"/>
  <c r="HJ98" i="12" s="1"/>
  <c r="HJ82" i="12"/>
  <c r="HJ92" i="12" s="1"/>
  <c r="HV119" i="12"/>
  <c r="HJ108" i="12"/>
  <c r="HP129" i="12"/>
  <c r="HJ130" i="12"/>
  <c r="HP108" i="12"/>
  <c r="HJ105" i="12"/>
  <c r="HP81" i="12"/>
  <c r="HP115" i="12"/>
  <c r="HP104" i="12"/>
  <c r="HP85" i="12"/>
  <c r="HP95" i="12" s="1"/>
  <c r="HP116" i="12"/>
  <c r="HJ116" i="12"/>
  <c r="HP110" i="12"/>
  <c r="HP122" i="12"/>
  <c r="HJ81" i="12"/>
  <c r="HP139" i="12"/>
  <c r="HP131" i="12"/>
  <c r="HJ83" i="12"/>
  <c r="HJ93" i="12" s="1"/>
  <c r="HP113" i="12"/>
  <c r="HP103" i="12"/>
  <c r="HJ118" i="12"/>
  <c r="HV86" i="12"/>
  <c r="HV96" i="12" s="1"/>
  <c r="HJ85" i="12"/>
  <c r="HJ95" i="12" s="1"/>
  <c r="HP128" i="12"/>
  <c r="HP84" i="12"/>
  <c r="HP94" i="12" s="1"/>
  <c r="HJ120" i="12"/>
  <c r="HJ128" i="12"/>
  <c r="HJ111" i="12"/>
  <c r="HP106" i="12"/>
  <c r="HJ124" i="12"/>
  <c r="HJ112" i="12"/>
  <c r="HP114" i="12"/>
  <c r="HJ86" i="12"/>
  <c r="HJ96" i="12" s="1"/>
  <c r="HJ119" i="12"/>
  <c r="HJ114" i="12"/>
  <c r="HP86" i="12"/>
  <c r="HP96" i="12" s="1"/>
  <c r="HP130" i="12"/>
  <c r="HJ126" i="12"/>
  <c r="HP105" i="12"/>
  <c r="HP127" i="12"/>
  <c r="HP82" i="12"/>
  <c r="HP92" i="12" s="1"/>
  <c r="HP109" i="12"/>
  <c r="HV88" i="12"/>
  <c r="HV98" i="12" s="1"/>
  <c r="HV104" i="12"/>
  <c r="HV103" i="12"/>
  <c r="HV84" i="12"/>
  <c r="HV94" i="12" s="1"/>
  <c r="HV117" i="12"/>
  <c r="HV112" i="12"/>
  <c r="HV142" i="12"/>
  <c r="HV126" i="12"/>
  <c r="HV123" i="12"/>
  <c r="HV116" i="12"/>
  <c r="HV114" i="12"/>
  <c r="HV106" i="12"/>
  <c r="HV83" i="12"/>
  <c r="HV93" i="12" s="1"/>
  <c r="HV124" i="12"/>
  <c r="HV141" i="12"/>
  <c r="HS172" i="12" s="1"/>
  <c r="HW172" i="12" s="1"/>
  <c r="HV118" i="12"/>
  <c r="HV121" i="12"/>
  <c r="HV131" i="12"/>
  <c r="IB113" i="12"/>
  <c r="HV127" i="12"/>
  <c r="HV129" i="12"/>
  <c r="HV107" i="12"/>
  <c r="HV85" i="12"/>
  <c r="HV95" i="12" s="1"/>
  <c r="HV111" i="12"/>
  <c r="HV102" i="12"/>
  <c r="HV139" i="12"/>
  <c r="HV110" i="12"/>
  <c r="HV122" i="12"/>
  <c r="HV87" i="12"/>
  <c r="HV97" i="12" s="1"/>
  <c r="HV130" i="12"/>
  <c r="HV108" i="12"/>
  <c r="HV120" i="12"/>
  <c r="HV115" i="12"/>
  <c r="HV81" i="12"/>
  <c r="HV109" i="12"/>
  <c r="HV113" i="12"/>
  <c r="HV128" i="12"/>
  <c r="HV82" i="12"/>
  <c r="HV92" i="12" s="1"/>
  <c r="HV125" i="12"/>
  <c r="HV105" i="12"/>
  <c r="IB124" i="12"/>
  <c r="IB106" i="12"/>
  <c r="IB112" i="12"/>
  <c r="IB84" i="12"/>
  <c r="IB94" i="12" s="1"/>
  <c r="IB125" i="12"/>
  <c r="IB87" i="12"/>
  <c r="IB97" i="12" s="1"/>
  <c r="IB104" i="12"/>
  <c r="IB103" i="12"/>
  <c r="IB122" i="12"/>
  <c r="IB109" i="12"/>
  <c r="IB105" i="12"/>
  <c r="IB123" i="12"/>
  <c r="IB131" i="12"/>
  <c r="IB81" i="12"/>
  <c r="IB141" i="12"/>
  <c r="HY172" i="12" s="1"/>
  <c r="IC172" i="12" s="1"/>
  <c r="IB126" i="12"/>
  <c r="IB86" i="12"/>
  <c r="IB96" i="12" s="1"/>
  <c r="IB111" i="12"/>
  <c r="IB130" i="12"/>
  <c r="IB121" i="12"/>
  <c r="IB142" i="12"/>
  <c r="IB116" i="12"/>
  <c r="IB83" i="12"/>
  <c r="IB93" i="12" s="1"/>
  <c r="IB120" i="12"/>
  <c r="IB119" i="12"/>
  <c r="IB129" i="12"/>
  <c r="IH103" i="12"/>
  <c r="IB85" i="12"/>
  <c r="IB95" i="12" s="1"/>
  <c r="IH85" i="12"/>
  <c r="IH95" i="12" s="1"/>
  <c r="IB127" i="12"/>
  <c r="IB107" i="12"/>
  <c r="IB117" i="12"/>
  <c r="IB115" i="12"/>
  <c r="IB128" i="12"/>
  <c r="IB82" i="12"/>
  <c r="IB92" i="12" s="1"/>
  <c r="IB114" i="12"/>
  <c r="IB118" i="12"/>
  <c r="IB102" i="12"/>
  <c r="IB110" i="12"/>
  <c r="IB139" i="12"/>
  <c r="IB88" i="12"/>
  <c r="IB98" i="12" s="1"/>
  <c r="IB108" i="12"/>
  <c r="IH109" i="12"/>
  <c r="IH86" i="12"/>
  <c r="IH96" i="12" s="1"/>
  <c r="IH121" i="12"/>
  <c r="IH119" i="12"/>
  <c r="IH112" i="12"/>
  <c r="IH110" i="12"/>
  <c r="IH106" i="12"/>
  <c r="IH108" i="12"/>
  <c r="IH127" i="12"/>
  <c r="IH81" i="12"/>
  <c r="IH113" i="12"/>
  <c r="IH126" i="12"/>
  <c r="IH88" i="12"/>
  <c r="IH98" i="12" s="1"/>
  <c r="IH107" i="12"/>
  <c r="IH139" i="12"/>
  <c r="IH84" i="12"/>
  <c r="IH94" i="12" s="1"/>
  <c r="IH115" i="12"/>
  <c r="IH128" i="12"/>
  <c r="IH124" i="12"/>
  <c r="IH83" i="12"/>
  <c r="IH93" i="12" s="1"/>
  <c r="IH114" i="12"/>
  <c r="IH131" i="12"/>
  <c r="IH102" i="12"/>
  <c r="IH122" i="12"/>
  <c r="IH142" i="12"/>
  <c r="IH116" i="12"/>
  <c r="IH82" i="12"/>
  <c r="IH92" i="12" s="1"/>
  <c r="IH141" i="12"/>
  <c r="IE172" i="12" s="1"/>
  <c r="II172" i="12" s="1"/>
  <c r="IH111" i="12"/>
  <c r="IH120" i="12"/>
  <c r="IH118" i="12"/>
  <c r="IH129" i="12"/>
  <c r="IH104" i="12"/>
  <c r="IH130" i="12"/>
  <c r="IH125" i="12"/>
  <c r="IH117" i="12"/>
  <c r="IH105" i="12"/>
  <c r="IN103" i="12"/>
  <c r="IH87" i="12"/>
  <c r="IH97" i="12" s="1"/>
  <c r="IH123" i="12"/>
  <c r="IN127" i="12"/>
  <c r="IN128" i="12"/>
  <c r="IN108" i="12"/>
  <c r="IN129" i="12"/>
  <c r="IN112" i="12"/>
  <c r="IN107" i="12"/>
  <c r="IN115" i="12"/>
  <c r="IN111" i="12"/>
  <c r="IN125" i="12"/>
  <c r="IT141" i="12"/>
  <c r="IQ172" i="12" s="1"/>
  <c r="IU172" i="12" s="1"/>
  <c r="IN84" i="12"/>
  <c r="IN94" i="12" s="1"/>
  <c r="IT130" i="12"/>
  <c r="IN106" i="12"/>
  <c r="IN123" i="12"/>
  <c r="IN130" i="12"/>
  <c r="IN141" i="12"/>
  <c r="IK172" i="12" s="1"/>
  <c r="IO172" i="12" s="1"/>
  <c r="IN81" i="12"/>
  <c r="IN139" i="12"/>
  <c r="IN131" i="12"/>
  <c r="IN110" i="12"/>
  <c r="IN121" i="12"/>
  <c r="IN126" i="12"/>
  <c r="IN105" i="12"/>
  <c r="IN120" i="12"/>
  <c r="IN116" i="12"/>
  <c r="IN124" i="12"/>
  <c r="IN114" i="12"/>
  <c r="IN104" i="12"/>
  <c r="IN119" i="12"/>
  <c r="IN86" i="12"/>
  <c r="IN96" i="12" s="1"/>
  <c r="IN82" i="12"/>
  <c r="IN92" i="12" s="1"/>
  <c r="IN118" i="12"/>
  <c r="IN87" i="12"/>
  <c r="IN97" i="12" s="1"/>
  <c r="IN88" i="12"/>
  <c r="IN98" i="12" s="1"/>
  <c r="IN117" i="12"/>
  <c r="IN122" i="12"/>
  <c r="IN113" i="12"/>
  <c r="IN109" i="12"/>
  <c r="IN142" i="12"/>
  <c r="IN85" i="12"/>
  <c r="IN95" i="12" s="1"/>
  <c r="IN102" i="12"/>
  <c r="IN83" i="12"/>
  <c r="IN93" i="12" s="1"/>
  <c r="IT123" i="12"/>
  <c r="IT142" i="12"/>
  <c r="IT88" i="12"/>
  <c r="IT98" i="12" s="1"/>
  <c r="IT112" i="12"/>
  <c r="IT122" i="12"/>
  <c r="IT124" i="12"/>
  <c r="IT113" i="12"/>
  <c r="IT139" i="12"/>
  <c r="IT81" i="12"/>
  <c r="IT82" i="12"/>
  <c r="IT92" i="12" s="1"/>
  <c r="IT126" i="12"/>
  <c r="IT131" i="12"/>
  <c r="IT87" i="12"/>
  <c r="IT97" i="12" s="1"/>
  <c r="IT127" i="12"/>
  <c r="IT107" i="12"/>
  <c r="IT115" i="12"/>
  <c r="IT128" i="12"/>
  <c r="IT129" i="12"/>
  <c r="IT86" i="12"/>
  <c r="IT96" i="12" s="1"/>
  <c r="IT121" i="12"/>
  <c r="IT84" i="12"/>
  <c r="IT94" i="12" s="1"/>
  <c r="IT119" i="12"/>
  <c r="IT103" i="12"/>
  <c r="IT117" i="12"/>
  <c r="IT108" i="12"/>
  <c r="IT106" i="12"/>
  <c r="IT125" i="12"/>
  <c r="JF122" i="12"/>
  <c r="IT102" i="12"/>
  <c r="IT120" i="12"/>
  <c r="IT111" i="12"/>
  <c r="IT116" i="12"/>
  <c r="IT109" i="12"/>
  <c r="JF102" i="12"/>
  <c r="IT85" i="12"/>
  <c r="IT95" i="12" s="1"/>
  <c r="IT105" i="12"/>
  <c r="IT118" i="12"/>
  <c r="IT104" i="12"/>
  <c r="IZ127" i="12"/>
  <c r="IT114" i="12"/>
  <c r="IT83" i="12"/>
  <c r="IT93" i="12" s="1"/>
  <c r="IT110" i="12"/>
  <c r="IZ126" i="12"/>
  <c r="IZ120" i="12"/>
  <c r="IZ86" i="12"/>
  <c r="IZ96" i="12" s="1"/>
  <c r="JF142" i="12"/>
  <c r="JF141" i="12"/>
  <c r="JC172" i="12" s="1"/>
  <c r="JG172" i="12" s="1"/>
  <c r="IZ118" i="12"/>
  <c r="IZ119" i="12"/>
  <c r="IZ105" i="12"/>
  <c r="IZ85" i="12"/>
  <c r="IZ95" i="12" s="1"/>
  <c r="IZ81" i="12"/>
  <c r="IZ139" i="12"/>
  <c r="JF114" i="12"/>
  <c r="IZ130" i="12"/>
  <c r="JF88" i="12"/>
  <c r="JF98" i="12" s="1"/>
  <c r="JF117" i="12"/>
  <c r="JF81" i="12"/>
  <c r="JF110" i="12"/>
  <c r="JF130" i="12"/>
  <c r="IZ122" i="12"/>
  <c r="IZ84" i="12"/>
  <c r="IZ94" i="12" s="1"/>
  <c r="IZ121" i="12"/>
  <c r="IZ124" i="12"/>
  <c r="JF120" i="12"/>
  <c r="JF139" i="12"/>
  <c r="JF84" i="12"/>
  <c r="JF94" i="12" s="1"/>
  <c r="IZ115" i="12"/>
  <c r="JF112" i="12"/>
  <c r="JF105" i="12"/>
  <c r="IZ116" i="12"/>
  <c r="IZ110" i="12"/>
  <c r="IZ142" i="12"/>
  <c r="IZ117" i="12"/>
  <c r="IZ111" i="12"/>
  <c r="JF86" i="12"/>
  <c r="JF96" i="12" s="1"/>
  <c r="JF119" i="12"/>
  <c r="JF106" i="12"/>
  <c r="IZ141" i="12"/>
  <c r="IW172" i="12" s="1"/>
  <c r="JA172" i="12" s="1"/>
  <c r="JF107" i="12"/>
  <c r="JF131" i="12"/>
  <c r="IZ103" i="12"/>
  <c r="IZ83" i="12"/>
  <c r="IZ93" i="12" s="1"/>
  <c r="JF83" i="12"/>
  <c r="JF93" i="12" s="1"/>
  <c r="IZ131" i="12"/>
  <c r="JF121" i="12"/>
  <c r="IZ109" i="12"/>
  <c r="JF109" i="12"/>
  <c r="IZ113" i="12"/>
  <c r="JF103" i="12"/>
  <c r="JF115" i="12"/>
  <c r="JF113" i="12"/>
  <c r="JF129" i="12"/>
  <c r="IZ128" i="12"/>
  <c r="IZ123" i="12"/>
  <c r="IZ114" i="12"/>
  <c r="IZ102" i="12"/>
  <c r="JF111" i="12"/>
  <c r="JF125" i="12"/>
  <c r="IZ106" i="12"/>
  <c r="JF123" i="12"/>
  <c r="IZ104" i="12"/>
  <c r="IZ88" i="12"/>
  <c r="IZ98" i="12" s="1"/>
  <c r="JF87" i="12"/>
  <c r="JF97" i="12" s="1"/>
  <c r="IZ129" i="12"/>
  <c r="JF82" i="12"/>
  <c r="JF92" i="12" s="1"/>
  <c r="JF128" i="12"/>
  <c r="JF124" i="12"/>
  <c r="JF85" i="12"/>
  <c r="JF95" i="12" s="1"/>
  <c r="JF104" i="12"/>
  <c r="JF116" i="12"/>
  <c r="JF127" i="12"/>
  <c r="JF126" i="12"/>
  <c r="JF118" i="12"/>
  <c r="IZ87" i="12"/>
  <c r="IZ97" i="12" s="1"/>
  <c r="IZ112" i="12"/>
  <c r="IZ125" i="12"/>
  <c r="IZ82" i="12"/>
  <c r="IZ92" i="12" s="1"/>
  <c r="IZ108" i="12"/>
  <c r="JF108" i="12"/>
  <c r="IZ107" i="12"/>
  <c r="JL130" i="12"/>
  <c r="JL131" i="12"/>
  <c r="JL127" i="12"/>
  <c r="JL142" i="12"/>
  <c r="JR131" i="12"/>
  <c r="JL129" i="12"/>
  <c r="KV83" i="12"/>
  <c r="KV93" i="12" s="1"/>
  <c r="KV85" i="12"/>
  <c r="KV95" i="12" s="1"/>
  <c r="KV87" i="12"/>
  <c r="KV97" i="12" s="1"/>
  <c r="KV108" i="12"/>
  <c r="KV106" i="12"/>
  <c r="KV120" i="12"/>
  <c r="KV125" i="12"/>
  <c r="KV123" i="12"/>
  <c r="KV127" i="12"/>
  <c r="KV129" i="12"/>
  <c r="JX139" i="12"/>
  <c r="JL86" i="12"/>
  <c r="JL96" i="12" s="1"/>
  <c r="JX120" i="12"/>
  <c r="KD115" i="12"/>
  <c r="JX129" i="12"/>
  <c r="JL103" i="12"/>
  <c r="JR119" i="12"/>
  <c r="JR113" i="12"/>
  <c r="JR120" i="12"/>
  <c r="JR116" i="12"/>
  <c r="JL110" i="12"/>
  <c r="KD123" i="12"/>
  <c r="JR141" i="12"/>
  <c r="JO172" i="12" s="1"/>
  <c r="JS172" i="12" s="1"/>
  <c r="JL120" i="12"/>
  <c r="JX86" i="12"/>
  <c r="JX96" i="12" s="1"/>
  <c r="JL84" i="12"/>
  <c r="JL94" i="12" s="1"/>
  <c r="KD88" i="12"/>
  <c r="KD98" i="12" s="1"/>
  <c r="JR126" i="12"/>
  <c r="JR127" i="12"/>
  <c r="JL114" i="12"/>
  <c r="JR108" i="12"/>
  <c r="JL85" i="12"/>
  <c r="JL95" i="12" s="1"/>
  <c r="KD84" i="12"/>
  <c r="KD94" i="12" s="1"/>
  <c r="JR115" i="12"/>
  <c r="JX87" i="12"/>
  <c r="JX97" i="12" s="1"/>
  <c r="KD129" i="12"/>
  <c r="JX84" i="12"/>
  <c r="JX94" i="12" s="1"/>
  <c r="KD119" i="12"/>
  <c r="KP141" i="12"/>
  <c r="KM172" i="12" s="1"/>
  <c r="KQ172" i="12" s="1"/>
  <c r="JR121" i="12"/>
  <c r="JL109" i="12"/>
  <c r="JX111" i="12"/>
  <c r="JR81" i="12"/>
  <c r="JR142" i="12"/>
  <c r="JX125" i="12"/>
  <c r="KD108" i="12"/>
  <c r="KD111" i="12"/>
  <c r="JR129" i="12"/>
  <c r="JL104" i="12"/>
  <c r="KJ108" i="12"/>
  <c r="KJ123" i="12"/>
  <c r="KJ84" i="12"/>
  <c r="KJ94" i="12" s="1"/>
  <c r="KJ110" i="12"/>
  <c r="KJ139" i="12"/>
  <c r="KJ88" i="12"/>
  <c r="KJ98" i="12" s="1"/>
  <c r="KJ117" i="12"/>
  <c r="KJ128" i="12"/>
  <c r="KJ105" i="12"/>
  <c r="KJ121" i="12"/>
  <c r="KP139" i="12"/>
  <c r="KP131" i="12"/>
  <c r="KV82" i="12"/>
  <c r="KV92" i="12" s="1"/>
  <c r="KV110" i="12"/>
  <c r="KV113" i="12"/>
  <c r="KV122" i="12"/>
  <c r="KV124" i="12"/>
  <c r="KV139" i="12"/>
  <c r="KV131" i="12"/>
  <c r="KV142" i="12"/>
  <c r="JR123" i="12"/>
  <c r="JX118" i="12"/>
  <c r="JR109" i="12"/>
  <c r="JL112" i="12"/>
  <c r="JL128" i="12"/>
  <c r="KD110" i="12"/>
  <c r="JX121" i="12"/>
  <c r="KD87" i="12"/>
  <c r="KD97" i="12" s="1"/>
  <c r="JX112" i="12"/>
  <c r="JL124" i="12"/>
  <c r="KD118" i="12"/>
  <c r="KD106" i="12"/>
  <c r="KD104" i="12"/>
  <c r="JX131" i="12"/>
  <c r="KD122" i="12"/>
  <c r="JX141" i="12"/>
  <c r="JU172" i="12" s="1"/>
  <c r="JY172" i="12" s="1"/>
  <c r="JX124" i="12"/>
  <c r="KD142" i="12"/>
  <c r="KD102" i="12"/>
  <c r="JX81" i="12"/>
  <c r="KD85" i="12"/>
  <c r="KD95" i="12" s="1"/>
  <c r="JX105" i="12"/>
  <c r="KD120" i="12"/>
  <c r="JL122" i="12"/>
  <c r="JL118" i="12"/>
  <c r="JR83" i="12"/>
  <c r="JR93" i="12" s="1"/>
  <c r="JX119" i="12"/>
  <c r="JR117" i="12"/>
  <c r="KP129" i="12"/>
  <c r="JX110" i="12"/>
  <c r="KD112" i="12"/>
  <c r="JR102" i="12"/>
  <c r="JX85" i="12"/>
  <c r="JX95" i="12" s="1"/>
  <c r="KD131" i="12"/>
  <c r="KD139" i="12"/>
  <c r="JL108" i="12"/>
  <c r="JR107" i="12"/>
  <c r="JX102" i="12"/>
  <c r="KD109" i="12"/>
  <c r="KD130" i="12"/>
  <c r="KJ106" i="12"/>
  <c r="KJ85" i="12"/>
  <c r="KJ95" i="12" s="1"/>
  <c r="KJ113" i="12"/>
  <c r="KJ142" i="12"/>
  <c r="KJ102" i="12"/>
  <c r="KJ115" i="12"/>
  <c r="KJ81" i="12"/>
  <c r="KJ104" i="12"/>
  <c r="KJ119" i="12"/>
  <c r="KP125" i="12"/>
  <c r="Z130" i="12"/>
  <c r="Z87" i="12"/>
  <c r="Z97" i="12" s="1"/>
  <c r="Z85" i="12"/>
  <c r="Z95" i="12" s="1"/>
  <c r="Z88" i="12"/>
  <c r="Z98" i="12" s="1"/>
  <c r="Z109" i="12"/>
  <c r="Z103" i="12"/>
  <c r="Z125" i="12"/>
  <c r="Z131" i="12"/>
  <c r="Z128" i="12"/>
  <c r="Z141" i="12"/>
  <c r="W172" i="12" s="1"/>
  <c r="AA172" i="12" s="1"/>
  <c r="Z119" i="12"/>
  <c r="Z127" i="12"/>
  <c r="Z107" i="12"/>
  <c r="Z118" i="12"/>
  <c r="Z123" i="12"/>
  <c r="T102" i="12"/>
  <c r="Z102" i="12"/>
  <c r="T88" i="12"/>
  <c r="T98" i="12" s="1"/>
  <c r="Z116" i="12"/>
  <c r="Z129" i="12"/>
  <c r="Z121" i="12"/>
  <c r="Z115" i="12"/>
  <c r="Z110" i="12"/>
  <c r="Z139" i="12"/>
  <c r="Z124" i="12"/>
  <c r="Z117" i="12"/>
  <c r="Z111" i="12"/>
  <c r="Z113" i="12"/>
  <c r="Z105" i="12"/>
  <c r="Z84" i="12"/>
  <c r="Z94" i="12" s="1"/>
  <c r="Z106" i="12"/>
  <c r="Z142" i="12"/>
  <c r="Z114" i="12"/>
  <c r="Z120" i="12"/>
  <c r="Z126" i="12"/>
  <c r="Z86" i="12"/>
  <c r="Z96" i="12" s="1"/>
  <c r="Z112" i="12"/>
  <c r="Z122" i="12"/>
  <c r="Z104" i="12"/>
  <c r="Z81" i="12"/>
  <c r="Z108" i="12"/>
  <c r="Z82" i="12"/>
  <c r="Z92" i="12" s="1"/>
  <c r="Z83" i="12"/>
  <c r="Z93" i="12" s="1"/>
  <c r="AF105" i="12"/>
  <c r="AF104" i="12"/>
  <c r="AF102" i="12"/>
  <c r="AF120" i="12"/>
  <c r="AF125" i="12"/>
  <c r="AF123" i="12"/>
  <c r="AF85" i="12"/>
  <c r="AF95" i="12" s="1"/>
  <c r="AF88" i="12"/>
  <c r="AF98" i="12" s="1"/>
  <c r="AF112" i="12"/>
  <c r="AF84" i="12"/>
  <c r="AF94" i="12" s="1"/>
  <c r="AF126" i="12"/>
  <c r="AF107" i="12"/>
  <c r="AF103" i="12"/>
  <c r="LA166" i="12"/>
  <c r="LA149" i="12"/>
  <c r="LA59" i="12"/>
  <c r="LA53" i="12"/>
  <c r="LA44" i="12"/>
  <c r="LA71" i="12"/>
  <c r="LA66" i="12"/>
  <c r="LA55" i="12"/>
  <c r="LA30" i="12"/>
  <c r="LA16" i="12"/>
  <c r="KY166" i="12"/>
  <c r="KY149" i="12"/>
  <c r="KY177" i="12" s="1"/>
  <c r="LA79" i="12"/>
  <c r="KY44" i="12"/>
  <c r="KY71" i="12"/>
  <c r="KY66" i="12"/>
  <c r="LB142" i="12"/>
  <c r="LA34" i="12"/>
  <c r="LA20" i="12"/>
  <c r="KZ34" i="12"/>
  <c r="KY30" i="12"/>
  <c r="KZ20" i="12"/>
  <c r="KY16" i="12"/>
  <c r="KZ6" i="12"/>
  <c r="LA6" i="12"/>
  <c r="KY4" i="12"/>
  <c r="KS159" i="12"/>
  <c r="KS170" i="12"/>
  <c r="KT159" i="12"/>
  <c r="KT170" i="12"/>
  <c r="KV159" i="12"/>
  <c r="KU168" i="12"/>
  <c r="LC176" i="12"/>
  <c r="LC177" i="12"/>
  <c r="LC166" i="12"/>
  <c r="LC149" i="12"/>
  <c r="LC44" i="12"/>
  <c r="LC43" i="12"/>
  <c r="LC66" i="12"/>
  <c r="LC57" i="12"/>
  <c r="LC69" i="12"/>
  <c r="LC38" i="12"/>
  <c r="H14" i="13" s="1"/>
  <c r="LC67" i="12"/>
  <c r="LB72" i="12" s="1"/>
  <c r="LC29" i="12"/>
  <c r="LC15" i="12"/>
  <c r="LC37" i="12"/>
  <c r="H13" i="13" s="1"/>
  <c r="LC30" i="12"/>
  <c r="LC16" i="12"/>
  <c r="LC36" i="12"/>
  <c r="LC35" i="12"/>
  <c r="LC34" i="12"/>
  <c r="LC24" i="12"/>
  <c r="M14" i="13" s="1"/>
  <c r="LC23" i="12"/>
  <c r="M13" i="13" s="1"/>
  <c r="LC22" i="12"/>
  <c r="LC21" i="12"/>
  <c r="LC20" i="12"/>
  <c r="LC10" i="12"/>
  <c r="R14" i="13" s="1"/>
  <c r="LC9" i="12"/>
  <c r="LC8" i="12"/>
  <c r="LC7" i="12"/>
  <c r="LC6" i="12"/>
  <c r="P12" i="13"/>
  <c r="F14" i="13"/>
  <c r="H11" i="13"/>
  <c r="F13" i="13"/>
  <c r="F12" i="13"/>
  <c r="K12" i="13"/>
  <c r="K14" i="13"/>
  <c r="M12" i="13"/>
  <c r="R13" i="13"/>
  <c r="R12" i="13"/>
  <c r="K11" i="13"/>
  <c r="H12" i="13"/>
  <c r="P11" i="13"/>
  <c r="P14" i="13"/>
  <c r="F11" i="13"/>
  <c r="K13" i="13"/>
  <c r="P13" i="13"/>
  <c r="M11" i="13"/>
  <c r="KV167" i="12"/>
  <c r="KU170" i="12"/>
  <c r="LB172" i="12"/>
  <c r="K57" i="13" s="1"/>
  <c r="K76" i="13" s="1"/>
  <c r="LB166" i="12"/>
  <c r="LB149" i="12"/>
  <c r="LB122" i="12"/>
  <c r="LB119" i="12"/>
  <c r="LB120" i="12"/>
  <c r="LB88" i="12"/>
  <c r="LB102" i="12"/>
  <c r="LB86" i="12"/>
  <c r="LB42" i="12"/>
  <c r="LB41" i="12"/>
  <c r="M43" i="12" s="1"/>
  <c r="LB81" i="12"/>
  <c r="LB44" i="12"/>
  <c r="LB71" i="12"/>
  <c r="LB66" i="12"/>
  <c r="LB83" i="12"/>
  <c r="LB79" i="12"/>
  <c r="LB34" i="12"/>
  <c r="LB20" i="12"/>
  <c r="LB28" i="12"/>
  <c r="LB27" i="12"/>
  <c r="M29" i="12" s="1"/>
  <c r="LB14" i="12"/>
  <c r="LB13" i="12"/>
  <c r="M15" i="12" s="1"/>
  <c r="LB30" i="12"/>
  <c r="LB16" i="12"/>
  <c r="LB6" i="12"/>
  <c r="KT70" i="12"/>
  <c r="KS70" i="12"/>
  <c r="KV70" i="12"/>
  <c r="KS68" i="12"/>
  <c r="KU70" i="12"/>
  <c r="KS167" i="12"/>
  <c r="KS172" i="12"/>
  <c r="KT168" i="12"/>
  <c r="KV168" i="12"/>
  <c r="KV173" i="12"/>
  <c r="KU159" i="12"/>
  <c r="KU167" i="12"/>
  <c r="KZ172" i="12"/>
  <c r="G57" i="13" s="1"/>
  <c r="G76" i="13" s="1"/>
  <c r="KZ166" i="12"/>
  <c r="KZ149" i="12"/>
  <c r="KZ71" i="12"/>
  <c r="KZ66" i="12"/>
  <c r="KZ44" i="12"/>
  <c r="KZ39" i="12"/>
  <c r="LB36" i="12" s="1"/>
  <c r="KZ25" i="12"/>
  <c r="LB24" i="12" s="1"/>
  <c r="KZ11" i="12"/>
  <c r="LB8" i="12" s="1"/>
  <c r="KZ30" i="12"/>
  <c r="KZ16" i="12"/>
  <c r="KS168" i="12"/>
  <c r="KS173" i="12"/>
  <c r="KT167" i="12"/>
  <c r="KT173" i="12"/>
  <c r="KV170" i="12"/>
  <c r="BQ11" i="1"/>
  <c r="BS4" i="1"/>
  <c r="AW173" i="1"/>
  <c r="AX173" i="1"/>
  <c r="BQ25" i="1"/>
  <c r="B32" i="5"/>
  <c r="L23" i="4"/>
  <c r="C33" i="5" s="1"/>
  <c r="CX36" i="7"/>
  <c r="AX36" i="7" s="1"/>
  <c r="CX64" i="7"/>
  <c r="AX64" i="7" s="1"/>
  <c r="CX78" i="7"/>
  <c r="AX78" i="7" s="1"/>
  <c r="CX50" i="7"/>
  <c r="AX50" i="7" s="1"/>
  <c r="CX22" i="7"/>
  <c r="AX22" i="7" s="1"/>
  <c r="CX92" i="7"/>
  <c r="AX92" i="7" s="1"/>
  <c r="CX106" i="7"/>
  <c r="AX106" i="7" s="1"/>
  <c r="CX120" i="7"/>
  <c r="AX120" i="7" s="1"/>
  <c r="AW168" i="1"/>
  <c r="CA53" i="1"/>
  <c r="BU53" i="1"/>
  <c r="BU55" i="1"/>
  <c r="BG177" i="1"/>
  <c r="AP170" i="1"/>
  <c r="AM170" i="1"/>
  <c r="AU168" i="1"/>
  <c r="AV168" i="1"/>
  <c r="AV167" i="1"/>
  <c r="AX168" i="1"/>
  <c r="AX167" i="1"/>
  <c r="BQ39" i="1"/>
  <c r="CY118" i="7"/>
  <c r="CY116" i="7"/>
  <c r="CY119" i="7"/>
  <c r="CY117" i="7"/>
  <c r="CY115" i="7"/>
  <c r="CY113" i="7"/>
  <c r="CY114" i="7"/>
  <c r="CY112" i="7"/>
  <c r="CY110" i="7"/>
  <c r="CY105" i="7"/>
  <c r="CY103" i="7"/>
  <c r="CY111" i="7"/>
  <c r="CY102" i="7"/>
  <c r="CY101" i="7"/>
  <c r="CY99" i="7"/>
  <c r="CY97" i="7"/>
  <c r="CY90" i="7"/>
  <c r="CY88" i="7"/>
  <c r="CY100" i="7"/>
  <c r="CY98" i="7"/>
  <c r="CY85" i="7"/>
  <c r="CY83" i="7"/>
  <c r="CY76" i="7"/>
  <c r="CY74" i="7"/>
  <c r="CY96" i="7"/>
  <c r="CY91" i="7"/>
  <c r="CY87" i="7"/>
  <c r="CY86" i="7"/>
  <c r="CY72" i="7"/>
  <c r="CY70" i="7"/>
  <c r="CY68" i="7"/>
  <c r="CY63" i="7"/>
  <c r="CY61" i="7"/>
  <c r="CY84" i="7"/>
  <c r="CY82" i="7"/>
  <c r="CY77" i="7"/>
  <c r="CY73" i="7"/>
  <c r="CY71" i="7"/>
  <c r="CY69" i="7"/>
  <c r="CY62" i="7"/>
  <c r="CY60" i="7"/>
  <c r="CY104" i="7"/>
  <c r="CY89" i="7"/>
  <c r="CY59" i="7"/>
  <c r="CY57" i="7"/>
  <c r="CY55" i="7"/>
  <c r="CY48" i="7"/>
  <c r="CY46" i="7"/>
  <c r="CY44" i="7"/>
  <c r="CY42" i="7"/>
  <c r="CY40" i="7"/>
  <c r="CY35" i="7"/>
  <c r="CY33" i="7"/>
  <c r="CY31" i="7"/>
  <c r="CY75" i="7"/>
  <c r="CY56" i="7"/>
  <c r="CY43" i="7"/>
  <c r="CY30" i="7"/>
  <c r="CY28" i="7"/>
  <c r="CY26" i="7"/>
  <c r="CY58" i="7"/>
  <c r="CY45" i="7"/>
  <c r="CY32" i="7"/>
  <c r="CY15" i="7"/>
  <c r="CY54" i="7"/>
  <c r="CY49" i="7"/>
  <c r="CY41" i="7"/>
  <c r="CY20" i="7"/>
  <c r="CY18" i="7"/>
  <c r="CY16" i="7"/>
  <c r="CY14" i="7"/>
  <c r="CY17" i="7"/>
  <c r="CY47" i="7"/>
  <c r="CY34" i="7"/>
  <c r="CY29" i="7"/>
  <c r="CY27" i="7"/>
  <c r="CY12" i="7"/>
  <c r="CY21" i="7"/>
  <c r="CY19" i="7"/>
  <c r="CY13" i="7"/>
  <c r="AZ9" i="7"/>
  <c r="CZ2" i="7"/>
  <c r="BB1" i="7"/>
  <c r="DB1" i="7" s="1"/>
  <c r="BA2" i="7"/>
  <c r="BU149" i="1"/>
  <c r="BV166" i="1"/>
  <c r="AO170" i="1"/>
  <c r="AR170" i="1"/>
  <c r="BU59" i="1"/>
  <c r="BU66" i="1"/>
  <c r="AW167" i="1"/>
  <c r="AU153" i="1"/>
  <c r="AU167" i="1"/>
  <c r="AS167" i="1"/>
  <c r="BU79" i="1"/>
  <c r="BV149" i="1"/>
  <c r="BW11" i="1"/>
  <c r="BS166" i="1"/>
  <c r="BW39" i="1"/>
  <c r="BV79" i="1"/>
  <c r="CA16" i="1"/>
  <c r="CA30" i="1"/>
  <c r="BT16" i="1"/>
  <c r="BT11" i="1"/>
  <c r="BV7" i="1" s="1"/>
  <c r="BT30" i="1"/>
  <c r="BT25" i="1"/>
  <c r="BV22" i="1" s="1"/>
  <c r="BT39" i="1"/>
  <c r="BV35" i="1" s="1"/>
  <c r="BU34" i="1"/>
  <c r="BT34" i="1"/>
  <c r="BS30" i="1"/>
  <c r="BT20" i="1"/>
  <c r="BS16" i="1"/>
  <c r="BU6" i="1"/>
  <c r="BT6" i="1"/>
  <c r="BU20" i="1"/>
  <c r="BV34" i="1"/>
  <c r="BV28" i="1"/>
  <c r="BV27" i="1"/>
  <c r="BV20" i="1"/>
  <c r="BV16" i="1"/>
  <c r="BV14" i="1"/>
  <c r="BV13" i="1"/>
  <c r="BV41" i="1"/>
  <c r="BV42" i="1"/>
  <c r="BV6" i="1"/>
  <c r="BV30" i="1"/>
  <c r="BU30" i="1"/>
  <c r="BU16" i="1"/>
  <c r="BW25" i="1"/>
  <c r="BV66" i="1"/>
  <c r="BU166" i="1"/>
  <c r="BU44" i="1"/>
  <c r="BS66" i="1"/>
  <c r="BS44" i="1"/>
  <c r="BS149" i="1"/>
  <c r="BS176" i="1" s="1"/>
  <c r="BT44" i="1"/>
  <c r="BV44" i="1"/>
  <c r="CA44" i="1"/>
  <c r="BT166" i="1"/>
  <c r="BT149" i="1"/>
  <c r="BT66" i="1"/>
  <c r="BJ70" i="1"/>
  <c r="BJ71" i="1" s="1"/>
  <c r="BJ160" i="1" s="1"/>
  <c r="BH70" i="1"/>
  <c r="BH71" i="1" s="1"/>
  <c r="BI70" i="1"/>
  <c r="BI71" i="1" s="1"/>
  <c r="BI160" i="1" s="1"/>
  <c r="BG68" i="1"/>
  <c r="BG70" i="1"/>
  <c r="BG71" i="1" s="1"/>
  <c r="BG160" i="1" s="1"/>
  <c r="BM177" i="1"/>
  <c r="CA59" i="1"/>
  <c r="CA55" i="1"/>
  <c r="BZ2" i="1"/>
  <c r="BZ1" i="1"/>
  <c r="CB1" i="1"/>
  <c r="CA1" i="1"/>
  <c r="CE1" i="1"/>
  <c r="CI2" i="1" s="1"/>
  <c r="CC1" i="1"/>
  <c r="BY2" i="1"/>
  <c r="CC2" i="1"/>
  <c r="CB2" i="1"/>
  <c r="CA166" i="1"/>
  <c r="CA149" i="1"/>
  <c r="CA66" i="1"/>
  <c r="T120" i="12" l="1"/>
  <c r="AF81" i="12"/>
  <c r="AF131" i="12"/>
  <c r="AF113" i="12"/>
  <c r="AF139" i="12"/>
  <c r="AF86" i="12"/>
  <c r="AF96" i="12" s="1"/>
  <c r="T116" i="12"/>
  <c r="T114" i="12"/>
  <c r="KN114" i="12" s="1"/>
  <c r="T109" i="12"/>
  <c r="T83" i="12"/>
  <c r="T93" i="12" s="1"/>
  <c r="T119" i="12"/>
  <c r="T126" i="12"/>
  <c r="T142" i="12"/>
  <c r="T124" i="12"/>
  <c r="T111" i="12"/>
  <c r="T127" i="12"/>
  <c r="T87" i="12"/>
  <c r="T97" i="12" s="1"/>
  <c r="AF122" i="12"/>
  <c r="AF114" i="12"/>
  <c r="AF110" i="12"/>
  <c r="AF115" i="12"/>
  <c r="AF119" i="12"/>
  <c r="T121" i="12"/>
  <c r="T103" i="12"/>
  <c r="JD103" i="12" s="1"/>
  <c r="T82" i="12"/>
  <c r="T92" i="12" s="1"/>
  <c r="T129" i="12"/>
  <c r="T105" i="12"/>
  <c r="T122" i="12"/>
  <c r="T128" i="12"/>
  <c r="AF106" i="12"/>
  <c r="AF116" i="12"/>
  <c r="AF109" i="12"/>
  <c r="JV109" i="12" s="1"/>
  <c r="AF117" i="12"/>
  <c r="T139" i="12"/>
  <c r="T104" i="12"/>
  <c r="T125" i="12"/>
  <c r="T85" i="12"/>
  <c r="AF127" i="12"/>
  <c r="AF129" i="12"/>
  <c r="AF82" i="12"/>
  <c r="AF92" i="12" s="1"/>
  <c r="AF124" i="12"/>
  <c r="T117" i="12"/>
  <c r="T108" i="12"/>
  <c r="T115" i="12"/>
  <c r="T81" i="12"/>
  <c r="T130" i="12"/>
  <c r="T118" i="12"/>
  <c r="AF87" i="12"/>
  <c r="AF97" i="12" s="1"/>
  <c r="AF83" i="12"/>
  <c r="AF93" i="12" s="1"/>
  <c r="AF108" i="12"/>
  <c r="AF111" i="12"/>
  <c r="AF142" i="12"/>
  <c r="T110" i="12"/>
  <c r="T107" i="12"/>
  <c r="T123" i="12"/>
  <c r="T84" i="12"/>
  <c r="JV84" i="12" s="1"/>
  <c r="T106" i="12"/>
  <c r="AF130" i="12"/>
  <c r="AF118" i="12"/>
  <c r="AF128" i="12"/>
  <c r="AF121" i="12"/>
  <c r="T86" i="12"/>
  <c r="T96" i="12" s="1"/>
  <c r="T141" i="12"/>
  <c r="Q172" i="12" s="1"/>
  <c r="U172" i="12" s="1"/>
  <c r="T113" i="12"/>
  <c r="KB113" i="12" s="1"/>
  <c r="T112" i="12"/>
  <c r="JD102" i="12"/>
  <c r="KH102" i="12"/>
  <c r="KB102" i="12"/>
  <c r="JV102" i="12"/>
  <c r="LA160" i="12"/>
  <c r="LA171" i="12"/>
  <c r="KZ160" i="12"/>
  <c r="KZ171" i="12"/>
  <c r="LB160" i="12"/>
  <c r="LB171" i="12"/>
  <c r="KY157" i="12"/>
  <c r="KY160" i="12"/>
  <c r="KY171" i="12"/>
  <c r="KY151" i="12"/>
  <c r="LB151" i="12"/>
  <c r="BH157" i="1"/>
  <c r="BH160" i="1"/>
  <c r="BG151" i="1"/>
  <c r="BJ151" i="1"/>
  <c r="BI171" i="1"/>
  <c r="BI157" i="1"/>
  <c r="BG157" i="1"/>
  <c r="BJ171" i="1"/>
  <c r="BJ157" i="1"/>
  <c r="KZ153" i="12"/>
  <c r="KZ157" i="12"/>
  <c r="LA168" i="12"/>
  <c r="LA157" i="12"/>
  <c r="LB170" i="12"/>
  <c r="LB157" i="12"/>
  <c r="KB122" i="12"/>
  <c r="AY171" i="1"/>
  <c r="BH173" i="1"/>
  <c r="BH171" i="1"/>
  <c r="BG173" i="1"/>
  <c r="BG171" i="1"/>
  <c r="JJ83" i="12"/>
  <c r="KN119" i="12"/>
  <c r="G14" i="13"/>
  <c r="KN86" i="12"/>
  <c r="KZ83" i="12"/>
  <c r="KZ119" i="12"/>
  <c r="JJ122" i="12"/>
  <c r="LB103" i="12"/>
  <c r="LB108" i="12"/>
  <c r="IL108" i="12" s="1"/>
  <c r="LB124" i="12"/>
  <c r="KZ124" i="12" s="1"/>
  <c r="LB129" i="12"/>
  <c r="IX129" i="12" s="1"/>
  <c r="KN88" i="12"/>
  <c r="LB105" i="12"/>
  <c r="LB107" i="12"/>
  <c r="KZ107" i="12" s="1"/>
  <c r="LB112" i="12"/>
  <c r="LB113" i="12"/>
  <c r="LB130" i="12"/>
  <c r="KH83" i="12"/>
  <c r="LB82" i="12"/>
  <c r="LB109" i="12"/>
  <c r="LB116" i="12"/>
  <c r="IR116" i="12" s="1"/>
  <c r="LB115" i="12"/>
  <c r="KB115" i="12" s="1"/>
  <c r="LB125" i="12"/>
  <c r="JJ125" i="12" s="1"/>
  <c r="LB131" i="12"/>
  <c r="KN131" i="12" s="1"/>
  <c r="JJ112" i="12"/>
  <c r="KH120" i="12"/>
  <c r="KT124" i="12"/>
  <c r="KZ81" i="12"/>
  <c r="JJ120" i="12"/>
  <c r="KZ115" i="12"/>
  <c r="JD83" i="12"/>
  <c r="JD116" i="12"/>
  <c r="KT83" i="12"/>
  <c r="KB108" i="12"/>
  <c r="JP131" i="12"/>
  <c r="LB87" i="12"/>
  <c r="LB84" i="12"/>
  <c r="LB106" i="12"/>
  <c r="LB111" i="12"/>
  <c r="LB114" i="12"/>
  <c r="LB123" i="12"/>
  <c r="KT123" i="12" s="1"/>
  <c r="LB117" i="12"/>
  <c r="JP117" i="12" s="1"/>
  <c r="LB126" i="12"/>
  <c r="KT126" i="12" s="1"/>
  <c r="LB139" i="12"/>
  <c r="KH139" i="12" s="1"/>
  <c r="KZ86" i="12"/>
  <c r="KZ139" i="12"/>
  <c r="JJ115" i="12"/>
  <c r="JD86" i="12"/>
  <c r="LB85" i="12"/>
  <c r="LB110" i="12"/>
  <c r="LB104" i="12"/>
  <c r="JD104" i="12" s="1"/>
  <c r="LB118" i="12"/>
  <c r="LB127" i="12"/>
  <c r="LB121" i="12"/>
  <c r="LB128" i="12"/>
  <c r="JD128" i="12" s="1"/>
  <c r="LB141" i="12"/>
  <c r="KH141" i="12" s="1"/>
  <c r="KZ103" i="12"/>
  <c r="KN126" i="12"/>
  <c r="JD123" i="12"/>
  <c r="KZ104" i="12"/>
  <c r="KB105" i="12"/>
  <c r="JV124" i="12"/>
  <c r="KB81" i="12"/>
  <c r="JD112" i="12"/>
  <c r="KZ114" i="12"/>
  <c r="JV125" i="12"/>
  <c r="KZ111" i="12"/>
  <c r="KH106" i="12"/>
  <c r="JV122" i="12"/>
  <c r="KT130" i="12"/>
  <c r="KZ120" i="12"/>
  <c r="JP121" i="12"/>
  <c r="KZ127" i="12"/>
  <c r="KZ102" i="12"/>
  <c r="KH85" i="12"/>
  <c r="KB118" i="12"/>
  <c r="KZ128" i="12"/>
  <c r="JD142" i="12"/>
  <c r="KZ108" i="12"/>
  <c r="KZ117" i="12"/>
  <c r="KT131" i="12"/>
  <c r="JJ110" i="12"/>
  <c r="JD119" i="12"/>
  <c r="JD108" i="12"/>
  <c r="KH107" i="12"/>
  <c r="JD115" i="12"/>
  <c r="JJ131" i="12"/>
  <c r="JP142" i="12"/>
  <c r="KB142" i="12"/>
  <c r="KT142" i="12"/>
  <c r="KH142" i="12"/>
  <c r="KZ142" i="12"/>
  <c r="K55" i="13"/>
  <c r="K74" i="13" s="1"/>
  <c r="JJ116" i="12"/>
  <c r="JJ108" i="12"/>
  <c r="JP129" i="12"/>
  <c r="KH123" i="12"/>
  <c r="JP108" i="12"/>
  <c r="KH112" i="12"/>
  <c r="KZ85" i="12"/>
  <c r="KZ121" i="12"/>
  <c r="KZ122" i="12"/>
  <c r="KZ130" i="12"/>
  <c r="KT122" i="12"/>
  <c r="KT88" i="12"/>
  <c r="KN125" i="12"/>
  <c r="JV108" i="12"/>
  <c r="JD105" i="12"/>
  <c r="JD126" i="12"/>
  <c r="JP141" i="12"/>
  <c r="KH129" i="12"/>
  <c r="JD121" i="12"/>
  <c r="JP104" i="12"/>
  <c r="JD124" i="12"/>
  <c r="JP105" i="12"/>
  <c r="KN83" i="12"/>
  <c r="IF107" i="12"/>
  <c r="JP120" i="12"/>
  <c r="HZ112" i="12"/>
  <c r="HZ119" i="12"/>
  <c r="IX130" i="12"/>
  <c r="LC11" i="12"/>
  <c r="KY176" i="12"/>
  <c r="LA172" i="12"/>
  <c r="I57" i="13" s="1"/>
  <c r="I76" i="13" s="1"/>
  <c r="JV104" i="12"/>
  <c r="KH104" i="12"/>
  <c r="JD125" i="12"/>
  <c r="JV86" i="12"/>
  <c r="KZ88" i="12"/>
  <c r="KZ105" i="12"/>
  <c r="KZ116" i="12"/>
  <c r="KZ125" i="12"/>
  <c r="KZ123" i="12"/>
  <c r="KZ131" i="12"/>
  <c r="KT121" i="12"/>
  <c r="KT108" i="12"/>
  <c r="JV120" i="12"/>
  <c r="KH122" i="12"/>
  <c r="JP123" i="12"/>
  <c r="KH115" i="12"/>
  <c r="KB131" i="12"/>
  <c r="KB126" i="12"/>
  <c r="JV83" i="12"/>
  <c r="KB141" i="12"/>
  <c r="KN112" i="12"/>
  <c r="JD106" i="12"/>
  <c r="HZ111" i="12"/>
  <c r="IL123" i="12"/>
  <c r="IF117" i="12"/>
  <c r="IR126" i="12"/>
  <c r="IR139" i="12"/>
  <c r="R11" i="13"/>
  <c r="LC25" i="12"/>
  <c r="KY153" i="12"/>
  <c r="JP116" i="12"/>
  <c r="JV126" i="12"/>
  <c r="KB86" i="12"/>
  <c r="JV123" i="12"/>
  <c r="JV112" i="12"/>
  <c r="JD141" i="12"/>
  <c r="KZ106" i="12"/>
  <c r="KZ112" i="12"/>
  <c r="KZ129" i="12"/>
  <c r="KZ141" i="12"/>
  <c r="KT81" i="12"/>
  <c r="KH88" i="12"/>
  <c r="JJ126" i="12"/>
  <c r="KN129" i="12"/>
  <c r="IR82" i="12"/>
  <c r="IL141" i="12"/>
  <c r="LC39" i="12"/>
  <c r="KI15" i="12"/>
  <c r="IR115" i="12"/>
  <c r="IL122" i="12"/>
  <c r="L14" i="13"/>
  <c r="KJ15" i="12"/>
  <c r="KK14" i="12" s="1"/>
  <c r="KK18" i="12" s="1"/>
  <c r="LB10" i="12"/>
  <c r="LB21" i="12"/>
  <c r="LB37" i="12"/>
  <c r="JP83" i="12"/>
  <c r="BH83" i="12"/>
  <c r="R83" i="12"/>
  <c r="AJ83" i="12"/>
  <c r="AP83" i="12"/>
  <c r="BB83" i="12"/>
  <c r="BN83" i="12"/>
  <c r="BT83" i="12"/>
  <c r="KB83" i="12"/>
  <c r="X83" i="12"/>
  <c r="AD83" i="12"/>
  <c r="AV83" i="12"/>
  <c r="CR83" i="12"/>
  <c r="DD83" i="12"/>
  <c r="CX83" i="12"/>
  <c r="ET83" i="12"/>
  <c r="CL83" i="12"/>
  <c r="DP83" i="12"/>
  <c r="EN83" i="12"/>
  <c r="FL83" i="12"/>
  <c r="BZ83" i="12"/>
  <c r="CF83" i="12"/>
  <c r="EB83" i="12"/>
  <c r="EH83" i="12"/>
  <c r="EZ83" i="12"/>
  <c r="FF83" i="12"/>
  <c r="DJ83" i="12"/>
  <c r="DV83" i="12"/>
  <c r="FR83" i="12"/>
  <c r="FX83" i="12"/>
  <c r="GJ83" i="12"/>
  <c r="HB83" i="12"/>
  <c r="GP83" i="12"/>
  <c r="HN83" i="12"/>
  <c r="GV83" i="12"/>
  <c r="HH83" i="12"/>
  <c r="HT83" i="12"/>
  <c r="IF83" i="12"/>
  <c r="GD83" i="12"/>
  <c r="HZ83" i="12"/>
  <c r="IL83" i="12"/>
  <c r="IR83" i="12"/>
  <c r="AJ102" i="12"/>
  <c r="AV102" i="12"/>
  <c r="BB102" i="12"/>
  <c r="BN102" i="12"/>
  <c r="KN102" i="12"/>
  <c r="X102" i="12"/>
  <c r="R102" i="12"/>
  <c r="BH102" i="12"/>
  <c r="AD102" i="12"/>
  <c r="AP102" i="12"/>
  <c r="BZ102" i="12"/>
  <c r="EH102" i="12"/>
  <c r="FF102" i="12"/>
  <c r="BT102" i="12"/>
  <c r="CL102" i="12"/>
  <c r="CR102" i="12"/>
  <c r="DD102" i="12"/>
  <c r="DP102" i="12"/>
  <c r="EN102" i="12"/>
  <c r="EZ102" i="12"/>
  <c r="ET102" i="12"/>
  <c r="FR102" i="12"/>
  <c r="FL102" i="12"/>
  <c r="DJ102" i="12"/>
  <c r="CX102" i="12"/>
  <c r="EB102" i="12"/>
  <c r="CF102" i="12"/>
  <c r="DV102" i="12"/>
  <c r="GD102" i="12"/>
  <c r="GP102" i="12"/>
  <c r="HN102" i="12"/>
  <c r="HB102" i="12"/>
  <c r="HT102" i="12"/>
  <c r="FX102" i="12"/>
  <c r="GJ102" i="12"/>
  <c r="GV102" i="12"/>
  <c r="HH102" i="12"/>
  <c r="HZ102" i="12"/>
  <c r="IL102" i="12"/>
  <c r="IR102" i="12"/>
  <c r="KB88" i="12"/>
  <c r="AJ88" i="12"/>
  <c r="BN88" i="12"/>
  <c r="AV88" i="12"/>
  <c r="BT88" i="12"/>
  <c r="R88" i="12"/>
  <c r="X88" i="12"/>
  <c r="AD88" i="12"/>
  <c r="AP88" i="12"/>
  <c r="BH88" i="12"/>
  <c r="BB88" i="12"/>
  <c r="CX88" i="12"/>
  <c r="DJ88" i="12"/>
  <c r="EN88" i="12"/>
  <c r="CF88" i="12"/>
  <c r="BZ88" i="12"/>
  <c r="CL88" i="12"/>
  <c r="DD88" i="12"/>
  <c r="DP88" i="12"/>
  <c r="EZ88" i="12"/>
  <c r="FF88" i="12"/>
  <c r="CR88" i="12"/>
  <c r="EB88" i="12"/>
  <c r="DV88" i="12"/>
  <c r="EH88" i="12"/>
  <c r="ET88" i="12"/>
  <c r="FR88" i="12"/>
  <c r="GV88" i="12"/>
  <c r="GD88" i="12"/>
  <c r="GP88" i="12"/>
  <c r="FL88" i="12"/>
  <c r="FX88" i="12"/>
  <c r="HH88" i="12"/>
  <c r="HN88" i="12"/>
  <c r="IL88" i="12"/>
  <c r="GJ88" i="12"/>
  <c r="HB88" i="12"/>
  <c r="HT88" i="12"/>
  <c r="HZ88" i="12"/>
  <c r="JP88" i="12"/>
  <c r="LB98" i="12"/>
  <c r="AJ110" i="12"/>
  <c r="BZ110" i="12"/>
  <c r="X110" i="12"/>
  <c r="BH110" i="12"/>
  <c r="BN110" i="12"/>
  <c r="BT110" i="12"/>
  <c r="JP110" i="12"/>
  <c r="R110" i="12"/>
  <c r="AD110" i="12"/>
  <c r="AP110" i="12"/>
  <c r="BB110" i="12"/>
  <c r="AV110" i="12"/>
  <c r="DJ110" i="12"/>
  <c r="DD110" i="12"/>
  <c r="DV110" i="12"/>
  <c r="CX110" i="12"/>
  <c r="EH110" i="12"/>
  <c r="EN110" i="12"/>
  <c r="EZ110" i="12"/>
  <c r="CR110" i="12"/>
  <c r="ET110" i="12"/>
  <c r="FF110" i="12"/>
  <c r="FL110" i="12"/>
  <c r="CF110" i="12"/>
  <c r="CL110" i="12"/>
  <c r="DP110" i="12"/>
  <c r="EB110" i="12"/>
  <c r="GV110" i="12"/>
  <c r="GJ110" i="12"/>
  <c r="HH110" i="12"/>
  <c r="HN110" i="12"/>
  <c r="HZ110" i="12"/>
  <c r="IL110" i="12"/>
  <c r="GP110" i="12"/>
  <c r="HT110" i="12"/>
  <c r="IF110" i="12"/>
  <c r="FR110" i="12"/>
  <c r="GD110" i="12"/>
  <c r="FX110" i="12"/>
  <c r="HB110" i="12"/>
  <c r="JV110" i="12"/>
  <c r="KT110" i="12"/>
  <c r="R104" i="12"/>
  <c r="AV104" i="12"/>
  <c r="AJ104" i="12"/>
  <c r="AP104" i="12"/>
  <c r="BB104" i="12"/>
  <c r="X104" i="12"/>
  <c r="AD104" i="12"/>
  <c r="BN104" i="12"/>
  <c r="CF104" i="12"/>
  <c r="BH104" i="12"/>
  <c r="DV104" i="12"/>
  <c r="BT104" i="12"/>
  <c r="DJ104" i="12"/>
  <c r="EB104" i="12"/>
  <c r="EN104" i="12"/>
  <c r="EZ104" i="12"/>
  <c r="ET104" i="12"/>
  <c r="FL104" i="12"/>
  <c r="FR104" i="12"/>
  <c r="BZ104" i="12"/>
  <c r="CL104" i="12"/>
  <c r="CX104" i="12"/>
  <c r="FF104" i="12"/>
  <c r="DD104" i="12"/>
  <c r="CR104" i="12"/>
  <c r="EH104" i="12"/>
  <c r="DP104" i="12"/>
  <c r="HB104" i="12"/>
  <c r="IF104" i="12"/>
  <c r="GJ104" i="12"/>
  <c r="HN104" i="12"/>
  <c r="FX104" i="12"/>
  <c r="GD104" i="12"/>
  <c r="GV104" i="12"/>
  <c r="GP104" i="12"/>
  <c r="HH104" i="12"/>
  <c r="HT104" i="12"/>
  <c r="HZ104" i="12"/>
  <c r="JV118" i="12"/>
  <c r="AD118" i="12"/>
  <c r="BB118" i="12"/>
  <c r="CF118" i="12"/>
  <c r="JD118" i="12"/>
  <c r="AJ118" i="12"/>
  <c r="BN118" i="12"/>
  <c r="X118" i="12"/>
  <c r="AP118" i="12"/>
  <c r="BH118" i="12"/>
  <c r="JJ118" i="12"/>
  <c r="R118" i="12"/>
  <c r="AV118" i="12"/>
  <c r="CL118" i="12"/>
  <c r="CR118" i="12"/>
  <c r="EN118" i="12"/>
  <c r="EZ118" i="12"/>
  <c r="FR118" i="12"/>
  <c r="BZ118" i="12"/>
  <c r="DD118" i="12"/>
  <c r="EB118" i="12"/>
  <c r="ET118" i="12"/>
  <c r="FF118" i="12"/>
  <c r="DP118" i="12"/>
  <c r="BT118" i="12"/>
  <c r="DJ118" i="12"/>
  <c r="CX118" i="12"/>
  <c r="DV118" i="12"/>
  <c r="EH118" i="12"/>
  <c r="GJ118" i="12"/>
  <c r="HH118" i="12"/>
  <c r="HT118" i="12"/>
  <c r="GD118" i="12"/>
  <c r="HN118" i="12"/>
  <c r="IF118" i="12"/>
  <c r="FX118" i="12"/>
  <c r="IL118" i="12"/>
  <c r="FL118" i="12"/>
  <c r="GP118" i="12"/>
  <c r="HB118" i="12"/>
  <c r="GV118" i="12"/>
  <c r="HZ118" i="12"/>
  <c r="IX118" i="12"/>
  <c r="AJ127" i="12"/>
  <c r="AV127" i="12"/>
  <c r="BB127" i="12"/>
  <c r="JD127" i="12"/>
  <c r="X127" i="12"/>
  <c r="AD127" i="12"/>
  <c r="AP127" i="12"/>
  <c r="KB127" i="12"/>
  <c r="R127" i="12"/>
  <c r="BH127" i="12"/>
  <c r="BT127" i="12"/>
  <c r="BN127" i="12"/>
  <c r="CL127" i="12"/>
  <c r="DP127" i="12"/>
  <c r="EZ127" i="12"/>
  <c r="FR127" i="12"/>
  <c r="FL127" i="12"/>
  <c r="CR127" i="12"/>
  <c r="DD127" i="12"/>
  <c r="EH127" i="12"/>
  <c r="EB127" i="12"/>
  <c r="ET127" i="12"/>
  <c r="BZ127" i="12"/>
  <c r="DJ127" i="12"/>
  <c r="CF127" i="12"/>
  <c r="CX127" i="12"/>
  <c r="DV127" i="12"/>
  <c r="EN127" i="12"/>
  <c r="FF127" i="12"/>
  <c r="GD127" i="12"/>
  <c r="GJ127" i="12"/>
  <c r="GP127" i="12"/>
  <c r="GV127" i="12"/>
  <c r="HH127" i="12"/>
  <c r="FX127" i="12"/>
  <c r="HZ127" i="12"/>
  <c r="IR127" i="12"/>
  <c r="HN127" i="12"/>
  <c r="HB127" i="12"/>
  <c r="KN121" i="12"/>
  <c r="AD121" i="12"/>
  <c r="BH121" i="12"/>
  <c r="X121" i="12"/>
  <c r="BT121" i="12"/>
  <c r="R121" i="12"/>
  <c r="AP121" i="12"/>
  <c r="BN121" i="12"/>
  <c r="KH121" i="12"/>
  <c r="AJ121" i="12"/>
  <c r="AV121" i="12"/>
  <c r="BB121" i="12"/>
  <c r="DD121" i="12"/>
  <c r="DJ121" i="12"/>
  <c r="EB121" i="12"/>
  <c r="EN121" i="12"/>
  <c r="FF121" i="12"/>
  <c r="BZ121" i="12"/>
  <c r="DV121" i="12"/>
  <c r="DP121" i="12"/>
  <c r="EH121" i="12"/>
  <c r="FR121" i="12"/>
  <c r="CR121" i="12"/>
  <c r="ET121" i="12"/>
  <c r="EZ121" i="12"/>
  <c r="CF121" i="12"/>
  <c r="CL121" i="12"/>
  <c r="CX121" i="12"/>
  <c r="FX121" i="12"/>
  <c r="GJ121" i="12"/>
  <c r="GP121" i="12"/>
  <c r="HH121" i="12"/>
  <c r="HB121" i="12"/>
  <c r="HN121" i="12"/>
  <c r="IL121" i="12"/>
  <c r="FL121" i="12"/>
  <c r="GD121" i="12"/>
  <c r="HT121" i="12"/>
  <c r="HZ121" i="12"/>
  <c r="GV121" i="12"/>
  <c r="IF121" i="12"/>
  <c r="IR121" i="12"/>
  <c r="R128" i="12"/>
  <c r="AJ128" i="12"/>
  <c r="BB128" i="12"/>
  <c r="BH128" i="12"/>
  <c r="KT128" i="12"/>
  <c r="AV128" i="12"/>
  <c r="CF128" i="12"/>
  <c r="KB128" i="12"/>
  <c r="X128" i="12"/>
  <c r="AD128" i="12"/>
  <c r="BN128" i="12"/>
  <c r="AP128" i="12"/>
  <c r="BT128" i="12"/>
  <c r="FF128" i="12"/>
  <c r="BZ128" i="12"/>
  <c r="DD128" i="12"/>
  <c r="DJ128" i="12"/>
  <c r="DV128" i="12"/>
  <c r="EZ128" i="12"/>
  <c r="CX128" i="12"/>
  <c r="EN128" i="12"/>
  <c r="CL128" i="12"/>
  <c r="CR128" i="12"/>
  <c r="DP128" i="12"/>
  <c r="EB128" i="12"/>
  <c r="EH128" i="12"/>
  <c r="ET128" i="12"/>
  <c r="FR128" i="12"/>
  <c r="GD128" i="12"/>
  <c r="GJ128" i="12"/>
  <c r="GP128" i="12"/>
  <c r="HT128" i="12"/>
  <c r="FL128" i="12"/>
  <c r="FX128" i="12"/>
  <c r="HN128" i="12"/>
  <c r="HH128" i="12"/>
  <c r="HZ128" i="12"/>
  <c r="IF128" i="12"/>
  <c r="IL128" i="12"/>
  <c r="GV128" i="12"/>
  <c r="HB128" i="12"/>
  <c r="IX128" i="12"/>
  <c r="LB132" i="12"/>
  <c r="KH131" i="12"/>
  <c r="AJ131" i="12"/>
  <c r="AV131" i="12"/>
  <c r="BH131" i="12"/>
  <c r="X131" i="12"/>
  <c r="AD131" i="12"/>
  <c r="AP131" i="12"/>
  <c r="BB131" i="12"/>
  <c r="BZ131" i="12"/>
  <c r="BN131" i="12"/>
  <c r="R131" i="12"/>
  <c r="BT131" i="12"/>
  <c r="CF131" i="12"/>
  <c r="EH131" i="12"/>
  <c r="EN131" i="12"/>
  <c r="CL131" i="12"/>
  <c r="CR131" i="12"/>
  <c r="DD131" i="12"/>
  <c r="DJ131" i="12"/>
  <c r="DP131" i="12"/>
  <c r="FF131" i="12"/>
  <c r="CX131" i="12"/>
  <c r="EB131" i="12"/>
  <c r="DV131" i="12"/>
  <c r="ET131" i="12"/>
  <c r="EZ131" i="12"/>
  <c r="FR131" i="12"/>
  <c r="FL131" i="12"/>
  <c r="GD131" i="12"/>
  <c r="GJ131" i="12"/>
  <c r="HT131" i="12"/>
  <c r="FX131" i="12"/>
  <c r="HZ131" i="12"/>
  <c r="IF131" i="12"/>
  <c r="GV131" i="12"/>
  <c r="GP131" i="12"/>
  <c r="HH131" i="12"/>
  <c r="HN131" i="12"/>
  <c r="HB131" i="12"/>
  <c r="IL131" i="12"/>
  <c r="IX131" i="12"/>
  <c r="LB153" i="12"/>
  <c r="KN107" i="12"/>
  <c r="KT127" i="12"/>
  <c r="KT119" i="12"/>
  <c r="JP113" i="12"/>
  <c r="KH130" i="12"/>
  <c r="KB129" i="12"/>
  <c r="JV141" i="12"/>
  <c r="KH117" i="12"/>
  <c r="JJ88" i="12"/>
  <c r="JV129" i="12"/>
  <c r="KH86" i="12"/>
  <c r="JJ129" i="12"/>
  <c r="JV127" i="12"/>
  <c r="KH109" i="12"/>
  <c r="KN139" i="12"/>
  <c r="IX106" i="12"/>
  <c r="IX126" i="12"/>
  <c r="IX117" i="12"/>
  <c r="IX82" i="12"/>
  <c r="IX112" i="12"/>
  <c r="IX111" i="12"/>
  <c r="IL116" i="12"/>
  <c r="IR117" i="12"/>
  <c r="IR118" i="12"/>
  <c r="IR104" i="12"/>
  <c r="IR110" i="12"/>
  <c r="IR141" i="12"/>
  <c r="IL112" i="12"/>
  <c r="IF102" i="12"/>
  <c r="IF82" i="12"/>
  <c r="IF130" i="12"/>
  <c r="IF106" i="12"/>
  <c r="HZ114" i="12"/>
  <c r="HZ142" i="12"/>
  <c r="LB7" i="12"/>
  <c r="LB22" i="12"/>
  <c r="LB38" i="12"/>
  <c r="X81" i="12"/>
  <c r="AP81" i="12"/>
  <c r="BB81" i="12"/>
  <c r="BH81" i="12"/>
  <c r="JV81" i="12"/>
  <c r="R81" i="12"/>
  <c r="AD81" i="12"/>
  <c r="BZ81" i="12"/>
  <c r="JD81" i="12"/>
  <c r="JJ81" i="12"/>
  <c r="KH81" i="12"/>
  <c r="KN81" i="12"/>
  <c r="AJ81" i="12"/>
  <c r="AV81" i="12"/>
  <c r="BN81" i="12"/>
  <c r="CL81" i="12"/>
  <c r="CX81" i="12"/>
  <c r="DD81" i="12"/>
  <c r="EH81" i="12"/>
  <c r="BT81" i="12"/>
  <c r="DJ81" i="12"/>
  <c r="EB81" i="12"/>
  <c r="DV81" i="12"/>
  <c r="CR81" i="12"/>
  <c r="DP81" i="12"/>
  <c r="CF81" i="12"/>
  <c r="EN81" i="12"/>
  <c r="ET81" i="12"/>
  <c r="EZ81" i="12"/>
  <c r="FF81" i="12"/>
  <c r="FL81" i="12"/>
  <c r="FX81" i="12"/>
  <c r="HH81" i="12"/>
  <c r="FR81" i="12"/>
  <c r="GJ81" i="12"/>
  <c r="HB81" i="12"/>
  <c r="HT81" i="12"/>
  <c r="HZ81" i="12"/>
  <c r="GV81" i="12"/>
  <c r="HN81" i="12"/>
  <c r="IF81" i="12"/>
  <c r="GD81" i="12"/>
  <c r="GP81" i="12"/>
  <c r="R85" i="12"/>
  <c r="AD85" i="12"/>
  <c r="CF85" i="12"/>
  <c r="AP85" i="12"/>
  <c r="BB85" i="12"/>
  <c r="BH85" i="12"/>
  <c r="X85" i="12"/>
  <c r="AV85" i="12"/>
  <c r="BN85" i="12"/>
  <c r="JJ85" i="12"/>
  <c r="AJ85" i="12"/>
  <c r="BT85" i="12"/>
  <c r="BZ85" i="12"/>
  <c r="CX85" i="12"/>
  <c r="ET85" i="12"/>
  <c r="CL85" i="12"/>
  <c r="EH85" i="12"/>
  <c r="DD85" i="12"/>
  <c r="EB85" i="12"/>
  <c r="EZ85" i="12"/>
  <c r="FF85" i="12"/>
  <c r="FR85" i="12"/>
  <c r="CR85" i="12"/>
  <c r="DJ85" i="12"/>
  <c r="DP85" i="12"/>
  <c r="DV85" i="12"/>
  <c r="EN85" i="12"/>
  <c r="GD85" i="12"/>
  <c r="GJ85" i="12"/>
  <c r="GP85" i="12"/>
  <c r="GV85" i="12"/>
  <c r="HB85" i="12"/>
  <c r="HH85" i="12"/>
  <c r="HN85" i="12"/>
  <c r="HT85" i="12"/>
  <c r="HZ85" i="12"/>
  <c r="IL85" i="12"/>
  <c r="FL85" i="12"/>
  <c r="FX85" i="12"/>
  <c r="IF85" i="12"/>
  <c r="KB85" i="12"/>
  <c r="KN87" i="12"/>
  <c r="AD87" i="12"/>
  <c r="AJ87" i="12"/>
  <c r="X87" i="12"/>
  <c r="BZ87" i="12"/>
  <c r="KT87" i="12"/>
  <c r="AP87" i="12"/>
  <c r="BB87" i="12"/>
  <c r="AV87" i="12"/>
  <c r="R87" i="12"/>
  <c r="BH87" i="12"/>
  <c r="BN87" i="12"/>
  <c r="DD87" i="12"/>
  <c r="EB87" i="12"/>
  <c r="EN87" i="12"/>
  <c r="ET87" i="12"/>
  <c r="EH87" i="12"/>
  <c r="BT87" i="12"/>
  <c r="CL87" i="12"/>
  <c r="CR87" i="12"/>
  <c r="DJ87" i="12"/>
  <c r="DP87" i="12"/>
  <c r="EZ87" i="12"/>
  <c r="FF87" i="12"/>
  <c r="CF87" i="12"/>
  <c r="CX87" i="12"/>
  <c r="DV87" i="12"/>
  <c r="FR87" i="12"/>
  <c r="GD87" i="12"/>
  <c r="HN87" i="12"/>
  <c r="FX87" i="12"/>
  <c r="HH87" i="12"/>
  <c r="HT87" i="12"/>
  <c r="HZ87" i="12"/>
  <c r="IF87" i="12"/>
  <c r="FL87" i="12"/>
  <c r="GJ87" i="12"/>
  <c r="GP87" i="12"/>
  <c r="GV87" i="12"/>
  <c r="HB87" i="12"/>
  <c r="IL87" i="12"/>
  <c r="KB87" i="12"/>
  <c r="R105" i="12"/>
  <c r="AJ105" i="12"/>
  <c r="BB105" i="12"/>
  <c r="AP105" i="12"/>
  <c r="X105" i="12"/>
  <c r="AV105" i="12"/>
  <c r="BH105" i="12"/>
  <c r="AD105" i="12"/>
  <c r="BN105" i="12"/>
  <c r="CL105" i="12"/>
  <c r="DJ105" i="12"/>
  <c r="EN105" i="12"/>
  <c r="EZ105" i="12"/>
  <c r="BT105" i="12"/>
  <c r="FF105" i="12"/>
  <c r="CF105" i="12"/>
  <c r="CR105" i="12"/>
  <c r="CX105" i="12"/>
  <c r="DV105" i="12"/>
  <c r="EB105" i="12"/>
  <c r="FR105" i="12"/>
  <c r="BZ105" i="12"/>
  <c r="DD105" i="12"/>
  <c r="DP105" i="12"/>
  <c r="EH105" i="12"/>
  <c r="ET105" i="12"/>
  <c r="FL105" i="12"/>
  <c r="GV105" i="12"/>
  <c r="HB105" i="12"/>
  <c r="FX105" i="12"/>
  <c r="GJ105" i="12"/>
  <c r="GP105" i="12"/>
  <c r="HH105" i="12"/>
  <c r="HZ105" i="12"/>
  <c r="IR105" i="12"/>
  <c r="GD105" i="12"/>
  <c r="HN105" i="12"/>
  <c r="HT105" i="12"/>
  <c r="IF105" i="12"/>
  <c r="KN105" i="12"/>
  <c r="LB91" i="12"/>
  <c r="LB95" i="12"/>
  <c r="BH103" i="12"/>
  <c r="BZ103" i="12"/>
  <c r="BT103" i="12"/>
  <c r="JJ103" i="12"/>
  <c r="AP103" i="12"/>
  <c r="BB103" i="12"/>
  <c r="BN103" i="12"/>
  <c r="AD103" i="12"/>
  <c r="AV103" i="12"/>
  <c r="R103" i="12"/>
  <c r="X103" i="12"/>
  <c r="AJ103" i="12"/>
  <c r="CF103" i="12"/>
  <c r="DD103" i="12"/>
  <c r="EB103" i="12"/>
  <c r="FF103" i="12"/>
  <c r="FR103" i="12"/>
  <c r="CX103" i="12"/>
  <c r="DJ103" i="12"/>
  <c r="CL103" i="12"/>
  <c r="CR103" i="12"/>
  <c r="DP103" i="12"/>
  <c r="EH103" i="12"/>
  <c r="EN103" i="12"/>
  <c r="EZ103" i="12"/>
  <c r="ET103" i="12"/>
  <c r="DV103" i="12"/>
  <c r="FL103" i="12"/>
  <c r="HH103" i="12"/>
  <c r="GV103" i="12"/>
  <c r="GD103" i="12"/>
  <c r="FX103" i="12"/>
  <c r="GP103" i="12"/>
  <c r="HB103" i="12"/>
  <c r="HN103" i="12"/>
  <c r="HT103" i="12"/>
  <c r="HZ103" i="12"/>
  <c r="IL103" i="12"/>
  <c r="GJ103" i="12"/>
  <c r="IR103" i="12"/>
  <c r="KB103" i="12"/>
  <c r="KH116" i="12"/>
  <c r="JV116" i="12"/>
  <c r="BT116" i="12"/>
  <c r="KN116" i="12"/>
  <c r="X116" i="12"/>
  <c r="AV116" i="12"/>
  <c r="BB116" i="12"/>
  <c r="BH116" i="12"/>
  <c r="KB116" i="12"/>
  <c r="KT116" i="12"/>
  <c r="R116" i="12"/>
  <c r="AD116" i="12"/>
  <c r="AJ116" i="12"/>
  <c r="AP116" i="12"/>
  <c r="BN116" i="12"/>
  <c r="BZ116" i="12"/>
  <c r="CL116" i="12"/>
  <c r="DP116" i="12"/>
  <c r="DV116" i="12"/>
  <c r="EN116" i="12"/>
  <c r="CF116" i="12"/>
  <c r="DD116" i="12"/>
  <c r="FF116" i="12"/>
  <c r="CR116" i="12"/>
  <c r="CX116" i="12"/>
  <c r="DJ116" i="12"/>
  <c r="EB116" i="12"/>
  <c r="EH116" i="12"/>
  <c r="ET116" i="12"/>
  <c r="EZ116" i="12"/>
  <c r="FR116" i="12"/>
  <c r="FX116" i="12"/>
  <c r="HN116" i="12"/>
  <c r="GV116" i="12"/>
  <c r="HT116" i="12"/>
  <c r="HZ116" i="12"/>
  <c r="FL116" i="12"/>
  <c r="GJ116" i="12"/>
  <c r="HB116" i="12"/>
  <c r="HH116" i="12"/>
  <c r="GD116" i="12"/>
  <c r="GP116" i="12"/>
  <c r="IF116" i="12"/>
  <c r="AV108" i="12"/>
  <c r="BB108" i="12"/>
  <c r="BH108" i="12"/>
  <c r="BN108" i="12"/>
  <c r="R108" i="12"/>
  <c r="X108" i="12"/>
  <c r="KH108" i="12"/>
  <c r="AJ108" i="12"/>
  <c r="AD108" i="12"/>
  <c r="AP108" i="12"/>
  <c r="CF108" i="12"/>
  <c r="DD108" i="12"/>
  <c r="DJ108" i="12"/>
  <c r="DP108" i="12"/>
  <c r="EH108" i="12"/>
  <c r="CR108" i="12"/>
  <c r="CX108" i="12"/>
  <c r="EB108" i="12"/>
  <c r="BT108" i="12"/>
  <c r="ET108" i="12"/>
  <c r="FR108" i="12"/>
  <c r="CL108" i="12"/>
  <c r="BZ108" i="12"/>
  <c r="DV108" i="12"/>
  <c r="EN108" i="12"/>
  <c r="EZ108" i="12"/>
  <c r="FF108" i="12"/>
  <c r="FL108" i="12"/>
  <c r="FX108" i="12"/>
  <c r="GP108" i="12"/>
  <c r="HH108" i="12"/>
  <c r="GJ108" i="12"/>
  <c r="GD108" i="12"/>
  <c r="GV108" i="12"/>
  <c r="HZ108" i="12"/>
  <c r="IF108" i="12"/>
  <c r="HB108" i="12"/>
  <c r="HT108" i="12"/>
  <c r="IX108" i="12"/>
  <c r="KT115" i="12"/>
  <c r="R115" i="12"/>
  <c r="X115" i="12"/>
  <c r="AP115" i="12"/>
  <c r="BB115" i="12"/>
  <c r="AV115" i="12"/>
  <c r="BH115" i="12"/>
  <c r="BN115" i="12"/>
  <c r="AJ115" i="12"/>
  <c r="AD115" i="12"/>
  <c r="BT115" i="12"/>
  <c r="BZ115" i="12"/>
  <c r="DJ115" i="12"/>
  <c r="CX115" i="12"/>
  <c r="EB115" i="12"/>
  <c r="EN115" i="12"/>
  <c r="ET115" i="12"/>
  <c r="FR115" i="12"/>
  <c r="FF115" i="12"/>
  <c r="CF115" i="12"/>
  <c r="DP115" i="12"/>
  <c r="DD115" i="12"/>
  <c r="EH115" i="12"/>
  <c r="CL115" i="12"/>
  <c r="CR115" i="12"/>
  <c r="DV115" i="12"/>
  <c r="EZ115" i="12"/>
  <c r="GJ115" i="12"/>
  <c r="GP115" i="12"/>
  <c r="FX115" i="12"/>
  <c r="GV115" i="12"/>
  <c r="IF115" i="12"/>
  <c r="FL115" i="12"/>
  <c r="GD115" i="12"/>
  <c r="HH115" i="12"/>
  <c r="HB115" i="12"/>
  <c r="HN115" i="12"/>
  <c r="HZ115" i="12"/>
  <c r="JV115" i="12"/>
  <c r="KB124" i="12"/>
  <c r="R124" i="12"/>
  <c r="X124" i="12"/>
  <c r="AV124" i="12"/>
  <c r="BN124" i="12"/>
  <c r="AP124" i="12"/>
  <c r="BH124" i="12"/>
  <c r="AD124" i="12"/>
  <c r="AJ124" i="12"/>
  <c r="BB124" i="12"/>
  <c r="CR124" i="12"/>
  <c r="DD124" i="12"/>
  <c r="EB124" i="12"/>
  <c r="BT124" i="12"/>
  <c r="CX124" i="12"/>
  <c r="DJ124" i="12"/>
  <c r="DP124" i="12"/>
  <c r="DV124" i="12"/>
  <c r="FR124" i="12"/>
  <c r="CF124" i="12"/>
  <c r="CL124" i="12"/>
  <c r="FF124" i="12"/>
  <c r="BZ124" i="12"/>
  <c r="EH124" i="12"/>
  <c r="EN124" i="12"/>
  <c r="EZ124" i="12"/>
  <c r="ET124" i="12"/>
  <c r="FX124" i="12"/>
  <c r="GD124" i="12"/>
  <c r="FL124" i="12"/>
  <c r="GP124" i="12"/>
  <c r="GV124" i="12"/>
  <c r="GJ124" i="12"/>
  <c r="HB124" i="12"/>
  <c r="HN124" i="12"/>
  <c r="HT124" i="12"/>
  <c r="IF124" i="12"/>
  <c r="HZ124" i="12"/>
  <c r="HH124" i="12"/>
  <c r="IR124" i="12"/>
  <c r="IX124" i="12"/>
  <c r="KB125" i="12"/>
  <c r="KT125" i="12"/>
  <c r="AV125" i="12"/>
  <c r="BB125" i="12"/>
  <c r="KH125" i="12"/>
  <c r="AJ125" i="12"/>
  <c r="AD125" i="12"/>
  <c r="AP125" i="12"/>
  <c r="BH125" i="12"/>
  <c r="R125" i="12"/>
  <c r="JP125" i="12"/>
  <c r="X125" i="12"/>
  <c r="BN125" i="12"/>
  <c r="BZ125" i="12"/>
  <c r="BT125" i="12"/>
  <c r="CF125" i="12"/>
  <c r="CX125" i="12"/>
  <c r="DP125" i="12"/>
  <c r="EH125" i="12"/>
  <c r="ET125" i="12"/>
  <c r="EZ125" i="12"/>
  <c r="FF125" i="12"/>
  <c r="DD125" i="12"/>
  <c r="EN125" i="12"/>
  <c r="CL125" i="12"/>
  <c r="DJ125" i="12"/>
  <c r="DV125" i="12"/>
  <c r="FL125" i="12"/>
  <c r="CR125" i="12"/>
  <c r="EB125" i="12"/>
  <c r="GJ125" i="12"/>
  <c r="GD125" i="12"/>
  <c r="GP125" i="12"/>
  <c r="HH125" i="12"/>
  <c r="HN125" i="12"/>
  <c r="HZ125" i="12"/>
  <c r="IR125" i="12"/>
  <c r="HB125" i="12"/>
  <c r="IF125" i="12"/>
  <c r="FR125" i="12"/>
  <c r="FX125" i="12"/>
  <c r="GV125" i="12"/>
  <c r="HT125" i="12"/>
  <c r="X129" i="12"/>
  <c r="R129" i="12"/>
  <c r="AD129" i="12"/>
  <c r="AV129" i="12"/>
  <c r="BB129" i="12"/>
  <c r="BH129" i="12"/>
  <c r="BN129" i="12"/>
  <c r="BZ129" i="12"/>
  <c r="JD129" i="12"/>
  <c r="AJ129" i="12"/>
  <c r="AP129" i="12"/>
  <c r="EN129" i="12"/>
  <c r="FF129" i="12"/>
  <c r="FL129" i="12"/>
  <c r="CF129" i="12"/>
  <c r="CL129" i="12"/>
  <c r="DD129" i="12"/>
  <c r="EB129" i="12"/>
  <c r="BT129" i="12"/>
  <c r="CX129" i="12"/>
  <c r="DJ129" i="12"/>
  <c r="DV129" i="12"/>
  <c r="DP129" i="12"/>
  <c r="EH129" i="12"/>
  <c r="EZ129" i="12"/>
  <c r="ET129" i="12"/>
  <c r="CR129" i="12"/>
  <c r="HB129" i="12"/>
  <c r="HN129" i="12"/>
  <c r="FR129" i="12"/>
  <c r="FX129" i="12"/>
  <c r="GV129" i="12"/>
  <c r="HH129" i="12"/>
  <c r="HT129" i="12"/>
  <c r="HZ129" i="12"/>
  <c r="GD129" i="12"/>
  <c r="IR129" i="12"/>
  <c r="GP129" i="12"/>
  <c r="GJ129" i="12"/>
  <c r="IF129" i="12"/>
  <c r="KT120" i="12"/>
  <c r="KT102" i="12"/>
  <c r="JJ86" i="12"/>
  <c r="JP82" i="12"/>
  <c r="KH110" i="12"/>
  <c r="JP124" i="12"/>
  <c r="JP81" i="12"/>
  <c r="JD85" i="12"/>
  <c r="JV139" i="12"/>
  <c r="JJ104" i="12"/>
  <c r="JV128" i="12"/>
  <c r="JP128" i="12"/>
  <c r="JJ130" i="12"/>
  <c r="KN108" i="12"/>
  <c r="IX116" i="12"/>
  <c r="IX121" i="12"/>
  <c r="IX107" i="12"/>
  <c r="IX83" i="12"/>
  <c r="IX114" i="12"/>
  <c r="IX103" i="12"/>
  <c r="IX115" i="12"/>
  <c r="JJ106" i="12"/>
  <c r="IR88" i="12"/>
  <c r="IL125" i="12"/>
  <c r="IR131" i="12"/>
  <c r="IR108" i="12"/>
  <c r="IR86" i="12"/>
  <c r="IL119" i="12"/>
  <c r="IF142" i="12"/>
  <c r="HN108" i="12"/>
  <c r="KW172" i="12"/>
  <c r="LB9" i="12"/>
  <c r="LB23" i="12"/>
  <c r="LB35" i="12"/>
  <c r="AP82" i="12"/>
  <c r="BB82" i="12"/>
  <c r="BZ82" i="12"/>
  <c r="BT82" i="12"/>
  <c r="R82" i="12"/>
  <c r="X82" i="12"/>
  <c r="AV82" i="12"/>
  <c r="BH82" i="12"/>
  <c r="KH82" i="12"/>
  <c r="KB82" i="12"/>
  <c r="AD82" i="12"/>
  <c r="BN82" i="12"/>
  <c r="CL82" i="12"/>
  <c r="CR82" i="12"/>
  <c r="DD82" i="12"/>
  <c r="DJ82" i="12"/>
  <c r="FF82" i="12"/>
  <c r="FL82" i="12"/>
  <c r="EZ82" i="12"/>
  <c r="CF82" i="12"/>
  <c r="CX82" i="12"/>
  <c r="DP82" i="12"/>
  <c r="DV82" i="12"/>
  <c r="EB82" i="12"/>
  <c r="EN82" i="12"/>
  <c r="FR82" i="12"/>
  <c r="EH82" i="12"/>
  <c r="ET82" i="12"/>
  <c r="GD82" i="12"/>
  <c r="FX82" i="12"/>
  <c r="GV82" i="12"/>
  <c r="GJ82" i="12"/>
  <c r="GP82" i="12"/>
  <c r="HH82" i="12"/>
  <c r="HB82" i="12"/>
  <c r="HN82" i="12"/>
  <c r="HT82" i="12"/>
  <c r="HZ82" i="12"/>
  <c r="JJ82" i="12"/>
  <c r="JV82" i="12"/>
  <c r="LB89" i="12"/>
  <c r="JP109" i="12"/>
  <c r="JD109" i="12"/>
  <c r="AD109" i="12"/>
  <c r="BH109" i="12"/>
  <c r="KB109" i="12"/>
  <c r="X109" i="12"/>
  <c r="AJ109" i="12"/>
  <c r="AP109" i="12"/>
  <c r="BN109" i="12"/>
  <c r="R109" i="12"/>
  <c r="AV109" i="12"/>
  <c r="BB109" i="12"/>
  <c r="BZ109" i="12"/>
  <c r="CR109" i="12"/>
  <c r="DJ109" i="12"/>
  <c r="EH109" i="12"/>
  <c r="FR109" i="12"/>
  <c r="DP109" i="12"/>
  <c r="EN109" i="12"/>
  <c r="FF109" i="12"/>
  <c r="FL109" i="12"/>
  <c r="CL109" i="12"/>
  <c r="EB109" i="12"/>
  <c r="DV109" i="12"/>
  <c r="ET109" i="12"/>
  <c r="BT109" i="12"/>
  <c r="CF109" i="12"/>
  <c r="DD109" i="12"/>
  <c r="CX109" i="12"/>
  <c r="EZ109" i="12"/>
  <c r="GJ109" i="12"/>
  <c r="HH109" i="12"/>
  <c r="HN109" i="12"/>
  <c r="HT109" i="12"/>
  <c r="GV109" i="12"/>
  <c r="HB109" i="12"/>
  <c r="GD109" i="12"/>
  <c r="FX109" i="12"/>
  <c r="GP109" i="12"/>
  <c r="IF109" i="12"/>
  <c r="HZ109" i="12"/>
  <c r="IX109" i="12"/>
  <c r="LB92" i="12"/>
  <c r="LB96" i="12"/>
  <c r="AD107" i="12"/>
  <c r="BH107" i="12"/>
  <c r="CF107" i="12"/>
  <c r="R107" i="12"/>
  <c r="AP107" i="12"/>
  <c r="AJ107" i="12"/>
  <c r="AV107" i="12"/>
  <c r="JJ107" i="12"/>
  <c r="X107" i="12"/>
  <c r="BB107" i="12"/>
  <c r="BN107" i="12"/>
  <c r="CX107" i="12"/>
  <c r="DD107" i="12"/>
  <c r="DV107" i="12"/>
  <c r="BT107" i="12"/>
  <c r="CL107" i="12"/>
  <c r="CR107" i="12"/>
  <c r="EZ107" i="12"/>
  <c r="ET107" i="12"/>
  <c r="BZ107" i="12"/>
  <c r="DJ107" i="12"/>
  <c r="EH107" i="12"/>
  <c r="EN107" i="12"/>
  <c r="FF107" i="12"/>
  <c r="FL107" i="12"/>
  <c r="EB107" i="12"/>
  <c r="DP107" i="12"/>
  <c r="HN107" i="12"/>
  <c r="HT107" i="12"/>
  <c r="FX107" i="12"/>
  <c r="IL107" i="12"/>
  <c r="GV107" i="12"/>
  <c r="HH107" i="12"/>
  <c r="HZ107" i="12"/>
  <c r="FR107" i="12"/>
  <c r="GD107" i="12"/>
  <c r="GJ107" i="12"/>
  <c r="GP107" i="12"/>
  <c r="HB107" i="12"/>
  <c r="IR107" i="12"/>
  <c r="AJ120" i="12"/>
  <c r="AP120" i="12"/>
  <c r="BB120" i="12"/>
  <c r="CF120" i="12"/>
  <c r="X120" i="12"/>
  <c r="R120" i="12"/>
  <c r="BN120" i="12"/>
  <c r="BZ120" i="12"/>
  <c r="KN120" i="12"/>
  <c r="AD120" i="12"/>
  <c r="AV120" i="12"/>
  <c r="BH120" i="12"/>
  <c r="CL120" i="12"/>
  <c r="EB120" i="12"/>
  <c r="DP120" i="12"/>
  <c r="ET120" i="12"/>
  <c r="FL120" i="12"/>
  <c r="FR120" i="12"/>
  <c r="BT120" i="12"/>
  <c r="DD120" i="12"/>
  <c r="CR120" i="12"/>
  <c r="CX120" i="12"/>
  <c r="EH120" i="12"/>
  <c r="EN120" i="12"/>
  <c r="EZ120" i="12"/>
  <c r="DV120" i="12"/>
  <c r="DJ120" i="12"/>
  <c r="FF120" i="12"/>
  <c r="GV120" i="12"/>
  <c r="HN120" i="12"/>
  <c r="HT120" i="12"/>
  <c r="GD120" i="12"/>
  <c r="FX120" i="12"/>
  <c r="GP120" i="12"/>
  <c r="GJ120" i="12"/>
  <c r="HH120" i="12"/>
  <c r="IF120" i="12"/>
  <c r="HB120" i="12"/>
  <c r="HZ120" i="12"/>
  <c r="IL120" i="12"/>
  <c r="BB112" i="12"/>
  <c r="BH112" i="12"/>
  <c r="AJ112" i="12"/>
  <c r="R112" i="12"/>
  <c r="X112" i="12"/>
  <c r="AD112" i="12"/>
  <c r="AP112" i="12"/>
  <c r="AV112" i="12"/>
  <c r="BN112" i="12"/>
  <c r="BT112" i="12"/>
  <c r="EH112" i="12"/>
  <c r="EZ112" i="12"/>
  <c r="FF112" i="12"/>
  <c r="DJ112" i="12"/>
  <c r="DP112" i="12"/>
  <c r="EB112" i="12"/>
  <c r="ET112" i="12"/>
  <c r="BZ112" i="12"/>
  <c r="CF112" i="12"/>
  <c r="CL112" i="12"/>
  <c r="CR112" i="12"/>
  <c r="DV112" i="12"/>
  <c r="FR112" i="12"/>
  <c r="CX112" i="12"/>
  <c r="DD112" i="12"/>
  <c r="EN112" i="12"/>
  <c r="FL112" i="12"/>
  <c r="FX112" i="12"/>
  <c r="HH112" i="12"/>
  <c r="HN112" i="12"/>
  <c r="GJ112" i="12"/>
  <c r="HB112" i="12"/>
  <c r="GD112" i="12"/>
  <c r="HT112" i="12"/>
  <c r="GV112" i="12"/>
  <c r="GP112" i="12"/>
  <c r="IF112" i="12"/>
  <c r="X119" i="12"/>
  <c r="AD119" i="12"/>
  <c r="AP119" i="12"/>
  <c r="BB119" i="12"/>
  <c r="BH119" i="12"/>
  <c r="CF119" i="12"/>
  <c r="AV119" i="12"/>
  <c r="BN119" i="12"/>
  <c r="JV119" i="12"/>
  <c r="KB119" i="12"/>
  <c r="R119" i="12"/>
  <c r="AJ119" i="12"/>
  <c r="BT119" i="12"/>
  <c r="CL119" i="12"/>
  <c r="ET119" i="12"/>
  <c r="EZ119" i="12"/>
  <c r="DP119" i="12"/>
  <c r="DV119" i="12"/>
  <c r="EB119" i="12"/>
  <c r="CR119" i="12"/>
  <c r="CX119" i="12"/>
  <c r="EN119" i="12"/>
  <c r="BZ119" i="12"/>
  <c r="DD119" i="12"/>
  <c r="DJ119" i="12"/>
  <c r="EH119" i="12"/>
  <c r="FF119" i="12"/>
  <c r="GP119" i="12"/>
  <c r="GV119" i="12"/>
  <c r="GD119" i="12"/>
  <c r="GJ119" i="12"/>
  <c r="IF119" i="12"/>
  <c r="FR119" i="12"/>
  <c r="FL119" i="12"/>
  <c r="HH119" i="12"/>
  <c r="HN119" i="12"/>
  <c r="FX119" i="12"/>
  <c r="HB119" i="12"/>
  <c r="HT119" i="12"/>
  <c r="JP119" i="12"/>
  <c r="JJ119" i="12"/>
  <c r="KH119" i="12"/>
  <c r="KH113" i="12"/>
  <c r="AD113" i="12"/>
  <c r="AJ113" i="12"/>
  <c r="BN113" i="12"/>
  <c r="BH113" i="12"/>
  <c r="BZ113" i="12"/>
  <c r="JV113" i="12"/>
  <c r="KT113" i="12"/>
  <c r="R113" i="12"/>
  <c r="AP113" i="12"/>
  <c r="BB113" i="12"/>
  <c r="JJ113" i="12"/>
  <c r="X113" i="12"/>
  <c r="AV113" i="12"/>
  <c r="BT113" i="12"/>
  <c r="CL113" i="12"/>
  <c r="DD113" i="12"/>
  <c r="DJ113" i="12"/>
  <c r="DP113" i="12"/>
  <c r="EH113" i="12"/>
  <c r="ET113" i="12"/>
  <c r="FF113" i="12"/>
  <c r="CR113" i="12"/>
  <c r="CX113" i="12"/>
  <c r="DV113" i="12"/>
  <c r="EZ113" i="12"/>
  <c r="FL113" i="12"/>
  <c r="CF113" i="12"/>
  <c r="FR113" i="12"/>
  <c r="EB113" i="12"/>
  <c r="EN113" i="12"/>
  <c r="HH113" i="12"/>
  <c r="HT113" i="12"/>
  <c r="IF113" i="12"/>
  <c r="GD113" i="12"/>
  <c r="FX113" i="12"/>
  <c r="HB113" i="12"/>
  <c r="GJ113" i="12"/>
  <c r="GV113" i="12"/>
  <c r="GP113" i="12"/>
  <c r="HN113" i="12"/>
  <c r="HZ113" i="12"/>
  <c r="IL113" i="12"/>
  <c r="JD113" i="12"/>
  <c r="AJ122" i="12"/>
  <c r="AP122" i="12"/>
  <c r="BH122" i="12"/>
  <c r="BZ122" i="12"/>
  <c r="X122" i="12"/>
  <c r="R122" i="12"/>
  <c r="AV122" i="12"/>
  <c r="BN122" i="12"/>
  <c r="JD122" i="12"/>
  <c r="BB122" i="12"/>
  <c r="BT122" i="12"/>
  <c r="JP122" i="12"/>
  <c r="AD122" i="12"/>
  <c r="CF122" i="12"/>
  <c r="CR122" i="12"/>
  <c r="CX122" i="12"/>
  <c r="EB122" i="12"/>
  <c r="DP122" i="12"/>
  <c r="ET122" i="12"/>
  <c r="DJ122" i="12"/>
  <c r="DV122" i="12"/>
  <c r="EN122" i="12"/>
  <c r="EZ122" i="12"/>
  <c r="CL122" i="12"/>
  <c r="DD122" i="12"/>
  <c r="EH122" i="12"/>
  <c r="FF122" i="12"/>
  <c r="GD122" i="12"/>
  <c r="FL122" i="12"/>
  <c r="FX122" i="12"/>
  <c r="GJ122" i="12"/>
  <c r="GV122" i="12"/>
  <c r="GP122" i="12"/>
  <c r="HB122" i="12"/>
  <c r="IF122" i="12"/>
  <c r="FR122" i="12"/>
  <c r="HH122" i="12"/>
  <c r="HN122" i="12"/>
  <c r="HT122" i="12"/>
  <c r="IR122" i="12"/>
  <c r="R139" i="12"/>
  <c r="AP139" i="12"/>
  <c r="JD139" i="12"/>
  <c r="BN139" i="12"/>
  <c r="KT139" i="12"/>
  <c r="AD139" i="12"/>
  <c r="AJ139" i="12"/>
  <c r="AV139" i="12"/>
  <c r="BB139" i="12"/>
  <c r="BH139" i="12"/>
  <c r="X139" i="12"/>
  <c r="BT139" i="12"/>
  <c r="DP139" i="12"/>
  <c r="ET139" i="12"/>
  <c r="EZ139" i="12"/>
  <c r="FR139" i="12"/>
  <c r="CF139" i="12"/>
  <c r="CR139" i="12"/>
  <c r="DJ139" i="12"/>
  <c r="DV139" i="12"/>
  <c r="EB139" i="12"/>
  <c r="EN139" i="12"/>
  <c r="DD139" i="12"/>
  <c r="BZ139" i="12"/>
  <c r="CL139" i="12"/>
  <c r="CX139" i="12"/>
  <c r="EH139" i="12"/>
  <c r="FF139" i="12"/>
  <c r="FL139" i="12"/>
  <c r="GP139" i="12"/>
  <c r="HH139" i="12"/>
  <c r="FX139" i="12"/>
  <c r="GV139" i="12"/>
  <c r="HT139" i="12"/>
  <c r="IF139" i="12"/>
  <c r="GD139" i="12"/>
  <c r="GJ139" i="12"/>
  <c r="HB139" i="12"/>
  <c r="HN139" i="12"/>
  <c r="KT141" i="12"/>
  <c r="KT118" i="12"/>
  <c r="KT104" i="12"/>
  <c r="KB120" i="12"/>
  <c r="JJ128" i="12"/>
  <c r="JJ139" i="12"/>
  <c r="JJ102" i="12"/>
  <c r="JP118" i="12"/>
  <c r="KH128" i="12"/>
  <c r="KB104" i="12"/>
  <c r="JP126" i="12"/>
  <c r="JD88" i="12"/>
  <c r="KB123" i="12"/>
  <c r="KN109" i="12"/>
  <c r="IX127" i="12"/>
  <c r="IX119" i="12"/>
  <c r="IX102" i="12"/>
  <c r="IX110" i="12"/>
  <c r="IX122" i="12"/>
  <c r="IX81" i="12"/>
  <c r="IR119" i="12"/>
  <c r="IL115" i="12"/>
  <c r="IR85" i="12"/>
  <c r="IL139" i="12"/>
  <c r="IL129" i="12"/>
  <c r="IL104" i="12"/>
  <c r="IL105" i="12"/>
  <c r="IL124" i="12"/>
  <c r="IF127" i="12"/>
  <c r="HZ122" i="12"/>
  <c r="HT127" i="12"/>
  <c r="KW167" i="12"/>
  <c r="X86" i="12"/>
  <c r="AD86" i="12"/>
  <c r="BB86" i="12"/>
  <c r="KT86" i="12"/>
  <c r="BN86" i="12"/>
  <c r="BH86" i="12"/>
  <c r="CF86" i="12"/>
  <c r="R86" i="12"/>
  <c r="AJ86" i="12"/>
  <c r="AP86" i="12"/>
  <c r="AV86" i="12"/>
  <c r="CR86" i="12"/>
  <c r="DV86" i="12"/>
  <c r="DP86" i="12"/>
  <c r="FR86" i="12"/>
  <c r="BZ86" i="12"/>
  <c r="DD86" i="12"/>
  <c r="EZ86" i="12"/>
  <c r="FF86" i="12"/>
  <c r="BT86" i="12"/>
  <c r="CL86" i="12"/>
  <c r="CX86" i="12"/>
  <c r="EH86" i="12"/>
  <c r="EN86" i="12"/>
  <c r="ET86" i="12"/>
  <c r="DJ86" i="12"/>
  <c r="EB86" i="12"/>
  <c r="GD86" i="12"/>
  <c r="HB86" i="12"/>
  <c r="HZ86" i="12"/>
  <c r="GV86" i="12"/>
  <c r="HH86" i="12"/>
  <c r="HN86" i="12"/>
  <c r="IF86" i="12"/>
  <c r="IL86" i="12"/>
  <c r="FL86" i="12"/>
  <c r="FX86" i="12"/>
  <c r="GJ86" i="12"/>
  <c r="GP86" i="12"/>
  <c r="HT86" i="12"/>
  <c r="IX86" i="12"/>
  <c r="BN84" i="12"/>
  <c r="JD84" i="12"/>
  <c r="R84" i="12"/>
  <c r="AP84" i="12"/>
  <c r="AJ84" i="12"/>
  <c r="BH84" i="12"/>
  <c r="KT84" i="12"/>
  <c r="X84" i="12"/>
  <c r="AV84" i="12"/>
  <c r="AD84" i="12"/>
  <c r="BB84" i="12"/>
  <c r="DD84" i="12"/>
  <c r="EB84" i="12"/>
  <c r="DP84" i="12"/>
  <c r="ET84" i="12"/>
  <c r="CF84" i="12"/>
  <c r="CX84" i="12"/>
  <c r="DJ84" i="12"/>
  <c r="BT84" i="12"/>
  <c r="BZ84" i="12"/>
  <c r="EH84" i="12"/>
  <c r="FR84" i="12"/>
  <c r="FF84" i="12"/>
  <c r="FL84" i="12"/>
  <c r="CL84" i="12"/>
  <c r="CR84" i="12"/>
  <c r="DV84" i="12"/>
  <c r="EN84" i="12"/>
  <c r="EZ84" i="12"/>
  <c r="GD84" i="12"/>
  <c r="FX84" i="12"/>
  <c r="GJ84" i="12"/>
  <c r="GP84" i="12"/>
  <c r="GV84" i="12"/>
  <c r="HZ84" i="12"/>
  <c r="HT84" i="12"/>
  <c r="HH84" i="12"/>
  <c r="HN84" i="12"/>
  <c r="HB84" i="12"/>
  <c r="IF84" i="12"/>
  <c r="IL84" i="12"/>
  <c r="IR84" i="12"/>
  <c r="IX84" i="12"/>
  <c r="LB93" i="12"/>
  <c r="X106" i="12"/>
  <c r="JP106" i="12"/>
  <c r="AJ106" i="12"/>
  <c r="AD106" i="12"/>
  <c r="AP106" i="12"/>
  <c r="AV106" i="12"/>
  <c r="BH106" i="12"/>
  <c r="BN106" i="12"/>
  <c r="KT106" i="12"/>
  <c r="R106" i="12"/>
  <c r="BB106" i="12"/>
  <c r="BZ106" i="12"/>
  <c r="EN106" i="12"/>
  <c r="ET106" i="12"/>
  <c r="CF106" i="12"/>
  <c r="CR106" i="12"/>
  <c r="CX106" i="12"/>
  <c r="DJ106" i="12"/>
  <c r="DV106" i="12"/>
  <c r="EH106" i="12"/>
  <c r="EZ106" i="12"/>
  <c r="FR106" i="12"/>
  <c r="BT106" i="12"/>
  <c r="CL106" i="12"/>
  <c r="DD106" i="12"/>
  <c r="EB106" i="12"/>
  <c r="DP106" i="12"/>
  <c r="FF106" i="12"/>
  <c r="FL106" i="12"/>
  <c r="GJ106" i="12"/>
  <c r="GV106" i="12"/>
  <c r="GP106" i="12"/>
  <c r="HH106" i="12"/>
  <c r="HZ106" i="12"/>
  <c r="GD106" i="12"/>
  <c r="HT106" i="12"/>
  <c r="IR106" i="12"/>
  <c r="FX106" i="12"/>
  <c r="HB106" i="12"/>
  <c r="HN106" i="12"/>
  <c r="IL106" i="12"/>
  <c r="KB106" i="12"/>
  <c r="X111" i="12"/>
  <c r="AD111" i="12"/>
  <c r="BH111" i="12"/>
  <c r="R111" i="12"/>
  <c r="JV111" i="12"/>
  <c r="JJ111" i="12"/>
  <c r="JP111" i="12"/>
  <c r="AJ111" i="12"/>
  <c r="AP111" i="12"/>
  <c r="BB111" i="12"/>
  <c r="AV111" i="12"/>
  <c r="BN111" i="12"/>
  <c r="EH111" i="12"/>
  <c r="CR111" i="12"/>
  <c r="DD111" i="12"/>
  <c r="EN111" i="12"/>
  <c r="FF111" i="12"/>
  <c r="CF111" i="12"/>
  <c r="CX111" i="12"/>
  <c r="DJ111" i="12"/>
  <c r="DV111" i="12"/>
  <c r="DP111" i="12"/>
  <c r="EZ111" i="12"/>
  <c r="BZ111" i="12"/>
  <c r="BT111" i="12"/>
  <c r="CL111" i="12"/>
  <c r="EB111" i="12"/>
  <c r="ET111" i="12"/>
  <c r="FL111" i="12"/>
  <c r="FR111" i="12"/>
  <c r="HN111" i="12"/>
  <c r="GJ111" i="12"/>
  <c r="GV111" i="12"/>
  <c r="GP111" i="12"/>
  <c r="IF111" i="12"/>
  <c r="IL111" i="12"/>
  <c r="GD111" i="12"/>
  <c r="HB111" i="12"/>
  <c r="FX111" i="12"/>
  <c r="HH111" i="12"/>
  <c r="HT111" i="12"/>
  <c r="IR111" i="12"/>
  <c r="JV114" i="12"/>
  <c r="X114" i="12"/>
  <c r="BB114" i="12"/>
  <c r="AP114" i="12"/>
  <c r="CF114" i="12"/>
  <c r="JP114" i="12"/>
  <c r="KT114" i="12"/>
  <c r="AD114" i="12"/>
  <c r="BH114" i="12"/>
  <c r="BN114" i="12"/>
  <c r="BZ114" i="12"/>
  <c r="R114" i="12"/>
  <c r="AJ114" i="12"/>
  <c r="AV114" i="12"/>
  <c r="CL114" i="12"/>
  <c r="FL114" i="12"/>
  <c r="CX114" i="12"/>
  <c r="DD114" i="12"/>
  <c r="DP114" i="12"/>
  <c r="EH114" i="12"/>
  <c r="EN114" i="12"/>
  <c r="ET114" i="12"/>
  <c r="FR114" i="12"/>
  <c r="BT114" i="12"/>
  <c r="CR114" i="12"/>
  <c r="DJ114" i="12"/>
  <c r="DV114" i="12"/>
  <c r="EB114" i="12"/>
  <c r="EZ114" i="12"/>
  <c r="FF114" i="12"/>
  <c r="HT114" i="12"/>
  <c r="GJ114" i="12"/>
  <c r="GV114" i="12"/>
  <c r="HH114" i="12"/>
  <c r="FX114" i="12"/>
  <c r="GP114" i="12"/>
  <c r="HN114" i="12"/>
  <c r="IF114" i="12"/>
  <c r="GD114" i="12"/>
  <c r="HB114" i="12"/>
  <c r="IR114" i="12"/>
  <c r="BB123" i="12"/>
  <c r="R123" i="12"/>
  <c r="AJ123" i="12"/>
  <c r="AD123" i="12"/>
  <c r="X123" i="12"/>
  <c r="AV123" i="12"/>
  <c r="AP123" i="12"/>
  <c r="BH123" i="12"/>
  <c r="BN123" i="12"/>
  <c r="DV123" i="12"/>
  <c r="EB123" i="12"/>
  <c r="EN123" i="12"/>
  <c r="EZ123" i="12"/>
  <c r="FR123" i="12"/>
  <c r="BZ123" i="12"/>
  <c r="DJ123" i="12"/>
  <c r="DP123" i="12"/>
  <c r="EH123" i="12"/>
  <c r="FF123" i="12"/>
  <c r="CR123" i="12"/>
  <c r="CF123" i="12"/>
  <c r="BT123" i="12"/>
  <c r="CL123" i="12"/>
  <c r="CX123" i="12"/>
  <c r="DD123" i="12"/>
  <c r="ET123" i="12"/>
  <c r="FL123" i="12"/>
  <c r="HB123" i="12"/>
  <c r="HT123" i="12"/>
  <c r="HH123" i="12"/>
  <c r="HN123" i="12"/>
  <c r="HZ123" i="12"/>
  <c r="FX123" i="12"/>
  <c r="GV123" i="12"/>
  <c r="IR123" i="12"/>
  <c r="GD123" i="12"/>
  <c r="GJ123" i="12"/>
  <c r="GP123" i="12"/>
  <c r="IF123" i="12"/>
  <c r="KN123" i="12"/>
  <c r="JV117" i="12"/>
  <c r="X117" i="12"/>
  <c r="AD117" i="12"/>
  <c r="AP117" i="12"/>
  <c r="BH117" i="12"/>
  <c r="AJ117" i="12"/>
  <c r="AV117" i="12"/>
  <c r="BB117" i="12"/>
  <c r="BN117" i="12"/>
  <c r="JJ117" i="12"/>
  <c r="R117" i="12"/>
  <c r="BT117" i="12"/>
  <c r="BZ117" i="12"/>
  <c r="DP117" i="12"/>
  <c r="EB117" i="12"/>
  <c r="CF117" i="12"/>
  <c r="CR117" i="12"/>
  <c r="DJ117" i="12"/>
  <c r="DV117" i="12"/>
  <c r="EN117" i="12"/>
  <c r="EZ117" i="12"/>
  <c r="FR117" i="12"/>
  <c r="CX117" i="12"/>
  <c r="ET117" i="12"/>
  <c r="CL117" i="12"/>
  <c r="DD117" i="12"/>
  <c r="EH117" i="12"/>
  <c r="FF117" i="12"/>
  <c r="HT117" i="12"/>
  <c r="FL117" i="12"/>
  <c r="GD117" i="12"/>
  <c r="GP117" i="12"/>
  <c r="HH117" i="12"/>
  <c r="FX117" i="12"/>
  <c r="GJ117" i="12"/>
  <c r="GV117" i="12"/>
  <c r="HN117" i="12"/>
  <c r="HB117" i="12"/>
  <c r="HZ117" i="12"/>
  <c r="KB117" i="12"/>
  <c r="JD117" i="12"/>
  <c r="X126" i="12"/>
  <c r="R126" i="12"/>
  <c r="AJ126" i="12"/>
  <c r="AD126" i="12"/>
  <c r="AP126" i="12"/>
  <c r="BB126" i="12"/>
  <c r="BN126" i="12"/>
  <c r="BZ126" i="12"/>
  <c r="AV126" i="12"/>
  <c r="BH126" i="12"/>
  <c r="CF126" i="12"/>
  <c r="EB126" i="12"/>
  <c r="BT126" i="12"/>
  <c r="CL126" i="12"/>
  <c r="DD126" i="12"/>
  <c r="CX126" i="12"/>
  <c r="DV126" i="12"/>
  <c r="EH126" i="12"/>
  <c r="FF126" i="12"/>
  <c r="FL126" i="12"/>
  <c r="DP126" i="12"/>
  <c r="FR126" i="12"/>
  <c r="CR126" i="12"/>
  <c r="DJ126" i="12"/>
  <c r="EN126" i="12"/>
  <c r="EZ126" i="12"/>
  <c r="ET126" i="12"/>
  <c r="GP126" i="12"/>
  <c r="HB126" i="12"/>
  <c r="HN126" i="12"/>
  <c r="FX126" i="12"/>
  <c r="HT126" i="12"/>
  <c r="IL126" i="12"/>
  <c r="HZ126" i="12"/>
  <c r="GD126" i="12"/>
  <c r="GJ126" i="12"/>
  <c r="GV126" i="12"/>
  <c r="HH126" i="12"/>
  <c r="IF126" i="12"/>
  <c r="R130" i="12"/>
  <c r="JD130" i="12"/>
  <c r="JV130" i="12"/>
  <c r="AJ130" i="12"/>
  <c r="AD130" i="12"/>
  <c r="BB130" i="12"/>
  <c r="AV130" i="12"/>
  <c r="BZ130" i="12"/>
  <c r="X130" i="12"/>
  <c r="AP130" i="12"/>
  <c r="BH130" i="12"/>
  <c r="BN130" i="12"/>
  <c r="CF130" i="12"/>
  <c r="BT130" i="12"/>
  <c r="CL130" i="12"/>
  <c r="EH130" i="12"/>
  <c r="ET130" i="12"/>
  <c r="DP130" i="12"/>
  <c r="FF130" i="12"/>
  <c r="CR130" i="12"/>
  <c r="DD130" i="12"/>
  <c r="EB130" i="12"/>
  <c r="DV130" i="12"/>
  <c r="EZ130" i="12"/>
  <c r="CX130" i="12"/>
  <c r="DJ130" i="12"/>
  <c r="EN130" i="12"/>
  <c r="FR130" i="12"/>
  <c r="FL130" i="12"/>
  <c r="HB130" i="12"/>
  <c r="HH130" i="12"/>
  <c r="GD130" i="12"/>
  <c r="GJ130" i="12"/>
  <c r="GP130" i="12"/>
  <c r="FX130" i="12"/>
  <c r="HN130" i="12"/>
  <c r="HT130" i="12"/>
  <c r="HZ130" i="12"/>
  <c r="GV130" i="12"/>
  <c r="IL130" i="12"/>
  <c r="IR130" i="12"/>
  <c r="R141" i="12"/>
  <c r="AD141" i="12"/>
  <c r="X141" i="12"/>
  <c r="AJ141" i="12"/>
  <c r="AV141" i="12"/>
  <c r="BH141" i="12"/>
  <c r="AP141" i="12"/>
  <c r="BN141" i="12"/>
  <c r="BB141" i="12"/>
  <c r="CR141" i="12"/>
  <c r="DV141" i="12"/>
  <c r="EN141" i="12"/>
  <c r="FL141" i="12"/>
  <c r="CX141" i="12"/>
  <c r="EZ141" i="12"/>
  <c r="CF141" i="12"/>
  <c r="BZ141" i="12"/>
  <c r="DD141" i="12"/>
  <c r="EH141" i="12"/>
  <c r="DP141" i="12"/>
  <c r="ET141" i="12"/>
  <c r="GD141" i="12"/>
  <c r="BT141" i="12"/>
  <c r="CL141" i="12"/>
  <c r="DJ141" i="12"/>
  <c r="EB141" i="12"/>
  <c r="FF141" i="12"/>
  <c r="GJ141" i="12"/>
  <c r="HB141" i="12"/>
  <c r="GP141" i="12"/>
  <c r="HT141" i="12"/>
  <c r="IF141" i="12"/>
  <c r="FR141" i="12"/>
  <c r="GV141" i="12"/>
  <c r="HN141" i="12"/>
  <c r="FX141" i="12"/>
  <c r="HH141" i="12"/>
  <c r="HZ141" i="12"/>
  <c r="JJ141" i="12"/>
  <c r="IX141" i="12"/>
  <c r="KN141" i="12"/>
  <c r="JJ142" i="12"/>
  <c r="R142" i="12"/>
  <c r="AP142" i="12"/>
  <c r="BN142" i="12"/>
  <c r="AV142" i="12"/>
  <c r="X142" i="12"/>
  <c r="AJ142" i="12"/>
  <c r="AD142" i="12"/>
  <c r="BB142" i="12"/>
  <c r="BH142" i="12"/>
  <c r="BZ142" i="12"/>
  <c r="CL142" i="12"/>
  <c r="CR142" i="12"/>
  <c r="DD142" i="12"/>
  <c r="DJ142" i="12"/>
  <c r="EB142" i="12"/>
  <c r="EH142" i="12"/>
  <c r="CF142" i="12"/>
  <c r="CX142" i="12"/>
  <c r="DV142" i="12"/>
  <c r="ET142" i="12"/>
  <c r="FF142" i="12"/>
  <c r="DP142" i="12"/>
  <c r="EZ142" i="12"/>
  <c r="FL142" i="12"/>
  <c r="BT142" i="12"/>
  <c r="EN142" i="12"/>
  <c r="FR142" i="12"/>
  <c r="GV142" i="12"/>
  <c r="HB142" i="12"/>
  <c r="HN142" i="12"/>
  <c r="GD142" i="12"/>
  <c r="FX142" i="12"/>
  <c r="HH142" i="12"/>
  <c r="GP142" i="12"/>
  <c r="HT142" i="12"/>
  <c r="IR142" i="12"/>
  <c r="IL142" i="12"/>
  <c r="GJ142" i="12"/>
  <c r="IX142" i="12"/>
  <c r="KT129" i="12"/>
  <c r="KT117" i="12"/>
  <c r="KN111" i="12"/>
  <c r="JV142" i="12"/>
  <c r="JD120" i="12"/>
  <c r="JJ121" i="12"/>
  <c r="JV107" i="12"/>
  <c r="KH127" i="12"/>
  <c r="JJ124" i="12"/>
  <c r="JV105" i="12"/>
  <c r="KH111" i="12"/>
  <c r="JJ127" i="12"/>
  <c r="JV88" i="12"/>
  <c r="KH124" i="12"/>
  <c r="KN104" i="12"/>
  <c r="IX88" i="12"/>
  <c r="IX125" i="12"/>
  <c r="IX123" i="12"/>
  <c r="IX104" i="12"/>
  <c r="IX105" i="12"/>
  <c r="IX120" i="12"/>
  <c r="IX139" i="12"/>
  <c r="IX87" i="12"/>
  <c r="IX85" i="12"/>
  <c r="IL117" i="12"/>
  <c r="IR87" i="12"/>
  <c r="IR112" i="12"/>
  <c r="IR120" i="12"/>
  <c r="IR128" i="12"/>
  <c r="IL82" i="12"/>
  <c r="IR113" i="12"/>
  <c r="IL127" i="12"/>
  <c r="IR81" i="12"/>
  <c r="IL81" i="12"/>
  <c r="IF88" i="12"/>
  <c r="IL109" i="12"/>
  <c r="IF103" i="12"/>
  <c r="HT115" i="12"/>
  <c r="HZ139" i="12"/>
  <c r="KH103" i="12"/>
  <c r="KH126" i="12"/>
  <c r="AQ29" i="12"/>
  <c r="AR29" i="12" s="1"/>
  <c r="AS28" i="12" s="1"/>
  <c r="GQ29" i="12"/>
  <c r="GR29" i="12" s="1"/>
  <c r="GS28" i="12" s="1"/>
  <c r="KB110" i="12"/>
  <c r="JD111" i="12"/>
  <c r="KN142" i="12"/>
  <c r="AW43" i="12"/>
  <c r="AX43" i="12" s="1"/>
  <c r="AY42" i="12" s="1"/>
  <c r="R72" i="12"/>
  <c r="T137" i="12" s="1"/>
  <c r="J44" i="12"/>
  <c r="AF58" i="12" s="1"/>
  <c r="KO43" i="12"/>
  <c r="KP43" i="12" s="1"/>
  <c r="KQ42" i="12" s="1"/>
  <c r="KN128" i="12"/>
  <c r="LA29" i="12"/>
  <c r="LB29" i="12" s="1"/>
  <c r="LC28" i="12" s="1"/>
  <c r="AK29" i="12"/>
  <c r="AL29" i="12" s="1"/>
  <c r="AM28" i="12" s="1"/>
  <c r="BC29" i="12"/>
  <c r="BD29" i="12" s="1"/>
  <c r="BE28" i="12" s="1"/>
  <c r="AW29" i="12"/>
  <c r="AX29" i="12" s="1"/>
  <c r="AY28" i="12" s="1"/>
  <c r="BO29" i="12"/>
  <c r="BP29" i="12" s="1"/>
  <c r="BQ28" i="12" s="1"/>
  <c r="BI29" i="12"/>
  <c r="BJ29" i="12" s="1"/>
  <c r="BK28" i="12" s="1"/>
  <c r="BU29" i="12"/>
  <c r="BV29" i="12" s="1"/>
  <c r="BW28" i="12" s="1"/>
  <c r="CG29" i="12"/>
  <c r="CH29" i="12" s="1"/>
  <c r="CI28" i="12" s="1"/>
  <c r="CM29" i="12"/>
  <c r="CN29" i="12" s="1"/>
  <c r="CO28" i="12" s="1"/>
  <c r="CA29" i="12"/>
  <c r="CB29" i="12" s="1"/>
  <c r="CC28" i="12" s="1"/>
  <c r="CS29" i="12"/>
  <c r="CT29" i="12" s="1"/>
  <c r="CU28" i="12" s="1"/>
  <c r="DK29" i="12"/>
  <c r="DL29" i="12" s="1"/>
  <c r="DM28" i="12" s="1"/>
  <c r="CY29" i="12"/>
  <c r="CZ29" i="12" s="1"/>
  <c r="DA28" i="12" s="1"/>
  <c r="DE29" i="12"/>
  <c r="DF29" i="12" s="1"/>
  <c r="DG28" i="12" s="1"/>
  <c r="DQ29" i="12"/>
  <c r="DR29" i="12" s="1"/>
  <c r="DS28" i="12" s="1"/>
  <c r="EC29" i="12"/>
  <c r="ED29" i="12" s="1"/>
  <c r="EE28" i="12" s="1"/>
  <c r="DW29" i="12"/>
  <c r="DX29" i="12" s="1"/>
  <c r="DY28" i="12" s="1"/>
  <c r="EI29" i="12"/>
  <c r="EJ29" i="12" s="1"/>
  <c r="EK28" i="12" s="1"/>
  <c r="EO29" i="12"/>
  <c r="EP29" i="12" s="1"/>
  <c r="EQ28" i="12" s="1"/>
  <c r="FA29" i="12"/>
  <c r="FB29" i="12" s="1"/>
  <c r="FC28" i="12" s="1"/>
  <c r="EU29" i="12"/>
  <c r="EV29" i="12" s="1"/>
  <c r="EW28" i="12" s="1"/>
  <c r="FG29" i="12"/>
  <c r="FH29" i="12" s="1"/>
  <c r="FI28" i="12" s="1"/>
  <c r="FS29" i="12"/>
  <c r="FT29" i="12" s="1"/>
  <c r="FU28" i="12" s="1"/>
  <c r="FM29" i="12"/>
  <c r="FN29" i="12" s="1"/>
  <c r="FO28" i="12" s="1"/>
  <c r="FY29" i="12"/>
  <c r="FZ29" i="12" s="1"/>
  <c r="GA28" i="12" s="1"/>
  <c r="GE29" i="12"/>
  <c r="GF29" i="12" s="1"/>
  <c r="GG28" i="12" s="1"/>
  <c r="GK29" i="12"/>
  <c r="GL29" i="12" s="1"/>
  <c r="GM28" i="12" s="1"/>
  <c r="GW29" i="12"/>
  <c r="GX29" i="12" s="1"/>
  <c r="GY28" i="12" s="1"/>
  <c r="HC29" i="12"/>
  <c r="HD29" i="12" s="1"/>
  <c r="HE28" i="12" s="1"/>
  <c r="HI29" i="12"/>
  <c r="HJ29" i="12" s="1"/>
  <c r="HK28" i="12" s="1"/>
  <c r="HU29" i="12"/>
  <c r="HV29" i="12" s="1"/>
  <c r="HW28" i="12" s="1"/>
  <c r="HO29" i="12"/>
  <c r="HP29" i="12" s="1"/>
  <c r="HQ28" i="12" s="1"/>
  <c r="IA29" i="12"/>
  <c r="IB29" i="12" s="1"/>
  <c r="IC28" i="12" s="1"/>
  <c r="IG29" i="12"/>
  <c r="IH29" i="12" s="1"/>
  <c r="II28" i="12" s="1"/>
  <c r="IM29" i="12"/>
  <c r="IN29" i="12" s="1"/>
  <c r="IO28" i="12" s="1"/>
  <c r="IY29" i="12"/>
  <c r="IZ29" i="12" s="1"/>
  <c r="JA28" i="12" s="1"/>
  <c r="IS29" i="12"/>
  <c r="IT29" i="12" s="1"/>
  <c r="IU28" i="12" s="1"/>
  <c r="JE29" i="12"/>
  <c r="JF29" i="12" s="1"/>
  <c r="JG28" i="12" s="1"/>
  <c r="JK29" i="12"/>
  <c r="JL29" i="12" s="1"/>
  <c r="JM28" i="12" s="1"/>
  <c r="JQ29" i="12"/>
  <c r="JR29" i="12" s="1"/>
  <c r="JS28" i="12" s="1"/>
  <c r="KW170" i="12"/>
  <c r="AE43" i="12"/>
  <c r="AF43" i="12" s="1"/>
  <c r="AG42" i="12" s="1"/>
  <c r="Y29" i="12"/>
  <c r="Z29" i="12" s="1"/>
  <c r="AA28" i="12" s="1"/>
  <c r="S15" i="12"/>
  <c r="T15" i="12" s="1"/>
  <c r="U14" i="12" s="1"/>
  <c r="U18" i="12" s="1"/>
  <c r="KO15" i="12"/>
  <c r="KP15" i="12" s="1"/>
  <c r="KQ14" i="12" s="1"/>
  <c r="KQ18" i="12" s="1"/>
  <c r="KC43" i="12"/>
  <c r="KD43" i="12" s="1"/>
  <c r="KE42" i="12" s="1"/>
  <c r="JW15" i="12"/>
  <c r="JX15" i="12" s="1"/>
  <c r="JY14" i="12" s="1"/>
  <c r="JY18" i="12" s="1"/>
  <c r="JF91" i="12"/>
  <c r="JF99" i="12" s="1"/>
  <c r="JF89" i="12"/>
  <c r="IB132" i="12"/>
  <c r="IB89" i="12"/>
  <c r="IB91" i="12"/>
  <c r="IB99" i="12" s="1"/>
  <c r="HD132" i="12"/>
  <c r="GF132" i="12"/>
  <c r="FT132" i="12"/>
  <c r="FT91" i="12"/>
  <c r="FT99" i="12" s="1"/>
  <c r="FT89" i="12"/>
  <c r="FH132" i="12"/>
  <c r="EV91" i="12"/>
  <c r="EV99" i="12" s="1"/>
  <c r="EV89" i="12"/>
  <c r="FB91" i="12"/>
  <c r="FB99" i="12" s="1"/>
  <c r="FB89" i="12"/>
  <c r="EJ132" i="12"/>
  <c r="EP91" i="12"/>
  <c r="EP99" i="12" s="1"/>
  <c r="EP89" i="12"/>
  <c r="ED89" i="12"/>
  <c r="ED91" i="12"/>
  <c r="ED99" i="12" s="1"/>
  <c r="EJ91" i="12"/>
  <c r="EJ99" i="12" s="1"/>
  <c r="EJ89" i="12"/>
  <c r="DX132" i="12"/>
  <c r="DR89" i="12"/>
  <c r="DR91" i="12"/>
  <c r="DR99" i="12" s="1"/>
  <c r="CZ91" i="12"/>
  <c r="CZ99" i="12" s="1"/>
  <c r="CZ89" i="12"/>
  <c r="CT89" i="12"/>
  <c r="CT91" i="12"/>
  <c r="CT99" i="12" s="1"/>
  <c r="CT132" i="12"/>
  <c r="CH91" i="12"/>
  <c r="CH99" i="12" s="1"/>
  <c r="CH89" i="12"/>
  <c r="CB89" i="12"/>
  <c r="CB91" i="12"/>
  <c r="CB99" i="12" s="1"/>
  <c r="BJ132" i="12"/>
  <c r="BD91" i="12"/>
  <c r="BD99" i="12" s="1"/>
  <c r="BD89" i="12"/>
  <c r="AL91" i="12"/>
  <c r="AL99" i="12" s="1"/>
  <c r="AL89" i="12"/>
  <c r="JL89" i="12"/>
  <c r="JL91" i="12"/>
  <c r="JL99" i="12" s="1"/>
  <c r="KC29" i="12"/>
  <c r="KD29" i="12" s="1"/>
  <c r="KE28" i="12" s="1"/>
  <c r="KU43" i="12"/>
  <c r="KV43" i="12" s="1"/>
  <c r="KW42" i="12" s="1"/>
  <c r="KN103" i="12"/>
  <c r="AE15" i="12"/>
  <c r="AF15" i="12" s="1"/>
  <c r="AG14" i="12" s="1"/>
  <c r="AG18" i="12" s="1"/>
  <c r="JP102" i="12"/>
  <c r="S29" i="12"/>
  <c r="T29" i="12" s="1"/>
  <c r="U28" i="12" s="1"/>
  <c r="KJ91" i="12"/>
  <c r="KJ99" i="12" s="1"/>
  <c r="KJ89" i="12"/>
  <c r="JR132" i="12"/>
  <c r="KC15" i="12"/>
  <c r="KD15" i="12" s="1"/>
  <c r="KE14" i="12" s="1"/>
  <c r="KE18" i="12" s="1"/>
  <c r="IZ132" i="12"/>
  <c r="JF132" i="12"/>
  <c r="IN132" i="12"/>
  <c r="IN91" i="12"/>
  <c r="IN99" i="12" s="1"/>
  <c r="IN89" i="12"/>
  <c r="IH132" i="12"/>
  <c r="HV91" i="12"/>
  <c r="HV99" i="12" s="1"/>
  <c r="HV89" i="12"/>
  <c r="HD91" i="12"/>
  <c r="HD99" i="12" s="1"/>
  <c r="HD89" i="12"/>
  <c r="GL91" i="12"/>
  <c r="GL99" i="12" s="1"/>
  <c r="GL89" i="12"/>
  <c r="GF91" i="12"/>
  <c r="GF99" i="12" s="1"/>
  <c r="GF89" i="12"/>
  <c r="EV132" i="12"/>
  <c r="EP132" i="12"/>
  <c r="DX91" i="12"/>
  <c r="DX99" i="12" s="1"/>
  <c r="DX89" i="12"/>
  <c r="DL132" i="12"/>
  <c r="CN132" i="12"/>
  <c r="BV91" i="12"/>
  <c r="BV99" i="12" s="1"/>
  <c r="BV89" i="12"/>
  <c r="BP132" i="12"/>
  <c r="BJ91" i="12"/>
  <c r="BJ99" i="12" s="1"/>
  <c r="BJ89" i="12"/>
  <c r="AX132" i="12"/>
  <c r="AR89" i="12"/>
  <c r="AR91" i="12"/>
  <c r="AR99" i="12" s="1"/>
  <c r="KP132" i="12"/>
  <c r="KO29" i="12"/>
  <c r="KP29" i="12" s="1"/>
  <c r="KQ28" i="12" s="1"/>
  <c r="KU15" i="12"/>
  <c r="KV15" i="12" s="1"/>
  <c r="KW14" i="12" s="1"/>
  <c r="KW18" i="12" s="1"/>
  <c r="KV89" i="12"/>
  <c r="LA43" i="12"/>
  <c r="LB43" i="12" s="1"/>
  <c r="LC42" i="12" s="1"/>
  <c r="AK43" i="12"/>
  <c r="AL43" i="12" s="1"/>
  <c r="AM42" i="12" s="1"/>
  <c r="AQ43" i="12"/>
  <c r="AR43" i="12" s="1"/>
  <c r="AS42" i="12" s="1"/>
  <c r="BI43" i="12"/>
  <c r="BJ43" i="12" s="1"/>
  <c r="BK42" i="12" s="1"/>
  <c r="BC43" i="12"/>
  <c r="BD43" i="12" s="1"/>
  <c r="BE42" i="12" s="1"/>
  <c r="BO43" i="12"/>
  <c r="BP43" i="12" s="1"/>
  <c r="BQ42" i="12" s="1"/>
  <c r="BU43" i="12"/>
  <c r="BV43" i="12" s="1"/>
  <c r="BW42" i="12" s="1"/>
  <c r="CM43" i="12"/>
  <c r="CN43" i="12" s="1"/>
  <c r="CO42" i="12" s="1"/>
  <c r="CA43" i="12"/>
  <c r="CB43" i="12" s="1"/>
  <c r="CC42" i="12" s="1"/>
  <c r="CG43" i="12"/>
  <c r="CH43" i="12" s="1"/>
  <c r="CI42" i="12" s="1"/>
  <c r="CS43" i="12"/>
  <c r="CT43" i="12" s="1"/>
  <c r="CU42" i="12" s="1"/>
  <c r="DK43" i="12"/>
  <c r="DL43" i="12" s="1"/>
  <c r="DM42" i="12" s="1"/>
  <c r="CY43" i="12"/>
  <c r="CZ43" i="12" s="1"/>
  <c r="DA42" i="12" s="1"/>
  <c r="DE43" i="12"/>
  <c r="DF43" i="12" s="1"/>
  <c r="DG42" i="12" s="1"/>
  <c r="DQ43" i="12"/>
  <c r="DR43" i="12" s="1"/>
  <c r="DS42" i="12" s="1"/>
  <c r="DW43" i="12"/>
  <c r="DX43" i="12" s="1"/>
  <c r="DY42" i="12" s="1"/>
  <c r="EC43" i="12"/>
  <c r="ED43" i="12" s="1"/>
  <c r="EE42" i="12" s="1"/>
  <c r="EI43" i="12"/>
  <c r="EJ43" i="12" s="1"/>
  <c r="EK42" i="12" s="1"/>
  <c r="EO43" i="12"/>
  <c r="EP43" i="12" s="1"/>
  <c r="EQ42" i="12" s="1"/>
  <c r="EU43" i="12"/>
  <c r="EV43" i="12" s="1"/>
  <c r="EW42" i="12" s="1"/>
  <c r="FG43" i="12"/>
  <c r="FH43" i="12" s="1"/>
  <c r="FI42" i="12" s="1"/>
  <c r="FA43" i="12"/>
  <c r="FB43" i="12" s="1"/>
  <c r="FC42" i="12" s="1"/>
  <c r="FM43" i="12"/>
  <c r="FN43" i="12" s="1"/>
  <c r="FO42" i="12" s="1"/>
  <c r="FS43" i="12"/>
  <c r="FT43" i="12" s="1"/>
  <c r="FU42" i="12" s="1"/>
  <c r="FY43" i="12"/>
  <c r="FZ43" i="12" s="1"/>
  <c r="GA42" i="12" s="1"/>
  <c r="GE43" i="12"/>
  <c r="GF43" i="12" s="1"/>
  <c r="GG42" i="12" s="1"/>
  <c r="GK43" i="12"/>
  <c r="GL43" i="12" s="1"/>
  <c r="GM42" i="12" s="1"/>
  <c r="GW43" i="12"/>
  <c r="GX43" i="12" s="1"/>
  <c r="GY42" i="12" s="1"/>
  <c r="GQ43" i="12"/>
  <c r="GR43" i="12" s="1"/>
  <c r="GS42" i="12" s="1"/>
  <c r="HC43" i="12"/>
  <c r="HD43" i="12" s="1"/>
  <c r="HE42" i="12" s="1"/>
  <c r="HI43" i="12"/>
  <c r="HJ43" i="12" s="1"/>
  <c r="HK42" i="12" s="1"/>
  <c r="HU43" i="12"/>
  <c r="HV43" i="12" s="1"/>
  <c r="HW42" i="12" s="1"/>
  <c r="HO43" i="12"/>
  <c r="HP43" i="12" s="1"/>
  <c r="HQ42" i="12" s="1"/>
  <c r="IA43" i="12"/>
  <c r="IB43" i="12" s="1"/>
  <c r="IC42" i="12" s="1"/>
  <c r="IM43" i="12"/>
  <c r="IN43" i="12" s="1"/>
  <c r="IO42" i="12" s="1"/>
  <c r="IG43" i="12"/>
  <c r="IH43" i="12" s="1"/>
  <c r="II42" i="12" s="1"/>
  <c r="IS43" i="12"/>
  <c r="IT43" i="12" s="1"/>
  <c r="IU42" i="12" s="1"/>
  <c r="IY43" i="12"/>
  <c r="IZ43" i="12" s="1"/>
  <c r="JA42" i="12" s="1"/>
  <c r="JE43" i="12"/>
  <c r="JF43" i="12" s="1"/>
  <c r="JG42" i="12" s="1"/>
  <c r="JK43" i="12"/>
  <c r="JL43" i="12" s="1"/>
  <c r="JM42" i="12" s="1"/>
  <c r="JQ43" i="12"/>
  <c r="JR43" i="12" s="1"/>
  <c r="JS42" i="12" s="1"/>
  <c r="KW159" i="12"/>
  <c r="Y43" i="12"/>
  <c r="Z43" i="12" s="1"/>
  <c r="AA42" i="12" s="1"/>
  <c r="S43" i="12"/>
  <c r="T43" i="12" s="1"/>
  <c r="U42" i="12" s="1"/>
  <c r="JX89" i="12"/>
  <c r="JX91" i="12"/>
  <c r="JX99" i="12" s="1"/>
  <c r="JR89" i="12"/>
  <c r="JR91" i="12"/>
  <c r="JR99" i="12" s="1"/>
  <c r="IZ89" i="12"/>
  <c r="IZ91" i="12"/>
  <c r="IZ99" i="12" s="1"/>
  <c r="IT132" i="12"/>
  <c r="IT91" i="12"/>
  <c r="IT99" i="12" s="1"/>
  <c r="IT89" i="12"/>
  <c r="IH89" i="12"/>
  <c r="IH91" i="12"/>
  <c r="IH99" i="12" s="1"/>
  <c r="HV132" i="12"/>
  <c r="HP132" i="12"/>
  <c r="HJ132" i="12"/>
  <c r="GX132" i="12"/>
  <c r="GX91" i="12"/>
  <c r="GX99" i="12" s="1"/>
  <c r="GX89" i="12"/>
  <c r="FH89" i="12"/>
  <c r="FH91" i="12"/>
  <c r="FH99" i="12" s="1"/>
  <c r="DF91" i="12"/>
  <c r="DF99" i="12" s="1"/>
  <c r="DF89" i="12"/>
  <c r="BV132" i="12"/>
  <c r="BD132" i="12"/>
  <c r="AX89" i="12"/>
  <c r="AX91" i="12"/>
  <c r="AX99" i="12" s="1"/>
  <c r="KU29" i="12"/>
  <c r="KV29" i="12" s="1"/>
  <c r="KW28" i="12" s="1"/>
  <c r="JL132" i="12"/>
  <c r="KV99" i="12"/>
  <c r="KI43" i="12"/>
  <c r="KJ43" i="12" s="1"/>
  <c r="KK42" i="12" s="1"/>
  <c r="LA15" i="12"/>
  <c r="LB15" i="12" s="1"/>
  <c r="LC14" i="12" s="1"/>
  <c r="AK15" i="12"/>
  <c r="AL15" i="12" s="1"/>
  <c r="AM14" i="12" s="1"/>
  <c r="AM18" i="12" s="1"/>
  <c r="AQ15" i="12"/>
  <c r="AR15" i="12" s="1"/>
  <c r="AS14" i="12" s="1"/>
  <c r="AS18" i="12" s="1"/>
  <c r="BC15" i="12"/>
  <c r="BD15" i="12" s="1"/>
  <c r="BE14" i="12" s="1"/>
  <c r="BE18" i="12" s="1"/>
  <c r="AW15" i="12"/>
  <c r="AX15" i="12" s="1"/>
  <c r="AY14" i="12" s="1"/>
  <c r="AY18" i="12" s="1"/>
  <c r="BO15" i="12"/>
  <c r="BP15" i="12" s="1"/>
  <c r="BQ14" i="12" s="1"/>
  <c r="BQ18" i="12" s="1"/>
  <c r="BI15" i="12"/>
  <c r="BJ15" i="12" s="1"/>
  <c r="BK14" i="12" s="1"/>
  <c r="BK18" i="12" s="1"/>
  <c r="BU15" i="12"/>
  <c r="BV15" i="12" s="1"/>
  <c r="BW14" i="12" s="1"/>
  <c r="BW18" i="12" s="1"/>
  <c r="CA15" i="12"/>
  <c r="CB15" i="12" s="1"/>
  <c r="CC14" i="12" s="1"/>
  <c r="CC18" i="12" s="1"/>
  <c r="CM15" i="12"/>
  <c r="CN15" i="12" s="1"/>
  <c r="CO14" i="12" s="1"/>
  <c r="CO18" i="12" s="1"/>
  <c r="CG15" i="12"/>
  <c r="CH15" i="12" s="1"/>
  <c r="CI14" i="12" s="1"/>
  <c r="CI18" i="12" s="1"/>
  <c r="CY15" i="12"/>
  <c r="CZ15" i="12" s="1"/>
  <c r="DA14" i="12" s="1"/>
  <c r="DA18" i="12" s="1"/>
  <c r="CS15" i="12"/>
  <c r="CT15" i="12" s="1"/>
  <c r="CU14" i="12" s="1"/>
  <c r="CU18" i="12" s="1"/>
  <c r="DE15" i="12"/>
  <c r="DF15" i="12" s="1"/>
  <c r="DG14" i="12" s="1"/>
  <c r="DG18" i="12" s="1"/>
  <c r="DQ15" i="12"/>
  <c r="DR15" i="12" s="1"/>
  <c r="DS14" i="12" s="1"/>
  <c r="DS18" i="12" s="1"/>
  <c r="DK15" i="12"/>
  <c r="DL15" i="12" s="1"/>
  <c r="DM14" i="12" s="1"/>
  <c r="DM18" i="12" s="1"/>
  <c r="DW15" i="12"/>
  <c r="DX15" i="12" s="1"/>
  <c r="DY14" i="12" s="1"/>
  <c r="DY18" i="12" s="1"/>
  <c r="EC15" i="12"/>
  <c r="ED15" i="12" s="1"/>
  <c r="EE14" i="12" s="1"/>
  <c r="EE18" i="12" s="1"/>
  <c r="EO15" i="12"/>
  <c r="EP15" i="12" s="1"/>
  <c r="EQ14" i="12" s="1"/>
  <c r="EQ18" i="12" s="1"/>
  <c r="EI15" i="12"/>
  <c r="EJ15" i="12" s="1"/>
  <c r="EK14" i="12" s="1"/>
  <c r="EK18" i="12" s="1"/>
  <c r="EU15" i="12"/>
  <c r="EV15" i="12" s="1"/>
  <c r="EW14" i="12" s="1"/>
  <c r="EW18" i="12" s="1"/>
  <c r="FA15" i="12"/>
  <c r="FB15" i="12" s="1"/>
  <c r="FC14" i="12" s="1"/>
  <c r="FC18" i="12" s="1"/>
  <c r="FG15" i="12"/>
  <c r="FH15" i="12" s="1"/>
  <c r="FI14" i="12" s="1"/>
  <c r="FI18" i="12" s="1"/>
  <c r="FM15" i="12"/>
  <c r="FN15" i="12" s="1"/>
  <c r="FO14" i="12" s="1"/>
  <c r="FO18" i="12" s="1"/>
  <c r="FS15" i="12"/>
  <c r="FT15" i="12" s="1"/>
  <c r="FU14" i="12" s="1"/>
  <c r="FU18" i="12" s="1"/>
  <c r="FY15" i="12"/>
  <c r="FZ15" i="12" s="1"/>
  <c r="GA14" i="12" s="1"/>
  <c r="GA18" i="12" s="1"/>
  <c r="GE15" i="12"/>
  <c r="GF15" i="12" s="1"/>
  <c r="GG14" i="12" s="1"/>
  <c r="GG18" i="12" s="1"/>
  <c r="GK15" i="12"/>
  <c r="GL15" i="12" s="1"/>
  <c r="GM14" i="12" s="1"/>
  <c r="GM18" i="12" s="1"/>
  <c r="GQ15" i="12"/>
  <c r="GR15" i="12" s="1"/>
  <c r="GS14" i="12" s="1"/>
  <c r="GS18" i="12" s="1"/>
  <c r="GW15" i="12"/>
  <c r="GX15" i="12" s="1"/>
  <c r="GY14" i="12" s="1"/>
  <c r="GY18" i="12" s="1"/>
  <c r="HC15" i="12"/>
  <c r="HD15" i="12" s="1"/>
  <c r="HE14" i="12" s="1"/>
  <c r="HE18" i="12" s="1"/>
  <c r="HI15" i="12"/>
  <c r="HJ15" i="12" s="1"/>
  <c r="HK14" i="12" s="1"/>
  <c r="HK18" i="12" s="1"/>
  <c r="HO15" i="12"/>
  <c r="HP15" i="12" s="1"/>
  <c r="HQ14" i="12" s="1"/>
  <c r="HQ18" i="12" s="1"/>
  <c r="HU15" i="12"/>
  <c r="HV15" i="12" s="1"/>
  <c r="HW14" i="12" s="1"/>
  <c r="HW18" i="12" s="1"/>
  <c r="IA15" i="12"/>
  <c r="IB15" i="12" s="1"/>
  <c r="IC14" i="12" s="1"/>
  <c r="IC18" i="12" s="1"/>
  <c r="IG15" i="12"/>
  <c r="IH15" i="12" s="1"/>
  <c r="II14" i="12" s="1"/>
  <c r="II18" i="12" s="1"/>
  <c r="IY15" i="12"/>
  <c r="IZ15" i="12" s="1"/>
  <c r="JA14" i="12" s="1"/>
  <c r="JA18" i="12" s="1"/>
  <c r="IS15" i="12"/>
  <c r="IT15" i="12" s="1"/>
  <c r="IU14" i="12" s="1"/>
  <c r="IU18" i="12" s="1"/>
  <c r="IM15" i="12"/>
  <c r="IN15" i="12" s="1"/>
  <c r="IO14" i="12" s="1"/>
  <c r="IO18" i="12" s="1"/>
  <c r="JK15" i="12"/>
  <c r="JL15" i="12" s="1"/>
  <c r="JM14" i="12" s="1"/>
  <c r="JM18" i="12" s="1"/>
  <c r="JE15" i="12"/>
  <c r="JF15" i="12" s="1"/>
  <c r="JG14" i="12" s="1"/>
  <c r="JG18" i="12" s="1"/>
  <c r="JQ15" i="12"/>
  <c r="JR15" i="12" s="1"/>
  <c r="JS14" i="12" s="1"/>
  <c r="JS18" i="12" s="1"/>
  <c r="LA153" i="12"/>
  <c r="Y15" i="12"/>
  <c r="Z15" i="12" s="1"/>
  <c r="AA14" i="12" s="1"/>
  <c r="AA18" i="12" s="1"/>
  <c r="AE29" i="12"/>
  <c r="AF29" i="12" s="1"/>
  <c r="AG28" i="12" s="1"/>
  <c r="KJ132" i="12"/>
  <c r="JX132" i="12"/>
  <c r="KD132" i="12"/>
  <c r="HJ89" i="12"/>
  <c r="HJ91" i="12"/>
  <c r="HJ99" i="12" s="1"/>
  <c r="HP91" i="12"/>
  <c r="HP99" i="12" s="1"/>
  <c r="HP89" i="12"/>
  <c r="GR132" i="12"/>
  <c r="GR91" i="12"/>
  <c r="GR99" i="12" s="1"/>
  <c r="GR89" i="12"/>
  <c r="GL132" i="12"/>
  <c r="FZ91" i="12"/>
  <c r="FZ99" i="12" s="1"/>
  <c r="FZ89" i="12"/>
  <c r="FZ132" i="12"/>
  <c r="FN132" i="12"/>
  <c r="FN89" i="12"/>
  <c r="FN91" i="12"/>
  <c r="FN99" i="12" s="1"/>
  <c r="FB132" i="12"/>
  <c r="ED132" i="12"/>
  <c r="DR132" i="12"/>
  <c r="DL91" i="12"/>
  <c r="DL99" i="12" s="1"/>
  <c r="DL89" i="12"/>
  <c r="CZ132" i="12"/>
  <c r="DF132" i="12"/>
  <c r="CN89" i="12"/>
  <c r="CN91" i="12"/>
  <c r="CN99" i="12" s="1"/>
  <c r="CB132" i="12"/>
  <c r="CH132" i="12"/>
  <c r="BP91" i="12"/>
  <c r="BP99" i="12" s="1"/>
  <c r="BP89" i="12"/>
  <c r="AL132" i="12"/>
  <c r="AR132" i="12"/>
  <c r="KP91" i="12"/>
  <c r="KP99" i="12" s="1"/>
  <c r="KP89" i="12"/>
  <c r="JW43" i="12"/>
  <c r="JX43" i="12" s="1"/>
  <c r="JY42" i="12" s="1"/>
  <c r="JW29" i="12"/>
  <c r="JX29" i="12" s="1"/>
  <c r="JY28" i="12" s="1"/>
  <c r="KI29" i="12"/>
  <c r="KJ29" i="12" s="1"/>
  <c r="KK28" i="12" s="1"/>
  <c r="KD89" i="12"/>
  <c r="KD91" i="12"/>
  <c r="KD99" i="12" s="1"/>
  <c r="KV132" i="12"/>
  <c r="KZ167" i="12"/>
  <c r="AJ82" i="12"/>
  <c r="JD110" i="12"/>
  <c r="G13" i="13"/>
  <c r="J11" i="13"/>
  <c r="G24" i="13" s="1"/>
  <c r="O13" i="13"/>
  <c r="T13" i="13"/>
  <c r="KZ173" i="12"/>
  <c r="KN117" i="12"/>
  <c r="KN115" i="12"/>
  <c r="KZ168" i="12"/>
  <c r="T58" i="12"/>
  <c r="Z58" i="12"/>
  <c r="KN124" i="12"/>
  <c r="Z89" i="12"/>
  <c r="Z91" i="12"/>
  <c r="Z99" i="12" s="1"/>
  <c r="T94" i="12"/>
  <c r="KN84" i="12"/>
  <c r="T89" i="12"/>
  <c r="T91" i="12"/>
  <c r="AF89" i="12"/>
  <c r="AF91" i="12"/>
  <c r="KN122" i="12"/>
  <c r="Z132" i="12"/>
  <c r="AF132" i="12"/>
  <c r="KN130" i="12"/>
  <c r="KN127" i="12"/>
  <c r="T132" i="12"/>
  <c r="T95" i="12"/>
  <c r="KN85" i="12"/>
  <c r="T14" i="13"/>
  <c r="O14" i="13"/>
  <c r="J14" i="13"/>
  <c r="T12" i="13"/>
  <c r="KZ70" i="12"/>
  <c r="KY70" i="12"/>
  <c r="KY68" i="12"/>
  <c r="LB70" i="12"/>
  <c r="LA70" i="12"/>
  <c r="KY159" i="12"/>
  <c r="KY168" i="12"/>
  <c r="KY173" i="12"/>
  <c r="LB159" i="12"/>
  <c r="Q12" i="13"/>
  <c r="O12" i="13"/>
  <c r="KY170" i="12"/>
  <c r="LA159" i="12"/>
  <c r="LB167" i="12"/>
  <c r="M15" i="13"/>
  <c r="L11" i="13"/>
  <c r="Q14" i="13"/>
  <c r="T11" i="13"/>
  <c r="Q24" i="13" s="1"/>
  <c r="G12" i="13"/>
  <c r="Q13" i="13"/>
  <c r="J12" i="13"/>
  <c r="L13" i="13"/>
  <c r="G11" i="13"/>
  <c r="H15" i="13"/>
  <c r="R15" i="13"/>
  <c r="Q11" i="13"/>
  <c r="LA167" i="12"/>
  <c r="KZ159" i="12"/>
  <c r="KZ170" i="12"/>
  <c r="G55" i="13" s="1"/>
  <c r="G74" i="13" s="1"/>
  <c r="LB168" i="12"/>
  <c r="LB173" i="12"/>
  <c r="O11" i="13"/>
  <c r="L24" i="13" s="1"/>
  <c r="L12" i="13"/>
  <c r="J13" i="13"/>
  <c r="KY167" i="12"/>
  <c r="KY172" i="12"/>
  <c r="LC172" i="12" s="1"/>
  <c r="LA170" i="12"/>
  <c r="I55" i="13" s="1"/>
  <c r="I74" i="13" s="1"/>
  <c r="LA173" i="12"/>
  <c r="CY64" i="7"/>
  <c r="AY64" i="7" s="1"/>
  <c r="BJ173" i="1"/>
  <c r="BY4" i="1"/>
  <c r="BI173" i="1"/>
  <c r="AW170" i="1"/>
  <c r="BV9" i="1"/>
  <c r="B33" i="5"/>
  <c r="L24" i="4"/>
  <c r="C34" i="5" s="1"/>
  <c r="A33" i="5"/>
  <c r="CY50" i="7"/>
  <c r="AY50" i="7" s="1"/>
  <c r="CY92" i="7"/>
  <c r="AY92" i="7" s="1"/>
  <c r="CY78" i="7"/>
  <c r="AY78" i="7" s="1"/>
  <c r="CY22" i="7"/>
  <c r="AY22" i="7" s="1"/>
  <c r="CY106" i="7"/>
  <c r="AY106" i="7" s="1"/>
  <c r="CY120" i="7"/>
  <c r="AY120" i="7" s="1"/>
  <c r="CY36" i="7"/>
  <c r="AY36" i="7" s="1"/>
  <c r="CC57" i="1"/>
  <c r="CC43" i="1"/>
  <c r="CC29" i="1"/>
  <c r="CC15" i="1"/>
  <c r="CI57" i="1"/>
  <c r="CI15" i="1"/>
  <c r="CI43" i="1"/>
  <c r="CI29" i="1"/>
  <c r="BV10" i="1"/>
  <c r="AV170" i="1"/>
  <c r="AX170" i="1"/>
  <c r="BV38" i="1"/>
  <c r="BV24" i="1"/>
  <c r="BS177" i="1"/>
  <c r="BV8" i="1"/>
  <c r="CZ119" i="7"/>
  <c r="CZ117" i="7"/>
  <c r="CZ116" i="7"/>
  <c r="CZ114" i="7"/>
  <c r="CZ112" i="7"/>
  <c r="CZ118" i="7"/>
  <c r="CZ110" i="7"/>
  <c r="CZ105" i="7"/>
  <c r="CZ103" i="7"/>
  <c r="CZ115" i="7"/>
  <c r="CZ111" i="7"/>
  <c r="CZ113" i="7"/>
  <c r="CZ104" i="7"/>
  <c r="CZ102" i="7"/>
  <c r="CZ101" i="7"/>
  <c r="CZ99" i="7"/>
  <c r="CZ97" i="7"/>
  <c r="CZ90" i="7"/>
  <c r="CZ88" i="7"/>
  <c r="CZ100" i="7"/>
  <c r="CZ98" i="7"/>
  <c r="CZ96" i="7"/>
  <c r="CZ91" i="7"/>
  <c r="CZ89" i="7"/>
  <c r="CZ87" i="7"/>
  <c r="CZ85" i="7"/>
  <c r="CZ83" i="7"/>
  <c r="CZ76" i="7"/>
  <c r="CZ86" i="7"/>
  <c r="CZ84" i="7"/>
  <c r="CZ82" i="7"/>
  <c r="CZ77" i="7"/>
  <c r="CZ75" i="7"/>
  <c r="CZ73" i="7"/>
  <c r="CZ71" i="7"/>
  <c r="CZ69" i="7"/>
  <c r="CZ62" i="7"/>
  <c r="CZ60" i="7"/>
  <c r="CZ74" i="7"/>
  <c r="CZ72" i="7"/>
  <c r="CZ59" i="7"/>
  <c r="CZ57" i="7"/>
  <c r="CZ55" i="7"/>
  <c r="CZ48" i="7"/>
  <c r="CZ46" i="7"/>
  <c r="CZ44" i="7"/>
  <c r="CZ42" i="7"/>
  <c r="CZ40" i="7"/>
  <c r="CZ35" i="7"/>
  <c r="CZ33" i="7"/>
  <c r="CZ31" i="7"/>
  <c r="CZ70" i="7"/>
  <c r="CZ68" i="7"/>
  <c r="CZ63" i="7"/>
  <c r="CZ58" i="7"/>
  <c r="CZ56" i="7"/>
  <c r="CZ54" i="7"/>
  <c r="CZ49" i="7"/>
  <c r="CZ47" i="7"/>
  <c r="CZ45" i="7"/>
  <c r="CZ43" i="7"/>
  <c r="CZ41" i="7"/>
  <c r="CZ34" i="7"/>
  <c r="CZ32" i="7"/>
  <c r="CZ20" i="7"/>
  <c r="CZ18" i="7"/>
  <c r="CZ16" i="7"/>
  <c r="CZ14" i="7"/>
  <c r="CZ30" i="7"/>
  <c r="CZ28" i="7"/>
  <c r="CZ26" i="7"/>
  <c r="CZ61" i="7"/>
  <c r="CZ29" i="7"/>
  <c r="CZ27" i="7"/>
  <c r="CZ12" i="7"/>
  <c r="CZ21" i="7"/>
  <c r="CZ19" i="7"/>
  <c r="CZ17" i="7"/>
  <c r="CZ15" i="7"/>
  <c r="CZ13" i="7"/>
  <c r="BA9" i="7"/>
  <c r="DA2" i="7"/>
  <c r="BC1" i="7"/>
  <c r="DC1" i="7" s="1"/>
  <c r="BB2" i="7"/>
  <c r="AS170" i="1"/>
  <c r="BV23" i="1"/>
  <c r="AU170" i="1"/>
  <c r="BG167" i="1"/>
  <c r="BG153" i="1"/>
  <c r="BI167" i="1"/>
  <c r="BJ167" i="1"/>
  <c r="BH167" i="1"/>
  <c r="AY167" i="1"/>
  <c r="BV21" i="1"/>
  <c r="BV36" i="1"/>
  <c r="BV37" i="1"/>
  <c r="CA34" i="1"/>
  <c r="BZ34" i="1"/>
  <c r="BY30" i="1"/>
  <c r="BZ20" i="1"/>
  <c r="BY16" i="1"/>
  <c r="CA20" i="1"/>
  <c r="CA6" i="1"/>
  <c r="BZ6" i="1"/>
  <c r="CB34" i="1"/>
  <c r="CB27" i="1"/>
  <c r="CB28" i="1"/>
  <c r="CB16" i="1"/>
  <c r="CB20" i="1"/>
  <c r="CB14" i="1"/>
  <c r="CB13" i="1"/>
  <c r="CB42" i="1"/>
  <c r="CB6" i="1"/>
  <c r="CB41" i="1"/>
  <c r="CB30" i="1"/>
  <c r="BZ30" i="1"/>
  <c r="BZ16" i="1"/>
  <c r="BZ11" i="1"/>
  <c r="CB7" i="1" s="1"/>
  <c r="BZ39" i="1"/>
  <c r="CB36" i="1" s="1"/>
  <c r="BZ25" i="1"/>
  <c r="CI36" i="1"/>
  <c r="CI37" i="1"/>
  <c r="CI34" i="1"/>
  <c r="CI23" i="1"/>
  <c r="CI20" i="1"/>
  <c r="CI16" i="1"/>
  <c r="CI10" i="1"/>
  <c r="CI9" i="1"/>
  <c r="CI8" i="1"/>
  <c r="CI30" i="1"/>
  <c r="CI7" i="1"/>
  <c r="CI6" i="1"/>
  <c r="CI24" i="1"/>
  <c r="CI38" i="1"/>
  <c r="CI35" i="1"/>
  <c r="CI22" i="1"/>
  <c r="CI21" i="1"/>
  <c r="CC38" i="1"/>
  <c r="CC34" i="1"/>
  <c r="CC24" i="1"/>
  <c r="CC21" i="1"/>
  <c r="CC23" i="1"/>
  <c r="CC16" i="1"/>
  <c r="CC20" i="1"/>
  <c r="CC8" i="1"/>
  <c r="CC10" i="1"/>
  <c r="CC9" i="1"/>
  <c r="CC7" i="1"/>
  <c r="CC6" i="1"/>
  <c r="CC37" i="1"/>
  <c r="CC30" i="1"/>
  <c r="CC22" i="1"/>
  <c r="CC36" i="1"/>
  <c r="CC35" i="1"/>
  <c r="BY44" i="1"/>
  <c r="CI44" i="1"/>
  <c r="CB44" i="1"/>
  <c r="BZ44" i="1"/>
  <c r="CC44" i="1"/>
  <c r="CI67" i="1"/>
  <c r="CI69" i="1"/>
  <c r="CC176" i="1"/>
  <c r="CC67" i="1"/>
  <c r="CC69" i="1"/>
  <c r="BS70" i="1"/>
  <c r="BS71" i="1" s="1"/>
  <c r="BS160" i="1" s="1"/>
  <c r="BS68" i="1"/>
  <c r="BP70" i="1"/>
  <c r="BP71" i="1" s="1"/>
  <c r="BP160" i="1" s="1"/>
  <c r="BM68" i="1"/>
  <c r="BN70" i="1"/>
  <c r="BN71" i="1" s="1"/>
  <c r="BO70" i="1"/>
  <c r="BO71" i="1" s="1"/>
  <c r="BO160" i="1" s="1"/>
  <c r="BM70" i="1"/>
  <c r="BM71" i="1" s="1"/>
  <c r="BM160" i="1" s="1"/>
  <c r="CB149" i="1"/>
  <c r="BZ149" i="1"/>
  <c r="CC166" i="1"/>
  <c r="CF2" i="1"/>
  <c r="BZ66" i="1"/>
  <c r="BZ166" i="1"/>
  <c r="CC177" i="1"/>
  <c r="CC149" i="1"/>
  <c r="CC66" i="1"/>
  <c r="CB66" i="1"/>
  <c r="BY66" i="1"/>
  <c r="BY166" i="1"/>
  <c r="CA79" i="1"/>
  <c r="BY149" i="1"/>
  <c r="BY176" i="1" s="1"/>
  <c r="CB166" i="1"/>
  <c r="CH2" i="1"/>
  <c r="CH72" i="1" s="1"/>
  <c r="CE2" i="1"/>
  <c r="CG2" i="1"/>
  <c r="CB79" i="1"/>
  <c r="CI1" i="1"/>
  <c r="CG1" i="1"/>
  <c r="CK1" i="1"/>
  <c r="CO2" i="1" s="1"/>
  <c r="CF1" i="1"/>
  <c r="CH1" i="1"/>
  <c r="CI176" i="1"/>
  <c r="CI166" i="1"/>
  <c r="CI66" i="1"/>
  <c r="CI149" i="1"/>
  <c r="CI177" i="1"/>
  <c r="CK2" i="1" l="1"/>
  <c r="JP86" i="12"/>
  <c r="AF99" i="12"/>
  <c r="AF100" i="12" s="1"/>
  <c r="AF134" i="12" s="1"/>
  <c r="IL114" i="12"/>
  <c r="JV103" i="12"/>
  <c r="IX113" i="12"/>
  <c r="JP103" i="12"/>
  <c r="KZ113" i="12"/>
  <c r="KT103" i="12"/>
  <c r="KH87" i="12"/>
  <c r="KZ84" i="12"/>
  <c r="KN113" i="12"/>
  <c r="KT109" i="12"/>
  <c r="JP127" i="12"/>
  <c r="JP84" i="12"/>
  <c r="KH84" i="12"/>
  <c r="KZ109" i="12"/>
  <c r="KB84" i="12"/>
  <c r="KN82" i="12"/>
  <c r="JD82" i="12"/>
  <c r="CB72" i="1"/>
  <c r="BK171" i="1"/>
  <c r="AD72" i="12"/>
  <c r="AF137" i="12" s="1"/>
  <c r="X72" i="12"/>
  <c r="Z137" i="12" s="1"/>
  <c r="AJ72" i="12"/>
  <c r="AL137" i="12" s="1"/>
  <c r="AV72" i="12"/>
  <c r="AX137" i="12" s="1"/>
  <c r="AP72" i="12"/>
  <c r="AR137" i="12" s="1"/>
  <c r="BH72" i="12"/>
  <c r="BJ137" i="12" s="1"/>
  <c r="BB72" i="12"/>
  <c r="BD137" i="12" s="1"/>
  <c r="BN72" i="12"/>
  <c r="BP137" i="12" s="1"/>
  <c r="BT72" i="12"/>
  <c r="BV137" i="12" s="1"/>
  <c r="CF72" i="12"/>
  <c r="CH137" i="12" s="1"/>
  <c r="BZ72" i="12"/>
  <c r="CB137" i="12" s="1"/>
  <c r="CX72" i="12"/>
  <c r="CZ137" i="12" s="1"/>
  <c r="CL72" i="12"/>
  <c r="CN137" i="12" s="1"/>
  <c r="CR72" i="12"/>
  <c r="CT137" i="12" s="1"/>
  <c r="DP72" i="12"/>
  <c r="DR137" i="12" s="1"/>
  <c r="DD72" i="12"/>
  <c r="DF137" i="12" s="1"/>
  <c r="DJ72" i="12"/>
  <c r="DL137" i="12" s="1"/>
  <c r="EB72" i="12"/>
  <c r="ED137" i="12" s="1"/>
  <c r="DV72" i="12"/>
  <c r="DX137" i="12" s="1"/>
  <c r="EH72" i="12"/>
  <c r="EJ137" i="12" s="1"/>
  <c r="EN72" i="12"/>
  <c r="EP137" i="12" s="1"/>
  <c r="EZ72" i="12"/>
  <c r="FB137" i="12" s="1"/>
  <c r="ET72" i="12"/>
  <c r="EV137" i="12" s="1"/>
  <c r="FF72" i="12"/>
  <c r="FH137" i="12" s="1"/>
  <c r="FL72" i="12"/>
  <c r="FN137" i="12" s="1"/>
  <c r="FR72" i="12"/>
  <c r="FT137" i="12" s="1"/>
  <c r="FX72" i="12"/>
  <c r="FZ137" i="12" s="1"/>
  <c r="GJ72" i="12"/>
  <c r="GL137" i="12" s="1"/>
  <c r="GD72" i="12"/>
  <c r="GF137" i="12" s="1"/>
  <c r="GV72" i="12"/>
  <c r="GX137" i="12" s="1"/>
  <c r="HH72" i="12"/>
  <c r="HJ137" i="12" s="1"/>
  <c r="GP72" i="12"/>
  <c r="GR137" i="12" s="1"/>
  <c r="HB72" i="12"/>
  <c r="HD137" i="12" s="1"/>
  <c r="HT72" i="12"/>
  <c r="HV137" i="12" s="1"/>
  <c r="HN72" i="12"/>
  <c r="HP137" i="12" s="1"/>
  <c r="IF72" i="12"/>
  <c r="IH137" i="12" s="1"/>
  <c r="HZ72" i="12"/>
  <c r="IB137" i="12" s="1"/>
  <c r="IR72" i="12"/>
  <c r="IT137" i="12" s="1"/>
  <c r="JD72" i="12"/>
  <c r="JF137" i="12" s="1"/>
  <c r="IL72" i="12"/>
  <c r="IN137" i="12" s="1"/>
  <c r="IX72" i="12"/>
  <c r="IZ137" i="12" s="1"/>
  <c r="JJ72" i="12"/>
  <c r="JL137" i="12" s="1"/>
  <c r="JP72" i="12"/>
  <c r="JR137" i="12" s="1"/>
  <c r="KB72" i="12"/>
  <c r="KD137" i="12" s="1"/>
  <c r="JV72" i="12"/>
  <c r="JX137" i="12" s="1"/>
  <c r="KZ72" i="12"/>
  <c r="LB137" i="12" s="1"/>
  <c r="KH72" i="12"/>
  <c r="KJ137" i="12" s="1"/>
  <c r="LC18" i="12"/>
  <c r="KT72" i="12"/>
  <c r="KV137" i="12" s="1"/>
  <c r="CH100" i="12"/>
  <c r="KZ82" i="12"/>
  <c r="LC171" i="12"/>
  <c r="KN72" i="12"/>
  <c r="KP137" i="12" s="1"/>
  <c r="BN157" i="1"/>
  <c r="BN160" i="1"/>
  <c r="BS151" i="1"/>
  <c r="BM151" i="1"/>
  <c r="BP151" i="1"/>
  <c r="BM157" i="1"/>
  <c r="BS157" i="1"/>
  <c r="BP171" i="1"/>
  <c r="BP157" i="1"/>
  <c r="BO171" i="1"/>
  <c r="BO157" i="1"/>
  <c r="H21" i="13"/>
  <c r="H32" i="13" s="1"/>
  <c r="H42" i="13" s="1"/>
  <c r="BM173" i="1"/>
  <c r="BM171" i="1"/>
  <c r="BN173" i="1"/>
  <c r="BN171" i="1"/>
  <c r="BS173" i="1"/>
  <c r="BS171" i="1"/>
  <c r="IR109" i="12"/>
  <c r="JJ109" i="12"/>
  <c r="KB130" i="12"/>
  <c r="JP130" i="12"/>
  <c r="KH105" i="12"/>
  <c r="JJ105" i="12"/>
  <c r="KT105" i="12"/>
  <c r="KT82" i="12"/>
  <c r="KB112" i="12"/>
  <c r="JP112" i="12"/>
  <c r="KT112" i="12"/>
  <c r="JP107" i="12"/>
  <c r="JV131" i="12"/>
  <c r="KT107" i="12"/>
  <c r="KB107" i="12"/>
  <c r="JD107" i="12"/>
  <c r="JP115" i="12"/>
  <c r="JD131" i="12"/>
  <c r="KB121" i="12"/>
  <c r="JV121" i="12"/>
  <c r="KN110" i="12"/>
  <c r="KZ110" i="12"/>
  <c r="JV106" i="12"/>
  <c r="KN106" i="12"/>
  <c r="KZ126" i="12"/>
  <c r="HJ100" i="12"/>
  <c r="HJ134" i="12" s="1"/>
  <c r="FH100" i="12"/>
  <c r="FH134" i="12" s="1"/>
  <c r="IH100" i="12"/>
  <c r="IH134" i="12" s="1"/>
  <c r="IH136" i="12" s="1"/>
  <c r="JL100" i="12"/>
  <c r="CT100" i="12"/>
  <c r="DR100" i="12"/>
  <c r="IB100" i="12"/>
  <c r="IB134" i="12" s="1"/>
  <c r="IB136" i="12" s="1"/>
  <c r="KT85" i="12"/>
  <c r="JV85" i="12"/>
  <c r="JP85" i="12"/>
  <c r="LB94" i="12"/>
  <c r="JJ84" i="12"/>
  <c r="FN100" i="12"/>
  <c r="KP100" i="12"/>
  <c r="BP100" i="12"/>
  <c r="BP134" i="12" s="1"/>
  <c r="BP135" i="12" s="1"/>
  <c r="DL100" i="12"/>
  <c r="DL134" i="12" s="1"/>
  <c r="GR100" i="12"/>
  <c r="GL100" i="12"/>
  <c r="HV100" i="12"/>
  <c r="KH118" i="12"/>
  <c r="KZ118" i="12"/>
  <c r="KN118" i="12"/>
  <c r="JP139" i="12"/>
  <c r="KB139" i="12"/>
  <c r="KH114" i="12"/>
  <c r="JD114" i="12"/>
  <c r="KB114" i="12"/>
  <c r="LB97" i="12"/>
  <c r="JJ87" i="12"/>
  <c r="JP87" i="12"/>
  <c r="JD87" i="12"/>
  <c r="JV87" i="12"/>
  <c r="KZ87" i="12"/>
  <c r="JJ114" i="12"/>
  <c r="KB111" i="12"/>
  <c r="KT111" i="12"/>
  <c r="JJ123" i="12"/>
  <c r="LC167" i="12"/>
  <c r="LC159" i="12"/>
  <c r="KD100" i="12"/>
  <c r="KD134" i="12" s="1"/>
  <c r="KD135" i="12" s="1"/>
  <c r="KP134" i="12"/>
  <c r="AX100" i="12"/>
  <c r="AX134" i="12" s="1"/>
  <c r="AX136" i="12" s="1"/>
  <c r="EJ100" i="12"/>
  <c r="EJ134" i="12" s="1"/>
  <c r="EJ135" i="12" s="1"/>
  <c r="EP100" i="12"/>
  <c r="EP134" i="12" s="1"/>
  <c r="FT100" i="12"/>
  <c r="FT134" i="12" s="1"/>
  <c r="FT135" i="12" s="1"/>
  <c r="JF100" i="12"/>
  <c r="JF134" i="12" s="1"/>
  <c r="FN134" i="12"/>
  <c r="FN135" i="12" s="1"/>
  <c r="BV100" i="12"/>
  <c r="DX100" i="12"/>
  <c r="DX134" i="12" s="1"/>
  <c r="DX136" i="12" s="1"/>
  <c r="GF100" i="12"/>
  <c r="GF134" i="12" s="1"/>
  <c r="GF135" i="12" s="1"/>
  <c r="HD100" i="12"/>
  <c r="HD134" i="12" s="1"/>
  <c r="HD136" i="12" s="1"/>
  <c r="KJ100" i="12"/>
  <c r="KI47" i="12"/>
  <c r="KK32" i="12"/>
  <c r="JO47" i="12"/>
  <c r="IQ47" i="12"/>
  <c r="HS47" i="12"/>
  <c r="GU47" i="12"/>
  <c r="FW47" i="12"/>
  <c r="EY47" i="12"/>
  <c r="EA47" i="12"/>
  <c r="DC47" i="12"/>
  <c r="CK47" i="12"/>
  <c r="BM47" i="12"/>
  <c r="AI47" i="12"/>
  <c r="JG47" i="12"/>
  <c r="JG46" i="12"/>
  <c r="IO47" i="12"/>
  <c r="IO46" i="12"/>
  <c r="HK46" i="12"/>
  <c r="HK47" i="12"/>
  <c r="GM47" i="12"/>
  <c r="GM46" i="12"/>
  <c r="FO47" i="12"/>
  <c r="FO46" i="12"/>
  <c r="EQ47" i="12"/>
  <c r="EQ46" i="12"/>
  <c r="DS47" i="12"/>
  <c r="DS46" i="12"/>
  <c r="CU47" i="12"/>
  <c r="CU46" i="12"/>
  <c r="BW47" i="12"/>
  <c r="BW46" i="12"/>
  <c r="AS47" i="12"/>
  <c r="AS46" i="12"/>
  <c r="KS47" i="12"/>
  <c r="KC47" i="12"/>
  <c r="KE32" i="12"/>
  <c r="KM47" i="12"/>
  <c r="IS47" i="12"/>
  <c r="IU32" i="12"/>
  <c r="IA47" i="12"/>
  <c r="IC32" i="12"/>
  <c r="HC47" i="12"/>
  <c r="HE32" i="12"/>
  <c r="FY47" i="12"/>
  <c r="GA32" i="12"/>
  <c r="EU47" i="12"/>
  <c r="EW32" i="12"/>
  <c r="DW47" i="12"/>
  <c r="DY32" i="12"/>
  <c r="CY47" i="12"/>
  <c r="DA32" i="12"/>
  <c r="CM47" i="12"/>
  <c r="CO32" i="12"/>
  <c r="BO47" i="12"/>
  <c r="BQ32" i="12"/>
  <c r="LA47" i="12"/>
  <c r="LC32" i="12"/>
  <c r="AY47" i="12"/>
  <c r="AY46" i="12"/>
  <c r="JW47" i="12"/>
  <c r="JY32" i="12"/>
  <c r="JC47" i="12"/>
  <c r="IW47" i="12"/>
  <c r="HM47" i="12"/>
  <c r="GO47" i="12"/>
  <c r="FQ47" i="12"/>
  <c r="ES47" i="12"/>
  <c r="DU47" i="12"/>
  <c r="CQ47" i="12"/>
  <c r="BY47" i="12"/>
  <c r="AU47" i="12"/>
  <c r="KY47" i="12"/>
  <c r="KU47" i="12"/>
  <c r="KW32" i="12"/>
  <c r="JA47" i="12"/>
  <c r="JA46" i="12"/>
  <c r="IC47" i="12"/>
  <c r="IC46" i="12"/>
  <c r="HE47" i="12"/>
  <c r="HE46" i="12"/>
  <c r="GG47" i="12"/>
  <c r="GG46" i="12"/>
  <c r="FC47" i="12"/>
  <c r="FC46" i="12"/>
  <c r="EK47" i="12"/>
  <c r="EK46" i="12"/>
  <c r="DG47" i="12"/>
  <c r="DG46" i="12"/>
  <c r="CI47" i="12"/>
  <c r="CI46" i="12"/>
  <c r="BQ47" i="12"/>
  <c r="BQ46" i="12"/>
  <c r="AM47" i="12"/>
  <c r="AM46" i="12"/>
  <c r="KO47" i="12"/>
  <c r="KQ32" i="12"/>
  <c r="JQ47" i="12"/>
  <c r="JS32" i="12"/>
  <c r="IY47" i="12"/>
  <c r="JA32" i="12"/>
  <c r="HO47" i="12"/>
  <c r="HQ32" i="12"/>
  <c r="GW47" i="12"/>
  <c r="GY32" i="12"/>
  <c r="FM47" i="12"/>
  <c r="FO32" i="12"/>
  <c r="FA47" i="12"/>
  <c r="FC32" i="12"/>
  <c r="EC47" i="12"/>
  <c r="EE32" i="12"/>
  <c r="DK47" i="12"/>
  <c r="DM32" i="12"/>
  <c r="CG47" i="12"/>
  <c r="CI32" i="12"/>
  <c r="AW47" i="12"/>
  <c r="AY32" i="12"/>
  <c r="GQ47" i="12"/>
  <c r="GS32" i="12"/>
  <c r="JY47" i="12"/>
  <c r="JY46" i="12"/>
  <c r="JI47" i="12"/>
  <c r="IE47" i="12"/>
  <c r="HG47" i="12"/>
  <c r="GI47" i="12"/>
  <c r="FK47" i="12"/>
  <c r="EG47" i="12"/>
  <c r="DI47" i="12"/>
  <c r="CW47" i="12"/>
  <c r="BS47" i="12"/>
  <c r="BA47" i="12"/>
  <c r="KK47" i="12"/>
  <c r="KK46" i="12"/>
  <c r="JS47" i="12"/>
  <c r="JS46" i="12"/>
  <c r="IU47" i="12"/>
  <c r="IU46" i="12"/>
  <c r="HQ47" i="12"/>
  <c r="HQ46" i="12"/>
  <c r="GS47" i="12"/>
  <c r="GS46" i="12"/>
  <c r="GA47" i="12"/>
  <c r="GA46" i="12"/>
  <c r="FI47" i="12"/>
  <c r="FI46" i="12"/>
  <c r="EE47" i="12"/>
  <c r="EE46" i="12"/>
  <c r="DA47" i="12"/>
  <c r="DA46" i="12"/>
  <c r="CC47" i="12"/>
  <c r="CC46" i="12"/>
  <c r="BE47" i="12"/>
  <c r="BE46" i="12"/>
  <c r="LC47" i="12"/>
  <c r="LC46" i="12"/>
  <c r="JU47" i="12"/>
  <c r="JK47" i="12"/>
  <c r="JM32" i="12"/>
  <c r="IM47" i="12"/>
  <c r="IO32" i="12"/>
  <c r="HU47" i="12"/>
  <c r="HW32" i="12"/>
  <c r="GK47" i="12"/>
  <c r="GM32" i="12"/>
  <c r="FS47" i="12"/>
  <c r="FU32" i="12"/>
  <c r="EO47" i="12"/>
  <c r="EQ32" i="12"/>
  <c r="DQ47" i="12"/>
  <c r="DS32" i="12"/>
  <c r="CS47" i="12"/>
  <c r="CU32" i="12"/>
  <c r="BU47" i="12"/>
  <c r="BW32" i="12"/>
  <c r="BC47" i="12"/>
  <c r="BE32" i="12"/>
  <c r="KQ47" i="12"/>
  <c r="KQ46" i="12"/>
  <c r="AQ47" i="12"/>
  <c r="AS32" i="12"/>
  <c r="IK47" i="12"/>
  <c r="HY47" i="12"/>
  <c r="HA47" i="12"/>
  <c r="GC47" i="12"/>
  <c r="FE47" i="12"/>
  <c r="EM47" i="12"/>
  <c r="DO47" i="12"/>
  <c r="CE47" i="12"/>
  <c r="BG47" i="12"/>
  <c r="AO47" i="12"/>
  <c r="JM47" i="12"/>
  <c r="JM46" i="12"/>
  <c r="II47" i="12"/>
  <c r="II46" i="12"/>
  <c r="HW47" i="12"/>
  <c r="HW46" i="12"/>
  <c r="GY47" i="12"/>
  <c r="GY46" i="12"/>
  <c r="FU47" i="12"/>
  <c r="FU46" i="12"/>
  <c r="EW47" i="12"/>
  <c r="EW46" i="12"/>
  <c r="DY47" i="12"/>
  <c r="DY46" i="12"/>
  <c r="DM47" i="12"/>
  <c r="DM46" i="12"/>
  <c r="CO47" i="12"/>
  <c r="CO46" i="12"/>
  <c r="BK47" i="12"/>
  <c r="BK46" i="12"/>
  <c r="KA47" i="12"/>
  <c r="KW47" i="12"/>
  <c r="KW46" i="12"/>
  <c r="KE46" i="12"/>
  <c r="KE47" i="12"/>
  <c r="JE47" i="12"/>
  <c r="JG32" i="12"/>
  <c r="IG47" i="12"/>
  <c r="II32" i="12"/>
  <c r="HI47" i="12"/>
  <c r="HK32" i="12"/>
  <c r="GE47" i="12"/>
  <c r="GG32" i="12"/>
  <c r="FG47" i="12"/>
  <c r="FI32" i="12"/>
  <c r="EI47" i="12"/>
  <c r="EK32" i="12"/>
  <c r="DE47" i="12"/>
  <c r="DG32" i="12"/>
  <c r="CA47" i="12"/>
  <c r="CC32" i="12"/>
  <c r="BI47" i="12"/>
  <c r="BK32" i="12"/>
  <c r="AK47" i="12"/>
  <c r="AM32" i="12"/>
  <c r="LC170" i="12"/>
  <c r="E55" i="13"/>
  <c r="HJ136" i="12"/>
  <c r="HJ135" i="12"/>
  <c r="FH136" i="12"/>
  <c r="FH138" i="12" s="1"/>
  <c r="FI160" i="12" s="1"/>
  <c r="FH135" i="12"/>
  <c r="BV134" i="12"/>
  <c r="GF136" i="12"/>
  <c r="KJ134" i="12"/>
  <c r="EP136" i="12"/>
  <c r="EP135" i="12"/>
  <c r="FT136" i="12"/>
  <c r="HP100" i="12"/>
  <c r="HP134" i="12" s="1"/>
  <c r="DF100" i="12"/>
  <c r="DF134" i="12" s="1"/>
  <c r="GX100" i="12"/>
  <c r="GX134" i="12" s="1"/>
  <c r="IT100" i="12"/>
  <c r="IT134" i="12" s="1"/>
  <c r="IZ100" i="12"/>
  <c r="IZ134" i="12" s="1"/>
  <c r="JX100" i="12"/>
  <c r="JX134" i="12" s="1"/>
  <c r="BJ100" i="12"/>
  <c r="BJ134" i="12" s="1"/>
  <c r="IN100" i="12"/>
  <c r="IN134" i="12" s="1"/>
  <c r="BD100" i="12"/>
  <c r="BD134" i="12" s="1"/>
  <c r="CB100" i="12"/>
  <c r="CB134" i="12" s="1"/>
  <c r="EV100" i="12"/>
  <c r="EV134" i="12" s="1"/>
  <c r="AL58" i="12"/>
  <c r="AR58" i="12"/>
  <c r="AX58" i="12"/>
  <c r="BD58" i="12"/>
  <c r="BJ58" i="12"/>
  <c r="BP58" i="12"/>
  <c r="BV58" i="12"/>
  <c r="CB58" i="12"/>
  <c r="CH58" i="12"/>
  <c r="CN58" i="12"/>
  <c r="CT58" i="12"/>
  <c r="CZ58" i="12"/>
  <c r="DF58" i="12"/>
  <c r="DL58" i="12"/>
  <c r="DR58" i="12"/>
  <c r="DX58" i="12"/>
  <c r="ED58" i="12"/>
  <c r="EJ58" i="12"/>
  <c r="EP58" i="12"/>
  <c r="EV58" i="12"/>
  <c r="FB58" i="12"/>
  <c r="FH58" i="12"/>
  <c r="FN58" i="12"/>
  <c r="FT58" i="12"/>
  <c r="FZ58" i="12"/>
  <c r="GF58" i="12"/>
  <c r="GL58" i="12"/>
  <c r="GR58" i="12"/>
  <c r="GX58" i="12"/>
  <c r="HD58" i="12"/>
  <c r="HJ58" i="12"/>
  <c r="HP58" i="12"/>
  <c r="HV58" i="12"/>
  <c r="IB58" i="12"/>
  <c r="IH58" i="12"/>
  <c r="IN58" i="12"/>
  <c r="IT58" i="12"/>
  <c r="IZ58" i="12"/>
  <c r="JF58" i="12"/>
  <c r="JL58" i="12"/>
  <c r="JR58" i="12"/>
  <c r="JX58" i="12"/>
  <c r="KD58" i="12"/>
  <c r="KJ58" i="12"/>
  <c r="KP58" i="12"/>
  <c r="KV58" i="12"/>
  <c r="LB58" i="12"/>
  <c r="KD136" i="12"/>
  <c r="KP136" i="12"/>
  <c r="KP135" i="12"/>
  <c r="BP136" i="12"/>
  <c r="DL136" i="12"/>
  <c r="DL135" i="12"/>
  <c r="GR134" i="12"/>
  <c r="AX135" i="12"/>
  <c r="KV100" i="12"/>
  <c r="KV134" i="12" s="1"/>
  <c r="GL134" i="12"/>
  <c r="HV134" i="12"/>
  <c r="JL134" i="12"/>
  <c r="CH134" i="12"/>
  <c r="CT134" i="12"/>
  <c r="DR134" i="12"/>
  <c r="IB135" i="12"/>
  <c r="E57" i="13"/>
  <c r="LB99" i="12"/>
  <c r="LB100" i="12" s="1"/>
  <c r="LB134" i="12" s="1"/>
  <c r="CN100" i="12"/>
  <c r="CN134" i="12" s="1"/>
  <c r="FZ100" i="12"/>
  <c r="FZ134" i="12" s="1"/>
  <c r="JR100" i="12"/>
  <c r="JR134" i="12" s="1"/>
  <c r="AR100" i="12"/>
  <c r="AR134" i="12" s="1"/>
  <c r="AL100" i="12"/>
  <c r="AL134" i="12" s="1"/>
  <c r="CZ100" i="12"/>
  <c r="CZ134" i="12" s="1"/>
  <c r="ED100" i="12"/>
  <c r="ED134" i="12" s="1"/>
  <c r="FB100" i="12"/>
  <c r="FB134" i="12" s="1"/>
  <c r="KG47" i="12"/>
  <c r="M22" i="13"/>
  <c r="N26" i="13" s="1"/>
  <c r="R22" i="13"/>
  <c r="R33" i="13" s="1"/>
  <c r="W47" i="12"/>
  <c r="Z100" i="12"/>
  <c r="Z134" i="12" s="1"/>
  <c r="AA47" i="12"/>
  <c r="AA46" i="12"/>
  <c r="AE47" i="12"/>
  <c r="AG32" i="12"/>
  <c r="AC47" i="12"/>
  <c r="AG47" i="12"/>
  <c r="AG46" i="12"/>
  <c r="S47" i="12"/>
  <c r="U32" i="12"/>
  <c r="Q47" i="12"/>
  <c r="U47" i="12"/>
  <c r="U46" i="12"/>
  <c r="H22" i="13"/>
  <c r="I26" i="13" s="1"/>
  <c r="R21" i="13"/>
  <c r="S24" i="13" s="1"/>
  <c r="T99" i="12"/>
  <c r="T100" i="12" s="1"/>
  <c r="T134" i="12" s="1"/>
  <c r="Y47" i="12"/>
  <c r="AA32" i="12"/>
  <c r="M21" i="13"/>
  <c r="M32" i="13" s="1"/>
  <c r="M42" i="13" s="1"/>
  <c r="CZ36" i="7"/>
  <c r="AZ36" i="7" s="1"/>
  <c r="CZ106" i="7"/>
  <c r="AZ106" i="7" s="1"/>
  <c r="CZ78" i="7"/>
  <c r="AZ78" i="7" s="1"/>
  <c r="CK4" i="1"/>
  <c r="BP173" i="1"/>
  <c r="BO173" i="1"/>
  <c r="CE4" i="1"/>
  <c r="AY170" i="1"/>
  <c r="A34" i="5"/>
  <c r="B34" i="5"/>
  <c r="L25" i="4"/>
  <c r="C35" i="5" s="1"/>
  <c r="CZ22" i="7"/>
  <c r="AZ22" i="7" s="1"/>
  <c r="CZ50" i="7"/>
  <c r="AZ50" i="7" s="1"/>
  <c r="CZ92" i="7"/>
  <c r="AZ92" i="7" s="1"/>
  <c r="CZ120" i="7"/>
  <c r="AZ120" i="7" s="1"/>
  <c r="CZ64" i="7"/>
  <c r="AZ64" i="7" s="1"/>
  <c r="BP168" i="1"/>
  <c r="CO57" i="1"/>
  <c r="CO43" i="1"/>
  <c r="CO29" i="1"/>
  <c r="CO15" i="1"/>
  <c r="CG53" i="1"/>
  <c r="CB23" i="1"/>
  <c r="BS168" i="1"/>
  <c r="BO168" i="1"/>
  <c r="BO167" i="1"/>
  <c r="BN168" i="1"/>
  <c r="BN167" i="1"/>
  <c r="BM168" i="1"/>
  <c r="DA119" i="7"/>
  <c r="DA117" i="7"/>
  <c r="DA118" i="7"/>
  <c r="DA116" i="7"/>
  <c r="DA114" i="7"/>
  <c r="DA112" i="7"/>
  <c r="DA115" i="7"/>
  <c r="DA113" i="7"/>
  <c r="DA111" i="7"/>
  <c r="DA104" i="7"/>
  <c r="DA102" i="7"/>
  <c r="DA100" i="7"/>
  <c r="DA98" i="7"/>
  <c r="DA96" i="7"/>
  <c r="DA91" i="7"/>
  <c r="DA89" i="7"/>
  <c r="DA87" i="7"/>
  <c r="DA110" i="7"/>
  <c r="DA105" i="7"/>
  <c r="DA99" i="7"/>
  <c r="DA97" i="7"/>
  <c r="DA86" i="7"/>
  <c r="DA84" i="7"/>
  <c r="DA82" i="7"/>
  <c r="DA77" i="7"/>
  <c r="DA75" i="7"/>
  <c r="DA103" i="7"/>
  <c r="DA90" i="7"/>
  <c r="DA85" i="7"/>
  <c r="DA73" i="7"/>
  <c r="DA71" i="7"/>
  <c r="DA69" i="7"/>
  <c r="DA62" i="7"/>
  <c r="DA83" i="7"/>
  <c r="DA74" i="7"/>
  <c r="DA88" i="7"/>
  <c r="DA76" i="7"/>
  <c r="DA72" i="7"/>
  <c r="DA70" i="7"/>
  <c r="DA68" i="7"/>
  <c r="DA63" i="7"/>
  <c r="DA61" i="7"/>
  <c r="DA101" i="7"/>
  <c r="DA58" i="7"/>
  <c r="DA56" i="7"/>
  <c r="DA54" i="7"/>
  <c r="DA49" i="7"/>
  <c r="DA47" i="7"/>
  <c r="DA45" i="7"/>
  <c r="DA43" i="7"/>
  <c r="DA41" i="7"/>
  <c r="DA34" i="7"/>
  <c r="DA32" i="7"/>
  <c r="DA60" i="7"/>
  <c r="DA55" i="7"/>
  <c r="DA42" i="7"/>
  <c r="DA29" i="7"/>
  <c r="DA27" i="7"/>
  <c r="DA12" i="7"/>
  <c r="DA31" i="7"/>
  <c r="DA20" i="7"/>
  <c r="DA18" i="7"/>
  <c r="DA14" i="7"/>
  <c r="DA48" i="7"/>
  <c r="DA40" i="7"/>
  <c r="DA35" i="7"/>
  <c r="DA21" i="7"/>
  <c r="DA19" i="7"/>
  <c r="DA17" i="7"/>
  <c r="DA15" i="7"/>
  <c r="DA13" i="7"/>
  <c r="DA44" i="7"/>
  <c r="DA16" i="7"/>
  <c r="DA59" i="7"/>
  <c r="DA46" i="7"/>
  <c r="DA33" i="7"/>
  <c r="DA30" i="7"/>
  <c r="DA28" i="7"/>
  <c r="DA26" i="7"/>
  <c r="DA57" i="7"/>
  <c r="BB9" i="7"/>
  <c r="DB2" i="7"/>
  <c r="BD1" i="7"/>
  <c r="DD1" i="7" s="1"/>
  <c r="BC2" i="7"/>
  <c r="BK167" i="1"/>
  <c r="BM167" i="1"/>
  <c r="BM153" i="1"/>
  <c r="BP167" i="1"/>
  <c r="BS167" i="1"/>
  <c r="BS153" i="1"/>
  <c r="CC39" i="1"/>
  <c r="CI25" i="1"/>
  <c r="CB24" i="1"/>
  <c r="CB9" i="1"/>
  <c r="CC25" i="1"/>
  <c r="CB10" i="1"/>
  <c r="CB22" i="1"/>
  <c r="CM34" i="1"/>
  <c r="CL34" i="1"/>
  <c r="CK30" i="1"/>
  <c r="CL20" i="1"/>
  <c r="CK16" i="1"/>
  <c r="CM20" i="1"/>
  <c r="CM6" i="1"/>
  <c r="CL6" i="1"/>
  <c r="CO34" i="1"/>
  <c r="CO35" i="1"/>
  <c r="CO36" i="1"/>
  <c r="CO22" i="1"/>
  <c r="CO20" i="1"/>
  <c r="CO16" i="1"/>
  <c r="CO8" i="1"/>
  <c r="CO10" i="1"/>
  <c r="CO7" i="1"/>
  <c r="CO9" i="1"/>
  <c r="CO6" i="1"/>
  <c r="CO37" i="1"/>
  <c r="CO21" i="1"/>
  <c r="CO38" i="1"/>
  <c r="CO30" i="1"/>
  <c r="CO23" i="1"/>
  <c r="CO24" i="1"/>
  <c r="CG16" i="1"/>
  <c r="CG30" i="1"/>
  <c r="CF16" i="1"/>
  <c r="CF11" i="1"/>
  <c r="CH9" i="1" s="1"/>
  <c r="CF25" i="1"/>
  <c r="CH22" i="1" s="1"/>
  <c r="CF39" i="1"/>
  <c r="CH37" i="1" s="1"/>
  <c r="CF30" i="1"/>
  <c r="CI39" i="1"/>
  <c r="CI11" i="1"/>
  <c r="CB21" i="1"/>
  <c r="CG34" i="1"/>
  <c r="CF34" i="1"/>
  <c r="CE30" i="1"/>
  <c r="CF20" i="1"/>
  <c r="CG20" i="1"/>
  <c r="CE16" i="1"/>
  <c r="CG6" i="1"/>
  <c r="CF6" i="1"/>
  <c r="CB37" i="1"/>
  <c r="CH34" i="1"/>
  <c r="CH28" i="1"/>
  <c r="CH27" i="1"/>
  <c r="CH16" i="1"/>
  <c r="CH20" i="1"/>
  <c r="CH14" i="1"/>
  <c r="CH13" i="1"/>
  <c r="CH42" i="1"/>
  <c r="CH41" i="1"/>
  <c r="CH6" i="1"/>
  <c r="CH30" i="1"/>
  <c r="CC11" i="1"/>
  <c r="CB38" i="1"/>
  <c r="CB8" i="1"/>
  <c r="CB35" i="1"/>
  <c r="CO44" i="1"/>
  <c r="CG44" i="1"/>
  <c r="CF44" i="1"/>
  <c r="CK44" i="1"/>
  <c r="CE44" i="1"/>
  <c r="CH44" i="1"/>
  <c r="CN2" i="1"/>
  <c r="CM2" i="1"/>
  <c r="CF66" i="1"/>
  <c r="CO69" i="1"/>
  <c r="CO67" i="1"/>
  <c r="CF149" i="1"/>
  <c r="CL2" i="1"/>
  <c r="BU70" i="1"/>
  <c r="BU71" i="1" s="1"/>
  <c r="BU160" i="1" s="1"/>
  <c r="BV70" i="1"/>
  <c r="BV71" i="1" s="1"/>
  <c r="BV160" i="1" s="1"/>
  <c r="CF166" i="1"/>
  <c r="BT70" i="1"/>
  <c r="BT71" i="1" s="1"/>
  <c r="CG55" i="1"/>
  <c r="CG59" i="1"/>
  <c r="CH66" i="1"/>
  <c r="CH149" i="1"/>
  <c r="CE166" i="1"/>
  <c r="CG79" i="1"/>
  <c r="CE66" i="1"/>
  <c r="CH166" i="1"/>
  <c r="CE149" i="1"/>
  <c r="CE176" i="1" s="1"/>
  <c r="CH79" i="1"/>
  <c r="BY177" i="1"/>
  <c r="CG166" i="1"/>
  <c r="CG66" i="1"/>
  <c r="CG149" i="1"/>
  <c r="CO1" i="1"/>
  <c r="CM1" i="1"/>
  <c r="CQ1" i="1"/>
  <c r="CQ2" i="1" s="1"/>
  <c r="CN1" i="1"/>
  <c r="CL1" i="1"/>
  <c r="CK149" i="1"/>
  <c r="CK176" i="1" s="1"/>
  <c r="CK166" i="1"/>
  <c r="CO176" i="1"/>
  <c r="CO166" i="1"/>
  <c r="CO66" i="1"/>
  <c r="CO149" i="1"/>
  <c r="CK66" i="1"/>
  <c r="CM79" i="1"/>
  <c r="CO177" i="1"/>
  <c r="BQ171" i="1" l="1"/>
  <c r="EH137" i="12"/>
  <c r="CN72" i="1"/>
  <c r="S26" i="13"/>
  <c r="HB137" i="12"/>
  <c r="KB137" i="12"/>
  <c r="R137" i="12"/>
  <c r="BZ137" i="12"/>
  <c r="CX137" i="12"/>
  <c r="DJ137" i="12"/>
  <c r="FX137" i="12"/>
  <c r="GV137" i="12"/>
  <c r="EZ137" i="12"/>
  <c r="CL137" i="12"/>
  <c r="GD137" i="12"/>
  <c r="JP137" i="12"/>
  <c r="FL137" i="12"/>
  <c r="DV137" i="12"/>
  <c r="HN137" i="12"/>
  <c r="HH137" i="12"/>
  <c r="IR137" i="12"/>
  <c r="BN137" i="12"/>
  <c r="AP137" i="12"/>
  <c r="JV137" i="12"/>
  <c r="EB137" i="12"/>
  <c r="EN137" i="12"/>
  <c r="BH137" i="12"/>
  <c r="ET137" i="12"/>
  <c r="KH137" i="12"/>
  <c r="CF137" i="12"/>
  <c r="JD137" i="12"/>
  <c r="CR137" i="12"/>
  <c r="X137" i="12"/>
  <c r="IL137" i="12"/>
  <c r="FF137" i="12"/>
  <c r="BB137" i="12"/>
  <c r="AD137" i="12"/>
  <c r="IX137" i="12"/>
  <c r="DD137" i="12"/>
  <c r="JJ137" i="12"/>
  <c r="DP137" i="12"/>
  <c r="GJ137" i="12"/>
  <c r="AJ137" i="12"/>
  <c r="KZ137" i="12"/>
  <c r="FR137" i="12"/>
  <c r="KT137" i="12"/>
  <c r="GP137" i="12"/>
  <c r="IF137" i="12"/>
  <c r="KN137" i="12"/>
  <c r="HT137" i="12"/>
  <c r="BT137" i="12"/>
  <c r="AV137" i="12"/>
  <c r="HZ137" i="12"/>
  <c r="FN136" i="12"/>
  <c r="FF151" i="12"/>
  <c r="BT157" i="1"/>
  <c r="BT160" i="1"/>
  <c r="BV151" i="1"/>
  <c r="BU171" i="1"/>
  <c r="BU157" i="1"/>
  <c r="BV171" i="1"/>
  <c r="BV157" i="1"/>
  <c r="BT173" i="1"/>
  <c r="BT171" i="1"/>
  <c r="IH135" i="12"/>
  <c r="IH138" i="12" s="1"/>
  <c r="II160" i="12" s="1"/>
  <c r="DX135" i="12"/>
  <c r="DX138" i="12" s="1"/>
  <c r="HJ138" i="12"/>
  <c r="HK160" i="12" s="1"/>
  <c r="EP138" i="12"/>
  <c r="EQ160" i="12" s="1"/>
  <c r="KD138" i="12"/>
  <c r="KE160" i="12" s="1"/>
  <c r="AX138" i="12"/>
  <c r="AY160" i="12" s="1"/>
  <c r="EJ136" i="12"/>
  <c r="EJ138" i="12" s="1"/>
  <c r="EK160" i="12" s="1"/>
  <c r="HD135" i="12"/>
  <c r="HD138" i="12" s="1"/>
  <c r="HE160" i="12" s="1"/>
  <c r="DL138" i="12"/>
  <c r="DM160" i="12" s="1"/>
  <c r="KP138" i="12"/>
  <c r="KQ160" i="12" s="1"/>
  <c r="BP138" i="12"/>
  <c r="BQ160" i="12" s="1"/>
  <c r="GF138" i="12"/>
  <c r="GG160" i="12" s="1"/>
  <c r="FN138" i="12"/>
  <c r="FO160" i="12" s="1"/>
  <c r="IB138" i="12"/>
  <c r="IC160" i="12" s="1"/>
  <c r="FT138" i="12"/>
  <c r="FU160" i="12" s="1"/>
  <c r="GF140" i="12"/>
  <c r="GF143" i="12" s="1"/>
  <c r="FN140" i="12"/>
  <c r="FN143" i="12" s="1"/>
  <c r="DM173" i="12"/>
  <c r="FH140" i="12"/>
  <c r="FH143" i="12" s="1"/>
  <c r="IB140" i="12"/>
  <c r="IB143" i="12" s="1"/>
  <c r="LB135" i="12"/>
  <c r="LB136" i="12"/>
  <c r="AX140" i="12"/>
  <c r="AX143" i="12" s="1"/>
  <c r="HJ140" i="12"/>
  <c r="HJ143" i="12" s="1"/>
  <c r="FZ136" i="12"/>
  <c r="FZ135" i="12"/>
  <c r="CT135" i="12"/>
  <c r="CT136" i="12"/>
  <c r="AL136" i="12"/>
  <c r="AL135" i="12"/>
  <c r="CN136" i="12"/>
  <c r="CN135" i="12"/>
  <c r="CH135" i="12"/>
  <c r="CH136" i="12"/>
  <c r="KV135" i="12"/>
  <c r="KV136" i="12"/>
  <c r="GR136" i="12"/>
  <c r="GR135" i="12"/>
  <c r="FB135" i="12"/>
  <c r="FB136" i="12"/>
  <c r="AR136" i="12"/>
  <c r="AR135" i="12"/>
  <c r="JL136" i="12"/>
  <c r="JL135" i="12"/>
  <c r="JL138" i="12" s="1"/>
  <c r="JM160" i="12" s="1"/>
  <c r="CB135" i="12"/>
  <c r="CB136" i="12"/>
  <c r="JX136" i="12"/>
  <c r="JX135" i="12"/>
  <c r="DF136" i="12"/>
  <c r="DF135" i="12"/>
  <c r="ED136" i="12"/>
  <c r="ED135" i="12"/>
  <c r="ED138" i="12" s="1"/>
  <c r="EE160" i="12" s="1"/>
  <c r="JR136" i="12"/>
  <c r="JR135" i="12"/>
  <c r="M57" i="13"/>
  <c r="E76" i="13"/>
  <c r="M76" i="13" s="1"/>
  <c r="DR136" i="12"/>
  <c r="DR135" i="12"/>
  <c r="HV136" i="12"/>
  <c r="HV135" i="12"/>
  <c r="HV138" i="12" s="1"/>
  <c r="HW160" i="12" s="1"/>
  <c r="BD135" i="12"/>
  <c r="BD136" i="12"/>
  <c r="IZ136" i="12"/>
  <c r="IZ135" i="12"/>
  <c r="IZ138" i="12" s="1"/>
  <c r="JA160" i="12" s="1"/>
  <c r="HP136" i="12"/>
  <c r="HP135" i="12"/>
  <c r="KJ136" i="12"/>
  <c r="KJ135" i="12"/>
  <c r="KJ138" i="12" s="1"/>
  <c r="KK160" i="12" s="1"/>
  <c r="IH140" i="12"/>
  <c r="IH143" i="12" s="1"/>
  <c r="CZ135" i="12"/>
  <c r="CZ136" i="12"/>
  <c r="GL136" i="12"/>
  <c r="GL135" i="12"/>
  <c r="IN136" i="12"/>
  <c r="IN135" i="12"/>
  <c r="IN138" i="12" s="1"/>
  <c r="IO160" i="12" s="1"/>
  <c r="IT135" i="12"/>
  <c r="IT136" i="12"/>
  <c r="M55" i="13"/>
  <c r="L84" i="13"/>
  <c r="E74" i="13"/>
  <c r="M74" i="13" s="1"/>
  <c r="EV135" i="12"/>
  <c r="EV136" i="12"/>
  <c r="BJ136" i="12"/>
  <c r="BJ135" i="12"/>
  <c r="GX136" i="12"/>
  <c r="GX135" i="12"/>
  <c r="JF136" i="12"/>
  <c r="JF135" i="12"/>
  <c r="JF138" i="12" s="1"/>
  <c r="JG160" i="12" s="1"/>
  <c r="BV136" i="12"/>
  <c r="BV135" i="12"/>
  <c r="H33" i="13"/>
  <c r="H43" i="13" s="1"/>
  <c r="M33" i="13"/>
  <c r="M43" i="13" s="1"/>
  <c r="R32" i="13"/>
  <c r="R34" i="13" s="1"/>
  <c r="R23" i="13"/>
  <c r="P23" i="13" s="1"/>
  <c r="T136" i="12"/>
  <c r="T135" i="12"/>
  <c r="Z136" i="12"/>
  <c r="Z135" i="12"/>
  <c r="M47" i="12"/>
  <c r="AF136" i="12"/>
  <c r="AF135" i="12"/>
  <c r="R43" i="13"/>
  <c r="S36" i="13"/>
  <c r="DA36" i="7"/>
  <c r="BA36" i="7" s="1"/>
  <c r="CQ4" i="1"/>
  <c r="BU173" i="1"/>
  <c r="BV173" i="1"/>
  <c r="A35" i="5"/>
  <c r="B35" i="5"/>
  <c r="L26" i="4"/>
  <c r="C36" i="5" s="1"/>
  <c r="DA64" i="7"/>
  <c r="BA64" i="7" s="1"/>
  <c r="DA92" i="7"/>
  <c r="BA92" i="7" s="1"/>
  <c r="DA120" i="7"/>
  <c r="BA120" i="7" s="1"/>
  <c r="DA50" i="7"/>
  <c r="BA50" i="7" s="1"/>
  <c r="DA106" i="7"/>
  <c r="BA106" i="7" s="1"/>
  <c r="DA78" i="7"/>
  <c r="BA78" i="7" s="1"/>
  <c r="DA22" i="7"/>
  <c r="BA22" i="7" s="1"/>
  <c r="BV168" i="1"/>
  <c r="CH7" i="1"/>
  <c r="CM53" i="1"/>
  <c r="CH10" i="1"/>
  <c r="BS170" i="1"/>
  <c r="BO170" i="1"/>
  <c r="BT168" i="1"/>
  <c r="BT167" i="1"/>
  <c r="BU168" i="1"/>
  <c r="BU167" i="1"/>
  <c r="BN170" i="1"/>
  <c r="CH24" i="1"/>
  <c r="CH8" i="1"/>
  <c r="DB118" i="7"/>
  <c r="DB116" i="7"/>
  <c r="DB115" i="7"/>
  <c r="DB113" i="7"/>
  <c r="DB111" i="7"/>
  <c r="DB119" i="7"/>
  <c r="DB104" i="7"/>
  <c r="DB114" i="7"/>
  <c r="DB112" i="7"/>
  <c r="DB110" i="7"/>
  <c r="DB105" i="7"/>
  <c r="DB103" i="7"/>
  <c r="DB100" i="7"/>
  <c r="DB98" i="7"/>
  <c r="DB96" i="7"/>
  <c r="DB91" i="7"/>
  <c r="DB89" i="7"/>
  <c r="DB101" i="7"/>
  <c r="DB99" i="7"/>
  <c r="DB97" i="7"/>
  <c r="DB90" i="7"/>
  <c r="DB88" i="7"/>
  <c r="DB117" i="7"/>
  <c r="DB86" i="7"/>
  <c r="DB84" i="7"/>
  <c r="DB82" i="7"/>
  <c r="DB77" i="7"/>
  <c r="DB75" i="7"/>
  <c r="DB102" i="7"/>
  <c r="DB87" i="7"/>
  <c r="DB85" i="7"/>
  <c r="DB83" i="7"/>
  <c r="DB76" i="7"/>
  <c r="DB74" i="7"/>
  <c r="DB72" i="7"/>
  <c r="DB70" i="7"/>
  <c r="DB68" i="7"/>
  <c r="DB63" i="7"/>
  <c r="DB61" i="7"/>
  <c r="DB71" i="7"/>
  <c r="DB58" i="7"/>
  <c r="DB56" i="7"/>
  <c r="DB54" i="7"/>
  <c r="DB49" i="7"/>
  <c r="DB47" i="7"/>
  <c r="DB45" i="7"/>
  <c r="DB43" i="7"/>
  <c r="DB41" i="7"/>
  <c r="DB34" i="7"/>
  <c r="DB32" i="7"/>
  <c r="DB69" i="7"/>
  <c r="DB60" i="7"/>
  <c r="DB62" i="7"/>
  <c r="DB59" i="7"/>
  <c r="DB57" i="7"/>
  <c r="DB55" i="7"/>
  <c r="DB48" i="7"/>
  <c r="DB46" i="7"/>
  <c r="DB44" i="7"/>
  <c r="DB42" i="7"/>
  <c r="DB40" i="7"/>
  <c r="DB35" i="7"/>
  <c r="DB33" i="7"/>
  <c r="DB31" i="7"/>
  <c r="DB21" i="7"/>
  <c r="DB19" i="7"/>
  <c r="DB17" i="7"/>
  <c r="DB15" i="7"/>
  <c r="DB13" i="7"/>
  <c r="DB12" i="7"/>
  <c r="DB73" i="7"/>
  <c r="DB30" i="7"/>
  <c r="DB28" i="7"/>
  <c r="DB26" i="7"/>
  <c r="DB20" i="7"/>
  <c r="DB18" i="7"/>
  <c r="DB16" i="7"/>
  <c r="DB14" i="7"/>
  <c r="DB29" i="7"/>
  <c r="DB27" i="7"/>
  <c r="BC9" i="7"/>
  <c r="DC2" i="7"/>
  <c r="BE1" i="7"/>
  <c r="DE1" i="7" s="1"/>
  <c r="BD2" i="7"/>
  <c r="CH23" i="1"/>
  <c r="CH21" i="1"/>
  <c r="BP170" i="1"/>
  <c r="BQ167" i="1"/>
  <c r="BV167" i="1"/>
  <c r="BM170" i="1"/>
  <c r="CO39" i="1"/>
  <c r="CH38" i="1"/>
  <c r="CH36" i="1"/>
  <c r="CO25" i="1"/>
  <c r="CH35" i="1"/>
  <c r="CS34" i="1"/>
  <c r="CR34" i="1"/>
  <c r="CQ30" i="1"/>
  <c r="CR20" i="1"/>
  <c r="CQ16" i="1"/>
  <c r="CS6" i="1"/>
  <c r="CR6" i="1"/>
  <c r="CS20" i="1"/>
  <c r="CO11" i="1"/>
  <c r="CM149" i="1"/>
  <c r="CM16" i="1"/>
  <c r="CM30" i="1"/>
  <c r="CL16" i="1"/>
  <c r="CL11" i="1"/>
  <c r="CN10" i="1" s="1"/>
  <c r="CL25" i="1"/>
  <c r="CL30" i="1"/>
  <c r="CL39" i="1"/>
  <c r="CN36" i="1" s="1"/>
  <c r="CN34" i="1"/>
  <c r="CN30" i="1"/>
  <c r="CN28" i="1"/>
  <c r="CN27" i="1"/>
  <c r="CN20" i="1"/>
  <c r="CN13" i="1"/>
  <c r="CN14" i="1"/>
  <c r="CN41" i="1"/>
  <c r="CN6" i="1"/>
  <c r="CN42" i="1"/>
  <c r="CN16" i="1"/>
  <c r="CM55" i="1"/>
  <c r="CM66" i="1"/>
  <c r="CM166" i="1"/>
  <c r="CM59" i="1"/>
  <c r="CN79" i="1"/>
  <c r="CQ44" i="1"/>
  <c r="CN44" i="1"/>
  <c r="CL44" i="1"/>
  <c r="CM44" i="1"/>
  <c r="CN149" i="1"/>
  <c r="CN166" i="1"/>
  <c r="CN66" i="1"/>
  <c r="CL166" i="1"/>
  <c r="CL66" i="1"/>
  <c r="CL149" i="1"/>
  <c r="CE177" i="1"/>
  <c r="CR2" i="1"/>
  <c r="CU2" i="1"/>
  <c r="CS2" i="1"/>
  <c r="CT2" i="1"/>
  <c r="CU1" i="1"/>
  <c r="CR1" i="1"/>
  <c r="CT1" i="1"/>
  <c r="CW1" i="1"/>
  <c r="CW2" i="1" s="1"/>
  <c r="CS1" i="1"/>
  <c r="CQ149" i="1"/>
  <c r="CQ176" i="1" s="1"/>
  <c r="CQ166" i="1"/>
  <c r="CQ66" i="1"/>
  <c r="CS79" i="1"/>
  <c r="BW171" i="1" l="1"/>
  <c r="DY160" i="12"/>
  <c r="DX140" i="12"/>
  <c r="DX143" i="12" s="1"/>
  <c r="FB138" i="12"/>
  <c r="FC160" i="12" s="1"/>
  <c r="KD140" i="12"/>
  <c r="KD143" i="12" s="1"/>
  <c r="LB138" i="12"/>
  <c r="LC160" i="12" s="1"/>
  <c r="BD138" i="12"/>
  <c r="BE160" i="12" s="1"/>
  <c r="DF138" i="12"/>
  <c r="DG160" i="12" s="1"/>
  <c r="KP140" i="12"/>
  <c r="KP143" i="12" s="1"/>
  <c r="DL140" i="12"/>
  <c r="DL143" i="12" s="1"/>
  <c r="FL151" i="12"/>
  <c r="KN151" i="12"/>
  <c r="AV151" i="12"/>
  <c r="JD151" i="12"/>
  <c r="GD151" i="12"/>
  <c r="DJ151" i="12"/>
  <c r="KB151" i="12"/>
  <c r="IF151" i="12"/>
  <c r="IL151" i="12"/>
  <c r="KH151" i="12"/>
  <c r="IX151" i="12"/>
  <c r="HT151" i="12"/>
  <c r="EB151" i="12"/>
  <c r="JJ151" i="12"/>
  <c r="FR151" i="12"/>
  <c r="BN151" i="12"/>
  <c r="HD140" i="12"/>
  <c r="HD143" i="12" s="1"/>
  <c r="HB151" i="12"/>
  <c r="EN151" i="12"/>
  <c r="HZ151" i="12"/>
  <c r="DV151" i="12"/>
  <c r="EH151" i="12"/>
  <c r="HH151" i="12"/>
  <c r="KV138" i="12"/>
  <c r="KW160" i="12" s="1"/>
  <c r="FU173" i="12"/>
  <c r="BQ173" i="12"/>
  <c r="EP140" i="12"/>
  <c r="EP143" i="12" s="1"/>
  <c r="FT140" i="12"/>
  <c r="FT143" i="12" s="1"/>
  <c r="AL138" i="12"/>
  <c r="AM160" i="12" s="1"/>
  <c r="EK173" i="12"/>
  <c r="EJ140" i="12"/>
  <c r="EJ143" i="12" s="1"/>
  <c r="CN138" i="12"/>
  <c r="CO160" i="12" s="1"/>
  <c r="BP140" i="12"/>
  <c r="BP143" i="12" s="1"/>
  <c r="EV138" i="12"/>
  <c r="EW160" i="12" s="1"/>
  <c r="HP138" i="12"/>
  <c r="HQ160" i="12" s="1"/>
  <c r="AR138" i="12"/>
  <c r="AS160" i="12" s="1"/>
  <c r="IT138" i="12"/>
  <c r="IU160" i="12" s="1"/>
  <c r="GR138" i="12"/>
  <c r="GS160" i="12" s="1"/>
  <c r="GX138" i="12"/>
  <c r="GY160" i="12" s="1"/>
  <c r="CB138" i="12"/>
  <c r="CC160" i="12" s="1"/>
  <c r="CH138" i="12"/>
  <c r="CI160" i="12" s="1"/>
  <c r="BJ138" i="12"/>
  <c r="BK160" i="12" s="1"/>
  <c r="CZ138" i="12"/>
  <c r="DA160" i="12" s="1"/>
  <c r="CT138" i="12"/>
  <c r="CU160" i="12" s="1"/>
  <c r="HE173" i="12"/>
  <c r="N36" i="13"/>
  <c r="BV138" i="12"/>
  <c r="BW160" i="12" s="1"/>
  <c r="GL138" i="12"/>
  <c r="GM160" i="12" s="1"/>
  <c r="DR138" i="12"/>
  <c r="DS160" i="12" s="1"/>
  <c r="JR138" i="12"/>
  <c r="JS160" i="12" s="1"/>
  <c r="JX138" i="12"/>
  <c r="JY160" i="12" s="1"/>
  <c r="FZ138" i="12"/>
  <c r="GA160" i="12" s="1"/>
  <c r="BV140" i="12"/>
  <c r="BV143" i="12" s="1"/>
  <c r="JR140" i="12"/>
  <c r="JR143" i="12" s="1"/>
  <c r="JX140" i="12"/>
  <c r="JX143" i="12" s="1"/>
  <c r="BD140" i="12"/>
  <c r="BD143" i="12" s="1"/>
  <c r="AL140" i="12"/>
  <c r="AL143" i="12" s="1"/>
  <c r="LB140" i="12"/>
  <c r="LB143" i="12" s="1"/>
  <c r="GX140" i="12"/>
  <c r="GX143" i="12" s="1"/>
  <c r="IN140" i="12"/>
  <c r="IN143" i="12" s="1"/>
  <c r="KJ140" i="12"/>
  <c r="KJ143" i="12" s="1"/>
  <c r="HV140" i="12"/>
  <c r="HV143" i="12" s="1"/>
  <c r="ED140" i="12"/>
  <c r="ED143" i="12" s="1"/>
  <c r="CH140" i="12"/>
  <c r="CH143" i="12" s="1"/>
  <c r="BJ140" i="12"/>
  <c r="BJ143" i="12" s="1"/>
  <c r="CZ140" i="12"/>
  <c r="CZ143" i="12" s="1"/>
  <c r="HP140" i="12"/>
  <c r="HP143" i="12" s="1"/>
  <c r="JL140" i="12"/>
  <c r="JL143" i="12" s="1"/>
  <c r="CN140" i="12"/>
  <c r="CN143" i="12" s="1"/>
  <c r="FO173" i="12"/>
  <c r="GG173" i="12"/>
  <c r="IT140" i="12"/>
  <c r="IT143" i="12" s="1"/>
  <c r="FB140" i="12"/>
  <c r="FB143" i="12" s="1"/>
  <c r="AY173" i="12"/>
  <c r="FI173" i="12"/>
  <c r="II173" i="12"/>
  <c r="DY173" i="12"/>
  <c r="EQ173" i="12"/>
  <c r="KE173" i="12"/>
  <c r="KQ173" i="12"/>
  <c r="JF140" i="12"/>
  <c r="JF143" i="12" s="1"/>
  <c r="EV140" i="12"/>
  <c r="EV143" i="12" s="1"/>
  <c r="IZ140" i="12"/>
  <c r="IZ143" i="12" s="1"/>
  <c r="DF140" i="12"/>
  <c r="DF143" i="12" s="1"/>
  <c r="GR140" i="12"/>
  <c r="GR143" i="12" s="1"/>
  <c r="KV140" i="12"/>
  <c r="KV143" i="12" s="1"/>
  <c r="HK173" i="12"/>
  <c r="IC173" i="12"/>
  <c r="R42" i="13"/>
  <c r="T138" i="12"/>
  <c r="Z138" i="12"/>
  <c r="AF138" i="12"/>
  <c r="I36" i="13"/>
  <c r="Q25" i="13"/>
  <c r="M30" i="12"/>
  <c r="L28" i="12" s="1"/>
  <c r="M16" i="12"/>
  <c r="L14" i="12" s="1"/>
  <c r="M44" i="12"/>
  <c r="L42" i="12" s="1"/>
  <c r="P34" i="13"/>
  <c r="Q35" i="13"/>
  <c r="R44" i="13"/>
  <c r="M7" i="13" s="1"/>
  <c r="DB50" i="7"/>
  <c r="BB50" i="7" s="1"/>
  <c r="DB64" i="7"/>
  <c r="BB64" i="7" s="1"/>
  <c r="CW4" i="1"/>
  <c r="A36" i="5"/>
  <c r="B36" i="5"/>
  <c r="L27" i="4"/>
  <c r="C37" i="5" s="1"/>
  <c r="DB36" i="7"/>
  <c r="BB36" i="7" s="1"/>
  <c r="DB22" i="7"/>
  <c r="BB22" i="7" s="1"/>
  <c r="DB92" i="7"/>
  <c r="BB92" i="7" s="1"/>
  <c r="DB120" i="7"/>
  <c r="BB120" i="7" s="1"/>
  <c r="DB78" i="7"/>
  <c r="BB78" i="7" s="1"/>
  <c r="DB106" i="7"/>
  <c r="BB106" i="7" s="1"/>
  <c r="CN8" i="1"/>
  <c r="CU57" i="1"/>
  <c r="CU29" i="1"/>
  <c r="CU15" i="1"/>
  <c r="CU43" i="1"/>
  <c r="CS53" i="1"/>
  <c r="BW167" i="1"/>
  <c r="CN7" i="1"/>
  <c r="CN23" i="1"/>
  <c r="BT170" i="1"/>
  <c r="BU170" i="1"/>
  <c r="DC118" i="7"/>
  <c r="DC116" i="7"/>
  <c r="DC119" i="7"/>
  <c r="DC117" i="7"/>
  <c r="DC115" i="7"/>
  <c r="DC113" i="7"/>
  <c r="DC114" i="7"/>
  <c r="DC112" i="7"/>
  <c r="DC111" i="7"/>
  <c r="DC110" i="7"/>
  <c r="DC105" i="7"/>
  <c r="DC103" i="7"/>
  <c r="DC101" i="7"/>
  <c r="DC99" i="7"/>
  <c r="DC97" i="7"/>
  <c r="DC90" i="7"/>
  <c r="DC88" i="7"/>
  <c r="DC104" i="7"/>
  <c r="DC102" i="7"/>
  <c r="DC98" i="7"/>
  <c r="DC96" i="7"/>
  <c r="DC91" i="7"/>
  <c r="DC87" i="7"/>
  <c r="DC85" i="7"/>
  <c r="DC83" i="7"/>
  <c r="DC76" i="7"/>
  <c r="DC74" i="7"/>
  <c r="DC89" i="7"/>
  <c r="DC84" i="7"/>
  <c r="DC72" i="7"/>
  <c r="DC70" i="7"/>
  <c r="DC68" i="7"/>
  <c r="DC63" i="7"/>
  <c r="DC61" i="7"/>
  <c r="DC82" i="7"/>
  <c r="DC77" i="7"/>
  <c r="DC100" i="7"/>
  <c r="DC75" i="7"/>
  <c r="DC73" i="7"/>
  <c r="DC71" i="7"/>
  <c r="DC69" i="7"/>
  <c r="DC62" i="7"/>
  <c r="DC60" i="7"/>
  <c r="DC86" i="7"/>
  <c r="DC59" i="7"/>
  <c r="DC57" i="7"/>
  <c r="DC55" i="7"/>
  <c r="DC48" i="7"/>
  <c r="DC46" i="7"/>
  <c r="DC44" i="7"/>
  <c r="DC42" i="7"/>
  <c r="DC40" i="7"/>
  <c r="DC35" i="7"/>
  <c r="DC33" i="7"/>
  <c r="DC31" i="7"/>
  <c r="DC54" i="7"/>
  <c r="DC49" i="7"/>
  <c r="DC41" i="7"/>
  <c r="DC30" i="7"/>
  <c r="DC28" i="7"/>
  <c r="DC26" i="7"/>
  <c r="DC56" i="7"/>
  <c r="DC13" i="7"/>
  <c r="DC47" i="7"/>
  <c r="DC34" i="7"/>
  <c r="DC20" i="7"/>
  <c r="DC18" i="7"/>
  <c r="DC16" i="7"/>
  <c r="DC14" i="7"/>
  <c r="DC43" i="7"/>
  <c r="DC21" i="7"/>
  <c r="DC19" i="7"/>
  <c r="DC15" i="7"/>
  <c r="DC58" i="7"/>
  <c r="DC45" i="7"/>
  <c r="DC32" i="7"/>
  <c r="DC29" i="7"/>
  <c r="DC27" i="7"/>
  <c r="DC12" i="7"/>
  <c r="DC17" i="7"/>
  <c r="BD9" i="7"/>
  <c r="DD2" i="7"/>
  <c r="BF1" i="7"/>
  <c r="DF1" i="7" s="1"/>
  <c r="BE2" i="7"/>
  <c r="CN22" i="1"/>
  <c r="BQ170" i="1"/>
  <c r="BV170" i="1"/>
  <c r="CN9" i="1"/>
  <c r="CN24" i="1"/>
  <c r="CN21" i="1"/>
  <c r="CN38" i="1"/>
  <c r="CT34" i="1"/>
  <c r="CT28" i="1"/>
  <c r="CT27" i="1"/>
  <c r="CT20" i="1"/>
  <c r="CT16" i="1"/>
  <c r="CT14" i="1"/>
  <c r="CT13" i="1"/>
  <c r="CT6" i="1"/>
  <c r="CT42" i="1"/>
  <c r="CT41" i="1"/>
  <c r="CT30" i="1"/>
  <c r="CS30" i="1"/>
  <c r="CS16" i="1"/>
  <c r="CR16" i="1"/>
  <c r="CR11" i="1"/>
  <c r="CT7" i="1" s="1"/>
  <c r="CR30" i="1"/>
  <c r="CR25" i="1"/>
  <c r="CT21" i="1" s="1"/>
  <c r="CR39" i="1"/>
  <c r="CN35" i="1"/>
  <c r="CN37" i="1"/>
  <c r="CY34" i="1"/>
  <c r="CX34" i="1"/>
  <c r="CW30" i="1"/>
  <c r="CX20" i="1"/>
  <c r="CW16" i="1"/>
  <c r="CY20" i="1"/>
  <c r="CY6" i="1"/>
  <c r="CX6" i="1"/>
  <c r="CU38" i="1"/>
  <c r="CU35" i="1"/>
  <c r="CU34" i="1"/>
  <c r="CU24" i="1"/>
  <c r="CU21" i="1"/>
  <c r="CU22" i="1"/>
  <c r="CU20" i="1"/>
  <c r="CU16" i="1"/>
  <c r="CU10" i="1"/>
  <c r="CU9" i="1"/>
  <c r="CU7" i="1"/>
  <c r="CU8" i="1"/>
  <c r="CU6" i="1"/>
  <c r="CU30" i="1"/>
  <c r="CU36" i="1"/>
  <c r="CU37" i="1"/>
  <c r="CU23" i="1"/>
  <c r="CR44" i="1"/>
  <c r="CW44" i="1"/>
  <c r="CT44" i="1"/>
  <c r="CS44" i="1"/>
  <c r="CU44" i="1"/>
  <c r="CU69" i="1"/>
  <c r="CU67" i="1"/>
  <c r="CT72" i="1" s="1"/>
  <c r="CB70" i="1"/>
  <c r="CB71" i="1" s="1"/>
  <c r="CB160" i="1" s="1"/>
  <c r="BZ70" i="1"/>
  <c r="BZ71" i="1" s="1"/>
  <c r="BZ160" i="1" s="1"/>
  <c r="CA70" i="1"/>
  <c r="CA71" i="1" s="1"/>
  <c r="CA160" i="1" s="1"/>
  <c r="BY70" i="1"/>
  <c r="BY71" i="1" s="1"/>
  <c r="BY160" i="1" s="1"/>
  <c r="BY68" i="1"/>
  <c r="CR166" i="1"/>
  <c r="CU66" i="1"/>
  <c r="CX2" i="1"/>
  <c r="CY2" i="1"/>
  <c r="CZ2" i="1"/>
  <c r="CS55" i="1"/>
  <c r="CS59" i="1"/>
  <c r="CR66" i="1"/>
  <c r="CR149" i="1"/>
  <c r="CS166" i="1"/>
  <c r="CT166" i="1"/>
  <c r="CU166" i="1"/>
  <c r="CU177" i="1"/>
  <c r="CU149" i="1"/>
  <c r="CU176" i="1"/>
  <c r="CT79" i="1"/>
  <c r="CS66" i="1"/>
  <c r="CS149" i="1"/>
  <c r="CT149" i="1"/>
  <c r="CT66" i="1"/>
  <c r="DA2" i="1"/>
  <c r="CX1" i="1"/>
  <c r="DA1" i="1"/>
  <c r="CY1" i="1"/>
  <c r="DC1" i="1"/>
  <c r="DG2" i="1" s="1"/>
  <c r="CZ1" i="1"/>
  <c r="CW149" i="1"/>
  <c r="CW176" i="1" s="1"/>
  <c r="CW166" i="1"/>
  <c r="CW66" i="1"/>
  <c r="CY79" i="1"/>
  <c r="BB151" i="12" l="1"/>
  <c r="DD151" i="12"/>
  <c r="KZ151" i="12"/>
  <c r="EZ151" i="12"/>
  <c r="GL140" i="12"/>
  <c r="GL143" i="12" s="1"/>
  <c r="JP151" i="12"/>
  <c r="BH151" i="12"/>
  <c r="GP151" i="12"/>
  <c r="ET151" i="12"/>
  <c r="AD151" i="12"/>
  <c r="AC171" i="12"/>
  <c r="AC173" i="12" s="1"/>
  <c r="AD171" i="12"/>
  <c r="AD173" i="12" s="1"/>
  <c r="AE171" i="12"/>
  <c r="AE173" i="12" s="1"/>
  <c r="AF171" i="12"/>
  <c r="AF173" i="12" s="1"/>
  <c r="DP151" i="12"/>
  <c r="CF151" i="12"/>
  <c r="IR151" i="12"/>
  <c r="AJ151" i="12"/>
  <c r="X151" i="12"/>
  <c r="X153" i="12" s="1"/>
  <c r="W171" i="12"/>
  <c r="W173" i="12" s="1"/>
  <c r="X171" i="12"/>
  <c r="Z171" i="12"/>
  <c r="Z173" i="12" s="1"/>
  <c r="Y171" i="12"/>
  <c r="Y173" i="12" s="1"/>
  <c r="FX151" i="12"/>
  <c r="GJ151" i="12"/>
  <c r="CR151" i="12"/>
  <c r="CB140" i="12"/>
  <c r="CB143" i="12" s="1"/>
  <c r="BZ151" i="12"/>
  <c r="AP151" i="12"/>
  <c r="CL151" i="12"/>
  <c r="KT151" i="12"/>
  <c r="R171" i="12"/>
  <c r="R173" i="12" s="1"/>
  <c r="Q171" i="12"/>
  <c r="Q173" i="12" s="1"/>
  <c r="S171" i="12"/>
  <c r="S173" i="12" s="1"/>
  <c r="T171" i="12"/>
  <c r="T173" i="12" s="1"/>
  <c r="JV151" i="12"/>
  <c r="BT151" i="12"/>
  <c r="CX151" i="12"/>
  <c r="GV151" i="12"/>
  <c r="HN151" i="12"/>
  <c r="BY157" i="1"/>
  <c r="BY151" i="1"/>
  <c r="CB151" i="1"/>
  <c r="CB171" i="1"/>
  <c r="CB157" i="1"/>
  <c r="CA171" i="1"/>
  <c r="CA157" i="1"/>
  <c r="BZ171" i="1"/>
  <c r="BZ157" i="1"/>
  <c r="BY171" i="1"/>
  <c r="AR140" i="12"/>
  <c r="AR143" i="12" s="1"/>
  <c r="DA173" i="12"/>
  <c r="BK173" i="12"/>
  <c r="AS173" i="12"/>
  <c r="CT140" i="12"/>
  <c r="CT143" i="12" s="1"/>
  <c r="FZ140" i="12"/>
  <c r="FZ143" i="12" s="1"/>
  <c r="DR140" i="12"/>
  <c r="DR143" i="12" s="1"/>
  <c r="CO173" i="12"/>
  <c r="DS173" i="12"/>
  <c r="KW173" i="12"/>
  <c r="DG173" i="12"/>
  <c r="KK173" i="12"/>
  <c r="GM173" i="12"/>
  <c r="JA173" i="12"/>
  <c r="IU173" i="12"/>
  <c r="CU173" i="12"/>
  <c r="HQ173" i="12"/>
  <c r="CI173" i="12"/>
  <c r="HW173" i="12"/>
  <c r="IO173" i="12"/>
  <c r="BE173" i="12"/>
  <c r="GS173" i="12"/>
  <c r="EW173" i="12"/>
  <c r="JG173" i="12"/>
  <c r="JM173" i="12"/>
  <c r="EE173" i="12"/>
  <c r="GY173" i="12"/>
  <c r="BW173" i="12"/>
  <c r="LC173" i="12"/>
  <c r="FC173" i="12"/>
  <c r="AM173" i="12"/>
  <c r="GA173" i="12"/>
  <c r="JY173" i="12"/>
  <c r="JS173" i="12"/>
  <c r="Z140" i="12"/>
  <c r="Z143" i="12" s="1"/>
  <c r="AF159" i="12"/>
  <c r="AF160" i="12" s="1"/>
  <c r="AE159" i="12"/>
  <c r="AE160" i="12" s="1"/>
  <c r="AD159" i="12"/>
  <c r="AD160" i="12" s="1"/>
  <c r="AC159" i="12"/>
  <c r="AC160" i="12" s="1"/>
  <c r="Z159" i="12"/>
  <c r="Z160" i="12" s="1"/>
  <c r="X159" i="12"/>
  <c r="X160" i="12" s="1"/>
  <c r="Y159" i="12"/>
  <c r="Y160" i="12" s="1"/>
  <c r="W159" i="12"/>
  <c r="W160" i="12" s="1"/>
  <c r="T159" i="12"/>
  <c r="T160" i="12" s="1"/>
  <c r="S159" i="12"/>
  <c r="S160" i="12" s="1"/>
  <c r="Q159" i="12"/>
  <c r="Q160" i="12" s="1"/>
  <c r="R159" i="12"/>
  <c r="R160" i="12" s="1"/>
  <c r="AF153" i="12"/>
  <c r="AF158" i="12" s="1"/>
  <c r="AF140" i="12"/>
  <c r="AF143" i="12" s="1"/>
  <c r="R151" i="12"/>
  <c r="Z153" i="12"/>
  <c r="Z158" i="12" s="1"/>
  <c r="Y153" i="12"/>
  <c r="Y158" i="12" s="1"/>
  <c r="T140" i="12"/>
  <c r="T143" i="12" s="1"/>
  <c r="S35" i="13"/>
  <c r="Q36" i="13" s="1"/>
  <c r="P47" i="13" s="1"/>
  <c r="P46" i="13" s="1"/>
  <c r="S25" i="13"/>
  <c r="Q26" i="13" s="1"/>
  <c r="L46" i="12"/>
  <c r="J52" i="12" s="1"/>
  <c r="M31" i="13"/>
  <c r="M34" i="13" s="1"/>
  <c r="M41" i="13"/>
  <c r="M44" i="13" s="1"/>
  <c r="N24" i="13"/>
  <c r="M20" i="13"/>
  <c r="M23" i="13" s="1"/>
  <c r="DC36" i="7"/>
  <c r="BC36" i="7" s="1"/>
  <c r="DC120" i="7"/>
  <c r="BC120" i="7" s="1"/>
  <c r="BZ173" i="1"/>
  <c r="CB173" i="1"/>
  <c r="BY173" i="1"/>
  <c r="CA173" i="1"/>
  <c r="BW170" i="1"/>
  <c r="BZ159" i="1"/>
  <c r="CA159" i="1"/>
  <c r="A37" i="5"/>
  <c r="L28" i="4"/>
  <c r="C38" i="5" s="1"/>
  <c r="B37" i="5"/>
  <c r="DC106" i="7"/>
  <c r="BC106" i="7" s="1"/>
  <c r="DC64" i="7"/>
  <c r="BC64" i="7" s="1"/>
  <c r="DC50" i="7"/>
  <c r="BC50" i="7" s="1"/>
  <c r="DC78" i="7"/>
  <c r="BC78" i="7" s="1"/>
  <c r="DC22" i="7"/>
  <c r="BC22" i="7" s="1"/>
  <c r="DC92" i="7"/>
  <c r="BC92" i="7" s="1"/>
  <c r="DG57" i="1"/>
  <c r="DG29" i="1"/>
  <c r="DG43" i="1"/>
  <c r="DG15" i="1"/>
  <c r="DA57" i="1"/>
  <c r="DA15" i="1"/>
  <c r="DA43" i="1"/>
  <c r="DA29" i="1"/>
  <c r="CY53" i="1"/>
  <c r="CK177" i="1"/>
  <c r="CT38" i="1"/>
  <c r="CB168" i="1"/>
  <c r="CB167" i="1"/>
  <c r="BY168" i="1"/>
  <c r="CA168" i="1"/>
  <c r="CA167" i="1"/>
  <c r="BZ168" i="1"/>
  <c r="BZ167" i="1"/>
  <c r="DD119" i="7"/>
  <c r="DD117" i="7"/>
  <c r="DD114" i="7"/>
  <c r="DD112" i="7"/>
  <c r="DD118" i="7"/>
  <c r="DD115" i="7"/>
  <c r="DD110" i="7"/>
  <c r="DD105" i="7"/>
  <c r="DD103" i="7"/>
  <c r="DD113" i="7"/>
  <c r="DD116" i="7"/>
  <c r="DD104" i="7"/>
  <c r="DD102" i="7"/>
  <c r="DD101" i="7"/>
  <c r="DD99" i="7"/>
  <c r="DD97" i="7"/>
  <c r="DD90" i="7"/>
  <c r="DD88" i="7"/>
  <c r="DD111" i="7"/>
  <c r="DD100" i="7"/>
  <c r="DD98" i="7"/>
  <c r="DD96" i="7"/>
  <c r="DD91" i="7"/>
  <c r="DD89" i="7"/>
  <c r="DD87" i="7"/>
  <c r="DD85" i="7"/>
  <c r="DD83" i="7"/>
  <c r="DD76" i="7"/>
  <c r="DD86" i="7"/>
  <c r="DD84" i="7"/>
  <c r="DD82" i="7"/>
  <c r="DD77" i="7"/>
  <c r="DD75" i="7"/>
  <c r="DD74" i="7"/>
  <c r="DD73" i="7"/>
  <c r="DD71" i="7"/>
  <c r="DD69" i="7"/>
  <c r="DD62" i="7"/>
  <c r="DD60" i="7"/>
  <c r="DD70" i="7"/>
  <c r="DD59" i="7"/>
  <c r="DD57" i="7"/>
  <c r="DD55" i="7"/>
  <c r="DD48" i="7"/>
  <c r="DD46" i="7"/>
  <c r="DD44" i="7"/>
  <c r="DD42" i="7"/>
  <c r="DD40" i="7"/>
  <c r="DD35" i="7"/>
  <c r="DD33" i="7"/>
  <c r="DD31" i="7"/>
  <c r="DD68" i="7"/>
  <c r="DD63" i="7"/>
  <c r="DD61" i="7"/>
  <c r="DD58" i="7"/>
  <c r="DD56" i="7"/>
  <c r="DD54" i="7"/>
  <c r="DD49" i="7"/>
  <c r="DD47" i="7"/>
  <c r="DD45" i="7"/>
  <c r="DD43" i="7"/>
  <c r="DD41" i="7"/>
  <c r="DD34" i="7"/>
  <c r="DD32" i="7"/>
  <c r="DD72" i="7"/>
  <c r="DD20" i="7"/>
  <c r="DD18" i="7"/>
  <c r="DD16" i="7"/>
  <c r="DD14" i="7"/>
  <c r="DD29" i="7"/>
  <c r="DD27" i="7"/>
  <c r="DD12" i="7"/>
  <c r="DD30" i="7"/>
  <c r="DD21" i="7"/>
  <c r="DD19" i="7"/>
  <c r="DD17" i="7"/>
  <c r="DD15" i="7"/>
  <c r="DD13" i="7"/>
  <c r="DD28" i="7"/>
  <c r="DD26" i="7"/>
  <c r="BE9" i="7"/>
  <c r="DE2" i="7"/>
  <c r="BG1" i="7"/>
  <c r="DG1" i="7" s="1"/>
  <c r="BF2" i="7"/>
  <c r="DE2" i="1"/>
  <c r="BY167" i="1"/>
  <c r="BY153" i="1"/>
  <c r="CT10" i="1"/>
  <c r="DG38" i="1"/>
  <c r="DG36" i="1"/>
  <c r="DG37" i="1"/>
  <c r="DG35" i="1"/>
  <c r="CT36" i="1"/>
  <c r="CT37" i="1"/>
  <c r="CU25" i="1"/>
  <c r="CT35" i="1"/>
  <c r="CT8" i="1"/>
  <c r="CY30" i="1"/>
  <c r="CY16" i="1"/>
  <c r="CT24" i="1"/>
  <c r="CT22" i="1"/>
  <c r="CT23" i="1"/>
  <c r="CZ34" i="1"/>
  <c r="CZ30" i="1"/>
  <c r="CZ27" i="1"/>
  <c r="CZ16" i="1"/>
  <c r="CZ20" i="1"/>
  <c r="CZ14" i="1"/>
  <c r="CZ13" i="1"/>
  <c r="CZ28" i="1"/>
  <c r="CZ42" i="1"/>
  <c r="CZ41" i="1"/>
  <c r="CZ6" i="1"/>
  <c r="CX39" i="1"/>
  <c r="CZ36" i="1" s="1"/>
  <c r="CX30" i="1"/>
  <c r="CX25" i="1"/>
  <c r="CX16" i="1"/>
  <c r="CX11" i="1"/>
  <c r="CZ10" i="1" s="1"/>
  <c r="CU11" i="1"/>
  <c r="DG34" i="1"/>
  <c r="DG22" i="1"/>
  <c r="DG30" i="1"/>
  <c r="DG24" i="1"/>
  <c r="DG23" i="1"/>
  <c r="DG21" i="1"/>
  <c r="DG20" i="1"/>
  <c r="DG10" i="1"/>
  <c r="DG9" i="1"/>
  <c r="DG8" i="1"/>
  <c r="DG16" i="1"/>
  <c r="DG7" i="1"/>
  <c r="DG6" i="1"/>
  <c r="DA38" i="1"/>
  <c r="DA37" i="1"/>
  <c r="DA36" i="1"/>
  <c r="DA34" i="1"/>
  <c r="DA35" i="1"/>
  <c r="DA23" i="1"/>
  <c r="DA22" i="1"/>
  <c r="DA30" i="1"/>
  <c r="DA24" i="1"/>
  <c r="DA21" i="1"/>
  <c r="DA16" i="1"/>
  <c r="DA20" i="1"/>
  <c r="DA8" i="1"/>
  <c r="DA9" i="1"/>
  <c r="DA10" i="1"/>
  <c r="DA6" i="1"/>
  <c r="DA7" i="1"/>
  <c r="CU39" i="1"/>
  <c r="CT9" i="1"/>
  <c r="CX44" i="1"/>
  <c r="CY44" i="1"/>
  <c r="DG44" i="1"/>
  <c r="DA44" i="1"/>
  <c r="CZ44" i="1"/>
  <c r="DC2" i="1"/>
  <c r="DD2" i="1"/>
  <c r="DF2" i="1"/>
  <c r="DA67" i="1"/>
  <c r="CZ72" i="1" s="1"/>
  <c r="DA69" i="1"/>
  <c r="DG67" i="1"/>
  <c r="DG69" i="1"/>
  <c r="CX66" i="1"/>
  <c r="CX166" i="1"/>
  <c r="CX149" i="1"/>
  <c r="CK70" i="1"/>
  <c r="CK71" i="1" s="1"/>
  <c r="CK160" i="1" s="1"/>
  <c r="CN70" i="1"/>
  <c r="CN71" i="1" s="1"/>
  <c r="CN160" i="1" s="1"/>
  <c r="CL70" i="1"/>
  <c r="CL71" i="1" s="1"/>
  <c r="CL160" i="1" s="1"/>
  <c r="CM70" i="1"/>
  <c r="CM71" i="1" s="1"/>
  <c r="CM160" i="1" s="1"/>
  <c r="CK68" i="1"/>
  <c r="CE70" i="1"/>
  <c r="CE71" i="1" s="1"/>
  <c r="CE160" i="1" s="1"/>
  <c r="CF70" i="1"/>
  <c r="CF71" i="1" s="1"/>
  <c r="CF160" i="1" s="1"/>
  <c r="CG70" i="1"/>
  <c r="CG71" i="1" s="1"/>
  <c r="CG160" i="1" s="1"/>
  <c r="CH70" i="1"/>
  <c r="CH71" i="1" s="1"/>
  <c r="CH160" i="1" s="1"/>
  <c r="CE68" i="1"/>
  <c r="DA176" i="1"/>
  <c r="CY59" i="1"/>
  <c r="CY66" i="1"/>
  <c r="CY166" i="1"/>
  <c r="CY149" i="1"/>
  <c r="CY55" i="1"/>
  <c r="CZ79" i="1"/>
  <c r="CZ166" i="1"/>
  <c r="CZ66" i="1"/>
  <c r="CZ149" i="1"/>
  <c r="DA149" i="1"/>
  <c r="DA66" i="1"/>
  <c r="DA166" i="1"/>
  <c r="DA177" i="1"/>
  <c r="DD1" i="1"/>
  <c r="DG1" i="1"/>
  <c r="DI1" i="1"/>
  <c r="DI2" i="1" s="1"/>
  <c r="DF1" i="1"/>
  <c r="DE1" i="1"/>
  <c r="DG176" i="1"/>
  <c r="DG166" i="1"/>
  <c r="DG66" i="1"/>
  <c r="DG149" i="1"/>
  <c r="DG177" i="1"/>
  <c r="CC171" i="1" l="1"/>
  <c r="DF72" i="1"/>
  <c r="AA171" i="12"/>
  <c r="AA173" i="12" s="1"/>
  <c r="AG171" i="12"/>
  <c r="CE157" i="1"/>
  <c r="CE151" i="1"/>
  <c r="CH151" i="1"/>
  <c r="CK157" i="1"/>
  <c r="CK151" i="1"/>
  <c r="CN151" i="1"/>
  <c r="Z151" i="12"/>
  <c r="CL171" i="1"/>
  <c r="CL157" i="1"/>
  <c r="CN171" i="1"/>
  <c r="CN157" i="1"/>
  <c r="CF171" i="1"/>
  <c r="CF157" i="1"/>
  <c r="CH171" i="1"/>
  <c r="CH157" i="1"/>
  <c r="CG171" i="1"/>
  <c r="CG157" i="1"/>
  <c r="CM171" i="1"/>
  <c r="CM157" i="1"/>
  <c r="CE171" i="1"/>
  <c r="CK171" i="1"/>
  <c r="I58" i="13"/>
  <c r="CC173" i="12"/>
  <c r="E56" i="13"/>
  <c r="E75" i="13" s="1"/>
  <c r="AD153" i="12"/>
  <c r="AG159" i="12"/>
  <c r="AG160" i="12" s="1"/>
  <c r="E58" i="13"/>
  <c r="AA159" i="12"/>
  <c r="AA160" i="12" s="1"/>
  <c r="U171" i="12"/>
  <c r="U173" i="12" s="1"/>
  <c r="I56" i="13"/>
  <c r="I75" i="13" s="1"/>
  <c r="U159" i="12"/>
  <c r="U160" i="12" s="1"/>
  <c r="AG173" i="12"/>
  <c r="K56" i="13"/>
  <c r="L59" i="13" s="1"/>
  <c r="G56" i="13"/>
  <c r="G75" i="13" s="1"/>
  <c r="AE153" i="12"/>
  <c r="K58" i="13"/>
  <c r="R153" i="12"/>
  <c r="S153" i="12"/>
  <c r="S158" i="12" s="1"/>
  <c r="T153" i="12"/>
  <c r="T158" i="12" s="1"/>
  <c r="X173" i="12"/>
  <c r="G58" i="13" s="1"/>
  <c r="K23" i="13"/>
  <c r="L25" i="13"/>
  <c r="K44" i="13"/>
  <c r="H7" i="13"/>
  <c r="K34" i="13"/>
  <c r="L35" i="13"/>
  <c r="DF66" i="1"/>
  <c r="DM2" i="1"/>
  <c r="DD92" i="7"/>
  <c r="BD92" i="7" s="1"/>
  <c r="DD120" i="7"/>
  <c r="BD120" i="7" s="1"/>
  <c r="CG173" i="1"/>
  <c r="CM173" i="1"/>
  <c r="DD71" i="1"/>
  <c r="CF173" i="1"/>
  <c r="CL173" i="1"/>
  <c r="DC4" i="1"/>
  <c r="CE173" i="1"/>
  <c r="CN173" i="1"/>
  <c r="CH173" i="1"/>
  <c r="CK173" i="1"/>
  <c r="CF159" i="1"/>
  <c r="CL159" i="1"/>
  <c r="CE159" i="1"/>
  <c r="CH159" i="1"/>
  <c r="CG159" i="1"/>
  <c r="CM159" i="1"/>
  <c r="DG39" i="1"/>
  <c r="A38" i="5"/>
  <c r="B38" i="5"/>
  <c r="L29" i="4"/>
  <c r="C39" i="5" s="1"/>
  <c r="DI71" i="1"/>
  <c r="DI160" i="1" s="1"/>
  <c r="DI4" i="1"/>
  <c r="DG11" i="1"/>
  <c r="DD36" i="7"/>
  <c r="BD36" i="7" s="1"/>
  <c r="DD22" i="7"/>
  <c r="BD22" i="7" s="1"/>
  <c r="DD78" i="7"/>
  <c r="BD78" i="7" s="1"/>
  <c r="DD50" i="7"/>
  <c r="BD50" i="7" s="1"/>
  <c r="DD106" i="7"/>
  <c r="BD106" i="7" s="1"/>
  <c r="DD64" i="7"/>
  <c r="BD64" i="7" s="1"/>
  <c r="DG25" i="1"/>
  <c r="CF168" i="1"/>
  <c r="CL168" i="1"/>
  <c r="CG168" i="1"/>
  <c r="CM168" i="1"/>
  <c r="DC71" i="1"/>
  <c r="DC160" i="1" s="1"/>
  <c r="DE53" i="1"/>
  <c r="DA11" i="1"/>
  <c r="CC167" i="1"/>
  <c r="CB170" i="1"/>
  <c r="CA170" i="1"/>
  <c r="BZ170" i="1"/>
  <c r="CE168" i="1"/>
  <c r="CH168" i="1"/>
  <c r="CH167" i="1"/>
  <c r="CK168" i="1"/>
  <c r="CN168" i="1"/>
  <c r="CN167" i="1"/>
  <c r="DA39" i="1"/>
  <c r="CZ38" i="1"/>
  <c r="DA25" i="1"/>
  <c r="CZ37" i="1"/>
  <c r="DE55" i="1"/>
  <c r="DE119" i="7"/>
  <c r="DE117" i="7"/>
  <c r="DE118" i="7"/>
  <c r="DE116" i="7"/>
  <c r="DE114" i="7"/>
  <c r="DE112" i="7"/>
  <c r="DE115" i="7"/>
  <c r="DE113" i="7"/>
  <c r="DE111" i="7"/>
  <c r="DE104" i="7"/>
  <c r="DE102" i="7"/>
  <c r="DE110" i="7"/>
  <c r="DE105" i="7"/>
  <c r="DE100" i="7"/>
  <c r="DE98" i="7"/>
  <c r="DE96" i="7"/>
  <c r="DE91" i="7"/>
  <c r="DE89" i="7"/>
  <c r="DE87" i="7"/>
  <c r="DE103" i="7"/>
  <c r="DE97" i="7"/>
  <c r="DE90" i="7"/>
  <c r="DE86" i="7"/>
  <c r="DE84" i="7"/>
  <c r="DE82" i="7"/>
  <c r="DE77" i="7"/>
  <c r="DE75" i="7"/>
  <c r="DE101" i="7"/>
  <c r="DE88" i="7"/>
  <c r="DE83" i="7"/>
  <c r="DE73" i="7"/>
  <c r="DE71" i="7"/>
  <c r="DE69" i="7"/>
  <c r="DE62" i="7"/>
  <c r="DE99" i="7"/>
  <c r="DE76" i="7"/>
  <c r="DE72" i="7"/>
  <c r="DE70" i="7"/>
  <c r="DE68" i="7"/>
  <c r="DE63" i="7"/>
  <c r="DE61" i="7"/>
  <c r="DE85" i="7"/>
  <c r="DE60" i="7"/>
  <c r="DE58" i="7"/>
  <c r="DE56" i="7"/>
  <c r="DE54" i="7"/>
  <c r="DE49" i="7"/>
  <c r="DE47" i="7"/>
  <c r="DE45" i="7"/>
  <c r="DE43" i="7"/>
  <c r="DE41" i="7"/>
  <c r="DE34" i="7"/>
  <c r="DE32" i="7"/>
  <c r="DE48" i="7"/>
  <c r="DE40" i="7"/>
  <c r="DE35" i="7"/>
  <c r="DE29" i="7"/>
  <c r="DE27" i="7"/>
  <c r="DE12" i="7"/>
  <c r="DE59" i="7"/>
  <c r="DE46" i="7"/>
  <c r="DE33" i="7"/>
  <c r="DE21" i="7"/>
  <c r="DE19" i="7"/>
  <c r="DE17" i="7"/>
  <c r="DE15" i="7"/>
  <c r="DE13" i="7"/>
  <c r="DE42" i="7"/>
  <c r="DE20" i="7"/>
  <c r="DE18" i="7"/>
  <c r="DE14" i="7"/>
  <c r="DE74" i="7"/>
  <c r="DE57" i="7"/>
  <c r="DE44" i="7"/>
  <c r="DE31" i="7"/>
  <c r="DE30" i="7"/>
  <c r="DE28" i="7"/>
  <c r="DE26" i="7"/>
  <c r="DE55" i="7"/>
  <c r="DE16" i="7"/>
  <c r="BF9" i="7"/>
  <c r="DF2" i="7"/>
  <c r="BH1" i="7"/>
  <c r="DH1" i="7" s="1"/>
  <c r="BG2" i="7"/>
  <c r="DE16" i="1"/>
  <c r="DE71" i="1"/>
  <c r="DE30" i="1"/>
  <c r="DF71" i="1"/>
  <c r="DE149" i="1"/>
  <c r="DE66" i="1"/>
  <c r="DE166" i="1"/>
  <c r="DE59" i="1"/>
  <c r="DE44" i="1"/>
  <c r="CL167" i="1"/>
  <c r="CF167" i="1"/>
  <c r="DD153" i="1"/>
  <c r="BY170" i="1"/>
  <c r="CE167" i="1"/>
  <c r="CE153" i="1"/>
  <c r="CK153" i="1"/>
  <c r="CK167" i="1"/>
  <c r="CM167" i="1"/>
  <c r="CG167" i="1"/>
  <c r="CZ21" i="1"/>
  <c r="CZ35" i="1"/>
  <c r="DF34" i="1"/>
  <c r="DF30" i="1"/>
  <c r="DF28" i="1"/>
  <c r="DF16" i="1"/>
  <c r="DF20" i="1"/>
  <c r="DF13" i="1"/>
  <c r="DF27" i="1"/>
  <c r="DF14" i="1"/>
  <c r="DF6" i="1"/>
  <c r="DF41" i="1"/>
  <c r="DF42" i="1"/>
  <c r="CZ7" i="1"/>
  <c r="CZ9" i="1"/>
  <c r="CZ24" i="1"/>
  <c r="CZ22" i="1"/>
  <c r="DD66" i="1"/>
  <c r="DD39" i="1"/>
  <c r="DF36" i="1" s="1"/>
  <c r="DD30" i="1"/>
  <c r="DD25" i="1"/>
  <c r="DF21" i="1" s="1"/>
  <c r="DD16" i="1"/>
  <c r="DD11" i="1"/>
  <c r="DF7" i="1" s="1"/>
  <c r="CZ8" i="1"/>
  <c r="CZ23" i="1"/>
  <c r="DK34" i="1"/>
  <c r="DJ34" i="1"/>
  <c r="DK20" i="1"/>
  <c r="DJ20" i="1"/>
  <c r="DI30" i="1"/>
  <c r="DI16" i="1"/>
  <c r="DK6" i="1"/>
  <c r="DJ6" i="1"/>
  <c r="DE34" i="1"/>
  <c r="DC30" i="1"/>
  <c r="DD34" i="1"/>
  <c r="DD20" i="1"/>
  <c r="DC16" i="1"/>
  <c r="DE20" i="1"/>
  <c r="DE6" i="1"/>
  <c r="DD6" i="1"/>
  <c r="DD149" i="1"/>
  <c r="DF79" i="1"/>
  <c r="DF149" i="1"/>
  <c r="DI44" i="1"/>
  <c r="DC44" i="1"/>
  <c r="DF44" i="1"/>
  <c r="DC149" i="1"/>
  <c r="DC176" i="1" s="1"/>
  <c r="DD166" i="1"/>
  <c r="DD44" i="1"/>
  <c r="DE79" i="1"/>
  <c r="DC66" i="1"/>
  <c r="DF166" i="1"/>
  <c r="DC166" i="1"/>
  <c r="CX70" i="1"/>
  <c r="CX71" i="1" s="1"/>
  <c r="CX160" i="1" s="1"/>
  <c r="DD70" i="1"/>
  <c r="CY70" i="1"/>
  <c r="CY71" i="1" s="1"/>
  <c r="CY160" i="1" s="1"/>
  <c r="CW70" i="1"/>
  <c r="CW71" i="1" s="1"/>
  <c r="CW160" i="1" s="1"/>
  <c r="CZ70" i="1"/>
  <c r="CZ71" i="1" s="1"/>
  <c r="CZ160" i="1" s="1"/>
  <c r="DE70" i="1"/>
  <c r="DF70" i="1"/>
  <c r="DC70" i="1"/>
  <c r="CQ68" i="1"/>
  <c r="CW177" i="1"/>
  <c r="CT70" i="1"/>
  <c r="CT71" i="1" s="1"/>
  <c r="CT160" i="1" s="1"/>
  <c r="CS70" i="1"/>
  <c r="CS71" i="1" s="1"/>
  <c r="CS160" i="1" s="1"/>
  <c r="CW68" i="1"/>
  <c r="CQ177" i="1"/>
  <c r="DJ2" i="1"/>
  <c r="DK2" i="1"/>
  <c r="DL2" i="1"/>
  <c r="DO1" i="1"/>
  <c r="DO2" i="1" s="1"/>
  <c r="DK1" i="1"/>
  <c r="DJ1" i="1"/>
  <c r="DM1" i="1"/>
  <c r="DL1" i="1"/>
  <c r="DI149" i="1"/>
  <c r="DI176" i="1" s="1"/>
  <c r="DI166" i="1"/>
  <c r="DI66" i="1"/>
  <c r="DK79" i="1"/>
  <c r="CO171" i="1" l="1"/>
  <c r="CI171" i="1"/>
  <c r="DD157" i="1"/>
  <c r="DD160" i="1"/>
  <c r="DE157" i="1"/>
  <c r="DE160" i="1"/>
  <c r="DM29" i="1"/>
  <c r="DF157" i="1"/>
  <c r="DF160" i="1"/>
  <c r="CW157" i="1"/>
  <c r="CW151" i="1"/>
  <c r="CZ151" i="1"/>
  <c r="DI157" i="1"/>
  <c r="DI151" i="1"/>
  <c r="DC157" i="1"/>
  <c r="DC151" i="1"/>
  <c r="DF151" i="1"/>
  <c r="T151" i="12"/>
  <c r="AF151" i="12"/>
  <c r="CZ171" i="1"/>
  <c r="CZ157" i="1"/>
  <c r="CX171" i="1"/>
  <c r="CX157" i="1"/>
  <c r="CS171" i="1"/>
  <c r="CS157" i="1"/>
  <c r="CT171" i="1"/>
  <c r="CT157" i="1"/>
  <c r="CY171" i="1"/>
  <c r="CY157" i="1"/>
  <c r="CW171" i="1"/>
  <c r="DA171" i="1" s="1"/>
  <c r="DM38" i="1"/>
  <c r="DM22" i="1"/>
  <c r="DM34" i="1"/>
  <c r="DD170" i="1"/>
  <c r="DM43" i="1"/>
  <c r="DM66" i="1"/>
  <c r="DM6" i="1"/>
  <c r="DM177" i="1"/>
  <c r="DM69" i="1"/>
  <c r="DM8" i="1"/>
  <c r="DF171" i="1"/>
  <c r="DE171" i="1"/>
  <c r="DC171" i="1"/>
  <c r="DD171" i="1"/>
  <c r="DI171" i="1"/>
  <c r="DM166" i="1"/>
  <c r="DM7" i="1"/>
  <c r="DM16" i="1"/>
  <c r="DM23" i="1"/>
  <c r="DM35" i="1"/>
  <c r="DM15" i="1"/>
  <c r="DD168" i="1"/>
  <c r="DM10" i="1"/>
  <c r="DM30" i="1"/>
  <c r="DM21" i="1"/>
  <c r="DM37" i="1"/>
  <c r="DM57" i="1"/>
  <c r="DD159" i="1"/>
  <c r="DM176" i="1"/>
  <c r="DM149" i="1"/>
  <c r="DM67" i="1"/>
  <c r="DL72" i="1" s="1"/>
  <c r="DM44" i="1"/>
  <c r="DM9" i="1"/>
  <c r="DM20" i="1"/>
  <c r="DM24" i="1"/>
  <c r="DM36" i="1"/>
  <c r="F59" i="13"/>
  <c r="F60" i="13" s="1"/>
  <c r="J59" i="13"/>
  <c r="J60" i="13" s="1"/>
  <c r="AE158" i="12"/>
  <c r="M56" i="13"/>
  <c r="N59" i="13" s="1"/>
  <c r="H59" i="13"/>
  <c r="H60" i="13" s="1"/>
  <c r="K75" i="13"/>
  <c r="M75" i="13" s="1"/>
  <c r="L60" i="13"/>
  <c r="M58" i="13"/>
  <c r="N35" i="13"/>
  <c r="L36" i="13" s="1"/>
  <c r="K47" i="13" s="1"/>
  <c r="K46" i="13" s="1"/>
  <c r="N25" i="13"/>
  <c r="L26" i="13" s="1"/>
  <c r="I24" i="13"/>
  <c r="H20" i="13"/>
  <c r="H23" i="13" s="1"/>
  <c r="H31" i="13"/>
  <c r="H34" i="13" s="1"/>
  <c r="H41" i="13"/>
  <c r="H44" i="13" s="1"/>
  <c r="DQ2" i="1"/>
  <c r="DQ30" i="1" s="1"/>
  <c r="DI153" i="1"/>
  <c r="DD173" i="1"/>
  <c r="DC177" i="1"/>
  <c r="DC153" i="1"/>
  <c r="DM39" i="1"/>
  <c r="CY173" i="1"/>
  <c r="DK53" i="1"/>
  <c r="CS173" i="1"/>
  <c r="DF173" i="1"/>
  <c r="DJ71" i="1"/>
  <c r="CX173" i="1"/>
  <c r="DI168" i="1"/>
  <c r="CT173" i="1"/>
  <c r="CZ173" i="1"/>
  <c r="CW173" i="1"/>
  <c r="DE173" i="1"/>
  <c r="DC173" i="1"/>
  <c r="DI173" i="1"/>
  <c r="DC168" i="1"/>
  <c r="CF170" i="1"/>
  <c r="DF153" i="1"/>
  <c r="DF159" i="1"/>
  <c r="DE153" i="1"/>
  <c r="DE159" i="1"/>
  <c r="DC159" i="1"/>
  <c r="CZ159" i="1"/>
  <c r="CX159" i="1"/>
  <c r="DI159" i="1"/>
  <c r="CI159" i="1"/>
  <c r="A39" i="5"/>
  <c r="B39" i="5"/>
  <c r="L30" i="4"/>
  <c r="C40" i="5" s="1"/>
  <c r="DE120" i="7"/>
  <c r="BE120" i="7" s="1"/>
  <c r="DO71" i="1"/>
  <c r="DO160" i="1" s="1"/>
  <c r="DO4" i="1"/>
  <c r="DE22" i="7"/>
  <c r="BE22" i="7" s="1"/>
  <c r="DE50" i="7"/>
  <c r="BE50" i="7" s="1"/>
  <c r="DE78" i="7"/>
  <c r="BE78" i="7" s="1"/>
  <c r="DE36" i="7"/>
  <c r="BE36" i="7" s="1"/>
  <c r="DE64" i="7"/>
  <c r="BE64" i="7" s="1"/>
  <c r="DE92" i="7"/>
  <c r="BE92" i="7" s="1"/>
  <c r="DE106" i="7"/>
  <c r="BE106" i="7" s="1"/>
  <c r="DF22" i="1"/>
  <c r="DF23" i="1"/>
  <c r="DM11" i="1"/>
  <c r="DF38" i="1"/>
  <c r="DF35" i="1"/>
  <c r="DF37" i="1"/>
  <c r="DF24" i="1"/>
  <c r="DM25" i="1"/>
  <c r="CZ168" i="1"/>
  <c r="DE168" i="1"/>
  <c r="DF168" i="1"/>
  <c r="CE170" i="1"/>
  <c r="CK170" i="1"/>
  <c r="DF167" i="1"/>
  <c r="CC170" i="1"/>
  <c r="CN170" i="1"/>
  <c r="CZ167" i="1"/>
  <c r="CY168" i="1"/>
  <c r="CY167" i="1"/>
  <c r="CX168" i="1"/>
  <c r="CX167" i="1"/>
  <c r="CW153" i="1"/>
  <c r="CW168" i="1"/>
  <c r="CW167" i="1"/>
  <c r="CT168" i="1"/>
  <c r="CT167" i="1"/>
  <c r="CS168" i="1"/>
  <c r="CS167" i="1"/>
  <c r="CH170" i="1"/>
  <c r="DE170" i="1"/>
  <c r="BG9" i="7"/>
  <c r="DG2" i="7"/>
  <c r="DF118" i="7"/>
  <c r="DF116" i="7"/>
  <c r="DF119" i="7"/>
  <c r="DF115" i="7"/>
  <c r="DF113" i="7"/>
  <c r="DF111" i="7"/>
  <c r="DF117" i="7"/>
  <c r="DF114" i="7"/>
  <c r="DF104" i="7"/>
  <c r="DF112" i="7"/>
  <c r="DF110" i="7"/>
  <c r="DF105" i="7"/>
  <c r="DF103" i="7"/>
  <c r="DF100" i="7"/>
  <c r="DF98" i="7"/>
  <c r="DF96" i="7"/>
  <c r="DF91" i="7"/>
  <c r="DF89" i="7"/>
  <c r="DF102" i="7"/>
  <c r="DF101" i="7"/>
  <c r="DF99" i="7"/>
  <c r="DF97" i="7"/>
  <c r="DF90" i="7"/>
  <c r="DF88" i="7"/>
  <c r="DF87" i="7"/>
  <c r="DF86" i="7"/>
  <c r="DF84" i="7"/>
  <c r="DF82" i="7"/>
  <c r="DF77" i="7"/>
  <c r="DF75" i="7"/>
  <c r="DF85" i="7"/>
  <c r="DF83" i="7"/>
  <c r="DF76" i="7"/>
  <c r="DF74" i="7"/>
  <c r="DF72" i="7"/>
  <c r="DF70" i="7"/>
  <c r="DF68" i="7"/>
  <c r="DF63" i="7"/>
  <c r="DF61" i="7"/>
  <c r="DF69" i="7"/>
  <c r="DF58" i="7"/>
  <c r="DF56" i="7"/>
  <c r="DF54" i="7"/>
  <c r="DF49" i="7"/>
  <c r="DF47" i="7"/>
  <c r="DF45" i="7"/>
  <c r="DF43" i="7"/>
  <c r="DF41" i="7"/>
  <c r="DF34" i="7"/>
  <c r="DF32" i="7"/>
  <c r="DF62" i="7"/>
  <c r="DF73" i="7"/>
  <c r="DF59" i="7"/>
  <c r="DF57" i="7"/>
  <c r="DF55" i="7"/>
  <c r="DF48" i="7"/>
  <c r="DF46" i="7"/>
  <c r="DF44" i="7"/>
  <c r="DF42" i="7"/>
  <c r="DF40" i="7"/>
  <c r="DF35" i="7"/>
  <c r="DF33" i="7"/>
  <c r="DF31" i="7"/>
  <c r="DF21" i="7"/>
  <c r="DF19" i="7"/>
  <c r="DF17" i="7"/>
  <c r="DF15" i="7"/>
  <c r="DF13" i="7"/>
  <c r="DF29" i="7"/>
  <c r="DF30" i="7"/>
  <c r="DF28" i="7"/>
  <c r="DF26" i="7"/>
  <c r="DF27" i="7"/>
  <c r="DF60" i="7"/>
  <c r="DF20" i="7"/>
  <c r="DF18" i="7"/>
  <c r="DF16" i="7"/>
  <c r="DF14" i="7"/>
  <c r="DF71" i="7"/>
  <c r="DF12" i="7"/>
  <c r="BI1" i="7"/>
  <c r="DI1" i="7" s="1"/>
  <c r="BH2" i="7"/>
  <c r="DK71" i="1"/>
  <c r="DL71" i="1"/>
  <c r="DE167" i="1"/>
  <c r="CM170" i="1"/>
  <c r="CL170" i="1"/>
  <c r="CO167" i="1"/>
  <c r="DI167" i="1"/>
  <c r="DP2" i="1"/>
  <c r="DS2" i="1"/>
  <c r="CG170" i="1"/>
  <c r="CI167" i="1"/>
  <c r="DJ153" i="1"/>
  <c r="DF170" i="1"/>
  <c r="DC167" i="1"/>
  <c r="DD167" i="1"/>
  <c r="DC170" i="1"/>
  <c r="DI170" i="1"/>
  <c r="DF8" i="1"/>
  <c r="DJ39" i="1"/>
  <c r="DL36" i="1" s="1"/>
  <c r="DJ30" i="1"/>
  <c r="DJ25" i="1"/>
  <c r="DL23" i="1" s="1"/>
  <c r="DJ16" i="1"/>
  <c r="DJ11" i="1"/>
  <c r="DL9" i="1" s="1"/>
  <c r="DQ34" i="1"/>
  <c r="DP34" i="1"/>
  <c r="DO30" i="1"/>
  <c r="DQ20" i="1"/>
  <c r="DO16" i="1"/>
  <c r="DP20" i="1"/>
  <c r="DQ6" i="1"/>
  <c r="DP6" i="1"/>
  <c r="DF9" i="1"/>
  <c r="DK30" i="1"/>
  <c r="DK16" i="1"/>
  <c r="DL34" i="1"/>
  <c r="DL30" i="1"/>
  <c r="DL27" i="1"/>
  <c r="DL28" i="1"/>
  <c r="DL20" i="1"/>
  <c r="DL13" i="1"/>
  <c r="DL10" i="1"/>
  <c r="DL14" i="1"/>
  <c r="DL16" i="1"/>
  <c r="DL41" i="1"/>
  <c r="DL42" i="1"/>
  <c r="DL6" i="1"/>
  <c r="DF10" i="1"/>
  <c r="DO44" i="1"/>
  <c r="DJ44" i="1"/>
  <c r="DL44" i="1"/>
  <c r="DK44" i="1"/>
  <c r="DR2" i="1"/>
  <c r="DK149" i="1"/>
  <c r="DJ149" i="1"/>
  <c r="DL149" i="1"/>
  <c r="DL66" i="1"/>
  <c r="DL166" i="1"/>
  <c r="DL79" i="1"/>
  <c r="DJ66" i="1"/>
  <c r="DJ166" i="1"/>
  <c r="CR70" i="1"/>
  <c r="CR71" i="1" s="1"/>
  <c r="CR160" i="1" s="1"/>
  <c r="CQ70" i="1"/>
  <c r="CQ71" i="1" s="1"/>
  <c r="CQ160" i="1" s="1"/>
  <c r="DC68" i="1"/>
  <c r="DK59" i="1"/>
  <c r="DK66" i="1"/>
  <c r="DK166" i="1"/>
  <c r="DK55" i="1"/>
  <c r="DQ1" i="1"/>
  <c r="DS1" i="1"/>
  <c r="DU1" i="1"/>
  <c r="DW2" i="1" s="1"/>
  <c r="DP1" i="1"/>
  <c r="DR1" i="1"/>
  <c r="DO149" i="1"/>
  <c r="DO176" i="1" s="1"/>
  <c r="DO166" i="1"/>
  <c r="DO66" i="1"/>
  <c r="DQ79" i="1"/>
  <c r="DQ166" i="1" l="1"/>
  <c r="DQ149" i="1"/>
  <c r="DQ44" i="1"/>
  <c r="DQ16" i="1"/>
  <c r="DQ71" i="1"/>
  <c r="DQ160" i="1" s="1"/>
  <c r="DQ53" i="1"/>
  <c r="DQ59" i="1"/>
  <c r="DQ66" i="1"/>
  <c r="DQ55" i="1"/>
  <c r="DK157" i="1"/>
  <c r="DK160" i="1"/>
  <c r="DL157" i="1"/>
  <c r="DL160" i="1"/>
  <c r="DJ157" i="1"/>
  <c r="DJ160" i="1"/>
  <c r="CQ157" i="1"/>
  <c r="CQ151" i="1"/>
  <c r="CT151" i="1"/>
  <c r="DL151" i="1"/>
  <c r="DO157" i="1"/>
  <c r="DO151" i="1"/>
  <c r="I62" i="13"/>
  <c r="CR171" i="1"/>
  <c r="CR157" i="1"/>
  <c r="DL8" i="1"/>
  <c r="DG171" i="1"/>
  <c r="CQ171" i="1"/>
  <c r="DJ171" i="1"/>
  <c r="DK171" i="1"/>
  <c r="DL171" i="1"/>
  <c r="DO171" i="1"/>
  <c r="AR53" i="12"/>
  <c r="AR59" i="12" s="1"/>
  <c r="BD53" i="12"/>
  <c r="BD59" i="12" s="1"/>
  <c r="CB53" i="12"/>
  <c r="CB59" i="12" s="1"/>
  <c r="DL53" i="12"/>
  <c r="DL59" i="12" s="1"/>
  <c r="DX53" i="12"/>
  <c r="DX59" i="12" s="1"/>
  <c r="EV53" i="12"/>
  <c r="EV59" i="12" s="1"/>
  <c r="HP53" i="12"/>
  <c r="HP59" i="12" s="1"/>
  <c r="KJ53" i="12"/>
  <c r="KJ59" i="12" s="1"/>
  <c r="ED53" i="12"/>
  <c r="ED59" i="12" s="1"/>
  <c r="FB53" i="12"/>
  <c r="FB59" i="12" s="1"/>
  <c r="FN53" i="12"/>
  <c r="FN59" i="12" s="1"/>
  <c r="HJ53" i="12"/>
  <c r="HJ59" i="12" s="1"/>
  <c r="IH53" i="12"/>
  <c r="IH59" i="12" s="1"/>
  <c r="AL53" i="12"/>
  <c r="AL59" i="12" s="1"/>
  <c r="AX53" i="12"/>
  <c r="AX59" i="12" s="1"/>
  <c r="BJ53" i="12"/>
  <c r="BJ59" i="12" s="1"/>
  <c r="BV53" i="12"/>
  <c r="BV59" i="12" s="1"/>
  <c r="CH53" i="12"/>
  <c r="CH59" i="12" s="1"/>
  <c r="CT53" i="12"/>
  <c r="CT59" i="12" s="1"/>
  <c r="DF53" i="12"/>
  <c r="DF59" i="12" s="1"/>
  <c r="DR53" i="12"/>
  <c r="DR59" i="12" s="1"/>
  <c r="EP53" i="12"/>
  <c r="EP59" i="12" s="1"/>
  <c r="FZ53" i="12"/>
  <c r="FZ59" i="12" s="1"/>
  <c r="GL53" i="12"/>
  <c r="GL59" i="12" s="1"/>
  <c r="GX53" i="12"/>
  <c r="GX59" i="12" s="1"/>
  <c r="HV53" i="12"/>
  <c r="HV59" i="12" s="1"/>
  <c r="IT53" i="12"/>
  <c r="IT59" i="12" s="1"/>
  <c r="JF53" i="12"/>
  <c r="JF59" i="12" s="1"/>
  <c r="JR53" i="12"/>
  <c r="JR59" i="12" s="1"/>
  <c r="KD53" i="12"/>
  <c r="KD59" i="12" s="1"/>
  <c r="KP53" i="12"/>
  <c r="KP59" i="12" s="1"/>
  <c r="BP53" i="12"/>
  <c r="BP59" i="12" s="1"/>
  <c r="CN53" i="12"/>
  <c r="CN59" i="12" s="1"/>
  <c r="CZ53" i="12"/>
  <c r="CZ59" i="12" s="1"/>
  <c r="EJ53" i="12"/>
  <c r="EJ59" i="12" s="1"/>
  <c r="FH53" i="12"/>
  <c r="FH59" i="12" s="1"/>
  <c r="FT53" i="12"/>
  <c r="FT59" i="12" s="1"/>
  <c r="GF53" i="12"/>
  <c r="GF59" i="12" s="1"/>
  <c r="HD53" i="12"/>
  <c r="HD59" i="12" s="1"/>
  <c r="IB53" i="12"/>
  <c r="IB59" i="12" s="1"/>
  <c r="IZ53" i="12"/>
  <c r="IZ59" i="12" s="1"/>
  <c r="JL53" i="12"/>
  <c r="JL59" i="12" s="1"/>
  <c r="JX53" i="12"/>
  <c r="JX59" i="12" s="1"/>
  <c r="KV53" i="12"/>
  <c r="KV59" i="12" s="1"/>
  <c r="GR53" i="12"/>
  <c r="GR59" i="12" s="1"/>
  <c r="IN53" i="12"/>
  <c r="IN59" i="12" s="1"/>
  <c r="LB53" i="12"/>
  <c r="LB59" i="12" s="1"/>
  <c r="N60" i="13"/>
  <c r="Z53" i="12"/>
  <c r="Z59" i="12" s="1"/>
  <c r="AF53" i="12"/>
  <c r="AF59" i="12" s="1"/>
  <c r="T53" i="12"/>
  <c r="T59" i="12" s="1"/>
  <c r="F23" i="13"/>
  <c r="G25" i="13"/>
  <c r="F44" i="13"/>
  <c r="M71" i="13"/>
  <c r="H53" i="12"/>
  <c r="F34" i="13"/>
  <c r="G35" i="13"/>
  <c r="DG170" i="1"/>
  <c r="DO168" i="1"/>
  <c r="DO153" i="1"/>
  <c r="DL153" i="1"/>
  <c r="DP66" i="1"/>
  <c r="DP149" i="1"/>
  <c r="DL22" i="1"/>
  <c r="DF120" i="7"/>
  <c r="BF120" i="7" s="1"/>
  <c r="DG159" i="1"/>
  <c r="DL21" i="1"/>
  <c r="DL7" i="1"/>
  <c r="DK153" i="1"/>
  <c r="DJ170" i="1"/>
  <c r="DJ159" i="1"/>
  <c r="CQ173" i="1"/>
  <c r="DJ173" i="1"/>
  <c r="DL173" i="1"/>
  <c r="DK173" i="1"/>
  <c r="DP16" i="1"/>
  <c r="CR173" i="1"/>
  <c r="DJ168" i="1"/>
  <c r="DO173" i="1"/>
  <c r="CZ170" i="1"/>
  <c r="DK159" i="1"/>
  <c r="DQ153" i="1"/>
  <c r="DO159" i="1"/>
  <c r="DL159" i="1"/>
  <c r="DL24" i="1"/>
  <c r="A40" i="5"/>
  <c r="L31" i="4"/>
  <c r="C41" i="5" s="1"/>
  <c r="B40" i="5"/>
  <c r="DF78" i="7"/>
  <c r="BF78" i="7" s="1"/>
  <c r="DF22" i="7"/>
  <c r="BF22" i="7" s="1"/>
  <c r="DF36" i="7"/>
  <c r="BF36" i="7" s="1"/>
  <c r="DF50" i="7"/>
  <c r="BF50" i="7" s="1"/>
  <c r="DF92" i="7"/>
  <c r="BF92" i="7" s="1"/>
  <c r="DF106" i="7"/>
  <c r="BF106" i="7" s="1"/>
  <c r="DF64" i="7"/>
  <c r="BF64" i="7" s="1"/>
  <c r="DL35" i="1"/>
  <c r="DL38" i="1"/>
  <c r="DG167" i="1"/>
  <c r="DL37" i="1"/>
  <c r="DK168" i="1"/>
  <c r="DL168" i="1"/>
  <c r="DW53" i="1"/>
  <c r="DP30" i="1"/>
  <c r="DS29" i="1"/>
  <c r="DS15" i="1"/>
  <c r="DS43" i="1"/>
  <c r="DA167" i="1"/>
  <c r="CY170" i="1"/>
  <c r="CX170" i="1"/>
  <c r="CT170" i="1"/>
  <c r="CS170" i="1"/>
  <c r="CI170" i="1"/>
  <c r="CW170" i="1"/>
  <c r="CR168" i="1"/>
  <c r="CR167" i="1"/>
  <c r="CQ168" i="1"/>
  <c r="CO170" i="1"/>
  <c r="DS16" i="1"/>
  <c r="DS57" i="1"/>
  <c r="DS37" i="1"/>
  <c r="DK167" i="1"/>
  <c r="DL167" i="1"/>
  <c r="DG118" i="7"/>
  <c r="DG116" i="7"/>
  <c r="DG119" i="7"/>
  <c r="DG117" i="7"/>
  <c r="DG115" i="7"/>
  <c r="DG113" i="7"/>
  <c r="DG114" i="7"/>
  <c r="DG112" i="7"/>
  <c r="DG110" i="7"/>
  <c r="DG105" i="7"/>
  <c r="DG103" i="7"/>
  <c r="DG111" i="7"/>
  <c r="DG102" i="7"/>
  <c r="DG104" i="7"/>
  <c r="DG101" i="7"/>
  <c r="DG99" i="7"/>
  <c r="DG97" i="7"/>
  <c r="DG90" i="7"/>
  <c r="DG88" i="7"/>
  <c r="DG96" i="7"/>
  <c r="DG91" i="7"/>
  <c r="DG89" i="7"/>
  <c r="DG85" i="7"/>
  <c r="DG83" i="7"/>
  <c r="DG76" i="7"/>
  <c r="DG74" i="7"/>
  <c r="DG100" i="7"/>
  <c r="DG98" i="7"/>
  <c r="DG82" i="7"/>
  <c r="DG77" i="7"/>
  <c r="DG72" i="7"/>
  <c r="DG70" i="7"/>
  <c r="DG68" i="7"/>
  <c r="DG63" i="7"/>
  <c r="DG61" i="7"/>
  <c r="DG75" i="7"/>
  <c r="DG86" i="7"/>
  <c r="DG73" i="7"/>
  <c r="DG71" i="7"/>
  <c r="DG69" i="7"/>
  <c r="DG62" i="7"/>
  <c r="DG60" i="7"/>
  <c r="DG59" i="7"/>
  <c r="DG57" i="7"/>
  <c r="DG55" i="7"/>
  <c r="DG48" i="7"/>
  <c r="DG46" i="7"/>
  <c r="DG44" i="7"/>
  <c r="DG42" i="7"/>
  <c r="DG40" i="7"/>
  <c r="DG35" i="7"/>
  <c r="DG33" i="7"/>
  <c r="DG31" i="7"/>
  <c r="DG87" i="7"/>
  <c r="DG84" i="7"/>
  <c r="DG47" i="7"/>
  <c r="DG34" i="7"/>
  <c r="DG30" i="7"/>
  <c r="DG28" i="7"/>
  <c r="DG26" i="7"/>
  <c r="DG49" i="7"/>
  <c r="DG17" i="7"/>
  <c r="DG58" i="7"/>
  <c r="DG45" i="7"/>
  <c r="DG32" i="7"/>
  <c r="DG20" i="7"/>
  <c r="DG18" i="7"/>
  <c r="DG16" i="7"/>
  <c r="DG14" i="7"/>
  <c r="DG41" i="7"/>
  <c r="DG13" i="7"/>
  <c r="DG56" i="7"/>
  <c r="DG43" i="7"/>
  <c r="DG29" i="7"/>
  <c r="DG27" i="7"/>
  <c r="DG12" i="7"/>
  <c r="DG54" i="7"/>
  <c r="DG21" i="7"/>
  <c r="DG19" i="7"/>
  <c r="DG15" i="7"/>
  <c r="BH9" i="7"/>
  <c r="DH2" i="7"/>
  <c r="BJ1" i="7"/>
  <c r="DJ1" i="7" s="1"/>
  <c r="BI2" i="7"/>
  <c r="DW71" i="1"/>
  <c r="DR71" i="1"/>
  <c r="DS21" i="1"/>
  <c r="DP11" i="1"/>
  <c r="DR8" i="1" s="1"/>
  <c r="DP71" i="1"/>
  <c r="DS66" i="1"/>
  <c r="DS7" i="1"/>
  <c r="DS166" i="1"/>
  <c r="DS22" i="1"/>
  <c r="DS34" i="1"/>
  <c r="DS36" i="1"/>
  <c r="DS176" i="1"/>
  <c r="DS69" i="1"/>
  <c r="DS44" i="1"/>
  <c r="DS9" i="1"/>
  <c r="DS20" i="1"/>
  <c r="DS23" i="1"/>
  <c r="DP25" i="1"/>
  <c r="DR24" i="1" s="1"/>
  <c r="DP39" i="1"/>
  <c r="DR37" i="1" s="1"/>
  <c r="DS38" i="1"/>
  <c r="DS177" i="1"/>
  <c r="DS67" i="1"/>
  <c r="DR72" i="1" s="1"/>
  <c r="DS8" i="1"/>
  <c r="DS149" i="1"/>
  <c r="DP166" i="1"/>
  <c r="DP44" i="1"/>
  <c r="DS6" i="1"/>
  <c r="DS10" i="1"/>
  <c r="DS30" i="1"/>
  <c r="DS24" i="1"/>
  <c r="DS35" i="1"/>
  <c r="DO167" i="1"/>
  <c r="DL170" i="1"/>
  <c r="DJ167" i="1"/>
  <c r="DK170" i="1"/>
  <c r="DO170" i="1"/>
  <c r="DR34" i="1"/>
  <c r="DR28" i="1"/>
  <c r="DR27" i="1"/>
  <c r="DR30" i="1"/>
  <c r="DR20" i="1"/>
  <c r="DR16" i="1"/>
  <c r="DR10" i="1"/>
  <c r="DR13" i="1"/>
  <c r="DR6" i="1"/>
  <c r="DR41" i="1"/>
  <c r="DR42" i="1"/>
  <c r="DR14" i="1"/>
  <c r="DW30" i="1"/>
  <c r="DW16" i="1"/>
  <c r="DR44" i="1"/>
  <c r="DW44" i="1"/>
  <c r="DR66" i="1"/>
  <c r="DR79" i="1"/>
  <c r="DR149" i="1"/>
  <c r="DR166" i="1"/>
  <c r="DO177" i="1"/>
  <c r="DY2" i="1"/>
  <c r="DU2" i="1"/>
  <c r="DX2" i="1"/>
  <c r="DV2" i="1"/>
  <c r="DW59" i="1"/>
  <c r="DW55" i="1"/>
  <c r="DX1" i="1"/>
  <c r="DV1" i="1"/>
  <c r="DY1" i="1"/>
  <c r="DW1" i="1"/>
  <c r="EA1" i="1"/>
  <c r="EE2" i="1" s="1"/>
  <c r="DW166" i="1"/>
  <c r="DW149" i="1"/>
  <c r="DW66" i="1"/>
  <c r="DM171" i="1" l="1"/>
  <c r="DQ159" i="1"/>
  <c r="DQ170" i="1"/>
  <c r="DQ167" i="1"/>
  <c r="DQ173" i="1"/>
  <c r="DQ168" i="1"/>
  <c r="DQ171" i="1"/>
  <c r="DQ157" i="1"/>
  <c r="DR35" i="1"/>
  <c r="CU171" i="1"/>
  <c r="Q151" i="12"/>
  <c r="Q157" i="12" s="1"/>
  <c r="Q158" i="12" s="1"/>
  <c r="K58" i="12"/>
  <c r="H60" i="12" s="1"/>
  <c r="IO151" i="12"/>
  <c r="IM151" i="12"/>
  <c r="GE151" i="12"/>
  <c r="GG151" i="12"/>
  <c r="HU151" i="12"/>
  <c r="HW151" i="12"/>
  <c r="CI151" i="12"/>
  <c r="CG151" i="12"/>
  <c r="FA151" i="12"/>
  <c r="FC151" i="12"/>
  <c r="EW151" i="12"/>
  <c r="EU151" i="12"/>
  <c r="Y151" i="12"/>
  <c r="W151" i="12"/>
  <c r="W157" i="12" s="1"/>
  <c r="W158" i="12" s="1"/>
  <c r="AA151" i="12"/>
  <c r="GS151" i="12"/>
  <c r="GQ151" i="12"/>
  <c r="JA151" i="12"/>
  <c r="IY151" i="12"/>
  <c r="FU151" i="12"/>
  <c r="FS151" i="12"/>
  <c r="CM151" i="12"/>
  <c r="CO151" i="12"/>
  <c r="JQ151" i="12"/>
  <c r="JS151" i="12"/>
  <c r="GY151" i="12"/>
  <c r="GW151" i="12"/>
  <c r="DS151" i="12"/>
  <c r="DQ151" i="12"/>
  <c r="BW151" i="12"/>
  <c r="BU151" i="12"/>
  <c r="IG151" i="12"/>
  <c r="II151" i="12"/>
  <c r="EE151" i="12"/>
  <c r="EC151" i="12"/>
  <c r="DY151" i="12"/>
  <c r="DW151" i="12"/>
  <c r="AS151" i="12"/>
  <c r="AQ151" i="12"/>
  <c r="AE151" i="12"/>
  <c r="AC151" i="12"/>
  <c r="AG151" i="12"/>
  <c r="JK151" i="12"/>
  <c r="JM151" i="12"/>
  <c r="CY151" i="12"/>
  <c r="DA151" i="12"/>
  <c r="KE151" i="12"/>
  <c r="KC151" i="12"/>
  <c r="EQ151" i="12"/>
  <c r="EO151" i="12"/>
  <c r="AK151" i="12"/>
  <c r="AM151" i="12"/>
  <c r="BC151" i="12"/>
  <c r="BE151" i="12"/>
  <c r="KW151" i="12"/>
  <c r="KU151" i="12"/>
  <c r="IC151" i="12"/>
  <c r="IA151" i="12"/>
  <c r="FG151" i="12"/>
  <c r="FI151" i="12"/>
  <c r="BO151" i="12"/>
  <c r="BQ151" i="12"/>
  <c r="JG151" i="12"/>
  <c r="JE151" i="12"/>
  <c r="GK151" i="12"/>
  <c r="GM151" i="12"/>
  <c r="DE151" i="12"/>
  <c r="DG151" i="12"/>
  <c r="BK151" i="12"/>
  <c r="BI151" i="12"/>
  <c r="HK151" i="12"/>
  <c r="HI151" i="12"/>
  <c r="KI151" i="12"/>
  <c r="KK151" i="12"/>
  <c r="DM151" i="12"/>
  <c r="DK151" i="12"/>
  <c r="LA151" i="12"/>
  <c r="LC151" i="12"/>
  <c r="JW151" i="12"/>
  <c r="JY151" i="12"/>
  <c r="HC151" i="12"/>
  <c r="HE151" i="12"/>
  <c r="EK151" i="12"/>
  <c r="EI151" i="12"/>
  <c r="KO151" i="12"/>
  <c r="KQ151" i="12"/>
  <c r="IU151" i="12"/>
  <c r="IS151" i="12"/>
  <c r="FY151" i="12"/>
  <c r="GA151" i="12"/>
  <c r="CS151" i="12"/>
  <c r="CU151" i="12"/>
  <c r="AW151" i="12"/>
  <c r="AY151" i="12"/>
  <c r="FO151" i="12"/>
  <c r="FM151" i="12"/>
  <c r="HQ151" i="12"/>
  <c r="HO151" i="12"/>
  <c r="CC151" i="12"/>
  <c r="CA151" i="12"/>
  <c r="DP157" i="1"/>
  <c r="DP160" i="1"/>
  <c r="DW157" i="1"/>
  <c r="DW160" i="1"/>
  <c r="DR157" i="1"/>
  <c r="DR160" i="1"/>
  <c r="DR151" i="1"/>
  <c r="AC157" i="12"/>
  <c r="AC158" i="12" s="1"/>
  <c r="DP171" i="1"/>
  <c r="DR171" i="1"/>
  <c r="DW171" i="1"/>
  <c r="KW164" i="12"/>
  <c r="IC164" i="12"/>
  <c r="FI164" i="12"/>
  <c r="BQ164" i="12"/>
  <c r="JG164" i="12"/>
  <c r="GM164" i="12"/>
  <c r="DG164" i="12"/>
  <c r="BK164" i="12"/>
  <c r="HK164" i="12"/>
  <c r="KK164" i="12"/>
  <c r="DM164" i="12"/>
  <c r="LC164" i="12"/>
  <c r="JY164" i="12"/>
  <c r="HE164" i="12"/>
  <c r="EK164" i="12"/>
  <c r="KQ164" i="12"/>
  <c r="IU164" i="12"/>
  <c r="GA164" i="12"/>
  <c r="CU164" i="12"/>
  <c r="AY164" i="12"/>
  <c r="FO164" i="12"/>
  <c r="HQ164" i="12"/>
  <c r="CC164" i="12"/>
  <c r="IO164" i="12"/>
  <c r="JM164" i="12"/>
  <c r="GG164" i="12"/>
  <c r="DA164" i="12"/>
  <c r="KE164" i="12"/>
  <c r="HW164" i="12"/>
  <c r="EQ164" i="12"/>
  <c r="CI164" i="12"/>
  <c r="AM164" i="12"/>
  <c r="FC164" i="12"/>
  <c r="EW164" i="12"/>
  <c r="BE164" i="12"/>
  <c r="GS164" i="12"/>
  <c r="JA164" i="12"/>
  <c r="FU164" i="12"/>
  <c r="CO164" i="12"/>
  <c r="JS164" i="12"/>
  <c r="GY164" i="12"/>
  <c r="DS164" i="12"/>
  <c r="BW164" i="12"/>
  <c r="II164" i="12"/>
  <c r="EE164" i="12"/>
  <c r="DY164" i="12"/>
  <c r="AS164" i="12"/>
  <c r="I25" i="13"/>
  <c r="G26" i="13" s="1"/>
  <c r="F47" i="13" s="1"/>
  <c r="I35" i="13"/>
  <c r="G36" i="13" s="1"/>
  <c r="U164" i="12"/>
  <c r="S151" i="12"/>
  <c r="U151" i="12"/>
  <c r="AG164" i="12"/>
  <c r="AA164" i="12"/>
  <c r="O71" i="13"/>
  <c r="DR36" i="1"/>
  <c r="DM167" i="1"/>
  <c r="DR38" i="1"/>
  <c r="DM159" i="1"/>
  <c r="DW153" i="1"/>
  <c r="DW173" i="1"/>
  <c r="DV71" i="1"/>
  <c r="DV153" i="1" s="1"/>
  <c r="DP173" i="1"/>
  <c r="DR173" i="1"/>
  <c r="DP153" i="1"/>
  <c r="DP159" i="1"/>
  <c r="DR153" i="1"/>
  <c r="DR159" i="1"/>
  <c r="DW159" i="1"/>
  <c r="DM170" i="1"/>
  <c r="A41" i="5"/>
  <c r="B41" i="5"/>
  <c r="L32" i="4"/>
  <c r="C42" i="5" s="1"/>
  <c r="DU71" i="1"/>
  <c r="DU160" i="1" s="1"/>
  <c r="DU4" i="1"/>
  <c r="DG22" i="7"/>
  <c r="BG22" i="7" s="1"/>
  <c r="DG36" i="7"/>
  <c r="BG36" i="7" s="1"/>
  <c r="DG64" i="7"/>
  <c r="BG64" i="7" s="1"/>
  <c r="DG106" i="7"/>
  <c r="BG106" i="7" s="1"/>
  <c r="DG50" i="7"/>
  <c r="BG50" i="7" s="1"/>
  <c r="DG78" i="7"/>
  <c r="BG78" i="7" s="1"/>
  <c r="DG92" i="7"/>
  <c r="BG92" i="7" s="1"/>
  <c r="DG120" i="7"/>
  <c r="BG120" i="7" s="1"/>
  <c r="DS25" i="1"/>
  <c r="DS39" i="1"/>
  <c r="DS11" i="1"/>
  <c r="DR21" i="1"/>
  <c r="DR22" i="1"/>
  <c r="DR7" i="1"/>
  <c r="DR23" i="1"/>
  <c r="DR9" i="1"/>
  <c r="DP167" i="1"/>
  <c r="DR168" i="1"/>
  <c r="DW168" i="1"/>
  <c r="EE57" i="1"/>
  <c r="EE15" i="1"/>
  <c r="EE43" i="1"/>
  <c r="EE29" i="1"/>
  <c r="DY57" i="1"/>
  <c r="DY43" i="1"/>
  <c r="DY29" i="1"/>
  <c r="DY15" i="1"/>
  <c r="DA170" i="1"/>
  <c r="CR170" i="1"/>
  <c r="DW170" i="1"/>
  <c r="BI9" i="7"/>
  <c r="DI2" i="7"/>
  <c r="DH119" i="7"/>
  <c r="DH117" i="7"/>
  <c r="DH118" i="7"/>
  <c r="DH114" i="7"/>
  <c r="DH112" i="7"/>
  <c r="DH116" i="7"/>
  <c r="DH113" i="7"/>
  <c r="DH110" i="7"/>
  <c r="DH105" i="7"/>
  <c r="DH103" i="7"/>
  <c r="DH111" i="7"/>
  <c r="DH104" i="7"/>
  <c r="DH102" i="7"/>
  <c r="DH101" i="7"/>
  <c r="DH99" i="7"/>
  <c r="DH97" i="7"/>
  <c r="DH90" i="7"/>
  <c r="DH88" i="7"/>
  <c r="DH115" i="7"/>
  <c r="DH100" i="7"/>
  <c r="DH98" i="7"/>
  <c r="DH96" i="7"/>
  <c r="DH91" i="7"/>
  <c r="DH89" i="7"/>
  <c r="DH87" i="7"/>
  <c r="DH85" i="7"/>
  <c r="DH83" i="7"/>
  <c r="DH76" i="7"/>
  <c r="DH86" i="7"/>
  <c r="DH84" i="7"/>
  <c r="DH82" i="7"/>
  <c r="DH77" i="7"/>
  <c r="DH75" i="7"/>
  <c r="DH73" i="7"/>
  <c r="DH71" i="7"/>
  <c r="DH69" i="7"/>
  <c r="DH62" i="7"/>
  <c r="DH60" i="7"/>
  <c r="DH74" i="7"/>
  <c r="DH68" i="7"/>
  <c r="DH63" i="7"/>
  <c r="DH59" i="7"/>
  <c r="DH57" i="7"/>
  <c r="DH55" i="7"/>
  <c r="DH48" i="7"/>
  <c r="DH46" i="7"/>
  <c r="DH44" i="7"/>
  <c r="DH42" i="7"/>
  <c r="DH40" i="7"/>
  <c r="DH35" i="7"/>
  <c r="DH33" i="7"/>
  <c r="DH31" i="7"/>
  <c r="DH61" i="7"/>
  <c r="DH72" i="7"/>
  <c r="DH58" i="7"/>
  <c r="DH56" i="7"/>
  <c r="DH54" i="7"/>
  <c r="DH49" i="7"/>
  <c r="DH47" i="7"/>
  <c r="DH45" i="7"/>
  <c r="DH43" i="7"/>
  <c r="DH41" i="7"/>
  <c r="DH34" i="7"/>
  <c r="DH32" i="7"/>
  <c r="DH20" i="7"/>
  <c r="DH18" i="7"/>
  <c r="DH16" i="7"/>
  <c r="DH14" i="7"/>
  <c r="DH29" i="7"/>
  <c r="DH27" i="7"/>
  <c r="DH12" i="7"/>
  <c r="DH28" i="7"/>
  <c r="DH26" i="7"/>
  <c r="DH70" i="7"/>
  <c r="DH21" i="7"/>
  <c r="DH19" i="7"/>
  <c r="DH17" i="7"/>
  <c r="DH15" i="7"/>
  <c r="DH13" i="7"/>
  <c r="DH30" i="7"/>
  <c r="BK1" i="7"/>
  <c r="BJ2" i="7"/>
  <c r="DX71" i="1"/>
  <c r="DR167" i="1"/>
  <c r="DP168" i="1"/>
  <c r="DP170" i="1"/>
  <c r="DW167" i="1"/>
  <c r="EE38" i="1"/>
  <c r="EE36" i="1"/>
  <c r="EE37" i="1"/>
  <c r="EE35" i="1"/>
  <c r="DY37" i="1"/>
  <c r="DY35" i="1"/>
  <c r="DY38" i="1"/>
  <c r="DY36" i="1"/>
  <c r="DR170" i="1"/>
  <c r="CQ167" i="1"/>
  <c r="CU167" i="1" s="1"/>
  <c r="CQ153" i="1"/>
  <c r="EE34" i="1"/>
  <c r="EE22" i="1"/>
  <c r="EE30" i="1"/>
  <c r="EE23" i="1"/>
  <c r="EE21" i="1"/>
  <c r="EE24" i="1"/>
  <c r="EE20" i="1"/>
  <c r="EE10" i="1"/>
  <c r="EE9" i="1"/>
  <c r="EE16" i="1"/>
  <c r="EE8" i="1"/>
  <c r="EE7" i="1"/>
  <c r="EE6" i="1"/>
  <c r="DW34" i="1"/>
  <c r="DV34" i="1"/>
  <c r="DU30" i="1"/>
  <c r="DW20" i="1"/>
  <c r="DV20" i="1"/>
  <c r="DU16" i="1"/>
  <c r="DW6" i="1"/>
  <c r="DV6" i="1"/>
  <c r="DY34" i="1"/>
  <c r="DY24" i="1"/>
  <c r="DY21" i="1"/>
  <c r="DY22" i="1"/>
  <c r="DY30" i="1"/>
  <c r="DY20" i="1"/>
  <c r="DY23" i="1"/>
  <c r="DY16" i="1"/>
  <c r="DY8" i="1"/>
  <c r="DY10" i="1"/>
  <c r="DY9" i="1"/>
  <c r="DY7" i="1"/>
  <c r="DY6" i="1"/>
  <c r="DX34" i="1"/>
  <c r="DX30" i="1"/>
  <c r="DX27" i="1"/>
  <c r="DX28" i="1"/>
  <c r="DX16" i="1"/>
  <c r="DX14" i="1"/>
  <c r="DX13" i="1"/>
  <c r="DX20" i="1"/>
  <c r="DX42" i="1"/>
  <c r="DX41" i="1"/>
  <c r="DX6" i="1"/>
  <c r="DV39" i="1"/>
  <c r="DX38" i="1" s="1"/>
  <c r="DV30" i="1"/>
  <c r="DV25" i="1"/>
  <c r="DV16" i="1"/>
  <c r="DV11" i="1"/>
  <c r="DX9" i="1" s="1"/>
  <c r="EE44" i="1"/>
  <c r="DY44" i="1"/>
  <c r="DX44" i="1"/>
  <c r="DW79" i="1"/>
  <c r="DU44" i="1"/>
  <c r="DV44" i="1"/>
  <c r="ED2" i="1"/>
  <c r="DY176" i="1"/>
  <c r="DX166" i="1"/>
  <c r="DU66" i="1"/>
  <c r="DY67" i="1"/>
  <c r="DX72" i="1" s="1"/>
  <c r="DY69" i="1"/>
  <c r="DX66" i="1"/>
  <c r="EE67" i="1"/>
  <c r="EE69" i="1"/>
  <c r="DU149" i="1"/>
  <c r="DU176" i="1" s="1"/>
  <c r="DI177" i="1"/>
  <c r="EC2" i="1"/>
  <c r="DU166" i="1"/>
  <c r="EB2" i="1"/>
  <c r="EA2" i="1"/>
  <c r="DX79" i="1"/>
  <c r="DX149" i="1"/>
  <c r="DY149" i="1"/>
  <c r="DY66" i="1"/>
  <c r="DY177" i="1"/>
  <c r="DY166" i="1"/>
  <c r="DV66" i="1"/>
  <c r="DV166" i="1"/>
  <c r="DV149" i="1"/>
  <c r="EB1" i="1"/>
  <c r="EE1" i="1"/>
  <c r="EC1" i="1"/>
  <c r="ED1" i="1"/>
  <c r="EG1" i="1"/>
  <c r="EK2" i="1" s="1"/>
  <c r="EE176" i="1"/>
  <c r="EE166" i="1"/>
  <c r="EE66" i="1"/>
  <c r="EE149" i="1"/>
  <c r="EE177" i="1"/>
  <c r="ED72" i="1" l="1"/>
  <c r="DS171" i="1"/>
  <c r="R157" i="12"/>
  <c r="R158" i="12" s="1"/>
  <c r="DV157" i="1"/>
  <c r="DV160" i="1"/>
  <c r="DX157" i="1"/>
  <c r="DX160" i="1"/>
  <c r="DU157" i="1"/>
  <c r="DU151" i="1"/>
  <c r="DX151" i="1"/>
  <c r="AD157" i="12"/>
  <c r="AD158" i="12" s="1"/>
  <c r="X157" i="12"/>
  <c r="X158" i="12" s="1"/>
  <c r="F46" i="13"/>
  <c r="D46" i="13" s="1"/>
  <c r="DU171" i="1"/>
  <c r="DV171" i="1"/>
  <c r="DX171" i="1"/>
  <c r="DY175" i="12"/>
  <c r="DX175" i="12" s="1"/>
  <c r="DX164" i="12"/>
  <c r="DS175" i="12"/>
  <c r="DR175" i="12" s="1"/>
  <c r="DR164" i="12"/>
  <c r="FU175" i="12"/>
  <c r="FT175" i="12" s="1"/>
  <c r="FT164" i="12"/>
  <c r="EW175" i="12"/>
  <c r="EV175" i="12" s="1"/>
  <c r="EV164" i="12"/>
  <c r="EQ175" i="12"/>
  <c r="EP175" i="12" s="1"/>
  <c r="EP164" i="12"/>
  <c r="GG175" i="12"/>
  <c r="GF175" i="12" s="1"/>
  <c r="GF164" i="12"/>
  <c r="HP164" i="12"/>
  <c r="HQ175" i="12"/>
  <c r="HP175" i="12" s="1"/>
  <c r="FZ164" i="12"/>
  <c r="GA175" i="12"/>
  <c r="FZ175" i="12" s="1"/>
  <c r="HE175" i="12"/>
  <c r="HD175" i="12" s="1"/>
  <c r="HD164" i="12"/>
  <c r="KK175" i="12"/>
  <c r="KJ175" i="12" s="1"/>
  <c r="KJ164" i="12"/>
  <c r="GM175" i="12"/>
  <c r="GL175" i="12" s="1"/>
  <c r="GL164" i="12"/>
  <c r="IC175" i="12"/>
  <c r="IB175" i="12" s="1"/>
  <c r="IB164" i="12"/>
  <c r="AS175" i="12"/>
  <c r="AR175" i="12" s="1"/>
  <c r="AR164" i="12"/>
  <c r="BW175" i="12"/>
  <c r="BV175" i="12" s="1"/>
  <c r="BV164" i="12"/>
  <c r="CO175" i="12"/>
  <c r="CN175" i="12" s="1"/>
  <c r="CN164" i="12"/>
  <c r="BE175" i="12"/>
  <c r="BD175" i="12" s="1"/>
  <c r="BD164" i="12"/>
  <c r="CI175" i="12"/>
  <c r="CH175" i="12" s="1"/>
  <c r="CH164" i="12"/>
  <c r="DA175" i="12"/>
  <c r="CZ175" i="12" s="1"/>
  <c r="CZ164" i="12"/>
  <c r="CC175" i="12"/>
  <c r="CB175" i="12" s="1"/>
  <c r="CB164" i="12"/>
  <c r="CU175" i="12"/>
  <c r="CT175" i="12" s="1"/>
  <c r="CT164" i="12"/>
  <c r="EK175" i="12"/>
  <c r="EJ175" i="12" s="1"/>
  <c r="EJ164" i="12"/>
  <c r="DM175" i="12"/>
  <c r="DL175" i="12" s="1"/>
  <c r="DL164" i="12"/>
  <c r="DG175" i="12"/>
  <c r="DF175" i="12" s="1"/>
  <c r="DF164" i="12"/>
  <c r="FI175" i="12"/>
  <c r="FH175" i="12" s="1"/>
  <c r="FH164" i="12"/>
  <c r="II175" i="12"/>
  <c r="IH175" i="12" s="1"/>
  <c r="IH164" i="12"/>
  <c r="JS175" i="12"/>
  <c r="JR175" i="12" s="1"/>
  <c r="JR164" i="12"/>
  <c r="GS175" i="12"/>
  <c r="GR175" i="12" s="1"/>
  <c r="GR164" i="12"/>
  <c r="AM175" i="12"/>
  <c r="AL175" i="12" s="1"/>
  <c r="AL164" i="12"/>
  <c r="KE175" i="12"/>
  <c r="KD175" i="12" s="1"/>
  <c r="KD164" i="12"/>
  <c r="IO175" i="12"/>
  <c r="IN175" i="12" s="1"/>
  <c r="IN164" i="12"/>
  <c r="AY175" i="12"/>
  <c r="AX175" i="12" s="1"/>
  <c r="AX164" i="12"/>
  <c r="KQ175" i="12"/>
  <c r="KP175" i="12" s="1"/>
  <c r="KP164" i="12"/>
  <c r="LC175" i="12"/>
  <c r="LB175" i="12" s="1"/>
  <c r="LB164" i="12"/>
  <c r="BK175" i="12"/>
  <c r="BJ175" i="12" s="1"/>
  <c r="BJ164" i="12"/>
  <c r="BQ175" i="12"/>
  <c r="BP175" i="12" s="1"/>
  <c r="BP164" i="12"/>
  <c r="EE175" i="12"/>
  <c r="ED175" i="12" s="1"/>
  <c r="ED164" i="12"/>
  <c r="GY175" i="12"/>
  <c r="GX175" i="12" s="1"/>
  <c r="GX164" i="12"/>
  <c r="JA175" i="12"/>
  <c r="IZ175" i="12" s="1"/>
  <c r="IZ164" i="12"/>
  <c r="FC175" i="12"/>
  <c r="FB175" i="12" s="1"/>
  <c r="FB164" i="12"/>
  <c r="HW175" i="12"/>
  <c r="HV175" i="12" s="1"/>
  <c r="HV164" i="12"/>
  <c r="JM175" i="12"/>
  <c r="JL175" i="12" s="1"/>
  <c r="JL164" i="12"/>
  <c r="FO175" i="12"/>
  <c r="FN175" i="12" s="1"/>
  <c r="FN164" i="12"/>
  <c r="IU175" i="12"/>
  <c r="IT175" i="12" s="1"/>
  <c r="IT164" i="12"/>
  <c r="JY175" i="12"/>
  <c r="JX175" i="12" s="1"/>
  <c r="JX164" i="12"/>
  <c r="HK175" i="12"/>
  <c r="HJ175" i="12" s="1"/>
  <c r="HJ164" i="12"/>
  <c r="JG175" i="12"/>
  <c r="JF175" i="12" s="1"/>
  <c r="JF164" i="12"/>
  <c r="KW175" i="12"/>
  <c r="KV175" i="12" s="1"/>
  <c r="KV164" i="12"/>
  <c r="L59" i="12"/>
  <c r="J63" i="12" s="1"/>
  <c r="T164" i="12"/>
  <c r="U175" i="12"/>
  <c r="T175" i="12" s="1"/>
  <c r="AG175" i="12"/>
  <c r="AF175" i="12" s="1"/>
  <c r="AF164" i="12"/>
  <c r="Z164" i="12"/>
  <c r="AA175" i="12"/>
  <c r="Z175" i="12" s="1"/>
  <c r="DU153" i="1"/>
  <c r="DU168" i="1"/>
  <c r="DS159" i="1"/>
  <c r="DH92" i="7"/>
  <c r="BH92" i="7" s="1"/>
  <c r="DV168" i="1"/>
  <c r="DV159" i="1"/>
  <c r="DV170" i="1"/>
  <c r="DY11" i="1"/>
  <c r="DV173" i="1"/>
  <c r="DX173" i="1"/>
  <c r="EB71" i="1"/>
  <c r="DU173" i="1"/>
  <c r="DU159" i="1"/>
  <c r="DX153" i="1"/>
  <c r="DX159" i="1"/>
  <c r="DY39" i="1"/>
  <c r="A42" i="5"/>
  <c r="L33" i="4"/>
  <c r="C43" i="5" s="1"/>
  <c r="B42" i="5"/>
  <c r="DY25" i="1"/>
  <c r="EA71" i="1"/>
  <c r="EA160" i="1" s="1"/>
  <c r="EA4" i="1"/>
  <c r="DH22" i="7"/>
  <c r="BH22" i="7" s="1"/>
  <c r="DH36" i="7"/>
  <c r="BH36" i="7" s="1"/>
  <c r="DH106" i="7"/>
  <c r="BH106" i="7" s="1"/>
  <c r="DH50" i="7"/>
  <c r="BH50" i="7" s="1"/>
  <c r="DH120" i="7"/>
  <c r="BH120" i="7" s="1"/>
  <c r="DH64" i="7"/>
  <c r="BH64" i="7" s="1"/>
  <c r="DH78" i="7"/>
  <c r="BH78" i="7" s="1"/>
  <c r="EE25" i="1"/>
  <c r="DS170" i="1"/>
  <c r="DX8" i="1"/>
  <c r="EE11" i="1"/>
  <c r="EE39" i="1"/>
  <c r="DX37" i="1"/>
  <c r="DS167" i="1"/>
  <c r="DX10" i="1"/>
  <c r="DX35" i="1"/>
  <c r="DX36" i="1"/>
  <c r="DX168" i="1"/>
  <c r="EC53" i="1"/>
  <c r="EK57" i="1"/>
  <c r="EK29" i="1"/>
  <c r="EK15" i="1"/>
  <c r="EK43" i="1"/>
  <c r="CQ170" i="1"/>
  <c r="CU170" i="1" s="1"/>
  <c r="DX167" i="1"/>
  <c r="BK2" i="7"/>
  <c r="BK9" i="7" s="1"/>
  <c r="DK1" i="7"/>
  <c r="DI119" i="7"/>
  <c r="DI117" i="7"/>
  <c r="DI118" i="7"/>
  <c r="DI116" i="7"/>
  <c r="DI114" i="7"/>
  <c r="DI112" i="7"/>
  <c r="DI115" i="7"/>
  <c r="DI113" i="7"/>
  <c r="DI111" i="7"/>
  <c r="DI104" i="7"/>
  <c r="DI102" i="7"/>
  <c r="DI110" i="7"/>
  <c r="DI105" i="7"/>
  <c r="DI103" i="7"/>
  <c r="DI100" i="7"/>
  <c r="DI98" i="7"/>
  <c r="DI96" i="7"/>
  <c r="DI91" i="7"/>
  <c r="DI89" i="7"/>
  <c r="DI87" i="7"/>
  <c r="DI90" i="7"/>
  <c r="DI101" i="7"/>
  <c r="DI88" i="7"/>
  <c r="DI86" i="7"/>
  <c r="DI84" i="7"/>
  <c r="DI82" i="7"/>
  <c r="DI77" i="7"/>
  <c r="DI75" i="7"/>
  <c r="DI99" i="7"/>
  <c r="DI76" i="7"/>
  <c r="DI73" i="7"/>
  <c r="DI71" i="7"/>
  <c r="DI69" i="7"/>
  <c r="DI62" i="7"/>
  <c r="DI74" i="7"/>
  <c r="DI85" i="7"/>
  <c r="DI72" i="7"/>
  <c r="DI70" i="7"/>
  <c r="DI68" i="7"/>
  <c r="DI63" i="7"/>
  <c r="DI61" i="7"/>
  <c r="DI97" i="7"/>
  <c r="DI58" i="7"/>
  <c r="DI56" i="7"/>
  <c r="DI54" i="7"/>
  <c r="DI49" i="7"/>
  <c r="DI47" i="7"/>
  <c r="DI45" i="7"/>
  <c r="DI43" i="7"/>
  <c r="DI41" i="7"/>
  <c r="DI34" i="7"/>
  <c r="DI32" i="7"/>
  <c r="DI83" i="7"/>
  <c r="DI60" i="7"/>
  <c r="DI59" i="7"/>
  <c r="DI46" i="7"/>
  <c r="DI33" i="7"/>
  <c r="DI29" i="7"/>
  <c r="DI27" i="7"/>
  <c r="DI12" i="7"/>
  <c r="DI35" i="7"/>
  <c r="DI16" i="7"/>
  <c r="DI57" i="7"/>
  <c r="DI44" i="7"/>
  <c r="DI31" i="7"/>
  <c r="DI21" i="7"/>
  <c r="DI19" i="7"/>
  <c r="DI17" i="7"/>
  <c r="DI15" i="7"/>
  <c r="DI13" i="7"/>
  <c r="DI40" i="7"/>
  <c r="DI55" i="7"/>
  <c r="DI42" i="7"/>
  <c r="DI30" i="7"/>
  <c r="DI28" i="7"/>
  <c r="DI26" i="7"/>
  <c r="DI48" i="7"/>
  <c r="DI20" i="7"/>
  <c r="DI18" i="7"/>
  <c r="DI14" i="7"/>
  <c r="BJ9" i="7"/>
  <c r="DJ2" i="7"/>
  <c r="ED71" i="1"/>
  <c r="EC71" i="1"/>
  <c r="EJ2" i="1"/>
  <c r="EG2" i="1"/>
  <c r="EI2" i="1"/>
  <c r="EA153" i="1"/>
  <c r="DX170" i="1"/>
  <c r="DU167" i="1"/>
  <c r="DV167" i="1"/>
  <c r="EK37" i="1"/>
  <c r="EK35" i="1"/>
  <c r="EK38" i="1"/>
  <c r="EK36" i="1"/>
  <c r="DU170" i="1"/>
  <c r="EK34" i="1"/>
  <c r="EK24" i="1"/>
  <c r="EK21" i="1"/>
  <c r="EK23" i="1"/>
  <c r="EK22" i="1"/>
  <c r="EK20" i="1"/>
  <c r="EK30" i="1"/>
  <c r="EK16" i="1"/>
  <c r="EK8" i="1"/>
  <c r="EK7" i="1"/>
  <c r="EK9" i="1"/>
  <c r="EK6" i="1"/>
  <c r="EK10" i="1"/>
  <c r="DX22" i="1"/>
  <c r="DX21" i="1"/>
  <c r="EC30" i="1"/>
  <c r="EC16" i="1"/>
  <c r="EC34" i="1"/>
  <c r="EA30" i="1"/>
  <c r="EB34" i="1"/>
  <c r="EC20" i="1"/>
  <c r="EB20" i="1"/>
  <c r="EC6" i="1"/>
  <c r="EA16" i="1"/>
  <c r="EB6" i="1"/>
  <c r="ED34" i="1"/>
  <c r="ED28" i="1"/>
  <c r="ED30" i="1"/>
  <c r="ED16" i="1"/>
  <c r="ED20" i="1"/>
  <c r="ED27" i="1"/>
  <c r="ED13" i="1"/>
  <c r="ED14" i="1"/>
  <c r="ED41" i="1"/>
  <c r="ED6" i="1"/>
  <c r="ED42" i="1"/>
  <c r="DX24" i="1"/>
  <c r="EB39" i="1"/>
  <c r="ED37" i="1" s="1"/>
  <c r="EB25" i="1"/>
  <c r="ED22" i="1" s="1"/>
  <c r="EB16" i="1"/>
  <c r="EB11" i="1"/>
  <c r="ED8" i="1" s="1"/>
  <c r="EB30" i="1"/>
  <c r="DX7" i="1"/>
  <c r="DX23" i="1"/>
  <c r="EH2" i="1"/>
  <c r="ED79" i="1"/>
  <c r="EA44" i="1"/>
  <c r="ED44" i="1"/>
  <c r="EC44" i="1"/>
  <c r="EK44" i="1"/>
  <c r="EB44" i="1"/>
  <c r="ED149" i="1"/>
  <c r="ED66" i="1"/>
  <c r="ED166" i="1"/>
  <c r="EA166" i="1"/>
  <c r="EC55" i="1"/>
  <c r="EA66" i="1"/>
  <c r="EA68" i="1"/>
  <c r="ED70" i="1"/>
  <c r="EA70" i="1"/>
  <c r="EC149" i="1"/>
  <c r="EC79" i="1"/>
  <c r="EA149" i="1"/>
  <c r="EA176" i="1" s="1"/>
  <c r="EB70" i="1"/>
  <c r="EC166" i="1"/>
  <c r="EK69" i="1"/>
  <c r="EK67" i="1"/>
  <c r="EC70" i="1"/>
  <c r="EC66" i="1"/>
  <c r="EC59" i="1"/>
  <c r="EB66" i="1"/>
  <c r="EB149" i="1"/>
  <c r="DI68" i="1"/>
  <c r="DI70" i="1"/>
  <c r="DL70" i="1"/>
  <c r="DJ70" i="1"/>
  <c r="DK70" i="1"/>
  <c r="DO68" i="1"/>
  <c r="DR70" i="1"/>
  <c r="DQ70" i="1"/>
  <c r="DO70" i="1"/>
  <c r="DP70" i="1"/>
  <c r="EB166" i="1"/>
  <c r="EM1" i="1"/>
  <c r="EN2" i="1" s="1"/>
  <c r="EJ1" i="1"/>
  <c r="EH1" i="1"/>
  <c r="EI1" i="1"/>
  <c r="EK1" i="1"/>
  <c r="EK176" i="1"/>
  <c r="EK166" i="1"/>
  <c r="EK66" i="1"/>
  <c r="EK149" i="1"/>
  <c r="EJ66" i="1"/>
  <c r="EK177" i="1"/>
  <c r="G46" i="13" l="1"/>
  <c r="EJ72" i="1"/>
  <c r="ED157" i="1"/>
  <c r="ED160" i="1"/>
  <c r="EC157" i="1"/>
  <c r="EC160" i="1"/>
  <c r="EB157" i="1"/>
  <c r="EB160" i="1"/>
  <c r="EA157" i="1"/>
  <c r="EA151" i="1"/>
  <c r="ED151" i="1"/>
  <c r="I158" i="12"/>
  <c r="DY171" i="1"/>
  <c r="L69" i="12"/>
  <c r="L145" i="12" s="1"/>
  <c r="EI66" i="1"/>
  <c r="EC171" i="1"/>
  <c r="EG44" i="1"/>
  <c r="ED171" i="1"/>
  <c r="EA171" i="1"/>
  <c r="EB171" i="1"/>
  <c r="EJ27" i="1"/>
  <c r="EJ166" i="1"/>
  <c r="EB170" i="1"/>
  <c r="EB168" i="1"/>
  <c r="EJ79" i="1"/>
  <c r="EJ149" i="1"/>
  <c r="EB153" i="1"/>
  <c r="EC153" i="1"/>
  <c r="EG66" i="1"/>
  <c r="EI55" i="1"/>
  <c r="EJ44" i="1"/>
  <c r="EJ42" i="1"/>
  <c r="DY159" i="1"/>
  <c r="EI166" i="1"/>
  <c r="EC173" i="1"/>
  <c r="EB159" i="1"/>
  <c r="ED173" i="1"/>
  <c r="EG4" i="1"/>
  <c r="EI79" i="1"/>
  <c r="EG166" i="1"/>
  <c r="EN71" i="1"/>
  <c r="EB173" i="1"/>
  <c r="EH71" i="1"/>
  <c r="EG149" i="1"/>
  <c r="EG176" i="1" s="1"/>
  <c r="EI44" i="1"/>
  <c r="EA173" i="1"/>
  <c r="EA168" i="1"/>
  <c r="EJ20" i="1"/>
  <c r="EJ16" i="1"/>
  <c r="EI34" i="1"/>
  <c r="EC159" i="1"/>
  <c r="ED153" i="1"/>
  <c r="ED159" i="1"/>
  <c r="EA159" i="1"/>
  <c r="EJ13" i="1"/>
  <c r="EJ6" i="1"/>
  <c r="EJ28" i="1"/>
  <c r="EK39" i="1"/>
  <c r="EJ14" i="1"/>
  <c r="EJ34" i="1"/>
  <c r="DI36" i="7"/>
  <c r="BI36" i="7" s="1"/>
  <c r="A43" i="5"/>
  <c r="L34" i="4"/>
  <c r="C44" i="5" s="1"/>
  <c r="B43" i="5"/>
  <c r="DI92" i="7"/>
  <c r="BI92" i="7" s="1"/>
  <c r="DI120" i="7"/>
  <c r="BI120" i="7" s="1"/>
  <c r="DI64" i="7"/>
  <c r="BI64" i="7" s="1"/>
  <c r="DI78" i="7"/>
  <c r="BI78" i="7" s="1"/>
  <c r="DI106" i="7"/>
  <c r="BI106" i="7" s="1"/>
  <c r="ED23" i="1"/>
  <c r="DI50" i="7"/>
  <c r="BI50" i="7" s="1"/>
  <c r="DI22" i="7"/>
  <c r="BI22" i="7" s="1"/>
  <c r="EJ41" i="1"/>
  <c r="EG30" i="1"/>
  <c r="EI16" i="1"/>
  <c r="ED35" i="1"/>
  <c r="DY167" i="1"/>
  <c r="EK11" i="1"/>
  <c r="ED36" i="1"/>
  <c r="ED38" i="1"/>
  <c r="EK25" i="1"/>
  <c r="DY170" i="1"/>
  <c r="EC168" i="1"/>
  <c r="ED168" i="1"/>
  <c r="EI149" i="1"/>
  <c r="EI59" i="1"/>
  <c r="EI30" i="1"/>
  <c r="EJ30" i="1"/>
  <c r="EI6" i="1"/>
  <c r="EH20" i="1"/>
  <c r="EI53" i="1"/>
  <c r="EC170" i="1"/>
  <c r="EH66" i="1"/>
  <c r="EH166" i="1"/>
  <c r="DK2" i="7"/>
  <c r="DK44" i="7" s="1"/>
  <c r="DJ118" i="7"/>
  <c r="DJ116" i="7"/>
  <c r="DJ119" i="7"/>
  <c r="DJ117" i="7"/>
  <c r="DJ115" i="7"/>
  <c r="DJ113" i="7"/>
  <c r="DJ111" i="7"/>
  <c r="DJ112" i="7"/>
  <c r="DJ104" i="7"/>
  <c r="DJ110" i="7"/>
  <c r="DJ105" i="7"/>
  <c r="DJ103" i="7"/>
  <c r="DJ114" i="7"/>
  <c r="DJ100" i="7"/>
  <c r="DJ98" i="7"/>
  <c r="DJ96" i="7"/>
  <c r="DJ91" i="7"/>
  <c r="DJ89" i="7"/>
  <c r="DJ101" i="7"/>
  <c r="DJ99" i="7"/>
  <c r="DJ97" i="7"/>
  <c r="DJ90" i="7"/>
  <c r="DJ88" i="7"/>
  <c r="DJ86" i="7"/>
  <c r="DJ84" i="7"/>
  <c r="DJ82" i="7"/>
  <c r="DJ77" i="7"/>
  <c r="DJ75" i="7"/>
  <c r="DJ102" i="7"/>
  <c r="DJ87" i="7"/>
  <c r="DJ85" i="7"/>
  <c r="DJ83" i="7"/>
  <c r="DJ76" i="7"/>
  <c r="DJ74" i="7"/>
  <c r="DJ72" i="7"/>
  <c r="DJ70" i="7"/>
  <c r="DJ68" i="7"/>
  <c r="DJ63" i="7"/>
  <c r="DJ61" i="7"/>
  <c r="DJ62" i="7"/>
  <c r="DJ58" i="7"/>
  <c r="DJ56" i="7"/>
  <c r="DJ54" i="7"/>
  <c r="DJ49" i="7"/>
  <c r="DJ47" i="7"/>
  <c r="DJ45" i="7"/>
  <c r="DJ43" i="7"/>
  <c r="DJ41" i="7"/>
  <c r="DJ34" i="7"/>
  <c r="DJ32" i="7"/>
  <c r="DJ73" i="7"/>
  <c r="DJ60" i="7"/>
  <c r="DJ71" i="7"/>
  <c r="DJ59" i="7"/>
  <c r="DJ57" i="7"/>
  <c r="DJ55" i="7"/>
  <c r="DJ48" i="7"/>
  <c r="DJ46" i="7"/>
  <c r="DJ44" i="7"/>
  <c r="DJ42" i="7"/>
  <c r="DJ40" i="7"/>
  <c r="DJ35" i="7"/>
  <c r="DJ33" i="7"/>
  <c r="DJ31" i="7"/>
  <c r="DJ21" i="7"/>
  <c r="DJ19" i="7"/>
  <c r="DJ17" i="7"/>
  <c r="DJ15" i="7"/>
  <c r="DJ13" i="7"/>
  <c r="DJ27" i="7"/>
  <c r="DJ69" i="7"/>
  <c r="DJ30" i="7"/>
  <c r="DJ28" i="7"/>
  <c r="DJ26" i="7"/>
  <c r="DJ29" i="7"/>
  <c r="DJ12" i="7"/>
  <c r="DJ20" i="7"/>
  <c r="DJ18" i="7"/>
  <c r="DJ16" i="7"/>
  <c r="DJ14" i="7"/>
  <c r="EJ71" i="1"/>
  <c r="EI71" i="1"/>
  <c r="EG71" i="1"/>
  <c r="EG160" i="1" s="1"/>
  <c r="EG16" i="1"/>
  <c r="EH34" i="1"/>
  <c r="ED167" i="1"/>
  <c r="EH6" i="1"/>
  <c r="EI20" i="1"/>
  <c r="ED170" i="1"/>
  <c r="EB167" i="1"/>
  <c r="EA170" i="1"/>
  <c r="EC167" i="1"/>
  <c r="EH44" i="1"/>
  <c r="EA167" i="1"/>
  <c r="EH149" i="1"/>
  <c r="EH39" i="1"/>
  <c r="EJ37" i="1" s="1"/>
  <c r="EH30" i="1"/>
  <c r="EH25" i="1"/>
  <c r="EH16" i="1"/>
  <c r="EH11" i="1"/>
  <c r="ED21" i="1"/>
  <c r="EN39" i="1"/>
  <c r="EN30" i="1"/>
  <c r="EN16" i="1"/>
  <c r="EN25" i="1"/>
  <c r="EN11" i="1"/>
  <c r="ED9" i="1"/>
  <c r="ED7" i="1"/>
  <c r="ED24" i="1"/>
  <c r="ED10" i="1"/>
  <c r="EN44" i="1"/>
  <c r="EP2" i="1"/>
  <c r="EJ70" i="1"/>
  <c r="EA177" i="1"/>
  <c r="EI70" i="1"/>
  <c r="EG68" i="1"/>
  <c r="EG70" i="1"/>
  <c r="EH70" i="1"/>
  <c r="EM2" i="1"/>
  <c r="DU177" i="1"/>
  <c r="EO2" i="1"/>
  <c r="EQ2" i="1"/>
  <c r="EQ1" i="1"/>
  <c r="ES1" i="1"/>
  <c r="EU2" i="1" s="1"/>
  <c r="EP1" i="1"/>
  <c r="EN1" i="1"/>
  <c r="EO1" i="1"/>
  <c r="EN149" i="1"/>
  <c r="EN166" i="1"/>
  <c r="EN66" i="1"/>
  <c r="EJ157" i="1" l="1"/>
  <c r="EJ160" i="1"/>
  <c r="EN157" i="1"/>
  <c r="EN160" i="1"/>
  <c r="EH157" i="1"/>
  <c r="EH160" i="1"/>
  <c r="EI157" i="1"/>
  <c r="EI160" i="1"/>
  <c r="EG157" i="1"/>
  <c r="EG151" i="1"/>
  <c r="EJ151" i="1"/>
  <c r="EE171" i="1"/>
  <c r="J148" i="12"/>
  <c r="J75" i="12"/>
  <c r="EJ171" i="1"/>
  <c r="EH171" i="1"/>
  <c r="EI171" i="1"/>
  <c r="EN171" i="1"/>
  <c r="EG171" i="1"/>
  <c r="EK171" i="1" s="1"/>
  <c r="EH153" i="1"/>
  <c r="EN168" i="1"/>
  <c r="EG177" i="1"/>
  <c r="EN153" i="1"/>
  <c r="EN159" i="1"/>
  <c r="EE159" i="1"/>
  <c r="EN173" i="1"/>
  <c r="DJ78" i="7"/>
  <c r="BJ78" i="7" s="1"/>
  <c r="EH159" i="1"/>
  <c r="DK89" i="7"/>
  <c r="EG173" i="1"/>
  <c r="EH167" i="1"/>
  <c r="EI173" i="1"/>
  <c r="EJ173" i="1"/>
  <c r="EH168" i="1"/>
  <c r="EH173" i="1"/>
  <c r="EG167" i="1"/>
  <c r="EI153" i="1"/>
  <c r="EI159" i="1"/>
  <c r="EJ153" i="1"/>
  <c r="EJ159" i="1"/>
  <c r="EG153" i="1"/>
  <c r="EG159" i="1"/>
  <c r="EE167" i="1"/>
  <c r="DK49" i="7"/>
  <c r="DK32" i="7"/>
  <c r="A44" i="5"/>
  <c r="L35" i="4"/>
  <c r="C45" i="5" s="1"/>
  <c r="B44" i="5"/>
  <c r="EM71" i="1"/>
  <c r="EM4" i="1"/>
  <c r="DJ64" i="7"/>
  <c r="BJ64" i="7" s="1"/>
  <c r="DJ120" i="7"/>
  <c r="BJ120" i="7" s="1"/>
  <c r="DJ36" i="7"/>
  <c r="BJ36" i="7" s="1"/>
  <c r="DJ50" i="7"/>
  <c r="BJ50" i="7" s="1"/>
  <c r="DJ92" i="7"/>
  <c r="BJ92" i="7" s="1"/>
  <c r="DJ22" i="7"/>
  <c r="BJ22" i="7" s="1"/>
  <c r="DJ106" i="7"/>
  <c r="BJ106" i="7" s="1"/>
  <c r="DK12" i="7"/>
  <c r="DK98" i="7"/>
  <c r="EJ35" i="1"/>
  <c r="EJ36" i="1"/>
  <c r="EE170" i="1"/>
  <c r="EJ38" i="1"/>
  <c r="EI168" i="1"/>
  <c r="EJ170" i="1"/>
  <c r="EU53" i="1"/>
  <c r="EO53" i="1"/>
  <c r="DK16" i="7"/>
  <c r="DK60" i="7"/>
  <c r="DK104" i="7"/>
  <c r="DK19" i="7"/>
  <c r="DK86" i="7"/>
  <c r="DK113" i="7"/>
  <c r="EQ57" i="1"/>
  <c r="EQ15" i="1"/>
  <c r="EQ43" i="1"/>
  <c r="EQ29" i="1"/>
  <c r="DK13" i="7"/>
  <c r="DK77" i="7"/>
  <c r="DK55" i="7"/>
  <c r="DK70" i="7"/>
  <c r="DK29" i="7"/>
  <c r="DK20" i="7"/>
  <c r="DK33" i="7"/>
  <c r="DK71" i="7"/>
  <c r="DK83" i="7"/>
  <c r="DK110" i="7"/>
  <c r="EI167" i="1"/>
  <c r="EG170" i="1"/>
  <c r="EI170" i="1"/>
  <c r="DK34" i="7"/>
  <c r="DK58" i="7"/>
  <c r="DK48" i="7"/>
  <c r="DK63" i="7"/>
  <c r="DK76" i="7"/>
  <c r="DK88" i="7"/>
  <c r="DK103" i="7"/>
  <c r="DK117" i="7"/>
  <c r="DK56" i="7"/>
  <c r="DK28" i="7"/>
  <c r="DK40" i="7"/>
  <c r="DK59" i="7"/>
  <c r="DK84" i="7"/>
  <c r="DK75" i="7"/>
  <c r="DK87" i="7"/>
  <c r="DK99" i="7"/>
  <c r="DK114" i="7"/>
  <c r="DK118" i="7"/>
  <c r="DK17" i="7"/>
  <c r="DK41" i="7"/>
  <c r="DK14" i="7"/>
  <c r="DK43" i="7"/>
  <c r="DK21" i="7"/>
  <c r="DK26" i="7"/>
  <c r="DK45" i="7"/>
  <c r="DK35" i="7"/>
  <c r="DK46" i="7"/>
  <c r="DK57" i="7"/>
  <c r="DK62" i="7"/>
  <c r="DK73" i="7"/>
  <c r="DK61" i="7"/>
  <c r="DK72" i="7"/>
  <c r="DK74" i="7"/>
  <c r="DK85" i="7"/>
  <c r="DK102" i="7"/>
  <c r="DK97" i="7"/>
  <c r="DK112" i="7"/>
  <c r="DK115" i="7"/>
  <c r="DK116" i="7"/>
  <c r="DK27" i="7"/>
  <c r="DK54" i="7"/>
  <c r="DK18" i="7"/>
  <c r="DK15" i="7"/>
  <c r="DK47" i="7"/>
  <c r="DK30" i="7"/>
  <c r="DK31" i="7"/>
  <c r="DK42" i="7"/>
  <c r="DK82" i="7"/>
  <c r="DK69" i="7"/>
  <c r="DK96" i="7"/>
  <c r="DK68" i="7"/>
  <c r="DK91" i="7"/>
  <c r="DK100" i="7"/>
  <c r="DK90" i="7"/>
  <c r="DK101" i="7"/>
  <c r="DK105" i="7"/>
  <c r="DK111" i="7"/>
  <c r="DK119" i="7"/>
  <c r="EU71" i="1"/>
  <c r="EP79" i="1"/>
  <c r="EO71" i="1"/>
  <c r="EP71" i="1"/>
  <c r="EJ168" i="1"/>
  <c r="EJ167" i="1"/>
  <c r="EG168" i="1"/>
  <c r="EP36" i="1"/>
  <c r="EP38" i="1"/>
  <c r="EP37" i="1"/>
  <c r="EP35" i="1"/>
  <c r="EH170" i="1"/>
  <c r="EQ38" i="1"/>
  <c r="EQ36" i="1"/>
  <c r="EQ37" i="1"/>
  <c r="EQ35" i="1"/>
  <c r="EN167" i="1"/>
  <c r="EN170" i="1"/>
  <c r="EO30" i="1"/>
  <c r="EO16" i="1"/>
  <c r="EP34" i="1"/>
  <c r="EP24" i="1"/>
  <c r="EP23" i="1"/>
  <c r="EP22" i="1"/>
  <c r="EP21" i="1"/>
  <c r="EP30" i="1"/>
  <c r="EP28" i="1"/>
  <c r="EP27" i="1"/>
  <c r="EP20" i="1"/>
  <c r="EP16" i="1"/>
  <c r="EP14" i="1"/>
  <c r="EP8" i="1"/>
  <c r="EP7" i="1"/>
  <c r="EP10" i="1"/>
  <c r="EP9" i="1"/>
  <c r="EP6" i="1"/>
  <c r="EP42" i="1"/>
  <c r="EP41" i="1"/>
  <c r="EP13" i="1"/>
  <c r="EP66" i="1"/>
  <c r="EP166" i="1"/>
  <c r="EO34" i="1"/>
  <c r="EN34" i="1"/>
  <c r="EM30" i="1"/>
  <c r="EO20" i="1"/>
  <c r="EM16" i="1"/>
  <c r="EN20" i="1"/>
  <c r="EO6" i="1"/>
  <c r="EN6" i="1"/>
  <c r="EJ23" i="1"/>
  <c r="EJ22" i="1"/>
  <c r="EJ24" i="1"/>
  <c r="EJ21" i="1"/>
  <c r="EP149" i="1"/>
  <c r="EU30" i="1"/>
  <c r="EU16" i="1"/>
  <c r="EQ34" i="1"/>
  <c r="EQ23" i="1"/>
  <c r="EQ22" i="1"/>
  <c r="EQ24" i="1"/>
  <c r="EQ21" i="1"/>
  <c r="EQ30" i="1"/>
  <c r="EQ20" i="1"/>
  <c r="EQ16" i="1"/>
  <c r="EQ10" i="1"/>
  <c r="EQ9" i="1"/>
  <c r="EQ7" i="1"/>
  <c r="EQ8" i="1"/>
  <c r="EQ6" i="1"/>
  <c r="EJ9" i="1"/>
  <c r="EJ8" i="1"/>
  <c r="EJ7" i="1"/>
  <c r="EJ10" i="1"/>
  <c r="EM44" i="1"/>
  <c r="EO44" i="1"/>
  <c r="EU44" i="1"/>
  <c r="EQ44" i="1"/>
  <c r="EP44" i="1"/>
  <c r="EV2" i="1"/>
  <c r="EO55" i="1"/>
  <c r="EM66" i="1"/>
  <c r="EM166" i="1"/>
  <c r="EO79" i="1"/>
  <c r="EM149" i="1"/>
  <c r="EM176" i="1" s="1"/>
  <c r="EO66" i="1"/>
  <c r="EQ166" i="1"/>
  <c r="EQ69" i="1"/>
  <c r="EQ67" i="1"/>
  <c r="EQ149" i="1"/>
  <c r="EQ177" i="1"/>
  <c r="EQ66" i="1"/>
  <c r="EQ176" i="1"/>
  <c r="DU68" i="1"/>
  <c r="DU70" i="1"/>
  <c r="DV70" i="1"/>
  <c r="DW70" i="1"/>
  <c r="DX70" i="1"/>
  <c r="EO149" i="1"/>
  <c r="EO59" i="1"/>
  <c r="EW2" i="1"/>
  <c r="EO166" i="1"/>
  <c r="ES2" i="1"/>
  <c r="ET2" i="1"/>
  <c r="EU59" i="1"/>
  <c r="EU55" i="1"/>
  <c r="EV1" i="1"/>
  <c r="ET1" i="1"/>
  <c r="EW1" i="1"/>
  <c r="EU1" i="1"/>
  <c r="EY1" i="1"/>
  <c r="EU166" i="1"/>
  <c r="EU149" i="1"/>
  <c r="EU66" i="1"/>
  <c r="EP72" i="1" l="1"/>
  <c r="EO157" i="1"/>
  <c r="EO160" i="1"/>
  <c r="EU157" i="1"/>
  <c r="EU160" i="1"/>
  <c r="EP151" i="1"/>
  <c r="EM160" i="1"/>
  <c r="EP157" i="1"/>
  <c r="EP160" i="1"/>
  <c r="EM157" i="1"/>
  <c r="EM151" i="1"/>
  <c r="L160" i="12"/>
  <c r="J163" i="12" s="1"/>
  <c r="EM173" i="1"/>
  <c r="EO171" i="1"/>
  <c r="EU171" i="1"/>
  <c r="EM171" i="1"/>
  <c r="EP171" i="1"/>
  <c r="EK159" i="1"/>
  <c r="EM153" i="1"/>
  <c r="DK64" i="7"/>
  <c r="BK64" i="7" s="1"/>
  <c r="ES4" i="1"/>
  <c r="EP173" i="1"/>
  <c r="ET71" i="1"/>
  <c r="EU173" i="1"/>
  <c r="EO173" i="1"/>
  <c r="EM168" i="1"/>
  <c r="EO153" i="1"/>
  <c r="EO159" i="1"/>
  <c r="EP153" i="1"/>
  <c r="EP159" i="1"/>
  <c r="EM159" i="1"/>
  <c r="EU153" i="1"/>
  <c r="EU159" i="1"/>
  <c r="A45" i="5"/>
  <c r="L36" i="4"/>
  <c r="C46" i="5" s="1"/>
  <c r="B45" i="5"/>
  <c r="DK92" i="7"/>
  <c r="BK92" i="7" s="1"/>
  <c r="DK78" i="7"/>
  <c r="BK78" i="7" s="1"/>
  <c r="DK36" i="7"/>
  <c r="BK36" i="7" s="1"/>
  <c r="DK120" i="7"/>
  <c r="BK120" i="7" s="1"/>
  <c r="DK50" i="7"/>
  <c r="BK50" i="7" s="1"/>
  <c r="DK22" i="7"/>
  <c r="BK22" i="7" s="1"/>
  <c r="DK106" i="7"/>
  <c r="BK106" i="7" s="1"/>
  <c r="EK167" i="1"/>
  <c r="EQ39" i="1"/>
  <c r="EQ11" i="1"/>
  <c r="EQ25" i="1"/>
  <c r="EK170" i="1"/>
  <c r="EP168" i="1"/>
  <c r="EO168" i="1"/>
  <c r="EU168" i="1"/>
  <c r="EW57" i="1"/>
  <c r="EW15" i="1"/>
  <c r="EW43" i="1"/>
  <c r="EW29" i="1"/>
  <c r="ES71" i="1"/>
  <c r="EP167" i="1"/>
  <c r="EV71" i="1"/>
  <c r="EU170" i="1"/>
  <c r="EV66" i="1"/>
  <c r="EV149" i="1"/>
  <c r="EM167" i="1"/>
  <c r="EM170" i="1"/>
  <c r="EO167" i="1"/>
  <c r="EO170" i="1"/>
  <c r="EP170" i="1"/>
  <c r="EW37" i="1"/>
  <c r="EW35" i="1"/>
  <c r="EW38" i="1"/>
  <c r="EW36" i="1"/>
  <c r="EU167" i="1"/>
  <c r="EV166" i="1"/>
  <c r="EU34" i="1"/>
  <c r="ET34" i="1"/>
  <c r="ES30" i="1"/>
  <c r="EU20" i="1"/>
  <c r="ET20" i="1"/>
  <c r="ES16" i="1"/>
  <c r="EU6" i="1"/>
  <c r="ET6" i="1"/>
  <c r="EW34" i="1"/>
  <c r="EW24" i="1"/>
  <c r="EW21" i="1"/>
  <c r="EW22" i="1"/>
  <c r="EW23" i="1"/>
  <c r="EW20" i="1"/>
  <c r="EW30" i="1"/>
  <c r="EW16" i="1"/>
  <c r="EW8" i="1"/>
  <c r="EW9" i="1"/>
  <c r="EW7" i="1"/>
  <c r="EW10" i="1"/>
  <c r="EW6" i="1"/>
  <c r="EV34" i="1"/>
  <c r="EV30" i="1"/>
  <c r="EV27" i="1"/>
  <c r="EV16" i="1"/>
  <c r="EV20" i="1"/>
  <c r="EV28" i="1"/>
  <c r="EV14" i="1"/>
  <c r="EV13" i="1"/>
  <c r="EV42" i="1"/>
  <c r="EV6" i="1"/>
  <c r="EV41" i="1"/>
  <c r="EV79" i="1"/>
  <c r="ET39" i="1"/>
  <c r="EV35" i="1" s="1"/>
  <c r="ET30" i="1"/>
  <c r="ET25" i="1"/>
  <c r="EV23" i="1" s="1"/>
  <c r="ET16" i="1"/>
  <c r="ET11" i="1"/>
  <c r="EV9" i="1" s="1"/>
  <c r="EW44" i="1"/>
  <c r="ET44" i="1"/>
  <c r="EV44" i="1"/>
  <c r="ES44" i="1"/>
  <c r="EU79" i="1"/>
  <c r="EM177" i="1"/>
  <c r="ET149" i="1"/>
  <c r="EW67" i="1"/>
  <c r="EW69" i="1"/>
  <c r="EP70" i="1"/>
  <c r="EO70" i="1"/>
  <c r="EM70" i="1"/>
  <c r="EN70" i="1"/>
  <c r="EM68" i="1"/>
  <c r="EW149" i="1"/>
  <c r="EW166" i="1"/>
  <c r="EW66" i="1"/>
  <c r="ET166" i="1"/>
  <c r="EW177" i="1"/>
  <c r="EW176" i="1"/>
  <c r="ET66" i="1"/>
  <c r="ES149" i="1"/>
  <c r="ES176" i="1" s="1"/>
  <c r="ES66" i="1"/>
  <c r="ES166" i="1"/>
  <c r="FA1" i="1"/>
  <c r="FB1" i="1"/>
  <c r="FE1" i="1"/>
  <c r="EZ1" i="1"/>
  <c r="FC1" i="1"/>
  <c r="EZ2" i="1"/>
  <c r="FC2" i="1"/>
  <c r="FA2" i="1"/>
  <c r="EY2" i="1"/>
  <c r="FB2" i="1"/>
  <c r="EV72" i="1" l="1"/>
  <c r="EQ171" i="1"/>
  <c r="ET157" i="1"/>
  <c r="ET160" i="1"/>
  <c r="EV151" i="1"/>
  <c r="ES160" i="1"/>
  <c r="EV157" i="1"/>
  <c r="EV160" i="1"/>
  <c r="ES157" i="1"/>
  <c r="ES151" i="1"/>
  <c r="ET167" i="1"/>
  <c r="ET168" i="1"/>
  <c r="L175" i="12"/>
  <c r="ES171" i="1"/>
  <c r="EV171" i="1"/>
  <c r="ET171" i="1"/>
  <c r="ET153" i="1"/>
  <c r="EQ159" i="1"/>
  <c r="ET159" i="1"/>
  <c r="ET173" i="1"/>
  <c r="EV173" i="1"/>
  <c r="ES173" i="1"/>
  <c r="EZ71" i="1"/>
  <c r="EZ153" i="1" s="1"/>
  <c r="ES153" i="1"/>
  <c r="ES159" i="1"/>
  <c r="EV159" i="1"/>
  <c r="A46" i="5"/>
  <c r="L37" i="4"/>
  <c r="C47" i="5" s="1"/>
  <c r="B46" i="5"/>
  <c r="EY71" i="1"/>
  <c r="EY4" i="1"/>
  <c r="EV22" i="1"/>
  <c r="EV24" i="1"/>
  <c r="EW25" i="1"/>
  <c r="EW39" i="1"/>
  <c r="EV153" i="1"/>
  <c r="EV7" i="1"/>
  <c r="EW11" i="1"/>
  <c r="EV38" i="1"/>
  <c r="EV36" i="1"/>
  <c r="EV37" i="1"/>
  <c r="EQ170" i="1"/>
  <c r="EV10" i="1"/>
  <c r="EQ167" i="1"/>
  <c r="EV168" i="1"/>
  <c r="ES168" i="1"/>
  <c r="FA53" i="1"/>
  <c r="FC57" i="1"/>
  <c r="FC29" i="1"/>
  <c r="FC15" i="1"/>
  <c r="FC43" i="1"/>
  <c r="FA71" i="1"/>
  <c r="FB71" i="1"/>
  <c r="EV170" i="1"/>
  <c r="ES167" i="1"/>
  <c r="ET170" i="1"/>
  <c r="ES170" i="1"/>
  <c r="FC38" i="1"/>
  <c r="FC36" i="1"/>
  <c r="FC37" i="1"/>
  <c r="FC35" i="1"/>
  <c r="EV167" i="1"/>
  <c r="FA30" i="1"/>
  <c r="FA16" i="1"/>
  <c r="FC34" i="1"/>
  <c r="FC23" i="1"/>
  <c r="FC22" i="1"/>
  <c r="FC30" i="1"/>
  <c r="FC24" i="1"/>
  <c r="FC21" i="1"/>
  <c r="FC20" i="1"/>
  <c r="FC16" i="1"/>
  <c r="FC10" i="1"/>
  <c r="FC9" i="1"/>
  <c r="FC8" i="1"/>
  <c r="FC7" i="1"/>
  <c r="FC6" i="1"/>
  <c r="EV8" i="1"/>
  <c r="FB34" i="1"/>
  <c r="FB30" i="1"/>
  <c r="FB28" i="1"/>
  <c r="FB16" i="1"/>
  <c r="FB27" i="1"/>
  <c r="FB20" i="1"/>
  <c r="FB14" i="1"/>
  <c r="FB13" i="1"/>
  <c r="FB41" i="1"/>
  <c r="FB6" i="1"/>
  <c r="FB42" i="1"/>
  <c r="EZ39" i="1"/>
  <c r="FB38" i="1" s="1"/>
  <c r="EZ30" i="1"/>
  <c r="EZ25" i="1"/>
  <c r="FB24" i="1" s="1"/>
  <c r="EZ16" i="1"/>
  <c r="EZ11" i="1"/>
  <c r="FB8" i="1" s="1"/>
  <c r="FA34" i="1"/>
  <c r="EY30" i="1"/>
  <c r="EZ34" i="1"/>
  <c r="FA20" i="1"/>
  <c r="EZ20" i="1"/>
  <c r="EY16" i="1"/>
  <c r="FA6" i="1"/>
  <c r="EZ6" i="1"/>
  <c r="EV21" i="1"/>
  <c r="FA44" i="1"/>
  <c r="FC44" i="1"/>
  <c r="EZ44" i="1"/>
  <c r="FB44" i="1"/>
  <c r="EY44" i="1"/>
  <c r="ES177" i="1"/>
  <c r="FC67" i="1"/>
  <c r="FC69" i="1"/>
  <c r="EV70" i="1"/>
  <c r="EU70" i="1"/>
  <c r="ET70" i="1"/>
  <c r="ES68" i="1"/>
  <c r="ES70" i="1"/>
  <c r="FA55" i="1"/>
  <c r="FA59" i="1"/>
  <c r="EY149" i="1"/>
  <c r="EY176" i="1" s="1"/>
  <c r="EY166" i="1"/>
  <c r="EY66" i="1"/>
  <c r="FA79" i="1"/>
  <c r="FA166" i="1"/>
  <c r="FA149" i="1"/>
  <c r="FA66" i="1"/>
  <c r="FC166" i="1"/>
  <c r="FC149" i="1"/>
  <c r="FC177" i="1"/>
  <c r="FC176" i="1"/>
  <c r="FC66" i="1"/>
  <c r="FI1" i="1"/>
  <c r="FK1" i="1"/>
  <c r="FH1" i="1"/>
  <c r="FF1" i="1"/>
  <c r="FG1" i="1"/>
  <c r="FE2" i="1"/>
  <c r="FI2" i="1"/>
  <c r="FG2" i="1"/>
  <c r="FH2" i="1"/>
  <c r="FF2" i="1"/>
  <c r="FB149" i="1"/>
  <c r="FB166" i="1"/>
  <c r="FB66" i="1"/>
  <c r="FB79" i="1"/>
  <c r="EZ166" i="1"/>
  <c r="EZ66" i="1"/>
  <c r="EZ149" i="1"/>
  <c r="FB72" i="1" l="1"/>
  <c r="FB157" i="1"/>
  <c r="FB160" i="1"/>
  <c r="FB151" i="1"/>
  <c r="EY160" i="1"/>
  <c r="FA157" i="1"/>
  <c r="FA160" i="1"/>
  <c r="EZ157" i="1"/>
  <c r="EZ160" i="1"/>
  <c r="EY157" i="1"/>
  <c r="EY151" i="1"/>
  <c r="EW171" i="1"/>
  <c r="C2" i="13"/>
  <c r="Q2" i="13" s="1"/>
  <c r="EY171" i="1"/>
  <c r="FA171" i="1"/>
  <c r="FB171" i="1"/>
  <c r="EZ171" i="1"/>
  <c r="EZ168" i="1"/>
  <c r="EZ170" i="1"/>
  <c r="EW159" i="1"/>
  <c r="EZ159" i="1"/>
  <c r="FG53" i="1"/>
  <c r="EZ173" i="1"/>
  <c r="FB173" i="1"/>
  <c r="EY173" i="1"/>
  <c r="FF71" i="1"/>
  <c r="FF170" i="1" s="1"/>
  <c r="FA173" i="1"/>
  <c r="EY168" i="1"/>
  <c r="FA153" i="1"/>
  <c r="FA159" i="1"/>
  <c r="EY159" i="1"/>
  <c r="FB153" i="1"/>
  <c r="FB159" i="1"/>
  <c r="EY153" i="1"/>
  <c r="A47" i="5"/>
  <c r="B47" i="5"/>
  <c r="L38" i="4"/>
  <c r="C48" i="5" s="1"/>
  <c r="FE71" i="1"/>
  <c r="FE160" i="1" s="1"/>
  <c r="FE4" i="1"/>
  <c r="FC39" i="1"/>
  <c r="EW170" i="1"/>
  <c r="FB35" i="1"/>
  <c r="FB37" i="1"/>
  <c r="FB23" i="1"/>
  <c r="FC11" i="1"/>
  <c r="FB36" i="1"/>
  <c r="FC25" i="1"/>
  <c r="EW167" i="1"/>
  <c r="FB168" i="1"/>
  <c r="FA168" i="1"/>
  <c r="FI57" i="1"/>
  <c r="FI15" i="1"/>
  <c r="FI43" i="1"/>
  <c r="FI29" i="1"/>
  <c r="FB167" i="1"/>
  <c r="FG71" i="1"/>
  <c r="FA170" i="1"/>
  <c r="FH71" i="1"/>
  <c r="EZ167" i="1"/>
  <c r="EY170" i="1"/>
  <c r="FI37" i="1"/>
  <c r="FI35" i="1"/>
  <c r="FI38" i="1"/>
  <c r="FI36" i="1"/>
  <c r="FA167" i="1"/>
  <c r="FB170" i="1"/>
  <c r="FF153" i="1"/>
  <c r="EY167" i="1"/>
  <c r="FB9" i="1"/>
  <c r="FG30" i="1"/>
  <c r="FG16" i="1"/>
  <c r="FB10" i="1"/>
  <c r="FB7" i="1"/>
  <c r="FH34" i="1"/>
  <c r="FH30" i="1"/>
  <c r="FH27" i="1"/>
  <c r="FH28" i="1"/>
  <c r="FH20" i="1"/>
  <c r="FH16" i="1"/>
  <c r="FH14" i="1"/>
  <c r="FH13" i="1"/>
  <c r="FH41" i="1"/>
  <c r="FH42" i="1"/>
  <c r="FH6" i="1"/>
  <c r="FI34" i="1"/>
  <c r="FI24" i="1"/>
  <c r="FI21" i="1"/>
  <c r="FI23" i="1"/>
  <c r="FI22" i="1"/>
  <c r="FI20" i="1"/>
  <c r="FI30" i="1"/>
  <c r="FI16" i="1"/>
  <c r="FI8" i="1"/>
  <c r="FI9" i="1"/>
  <c r="FI10" i="1"/>
  <c r="FI7" i="1"/>
  <c r="FI6" i="1"/>
  <c r="FB21" i="1"/>
  <c r="FF39" i="1"/>
  <c r="FH38" i="1" s="1"/>
  <c r="FF30" i="1"/>
  <c r="FF25" i="1"/>
  <c r="FH21" i="1" s="1"/>
  <c r="FF16" i="1"/>
  <c r="FF11" i="1"/>
  <c r="FH9" i="1" s="1"/>
  <c r="FG34" i="1"/>
  <c r="FF34" i="1"/>
  <c r="FG20" i="1"/>
  <c r="FE30" i="1"/>
  <c r="FF20" i="1"/>
  <c r="FE16" i="1"/>
  <c r="FG6" i="1"/>
  <c r="FF6" i="1"/>
  <c r="FB22" i="1"/>
  <c r="FG44" i="1"/>
  <c r="FI44" i="1"/>
  <c r="FF44" i="1"/>
  <c r="FE44" i="1"/>
  <c r="FH44" i="1"/>
  <c r="FB70" i="1"/>
  <c r="EY70" i="1"/>
  <c r="EY68" i="1"/>
  <c r="FA70" i="1"/>
  <c r="FI69" i="1"/>
  <c r="FI67" i="1"/>
  <c r="FH72" i="1" s="1"/>
  <c r="EZ70" i="1"/>
  <c r="FG59" i="1"/>
  <c r="FG55" i="1"/>
  <c r="EY177" i="1"/>
  <c r="FI66" i="1"/>
  <c r="FI176" i="1"/>
  <c r="FI149" i="1"/>
  <c r="FI177" i="1"/>
  <c r="FI166" i="1"/>
  <c r="FF166" i="1"/>
  <c r="FF149" i="1"/>
  <c r="FF66" i="1"/>
  <c r="FE166" i="1"/>
  <c r="FE66" i="1"/>
  <c r="FG79" i="1"/>
  <c r="FE149" i="1"/>
  <c r="FO1" i="1"/>
  <c r="FL1" i="1"/>
  <c r="FN1" i="1"/>
  <c r="FQ1" i="1"/>
  <c r="FM1" i="1"/>
  <c r="FK2" i="1"/>
  <c r="FO2" i="1"/>
  <c r="FL2" i="1"/>
  <c r="FN2" i="1"/>
  <c r="FM2" i="1"/>
  <c r="FH66" i="1"/>
  <c r="FH166" i="1"/>
  <c r="FH149" i="1"/>
  <c r="FH79" i="1"/>
  <c r="FG149" i="1"/>
  <c r="FG166" i="1"/>
  <c r="FG66" i="1"/>
  <c r="FG157" i="1" l="1"/>
  <c r="FG160" i="1"/>
  <c r="FH151" i="1"/>
  <c r="FH157" i="1"/>
  <c r="FH160" i="1"/>
  <c r="FF157" i="1"/>
  <c r="FF160" i="1"/>
  <c r="FE157" i="1"/>
  <c r="FE151" i="1"/>
  <c r="C68" i="13"/>
  <c r="C51" i="13"/>
  <c r="Q51" i="13"/>
  <c r="FC171" i="1"/>
  <c r="FF168" i="1"/>
  <c r="FE171" i="1"/>
  <c r="FH171" i="1"/>
  <c r="FF171" i="1"/>
  <c r="FG171" i="1"/>
  <c r="FC159" i="1"/>
  <c r="FE153" i="1"/>
  <c r="FF159" i="1"/>
  <c r="FF173" i="1"/>
  <c r="FE173" i="1"/>
  <c r="FG173" i="1"/>
  <c r="FL71" i="1"/>
  <c r="FH173" i="1"/>
  <c r="FE168" i="1"/>
  <c r="FE159" i="1"/>
  <c r="FH153" i="1"/>
  <c r="FH159" i="1"/>
  <c r="FG153" i="1"/>
  <c r="FG159" i="1"/>
  <c r="FI39" i="1"/>
  <c r="FC167" i="1"/>
  <c r="A48" i="5"/>
  <c r="L39" i="4"/>
  <c r="C49" i="5" s="1"/>
  <c r="B48" i="5"/>
  <c r="FK71" i="1"/>
  <c r="FK160" i="1" s="1"/>
  <c r="FK4" i="1"/>
  <c r="FH35" i="1"/>
  <c r="FH37" i="1"/>
  <c r="FH24" i="1"/>
  <c r="FC170" i="1"/>
  <c r="FI11" i="1"/>
  <c r="FI25" i="1"/>
  <c r="FH36" i="1"/>
  <c r="FH168" i="1"/>
  <c r="FG168" i="1"/>
  <c r="FO57" i="1"/>
  <c r="FO29" i="1"/>
  <c r="FO43" i="1"/>
  <c r="FO15" i="1"/>
  <c r="FM53" i="1"/>
  <c r="FH167" i="1"/>
  <c r="FG170" i="1"/>
  <c r="FN71" i="1"/>
  <c r="FM71" i="1"/>
  <c r="FG167" i="1"/>
  <c r="FE167" i="1"/>
  <c r="FF167" i="1"/>
  <c r="FH170" i="1"/>
  <c r="FO38" i="1"/>
  <c r="FO36" i="1"/>
  <c r="FO37" i="1"/>
  <c r="FO35" i="1"/>
  <c r="FK153" i="1"/>
  <c r="FE170" i="1"/>
  <c r="FM34" i="1"/>
  <c r="FL34" i="1"/>
  <c r="FK30" i="1"/>
  <c r="FM20" i="1"/>
  <c r="FK16" i="1"/>
  <c r="FL20" i="1"/>
  <c r="FM6" i="1"/>
  <c r="FL6" i="1"/>
  <c r="FL39" i="1"/>
  <c r="FN38" i="1" s="1"/>
  <c r="FL30" i="1"/>
  <c r="FL16" i="1"/>
  <c r="FL11" i="1"/>
  <c r="FN10" i="1" s="1"/>
  <c r="FL25" i="1"/>
  <c r="FN22" i="1" s="1"/>
  <c r="FH10" i="1"/>
  <c r="FH22" i="1"/>
  <c r="FH7" i="1"/>
  <c r="FM30" i="1"/>
  <c r="FM16" i="1"/>
  <c r="FH8" i="1"/>
  <c r="FH23" i="1"/>
  <c r="FO34" i="1"/>
  <c r="FO23" i="1"/>
  <c r="FO24" i="1"/>
  <c r="FO22" i="1"/>
  <c r="FO21" i="1"/>
  <c r="FO30" i="1"/>
  <c r="FO20" i="1"/>
  <c r="FO16" i="1"/>
  <c r="FO10" i="1"/>
  <c r="FO9" i="1"/>
  <c r="FO8" i="1"/>
  <c r="FO7" i="1"/>
  <c r="FO6" i="1"/>
  <c r="FN34" i="1"/>
  <c r="FN28" i="1"/>
  <c r="FN27" i="1"/>
  <c r="FN20" i="1"/>
  <c r="FN16" i="1"/>
  <c r="FN30" i="1"/>
  <c r="FN6" i="1"/>
  <c r="FN13" i="1"/>
  <c r="FN14" i="1"/>
  <c r="FN42" i="1"/>
  <c r="FN41" i="1"/>
  <c r="FK44" i="1"/>
  <c r="FN44" i="1"/>
  <c r="FO44" i="1"/>
  <c r="FL44" i="1"/>
  <c r="FM44" i="1"/>
  <c r="FH70" i="1"/>
  <c r="FG70" i="1"/>
  <c r="FF70" i="1"/>
  <c r="FE68" i="1"/>
  <c r="FE70" i="1"/>
  <c r="FO69" i="1"/>
  <c r="FO67" i="1"/>
  <c r="FM55" i="1"/>
  <c r="FM59" i="1"/>
  <c r="FM166" i="1"/>
  <c r="FM66" i="1"/>
  <c r="FM149" i="1"/>
  <c r="FK166" i="1"/>
  <c r="FK66" i="1"/>
  <c r="FK149" i="1"/>
  <c r="FM79" i="1"/>
  <c r="FN166" i="1"/>
  <c r="FN149" i="1"/>
  <c r="FN66" i="1"/>
  <c r="FN79" i="1"/>
  <c r="FE176" i="1"/>
  <c r="FE177" i="1"/>
  <c r="FL166" i="1"/>
  <c r="FL149" i="1"/>
  <c r="FL66" i="1"/>
  <c r="FW1" i="1"/>
  <c r="FT1" i="1"/>
  <c r="FR1" i="1"/>
  <c r="FU1" i="1"/>
  <c r="FS1" i="1"/>
  <c r="FQ2" i="1"/>
  <c r="FS2" i="1"/>
  <c r="FU2" i="1"/>
  <c r="FT2" i="1"/>
  <c r="FR2" i="1"/>
  <c r="FO177" i="1"/>
  <c r="FO66" i="1"/>
  <c r="FO176" i="1"/>
  <c r="FO166" i="1"/>
  <c r="FO149" i="1"/>
  <c r="FN72" i="1" l="1"/>
  <c r="FN7" i="1"/>
  <c r="FN8" i="1"/>
  <c r="FM157" i="1"/>
  <c r="FM160" i="1"/>
  <c r="FN157" i="1"/>
  <c r="FN160" i="1"/>
  <c r="FL157" i="1"/>
  <c r="FL160" i="1"/>
  <c r="FK157" i="1"/>
  <c r="FK151" i="1"/>
  <c r="FN151" i="1"/>
  <c r="FI171" i="1"/>
  <c r="FK171" i="1"/>
  <c r="FN171" i="1"/>
  <c r="FM171" i="1"/>
  <c r="FL171" i="1"/>
  <c r="FL153" i="1"/>
  <c r="FL170" i="1"/>
  <c r="FL168" i="1"/>
  <c r="FL159" i="1"/>
  <c r="FI159" i="1"/>
  <c r="FN9" i="1"/>
  <c r="FK168" i="1"/>
  <c r="FR71" i="1"/>
  <c r="FR168" i="1" s="1"/>
  <c r="FK173" i="1"/>
  <c r="FL173" i="1"/>
  <c r="FN173" i="1"/>
  <c r="FM173" i="1"/>
  <c r="FN153" i="1"/>
  <c r="FN159" i="1"/>
  <c r="FK159" i="1"/>
  <c r="FM153" i="1"/>
  <c r="FM159" i="1"/>
  <c r="FO39" i="1"/>
  <c r="FN23" i="1"/>
  <c r="A49" i="5"/>
  <c r="L40" i="4"/>
  <c r="C50" i="5" s="1"/>
  <c r="B49" i="5"/>
  <c r="FQ71" i="1"/>
  <c r="FQ160" i="1" s="1"/>
  <c r="FQ4" i="1"/>
  <c r="FO11" i="1"/>
  <c r="FI167" i="1"/>
  <c r="FN24" i="1"/>
  <c r="FN37" i="1"/>
  <c r="FN35" i="1"/>
  <c r="FO25" i="1"/>
  <c r="FN36" i="1"/>
  <c r="FN21" i="1"/>
  <c r="FI170" i="1"/>
  <c r="FM168" i="1"/>
  <c r="FN168" i="1"/>
  <c r="FS53" i="1"/>
  <c r="FU57" i="1"/>
  <c r="FU43" i="1"/>
  <c r="FU29" i="1"/>
  <c r="FU15" i="1"/>
  <c r="FN170" i="1"/>
  <c r="FS71" i="1"/>
  <c r="FT71" i="1"/>
  <c r="FK170" i="1"/>
  <c r="FR153" i="1"/>
  <c r="FM167" i="1"/>
  <c r="FN167" i="1"/>
  <c r="FM170" i="1"/>
  <c r="FL167" i="1"/>
  <c r="FU37" i="1"/>
  <c r="FU35" i="1"/>
  <c r="FU38" i="1"/>
  <c r="FU36" i="1"/>
  <c r="FK167" i="1"/>
  <c r="FR39" i="1"/>
  <c r="FT37" i="1" s="1"/>
  <c r="FR30" i="1"/>
  <c r="FR25" i="1"/>
  <c r="FT23" i="1" s="1"/>
  <c r="FR16" i="1"/>
  <c r="FR11" i="1"/>
  <c r="FT9" i="1" s="1"/>
  <c r="FU34" i="1"/>
  <c r="FU24" i="1"/>
  <c r="FU21" i="1"/>
  <c r="FU23" i="1"/>
  <c r="FU22" i="1"/>
  <c r="FU30" i="1"/>
  <c r="FU20" i="1"/>
  <c r="FU16" i="1"/>
  <c r="FU8" i="1"/>
  <c r="FU10" i="1"/>
  <c r="FU7" i="1"/>
  <c r="FU9" i="1"/>
  <c r="FU6" i="1"/>
  <c r="FS30" i="1"/>
  <c r="FS16" i="1"/>
  <c r="FS34" i="1"/>
  <c r="FR34" i="1"/>
  <c r="FQ30" i="1"/>
  <c r="FS20" i="1"/>
  <c r="FR20" i="1"/>
  <c r="FQ16" i="1"/>
  <c r="FS6" i="1"/>
  <c r="FR6" i="1"/>
  <c r="FT34" i="1"/>
  <c r="FT30" i="1"/>
  <c r="FT27" i="1"/>
  <c r="FT28" i="1"/>
  <c r="FT16" i="1"/>
  <c r="FT14" i="1"/>
  <c r="FT13" i="1"/>
  <c r="FT20" i="1"/>
  <c r="FT42" i="1"/>
  <c r="FT6" i="1"/>
  <c r="FT41" i="1"/>
  <c r="FS44" i="1"/>
  <c r="FU44" i="1"/>
  <c r="FR44" i="1"/>
  <c r="FQ44" i="1"/>
  <c r="FT44" i="1"/>
  <c r="FK68" i="1"/>
  <c r="FK70" i="1"/>
  <c r="FL70" i="1"/>
  <c r="FM70" i="1"/>
  <c r="FN70" i="1"/>
  <c r="FU67" i="1"/>
  <c r="FU69" i="1"/>
  <c r="FS59" i="1"/>
  <c r="FS55" i="1"/>
  <c r="FS66" i="1"/>
  <c r="FS166" i="1"/>
  <c r="FS149" i="1"/>
  <c r="FT66" i="1"/>
  <c r="FT79" i="1"/>
  <c r="FT166" i="1"/>
  <c r="FT149" i="1"/>
  <c r="FY1" i="1"/>
  <c r="FZ1" i="1"/>
  <c r="GC1" i="1"/>
  <c r="FX1" i="1"/>
  <c r="GA1" i="1"/>
  <c r="FX2" i="1"/>
  <c r="FW2" i="1"/>
  <c r="FY2" i="1"/>
  <c r="FZ2" i="1"/>
  <c r="GA2" i="1"/>
  <c r="FU177" i="1"/>
  <c r="FU166" i="1"/>
  <c r="FU149" i="1"/>
  <c r="FU176" i="1"/>
  <c r="FU66" i="1"/>
  <c r="FK176" i="1"/>
  <c r="FK177" i="1"/>
  <c r="FR149" i="1"/>
  <c r="FR166" i="1"/>
  <c r="FR66" i="1"/>
  <c r="FQ149" i="1"/>
  <c r="FQ176" i="1" s="1"/>
  <c r="FQ166" i="1"/>
  <c r="FS79" i="1"/>
  <c r="FQ66" i="1"/>
  <c r="FT72" i="1" l="1"/>
  <c r="FT157" i="1"/>
  <c r="FT160" i="1"/>
  <c r="FS157" i="1"/>
  <c r="FS160" i="1"/>
  <c r="FR157" i="1"/>
  <c r="FR160" i="1"/>
  <c r="FR170" i="1"/>
  <c r="FQ157" i="1"/>
  <c r="FQ151" i="1"/>
  <c r="FT151" i="1"/>
  <c r="FO171" i="1"/>
  <c r="FR171" i="1"/>
  <c r="FT171" i="1"/>
  <c r="FQ171" i="1"/>
  <c r="FS171" i="1"/>
  <c r="FT22" i="1"/>
  <c r="FQ153" i="1"/>
  <c r="FR159" i="1"/>
  <c r="FO159" i="1"/>
  <c r="FT10" i="1"/>
  <c r="FS153" i="1"/>
  <c r="FT21" i="1"/>
  <c r="FT8" i="1"/>
  <c r="FR173" i="1"/>
  <c r="FX71" i="1"/>
  <c r="FT173" i="1"/>
  <c r="FQ173" i="1"/>
  <c r="FS173" i="1"/>
  <c r="FQ168" i="1"/>
  <c r="FT153" i="1"/>
  <c r="FT159" i="1"/>
  <c r="FS159" i="1"/>
  <c r="FQ159" i="1"/>
  <c r="FU39" i="1"/>
  <c r="A50" i="5"/>
  <c r="L41" i="4"/>
  <c r="C51" i="5" s="1"/>
  <c r="B50" i="5"/>
  <c r="FW71" i="1"/>
  <c r="FW4" i="1"/>
  <c r="FT38" i="1"/>
  <c r="FU11" i="1"/>
  <c r="FU25" i="1"/>
  <c r="FT36" i="1"/>
  <c r="FO167" i="1"/>
  <c r="FT35" i="1"/>
  <c r="FT7" i="1"/>
  <c r="FO170" i="1"/>
  <c r="FS168" i="1"/>
  <c r="FT168" i="1"/>
  <c r="FY53" i="1"/>
  <c r="GA57" i="1"/>
  <c r="GA15" i="1"/>
  <c r="GA43" i="1"/>
  <c r="GA29" i="1"/>
  <c r="FS170" i="1"/>
  <c r="FZ71" i="1"/>
  <c r="FY71" i="1"/>
  <c r="FS167" i="1"/>
  <c r="FT170" i="1"/>
  <c r="FR167" i="1"/>
  <c r="GA38" i="1"/>
  <c r="GA36" i="1"/>
  <c r="GA37" i="1"/>
  <c r="GA35" i="1"/>
  <c r="FX153" i="1"/>
  <c r="FT167" i="1"/>
  <c r="FQ167" i="1"/>
  <c r="FQ170" i="1"/>
  <c r="FX39" i="1"/>
  <c r="FZ38" i="1" s="1"/>
  <c r="FX30" i="1"/>
  <c r="FX25" i="1"/>
  <c r="FZ21" i="1" s="1"/>
  <c r="FX16" i="1"/>
  <c r="FX11" i="1"/>
  <c r="FZ7" i="1" s="1"/>
  <c r="FZ34" i="1"/>
  <c r="FZ28" i="1"/>
  <c r="FZ30" i="1"/>
  <c r="FZ27" i="1"/>
  <c r="FZ16" i="1"/>
  <c r="FZ20" i="1"/>
  <c r="FZ14" i="1"/>
  <c r="FZ13" i="1"/>
  <c r="FZ42" i="1"/>
  <c r="FZ41" i="1"/>
  <c r="FZ6" i="1"/>
  <c r="FT24" i="1"/>
  <c r="FY30" i="1"/>
  <c r="FY16" i="1"/>
  <c r="FY34" i="1"/>
  <c r="FX34" i="1"/>
  <c r="FW30" i="1"/>
  <c r="FY20" i="1"/>
  <c r="FX20" i="1"/>
  <c r="FW16" i="1"/>
  <c r="FY6" i="1"/>
  <c r="FX6" i="1"/>
  <c r="GA34" i="1"/>
  <c r="GA23" i="1"/>
  <c r="GA22" i="1"/>
  <c r="GA30" i="1"/>
  <c r="GA21" i="1"/>
  <c r="GA20" i="1"/>
  <c r="GA24" i="1"/>
  <c r="GA16" i="1"/>
  <c r="GA10" i="1"/>
  <c r="GA9" i="1"/>
  <c r="GA7" i="1"/>
  <c r="GA6" i="1"/>
  <c r="GA8" i="1"/>
  <c r="FY44" i="1"/>
  <c r="FW44" i="1"/>
  <c r="FX44" i="1"/>
  <c r="GA44" i="1"/>
  <c r="FZ44" i="1"/>
  <c r="FQ68" i="1"/>
  <c r="FS70" i="1"/>
  <c r="GA67" i="1"/>
  <c r="FZ72" i="1" s="1"/>
  <c r="GA69" i="1"/>
  <c r="FQ70" i="1"/>
  <c r="FT70" i="1"/>
  <c r="FR70" i="1"/>
  <c r="FY55" i="1"/>
  <c r="FY59" i="1"/>
  <c r="FZ79" i="1"/>
  <c r="FZ166" i="1"/>
  <c r="FZ66" i="1"/>
  <c r="FZ149" i="1"/>
  <c r="FY149" i="1"/>
  <c r="FY166" i="1"/>
  <c r="FY66" i="1"/>
  <c r="FQ177" i="1"/>
  <c r="FW149" i="1"/>
  <c r="FY79" i="1"/>
  <c r="FW166" i="1"/>
  <c r="FW66" i="1"/>
  <c r="GG1" i="1"/>
  <c r="GI1" i="1"/>
  <c r="GF1" i="1"/>
  <c r="GD1" i="1"/>
  <c r="GE1" i="1"/>
  <c r="GG2" i="1"/>
  <c r="GE2" i="1"/>
  <c r="GC2" i="1"/>
  <c r="GD2" i="1"/>
  <c r="GF2" i="1"/>
  <c r="GA166" i="1"/>
  <c r="GA66" i="1"/>
  <c r="GA149" i="1"/>
  <c r="GA176" i="1"/>
  <c r="GA177" i="1"/>
  <c r="FX66" i="1"/>
  <c r="FX166" i="1"/>
  <c r="FX149" i="1"/>
  <c r="FX157" i="1" l="1"/>
  <c r="FX160" i="1"/>
  <c r="FZ151" i="1"/>
  <c r="FW160" i="1"/>
  <c r="FZ157" i="1"/>
  <c r="FZ160" i="1"/>
  <c r="FY157" i="1"/>
  <c r="FY160" i="1"/>
  <c r="FW157" i="1"/>
  <c r="FW151" i="1"/>
  <c r="FU171" i="1"/>
  <c r="FX171" i="1"/>
  <c r="FY171" i="1"/>
  <c r="FZ171" i="1"/>
  <c r="FW171" i="1"/>
  <c r="GA171" i="1" s="1"/>
  <c r="FX167" i="1"/>
  <c r="FW153" i="1"/>
  <c r="FX168" i="1"/>
  <c r="FX159" i="1"/>
  <c r="FY153" i="1"/>
  <c r="FW168" i="1"/>
  <c r="FU159" i="1"/>
  <c r="GE53" i="1"/>
  <c r="FY173" i="1"/>
  <c r="FZ173" i="1"/>
  <c r="FX173" i="1"/>
  <c r="GD71" i="1"/>
  <c r="FW173" i="1"/>
  <c r="FY167" i="1"/>
  <c r="FY159" i="1"/>
  <c r="FW159" i="1"/>
  <c r="FZ153" i="1"/>
  <c r="FZ159" i="1"/>
  <c r="FU167" i="1"/>
  <c r="A51" i="5"/>
  <c r="L42" i="4"/>
  <c r="B51" i="5"/>
  <c r="GC71" i="1"/>
  <c r="GC160" i="1" s="1"/>
  <c r="GC4" i="1"/>
  <c r="FZ8" i="1"/>
  <c r="FZ35" i="1"/>
  <c r="GA39" i="1"/>
  <c r="FZ37" i="1"/>
  <c r="FZ36" i="1"/>
  <c r="GA11" i="1"/>
  <c r="GA25" i="1"/>
  <c r="FZ9" i="1"/>
  <c r="FU170" i="1"/>
  <c r="FY168" i="1"/>
  <c r="FZ168" i="1"/>
  <c r="GG57" i="1"/>
  <c r="GG29" i="1"/>
  <c r="GG15" i="1"/>
  <c r="GG43" i="1"/>
  <c r="GE71" i="1"/>
  <c r="GF71" i="1"/>
  <c r="FZ170" i="1"/>
  <c r="FY170" i="1"/>
  <c r="FZ167" i="1"/>
  <c r="FX170" i="1"/>
  <c r="FW170" i="1"/>
  <c r="GG37" i="1"/>
  <c r="GG35" i="1"/>
  <c r="GG38" i="1"/>
  <c r="GG36" i="1"/>
  <c r="FW167" i="1"/>
  <c r="GF34" i="1"/>
  <c r="GF30" i="1"/>
  <c r="GF27" i="1"/>
  <c r="GF28" i="1"/>
  <c r="GF14" i="1"/>
  <c r="GF13" i="1"/>
  <c r="GF20" i="1"/>
  <c r="GF41" i="1"/>
  <c r="GF6" i="1"/>
  <c r="GF42" i="1"/>
  <c r="GF16" i="1"/>
  <c r="GG34" i="1"/>
  <c r="GG24" i="1"/>
  <c r="GG23" i="1"/>
  <c r="GG21" i="1"/>
  <c r="GG22" i="1"/>
  <c r="GG20" i="1"/>
  <c r="GG30" i="1"/>
  <c r="GG16" i="1"/>
  <c r="GG8" i="1"/>
  <c r="GG7" i="1"/>
  <c r="GG10" i="1"/>
  <c r="GG9" i="1"/>
  <c r="GG6" i="1"/>
  <c r="GD39" i="1"/>
  <c r="GF36" i="1" s="1"/>
  <c r="GD30" i="1"/>
  <c r="GD25" i="1"/>
  <c r="GF21" i="1" s="1"/>
  <c r="GD16" i="1"/>
  <c r="GD11" i="1"/>
  <c r="GF9" i="1" s="1"/>
  <c r="FZ22" i="1"/>
  <c r="FZ24" i="1"/>
  <c r="GE34" i="1"/>
  <c r="GD34" i="1"/>
  <c r="GC30" i="1"/>
  <c r="GE20" i="1"/>
  <c r="GD20" i="1"/>
  <c r="GC16" i="1"/>
  <c r="GE6" i="1"/>
  <c r="GD6" i="1"/>
  <c r="GE30" i="1"/>
  <c r="GE16" i="1"/>
  <c r="FZ10" i="1"/>
  <c r="FZ23" i="1"/>
  <c r="GD44" i="1"/>
  <c r="GC44" i="1"/>
  <c r="GE44" i="1"/>
  <c r="GF44" i="1"/>
  <c r="GG44" i="1"/>
  <c r="FZ70" i="1"/>
  <c r="FW70" i="1"/>
  <c r="FY70" i="1"/>
  <c r="FW68" i="1"/>
  <c r="FX70" i="1"/>
  <c r="GG69" i="1"/>
  <c r="GG67" i="1"/>
  <c r="GE59" i="1"/>
  <c r="GE55" i="1"/>
  <c r="GE166" i="1"/>
  <c r="GE149" i="1"/>
  <c r="GE66" i="1"/>
  <c r="FW176" i="1"/>
  <c r="FW177" i="1"/>
  <c r="GF166" i="1"/>
  <c r="GF66" i="1"/>
  <c r="GF149" i="1"/>
  <c r="GF79" i="1"/>
  <c r="GG176" i="1"/>
  <c r="GG177" i="1"/>
  <c r="GG66" i="1"/>
  <c r="GG149" i="1"/>
  <c r="GG166" i="1"/>
  <c r="GL1" i="1"/>
  <c r="GK1" i="1"/>
  <c r="GM1" i="1"/>
  <c r="GJ1" i="1"/>
  <c r="GO1" i="1"/>
  <c r="GM2" i="1"/>
  <c r="GJ2" i="1"/>
  <c r="GI2" i="1"/>
  <c r="GL2" i="1"/>
  <c r="GK2" i="1"/>
  <c r="GD149" i="1"/>
  <c r="GD66" i="1"/>
  <c r="GD166" i="1"/>
  <c r="GC149" i="1"/>
  <c r="GC176" i="1" s="1"/>
  <c r="GC166" i="1"/>
  <c r="GC66" i="1"/>
  <c r="GE79" i="1"/>
  <c r="GF72" i="1" l="1"/>
  <c r="GE157" i="1"/>
  <c r="GE160" i="1"/>
  <c r="GD157" i="1"/>
  <c r="GD160" i="1"/>
  <c r="GF157" i="1"/>
  <c r="GF160" i="1"/>
  <c r="GC157" i="1"/>
  <c r="GC151" i="1"/>
  <c r="GF151" i="1"/>
  <c r="GD171" i="1"/>
  <c r="GF171" i="1"/>
  <c r="GC171" i="1"/>
  <c r="GE171" i="1"/>
  <c r="GC153" i="1"/>
  <c r="GD170" i="1"/>
  <c r="GD153" i="1"/>
  <c r="GE153" i="1"/>
  <c r="GD168" i="1"/>
  <c r="A52" i="5"/>
  <c r="GD159" i="1"/>
  <c r="GA159" i="1"/>
  <c r="GD173" i="1"/>
  <c r="GE173" i="1"/>
  <c r="GJ71" i="1"/>
  <c r="GF173" i="1"/>
  <c r="GC173" i="1"/>
  <c r="GF167" i="1"/>
  <c r="GF159" i="1"/>
  <c r="GC168" i="1"/>
  <c r="GC159" i="1"/>
  <c r="GE159" i="1"/>
  <c r="B52" i="5"/>
  <c r="C52" i="5"/>
  <c r="GG25" i="1"/>
  <c r="GI71" i="1"/>
  <c r="GI160" i="1" s="1"/>
  <c r="GI4" i="1"/>
  <c r="GF24" i="1"/>
  <c r="GF37" i="1"/>
  <c r="GF23" i="1"/>
  <c r="GF22" i="1"/>
  <c r="GG39" i="1"/>
  <c r="GF38" i="1"/>
  <c r="GF153" i="1"/>
  <c r="GG11" i="1"/>
  <c r="GA167" i="1"/>
  <c r="GF35" i="1"/>
  <c r="GA170" i="1"/>
  <c r="GF168" i="1"/>
  <c r="GE168" i="1"/>
  <c r="GE170" i="1"/>
  <c r="GK53" i="1"/>
  <c r="GM57" i="1"/>
  <c r="GM15" i="1"/>
  <c r="GM43" i="1"/>
  <c r="GM29" i="1"/>
  <c r="GK71" i="1"/>
  <c r="GL71" i="1"/>
  <c r="GL153" i="1" s="1"/>
  <c r="GE167" i="1"/>
  <c r="GM38" i="1"/>
  <c r="GM36" i="1"/>
  <c r="GM37" i="1"/>
  <c r="GM35" i="1"/>
  <c r="GF170" i="1"/>
  <c r="GC167" i="1"/>
  <c r="GD167" i="1"/>
  <c r="GC170" i="1"/>
  <c r="GK34" i="1"/>
  <c r="GJ34" i="1"/>
  <c r="GI30" i="1"/>
  <c r="GK20" i="1"/>
  <c r="GI16" i="1"/>
  <c r="GJ20" i="1"/>
  <c r="GK6" i="1"/>
  <c r="GJ6" i="1"/>
  <c r="GF8" i="1"/>
  <c r="GF10" i="1"/>
  <c r="GJ39" i="1"/>
  <c r="GL37" i="1" s="1"/>
  <c r="GJ30" i="1"/>
  <c r="GJ16" i="1"/>
  <c r="GJ25" i="1"/>
  <c r="GL22" i="1" s="1"/>
  <c r="GJ11" i="1"/>
  <c r="GL10" i="1" s="1"/>
  <c r="GK30" i="1"/>
  <c r="GK16" i="1"/>
  <c r="GM34" i="1"/>
  <c r="GM23" i="1"/>
  <c r="GM22" i="1"/>
  <c r="GM24" i="1"/>
  <c r="GM21" i="1"/>
  <c r="GM30" i="1"/>
  <c r="GM20" i="1"/>
  <c r="GM16" i="1"/>
  <c r="GM10" i="1"/>
  <c r="GM9" i="1"/>
  <c r="GM7" i="1"/>
  <c r="GM8" i="1"/>
  <c r="GM6" i="1"/>
  <c r="GL34" i="1"/>
  <c r="GL30" i="1"/>
  <c r="GL28" i="1"/>
  <c r="GL27" i="1"/>
  <c r="GL20" i="1"/>
  <c r="GL16" i="1"/>
  <c r="GL13" i="1"/>
  <c r="GL41" i="1"/>
  <c r="GL6" i="1"/>
  <c r="GL42" i="1"/>
  <c r="GL14" i="1"/>
  <c r="GF7" i="1"/>
  <c r="GI44" i="1"/>
  <c r="GK44" i="1"/>
  <c r="GL44" i="1"/>
  <c r="GJ44" i="1"/>
  <c r="GM44" i="1"/>
  <c r="GC68" i="1"/>
  <c r="GC70" i="1"/>
  <c r="GF70" i="1"/>
  <c r="GE70" i="1"/>
  <c r="GD70" i="1"/>
  <c r="GM69" i="1"/>
  <c r="GM67" i="1"/>
  <c r="GL72" i="1" s="1"/>
  <c r="GK55" i="1"/>
  <c r="GK59" i="1"/>
  <c r="GC177" i="1"/>
  <c r="GK149" i="1"/>
  <c r="GK166" i="1"/>
  <c r="GK66" i="1"/>
  <c r="GM166" i="1"/>
  <c r="GM177" i="1"/>
  <c r="GM176" i="1"/>
  <c r="GM66" i="1"/>
  <c r="GM149" i="1"/>
  <c r="GL166" i="1"/>
  <c r="GL149" i="1"/>
  <c r="GL79" i="1"/>
  <c r="GL66" i="1"/>
  <c r="GP1" i="1"/>
  <c r="GR1" i="1"/>
  <c r="GS1" i="1"/>
  <c r="GQ1" i="1"/>
  <c r="GU1" i="1"/>
  <c r="GO2" i="1"/>
  <c r="GP2" i="1"/>
  <c r="GQ2" i="1"/>
  <c r="GR2" i="1"/>
  <c r="GS2" i="1"/>
  <c r="GI166" i="1"/>
  <c r="GI66" i="1"/>
  <c r="GI149" i="1"/>
  <c r="GI176" i="1" s="1"/>
  <c r="GK79" i="1"/>
  <c r="GJ166" i="1"/>
  <c r="GJ149" i="1"/>
  <c r="GJ66" i="1"/>
  <c r="GL21" i="1" l="1"/>
  <c r="GG171" i="1"/>
  <c r="GK157" i="1"/>
  <c r="GK160" i="1"/>
  <c r="GJ157" i="1"/>
  <c r="GJ160" i="1"/>
  <c r="GJ170" i="1"/>
  <c r="GL157" i="1"/>
  <c r="GL160" i="1"/>
  <c r="GL151" i="1"/>
  <c r="GI157" i="1"/>
  <c r="GI151" i="1"/>
  <c r="GJ171" i="1"/>
  <c r="GL171" i="1"/>
  <c r="GI171" i="1"/>
  <c r="GK171" i="1"/>
  <c r="GL23" i="1"/>
  <c r="GL24" i="1"/>
  <c r="GJ153" i="1"/>
  <c r="GI153" i="1"/>
  <c r="GG159" i="1"/>
  <c r="GJ159" i="1"/>
  <c r="GL8" i="1"/>
  <c r="GJ168" i="1"/>
  <c r="GJ173" i="1"/>
  <c r="GP71" i="1"/>
  <c r="GI173" i="1"/>
  <c r="GL173" i="1"/>
  <c r="GK173" i="1"/>
  <c r="GI168" i="1"/>
  <c r="GL167" i="1"/>
  <c r="GL159" i="1"/>
  <c r="GI159" i="1"/>
  <c r="GK153" i="1"/>
  <c r="GK159" i="1"/>
  <c r="GM39" i="1"/>
  <c r="GO71" i="1"/>
  <c r="GO4" i="1"/>
  <c r="GM25" i="1"/>
  <c r="GG167" i="1"/>
  <c r="GL38" i="1"/>
  <c r="GL7" i="1"/>
  <c r="GL35" i="1"/>
  <c r="GL9" i="1"/>
  <c r="GM11" i="1"/>
  <c r="GL36" i="1"/>
  <c r="GG170" i="1"/>
  <c r="GL168" i="1"/>
  <c r="GK168" i="1"/>
  <c r="GQ53" i="1"/>
  <c r="GS57" i="1"/>
  <c r="GS15" i="1"/>
  <c r="GS43" i="1"/>
  <c r="GS29" i="1"/>
  <c r="GK167" i="1"/>
  <c r="GR71" i="1"/>
  <c r="GQ71" i="1"/>
  <c r="GJ167" i="1"/>
  <c r="GI167" i="1"/>
  <c r="GI170" i="1"/>
  <c r="GL170" i="1"/>
  <c r="GK170" i="1"/>
  <c r="GP153" i="1"/>
  <c r="GS37" i="1"/>
  <c r="GS35" i="1"/>
  <c r="GS38" i="1"/>
  <c r="GS36" i="1"/>
  <c r="GP39" i="1"/>
  <c r="GR35" i="1" s="1"/>
  <c r="GP30" i="1"/>
  <c r="GP25" i="1"/>
  <c r="GR21" i="1" s="1"/>
  <c r="GP16" i="1"/>
  <c r="GP11" i="1"/>
  <c r="GR7" i="1" s="1"/>
  <c r="GQ30" i="1"/>
  <c r="GQ16" i="1"/>
  <c r="GS34" i="1"/>
  <c r="GS24" i="1"/>
  <c r="GS21" i="1"/>
  <c r="GS30" i="1"/>
  <c r="GS22" i="1"/>
  <c r="GS20" i="1"/>
  <c r="GS16" i="1"/>
  <c r="GS23" i="1"/>
  <c r="GS8" i="1"/>
  <c r="GS7" i="1"/>
  <c r="GS9" i="1"/>
  <c r="GS10" i="1"/>
  <c r="GS6" i="1"/>
  <c r="GQ34" i="1"/>
  <c r="GP34" i="1"/>
  <c r="GO30" i="1"/>
  <c r="GQ20" i="1"/>
  <c r="GP20" i="1"/>
  <c r="GO16" i="1"/>
  <c r="GQ6" i="1"/>
  <c r="GP6" i="1"/>
  <c r="GR34" i="1"/>
  <c r="GR24" i="1"/>
  <c r="GR30" i="1"/>
  <c r="GR27" i="1"/>
  <c r="GR16" i="1"/>
  <c r="GR28" i="1"/>
  <c r="GR20" i="1"/>
  <c r="GR14" i="1"/>
  <c r="GR13" i="1"/>
  <c r="GR6" i="1"/>
  <c r="GR42" i="1"/>
  <c r="GR41" i="1"/>
  <c r="GQ44" i="1"/>
  <c r="GP44" i="1"/>
  <c r="GS44" i="1"/>
  <c r="GO44" i="1"/>
  <c r="GR44" i="1"/>
  <c r="GL70" i="1"/>
  <c r="GJ70" i="1"/>
  <c r="GI68" i="1"/>
  <c r="GI70" i="1"/>
  <c r="GK70" i="1"/>
  <c r="GS67" i="1"/>
  <c r="GR72" i="1" s="1"/>
  <c r="GS69" i="1"/>
  <c r="GQ59" i="1"/>
  <c r="GQ55" i="1"/>
  <c r="GI177" i="1"/>
  <c r="GR166" i="1"/>
  <c r="GR66" i="1"/>
  <c r="GR149" i="1"/>
  <c r="GR79" i="1"/>
  <c r="GY1" i="1"/>
  <c r="GW1" i="1"/>
  <c r="GX1" i="1"/>
  <c r="HA1" i="1"/>
  <c r="GV1" i="1"/>
  <c r="GV2" i="1"/>
  <c r="GY2" i="1"/>
  <c r="GU2" i="1"/>
  <c r="GX2" i="1"/>
  <c r="GW2" i="1"/>
  <c r="GQ149" i="1"/>
  <c r="GQ166" i="1"/>
  <c r="GQ66" i="1"/>
  <c r="GP66" i="1"/>
  <c r="GP149" i="1"/>
  <c r="GP166" i="1"/>
  <c r="GS166" i="1"/>
  <c r="GS66" i="1"/>
  <c r="GS177" i="1"/>
  <c r="GS149" i="1"/>
  <c r="GS176" i="1"/>
  <c r="GO149" i="1"/>
  <c r="GO176" i="1" s="1"/>
  <c r="GO66" i="1"/>
  <c r="GQ79" i="1"/>
  <c r="GO166" i="1"/>
  <c r="GR8" i="1" l="1"/>
  <c r="GR9" i="1"/>
  <c r="GQ157" i="1"/>
  <c r="GQ160" i="1"/>
  <c r="GR151" i="1"/>
  <c r="GO160" i="1"/>
  <c r="GP157" i="1"/>
  <c r="GP160" i="1"/>
  <c r="GR157" i="1"/>
  <c r="GR160" i="1"/>
  <c r="GO157" i="1"/>
  <c r="GO151" i="1"/>
  <c r="GM171" i="1"/>
  <c r="GO171" i="1"/>
  <c r="GQ171" i="1"/>
  <c r="GR171" i="1"/>
  <c r="GP171" i="1"/>
  <c r="GR22" i="1"/>
  <c r="GR23" i="1"/>
  <c r="GR10" i="1"/>
  <c r="GP167" i="1"/>
  <c r="GP168" i="1"/>
  <c r="GP159" i="1"/>
  <c r="GO153" i="1"/>
  <c r="GM159" i="1"/>
  <c r="GO173" i="1"/>
  <c r="GQ173" i="1"/>
  <c r="GR173" i="1"/>
  <c r="GP173" i="1"/>
  <c r="GV71" i="1"/>
  <c r="GO168" i="1"/>
  <c r="GQ153" i="1"/>
  <c r="GQ159" i="1"/>
  <c r="GR153" i="1"/>
  <c r="GR159" i="1"/>
  <c r="GO159" i="1"/>
  <c r="GR36" i="1"/>
  <c r="GR37" i="1"/>
  <c r="GU71" i="1"/>
  <c r="GU4" i="1"/>
  <c r="GS11" i="1"/>
  <c r="GS39" i="1"/>
  <c r="GR170" i="1"/>
  <c r="GR38" i="1"/>
  <c r="GM167" i="1"/>
  <c r="GS25" i="1"/>
  <c r="GM170" i="1"/>
  <c r="GQ168" i="1"/>
  <c r="GR168" i="1"/>
  <c r="GY57" i="1"/>
  <c r="GY29" i="1"/>
  <c r="GY43" i="1"/>
  <c r="GY15" i="1"/>
  <c r="GW53" i="1"/>
  <c r="GQ170" i="1"/>
  <c r="GW71" i="1"/>
  <c r="GX71" i="1"/>
  <c r="GR167" i="1"/>
  <c r="GY38" i="1"/>
  <c r="GY36" i="1"/>
  <c r="GY37" i="1"/>
  <c r="GY35" i="1"/>
  <c r="GO167" i="1"/>
  <c r="GP170" i="1"/>
  <c r="GQ167" i="1"/>
  <c r="GO170" i="1"/>
  <c r="GY34" i="1"/>
  <c r="GY23" i="1"/>
  <c r="GY30" i="1"/>
  <c r="GY24" i="1"/>
  <c r="GY22" i="1"/>
  <c r="GY21" i="1"/>
  <c r="GY20" i="1"/>
  <c r="GY10" i="1"/>
  <c r="GY9" i="1"/>
  <c r="GY7" i="1"/>
  <c r="GY16" i="1"/>
  <c r="GY8" i="1"/>
  <c r="GY6" i="1"/>
  <c r="GV39" i="1"/>
  <c r="GX35" i="1" s="1"/>
  <c r="GV30" i="1"/>
  <c r="GV25" i="1"/>
  <c r="GX21" i="1" s="1"/>
  <c r="GV16" i="1"/>
  <c r="GV11" i="1"/>
  <c r="GX7" i="1" s="1"/>
  <c r="GW30" i="1"/>
  <c r="GW16" i="1"/>
  <c r="GX34" i="1"/>
  <c r="GX30" i="1"/>
  <c r="GX28" i="1"/>
  <c r="GX16" i="1"/>
  <c r="GX20" i="1"/>
  <c r="GX8" i="1"/>
  <c r="GX27" i="1"/>
  <c r="GX14" i="1"/>
  <c r="GX13" i="1"/>
  <c r="GX9" i="1"/>
  <c r="GX41" i="1"/>
  <c r="GX6" i="1"/>
  <c r="GX42" i="1"/>
  <c r="GW34" i="1"/>
  <c r="GU30" i="1"/>
  <c r="GV34" i="1"/>
  <c r="GW20" i="1"/>
  <c r="GV20" i="1"/>
  <c r="GU16" i="1"/>
  <c r="GW6" i="1"/>
  <c r="GV6" i="1"/>
  <c r="GU44" i="1"/>
  <c r="GY44" i="1"/>
  <c r="GX44" i="1"/>
  <c r="GW44" i="1"/>
  <c r="GV44" i="1"/>
  <c r="GO177" i="1"/>
  <c r="GR70" i="1"/>
  <c r="GO68" i="1"/>
  <c r="GP70" i="1"/>
  <c r="GO70" i="1"/>
  <c r="GQ70" i="1"/>
  <c r="GY67" i="1"/>
  <c r="GX72" i="1" s="1"/>
  <c r="GY69" i="1"/>
  <c r="GW55" i="1"/>
  <c r="GW59" i="1"/>
  <c r="GY66" i="1"/>
  <c r="GY176" i="1"/>
  <c r="GY149" i="1"/>
  <c r="GY166" i="1"/>
  <c r="GY177" i="1"/>
  <c r="GW66" i="1"/>
  <c r="GW166" i="1"/>
  <c r="GW149" i="1"/>
  <c r="GV149" i="1"/>
  <c r="GV66" i="1"/>
  <c r="GV166" i="1"/>
  <c r="GX166" i="1"/>
  <c r="GX149" i="1"/>
  <c r="GX79" i="1"/>
  <c r="GX66" i="1"/>
  <c r="GU149" i="1"/>
  <c r="GU66" i="1"/>
  <c r="GU166" i="1"/>
  <c r="GW79" i="1"/>
  <c r="HG1" i="1"/>
  <c r="HD1" i="1"/>
  <c r="HB1" i="1"/>
  <c r="HC1" i="1"/>
  <c r="HE1" i="1"/>
  <c r="HA2" i="1"/>
  <c r="HC2" i="1"/>
  <c r="HD2" i="1"/>
  <c r="HB2" i="1"/>
  <c r="HE2" i="1"/>
  <c r="GV157" i="1" l="1"/>
  <c r="GV160" i="1"/>
  <c r="GX157" i="1"/>
  <c r="GX160" i="1"/>
  <c r="GW157" i="1"/>
  <c r="GW160" i="1"/>
  <c r="GX151" i="1"/>
  <c r="GU160" i="1"/>
  <c r="GU157" i="1"/>
  <c r="GU151" i="1"/>
  <c r="GS171" i="1"/>
  <c r="GX171" i="1"/>
  <c r="GV171" i="1"/>
  <c r="GU171" i="1"/>
  <c r="GW171" i="1"/>
  <c r="GV170" i="1"/>
  <c r="GV168" i="1"/>
  <c r="GV153" i="1"/>
  <c r="GW153" i="1"/>
  <c r="GS159" i="1"/>
  <c r="GV159" i="1"/>
  <c r="GU153" i="1"/>
  <c r="GV173" i="1"/>
  <c r="GU173" i="1"/>
  <c r="HB71" i="1"/>
  <c r="HC53" i="1"/>
  <c r="GX173" i="1"/>
  <c r="GW173" i="1"/>
  <c r="GU168" i="1"/>
  <c r="GX153" i="1"/>
  <c r="GX159" i="1"/>
  <c r="GW159" i="1"/>
  <c r="GU159" i="1"/>
  <c r="GX23" i="1"/>
  <c r="GX22" i="1"/>
  <c r="GX10" i="1"/>
  <c r="HA71" i="1"/>
  <c r="HA160" i="1" s="1"/>
  <c r="HA4" i="1"/>
  <c r="GY39" i="1"/>
  <c r="GX36" i="1"/>
  <c r="GX38" i="1"/>
  <c r="GX37" i="1"/>
  <c r="GS167" i="1"/>
  <c r="GY11" i="1"/>
  <c r="GS170" i="1"/>
  <c r="GX24" i="1"/>
  <c r="GY25" i="1"/>
  <c r="GX168" i="1"/>
  <c r="GW168" i="1"/>
  <c r="HE57" i="1"/>
  <c r="HE15" i="1"/>
  <c r="HE43" i="1"/>
  <c r="HE29" i="1"/>
  <c r="GW170" i="1"/>
  <c r="GX170" i="1"/>
  <c r="HD71" i="1"/>
  <c r="HC71" i="1"/>
  <c r="GV167" i="1"/>
  <c r="GX167" i="1"/>
  <c r="HE37" i="1"/>
  <c r="HE35" i="1"/>
  <c r="HE38" i="1"/>
  <c r="HE36" i="1"/>
  <c r="GU170" i="1"/>
  <c r="GW167" i="1"/>
  <c r="GU167" i="1"/>
  <c r="HE34" i="1"/>
  <c r="HE24" i="1"/>
  <c r="HE22" i="1"/>
  <c r="HE21" i="1"/>
  <c r="HE23" i="1"/>
  <c r="HE20" i="1"/>
  <c r="HE30" i="1"/>
  <c r="HE16" i="1"/>
  <c r="HE8" i="1"/>
  <c r="HE7" i="1"/>
  <c r="HE9" i="1"/>
  <c r="HE10" i="1"/>
  <c r="HE6" i="1"/>
  <c r="HC34" i="1"/>
  <c r="HB34" i="1"/>
  <c r="HA30" i="1"/>
  <c r="HC20" i="1"/>
  <c r="HB20" i="1"/>
  <c r="HA16" i="1"/>
  <c r="HC6" i="1"/>
  <c r="HB6" i="1"/>
  <c r="HB39" i="1"/>
  <c r="HD36" i="1" s="1"/>
  <c r="HB30" i="1"/>
  <c r="HB25" i="1"/>
  <c r="HD22" i="1" s="1"/>
  <c r="HB16" i="1"/>
  <c r="HB11" i="1"/>
  <c r="HD9" i="1" s="1"/>
  <c r="HD34" i="1"/>
  <c r="HD30" i="1"/>
  <c r="HD20" i="1"/>
  <c r="HD27" i="1"/>
  <c r="HD28" i="1"/>
  <c r="HD14" i="1"/>
  <c r="HD13" i="1"/>
  <c r="HD16" i="1"/>
  <c r="HD41" i="1"/>
  <c r="HD42" i="1"/>
  <c r="HD6" i="1"/>
  <c r="HC30" i="1"/>
  <c r="HC16" i="1"/>
  <c r="HB44" i="1"/>
  <c r="HD44" i="1"/>
  <c r="HC44" i="1"/>
  <c r="HE44" i="1"/>
  <c r="HA44" i="1"/>
  <c r="GV70" i="1"/>
  <c r="GX70" i="1"/>
  <c r="GW70" i="1"/>
  <c r="GU70" i="1"/>
  <c r="GU68" i="1"/>
  <c r="HE69" i="1"/>
  <c r="HE67" i="1"/>
  <c r="HC59" i="1"/>
  <c r="HC55" i="1"/>
  <c r="HD166" i="1"/>
  <c r="HD149" i="1"/>
  <c r="HD79" i="1"/>
  <c r="HD66" i="1"/>
  <c r="HC166" i="1"/>
  <c r="HC66" i="1"/>
  <c r="HC149" i="1"/>
  <c r="GU176" i="1"/>
  <c r="GU177" i="1"/>
  <c r="HE176" i="1"/>
  <c r="HE66" i="1"/>
  <c r="HE149" i="1"/>
  <c r="HE177" i="1"/>
  <c r="HE166" i="1"/>
  <c r="HA66" i="1"/>
  <c r="HA149" i="1"/>
  <c r="HA176" i="1" s="1"/>
  <c r="HC79" i="1"/>
  <c r="HA166" i="1"/>
  <c r="HB149" i="1"/>
  <c r="HB166" i="1"/>
  <c r="HB66" i="1"/>
  <c r="HI1" i="1"/>
  <c r="HK1" i="1"/>
  <c r="HH1" i="1"/>
  <c r="HM1" i="1"/>
  <c r="HJ1" i="1"/>
  <c r="HH2" i="1"/>
  <c r="HJ2" i="1"/>
  <c r="HG2" i="1"/>
  <c r="HK2" i="1"/>
  <c r="HI2" i="1"/>
  <c r="HA153" i="1" l="1"/>
  <c r="HD72" i="1"/>
  <c r="GY171" i="1"/>
  <c r="HD10" i="1"/>
  <c r="HD157" i="1"/>
  <c r="HD160" i="1"/>
  <c r="HC157" i="1"/>
  <c r="HC160" i="1"/>
  <c r="HB157" i="1"/>
  <c r="HB160" i="1"/>
  <c r="HD151" i="1"/>
  <c r="HA157" i="1"/>
  <c r="HA151" i="1"/>
  <c r="HB168" i="1"/>
  <c r="HA171" i="1"/>
  <c r="HB171" i="1"/>
  <c r="HC171" i="1"/>
  <c r="HD171" i="1"/>
  <c r="HD7" i="1"/>
  <c r="HB153" i="1"/>
  <c r="GY159" i="1"/>
  <c r="HB159" i="1"/>
  <c r="HD24" i="1"/>
  <c r="HD153" i="1"/>
  <c r="HB173" i="1"/>
  <c r="HD173" i="1"/>
  <c r="HA173" i="1"/>
  <c r="HH71" i="1"/>
  <c r="HC173" i="1"/>
  <c r="HD159" i="1"/>
  <c r="HA168" i="1"/>
  <c r="HA159" i="1"/>
  <c r="HC153" i="1"/>
  <c r="HC159" i="1"/>
  <c r="GY167" i="1"/>
  <c r="HG71" i="1"/>
  <c r="HG160" i="1" s="1"/>
  <c r="HG4" i="1"/>
  <c r="HD35" i="1"/>
  <c r="HE25" i="1"/>
  <c r="HE39" i="1"/>
  <c r="HD37" i="1"/>
  <c r="GY170" i="1"/>
  <c r="HE11" i="1"/>
  <c r="HD38" i="1"/>
  <c r="HD168" i="1"/>
  <c r="HC168" i="1"/>
  <c r="HK57" i="1"/>
  <c r="HK29" i="1"/>
  <c r="HK15" i="1"/>
  <c r="HK43" i="1"/>
  <c r="HI53" i="1"/>
  <c r="HC167" i="1"/>
  <c r="HD167" i="1"/>
  <c r="HJ71" i="1"/>
  <c r="HI71" i="1"/>
  <c r="HC170" i="1"/>
  <c r="HA167" i="1"/>
  <c r="HK38" i="1"/>
  <c r="HK36" i="1"/>
  <c r="HK37" i="1"/>
  <c r="HK35" i="1"/>
  <c r="HD170" i="1"/>
  <c r="HB167" i="1"/>
  <c r="HA170" i="1"/>
  <c r="HG153" i="1"/>
  <c r="HB170" i="1"/>
  <c r="HJ34" i="1"/>
  <c r="HJ30" i="1"/>
  <c r="HJ28" i="1"/>
  <c r="HJ27" i="1"/>
  <c r="HJ20" i="1"/>
  <c r="HJ16" i="1"/>
  <c r="HJ42" i="1"/>
  <c r="HJ14" i="1"/>
  <c r="HJ41" i="1"/>
  <c r="HJ13" i="1"/>
  <c r="HJ6" i="1"/>
  <c r="HD8" i="1"/>
  <c r="HD21" i="1"/>
  <c r="HD23" i="1"/>
  <c r="HI30" i="1"/>
  <c r="HI16" i="1"/>
  <c r="HH39" i="1"/>
  <c r="HJ38" i="1" s="1"/>
  <c r="HH30" i="1"/>
  <c r="HH16" i="1"/>
  <c r="HH25" i="1"/>
  <c r="HJ23" i="1" s="1"/>
  <c r="HH11" i="1"/>
  <c r="HJ7" i="1" s="1"/>
  <c r="HK34" i="1"/>
  <c r="HK23" i="1"/>
  <c r="HK24" i="1"/>
  <c r="HK21" i="1"/>
  <c r="HK30" i="1"/>
  <c r="HK20" i="1"/>
  <c r="HK22" i="1"/>
  <c r="HK16" i="1"/>
  <c r="HK10" i="1"/>
  <c r="HK9" i="1"/>
  <c r="HK8" i="1"/>
  <c r="HK6" i="1"/>
  <c r="HK7" i="1"/>
  <c r="HI34" i="1"/>
  <c r="HH34" i="1"/>
  <c r="HG30" i="1"/>
  <c r="HI20" i="1"/>
  <c r="HG16" i="1"/>
  <c r="HH20" i="1"/>
  <c r="HI6" i="1"/>
  <c r="HH6" i="1"/>
  <c r="HG44" i="1"/>
  <c r="HJ44" i="1"/>
  <c r="HH44" i="1"/>
  <c r="HK44" i="1"/>
  <c r="HI44" i="1"/>
  <c r="HA70" i="1"/>
  <c r="HD70" i="1"/>
  <c r="HC70" i="1"/>
  <c r="HB70" i="1"/>
  <c r="HA68" i="1"/>
  <c r="HK69" i="1"/>
  <c r="HK67" i="1"/>
  <c r="HJ72" i="1" s="1"/>
  <c r="HI55" i="1"/>
  <c r="HI59" i="1"/>
  <c r="HA177" i="1"/>
  <c r="HK176" i="1"/>
  <c r="HK149" i="1"/>
  <c r="HK166" i="1"/>
  <c r="HK177" i="1"/>
  <c r="HK66" i="1"/>
  <c r="HG149" i="1"/>
  <c r="HG66" i="1"/>
  <c r="HG166" i="1"/>
  <c r="HI79" i="1"/>
  <c r="HS1" i="1"/>
  <c r="HN1" i="1"/>
  <c r="HP1" i="1"/>
  <c r="HQ1" i="1"/>
  <c r="HO1" i="1"/>
  <c r="HQ2" i="1"/>
  <c r="HP2" i="1"/>
  <c r="HM2" i="1"/>
  <c r="HO2" i="1"/>
  <c r="HN2" i="1"/>
  <c r="HJ166" i="1"/>
  <c r="HJ149" i="1"/>
  <c r="HJ66" i="1"/>
  <c r="HJ79" i="1"/>
  <c r="HI166" i="1"/>
  <c r="HI66" i="1"/>
  <c r="HI149" i="1"/>
  <c r="HH166" i="1"/>
  <c r="HH66" i="1"/>
  <c r="HH149" i="1"/>
  <c r="HH157" i="1" l="1"/>
  <c r="HH160" i="1"/>
  <c r="HI157" i="1"/>
  <c r="HI160" i="1"/>
  <c r="HJ157" i="1"/>
  <c r="HJ160" i="1"/>
  <c r="HG157" i="1"/>
  <c r="HG151" i="1"/>
  <c r="HJ151" i="1"/>
  <c r="HE171" i="1"/>
  <c r="HJ171" i="1"/>
  <c r="HG171" i="1"/>
  <c r="HH171" i="1"/>
  <c r="HI171" i="1"/>
  <c r="HH153" i="1"/>
  <c r="HK39" i="1"/>
  <c r="HH168" i="1"/>
  <c r="HH159" i="1"/>
  <c r="HE159" i="1"/>
  <c r="HH173" i="1"/>
  <c r="HI173" i="1"/>
  <c r="HN71" i="1"/>
  <c r="HG173" i="1"/>
  <c r="HJ173" i="1"/>
  <c r="HI153" i="1"/>
  <c r="HI159" i="1"/>
  <c r="HG168" i="1"/>
  <c r="HG159" i="1"/>
  <c r="HJ153" i="1"/>
  <c r="HJ159" i="1"/>
  <c r="HK11" i="1"/>
  <c r="HM71" i="1"/>
  <c r="HM160" i="1" s="1"/>
  <c r="HM4" i="1"/>
  <c r="HK25" i="1"/>
  <c r="HJ37" i="1"/>
  <c r="HJ35" i="1"/>
  <c r="HE170" i="1"/>
  <c r="HJ36" i="1"/>
  <c r="HE167" i="1"/>
  <c r="HJ21" i="1"/>
  <c r="HJ24" i="1"/>
  <c r="HJ168" i="1"/>
  <c r="HI168" i="1"/>
  <c r="HQ57" i="1"/>
  <c r="HQ43" i="1"/>
  <c r="HQ29" i="1"/>
  <c r="HQ15" i="1"/>
  <c r="HO53" i="1"/>
  <c r="HJ170" i="1"/>
  <c r="HI167" i="1"/>
  <c r="HP71" i="1"/>
  <c r="HO71" i="1"/>
  <c r="HG170" i="1"/>
  <c r="HH167" i="1"/>
  <c r="HQ37" i="1"/>
  <c r="HQ35" i="1"/>
  <c r="HQ38" i="1"/>
  <c r="HQ36" i="1"/>
  <c r="HH170" i="1"/>
  <c r="HJ167" i="1"/>
  <c r="HI170" i="1"/>
  <c r="HG167" i="1"/>
  <c r="HQ34" i="1"/>
  <c r="HQ24" i="1"/>
  <c r="HQ21" i="1"/>
  <c r="HQ23" i="1"/>
  <c r="HQ30" i="1"/>
  <c r="HQ22" i="1"/>
  <c r="HQ20" i="1"/>
  <c r="HQ16" i="1"/>
  <c r="HQ8" i="1"/>
  <c r="HQ7" i="1"/>
  <c r="HQ10" i="1"/>
  <c r="HQ6" i="1"/>
  <c r="HQ9" i="1"/>
  <c r="HO16" i="1"/>
  <c r="HO30" i="1"/>
  <c r="HO34" i="1"/>
  <c r="HN34" i="1"/>
  <c r="HM30" i="1"/>
  <c r="HO20" i="1"/>
  <c r="HM16" i="1"/>
  <c r="HN20" i="1"/>
  <c r="HO6" i="1"/>
  <c r="HN6" i="1"/>
  <c r="HP34" i="1"/>
  <c r="HP30" i="1"/>
  <c r="HP27" i="1"/>
  <c r="HP20" i="1"/>
  <c r="HP28" i="1"/>
  <c r="HP16" i="1"/>
  <c r="HP14" i="1"/>
  <c r="HP13" i="1"/>
  <c r="HP6" i="1"/>
  <c r="HP42" i="1"/>
  <c r="HP41" i="1"/>
  <c r="HJ8" i="1"/>
  <c r="HJ22" i="1"/>
  <c r="HN39" i="1"/>
  <c r="HP38" i="1" s="1"/>
  <c r="HN30" i="1"/>
  <c r="HN25" i="1"/>
  <c r="HP24" i="1" s="1"/>
  <c r="HN16" i="1"/>
  <c r="HN11" i="1"/>
  <c r="HP10" i="1" s="1"/>
  <c r="HJ9" i="1"/>
  <c r="HJ10" i="1"/>
  <c r="HP44" i="1"/>
  <c r="HN44" i="1"/>
  <c r="HQ44" i="1"/>
  <c r="HO44" i="1"/>
  <c r="HM44" i="1"/>
  <c r="HG68" i="1"/>
  <c r="HH70" i="1"/>
  <c r="HJ70" i="1"/>
  <c r="HI70" i="1"/>
  <c r="HG70" i="1"/>
  <c r="HQ67" i="1"/>
  <c r="HP72" i="1" s="1"/>
  <c r="HQ69" i="1"/>
  <c r="HO59" i="1"/>
  <c r="HO55" i="1"/>
  <c r="HO149" i="1"/>
  <c r="HO66" i="1"/>
  <c r="HO166" i="1"/>
  <c r="HT1" i="1"/>
  <c r="HU1" i="1"/>
  <c r="HW1" i="1"/>
  <c r="HV1" i="1"/>
  <c r="HY1" i="1"/>
  <c r="HW2" i="1"/>
  <c r="HT2" i="1"/>
  <c r="HS2" i="1"/>
  <c r="HV2" i="1"/>
  <c r="HU2" i="1"/>
  <c r="HM66" i="1"/>
  <c r="HM149" i="1"/>
  <c r="HO79" i="1"/>
  <c r="HM166" i="1"/>
  <c r="HP149" i="1"/>
  <c r="HP66" i="1"/>
  <c r="HP166" i="1"/>
  <c r="HP79" i="1"/>
  <c r="HN149" i="1"/>
  <c r="HN166" i="1"/>
  <c r="HN66" i="1"/>
  <c r="HQ176" i="1"/>
  <c r="HQ66" i="1"/>
  <c r="HQ149" i="1"/>
  <c r="HQ166" i="1"/>
  <c r="HQ177" i="1"/>
  <c r="HG176" i="1"/>
  <c r="HG177" i="1"/>
  <c r="HO157" i="1" l="1"/>
  <c r="HO160" i="1"/>
  <c r="HP157" i="1"/>
  <c r="HP160" i="1"/>
  <c r="HN157" i="1"/>
  <c r="HN160" i="1"/>
  <c r="HM157" i="1"/>
  <c r="HM151" i="1"/>
  <c r="HP151" i="1"/>
  <c r="HK171" i="1"/>
  <c r="HM173" i="1"/>
  <c r="HP171" i="1"/>
  <c r="HO171" i="1"/>
  <c r="HM171" i="1"/>
  <c r="HN171" i="1"/>
  <c r="HN168" i="1"/>
  <c r="HM153" i="1"/>
  <c r="HO153" i="1"/>
  <c r="HN153" i="1"/>
  <c r="HK159" i="1"/>
  <c r="HN159" i="1"/>
  <c r="HN173" i="1"/>
  <c r="HT71" i="1"/>
  <c r="HO173" i="1"/>
  <c r="HP173" i="1"/>
  <c r="HM168" i="1"/>
  <c r="HP153" i="1"/>
  <c r="HP159" i="1"/>
  <c r="HO159" i="1"/>
  <c r="HM159" i="1"/>
  <c r="HS71" i="1"/>
  <c r="HS160" i="1" s="1"/>
  <c r="HS4" i="1"/>
  <c r="HQ39" i="1"/>
  <c r="HK170" i="1"/>
  <c r="HP35" i="1"/>
  <c r="HQ11" i="1"/>
  <c r="HP36" i="1"/>
  <c r="HP37" i="1"/>
  <c r="HQ25" i="1"/>
  <c r="HK167" i="1"/>
  <c r="HO168" i="1"/>
  <c r="HP168" i="1"/>
  <c r="HU53" i="1"/>
  <c r="HW57" i="1"/>
  <c r="HW15" i="1"/>
  <c r="HW43" i="1"/>
  <c r="HW29" i="1"/>
  <c r="HU71" i="1"/>
  <c r="HP170" i="1"/>
  <c r="HV71" i="1"/>
  <c r="HM167" i="1"/>
  <c r="HM170" i="1"/>
  <c r="HO167" i="1"/>
  <c r="HN170" i="1"/>
  <c r="HT153" i="1"/>
  <c r="HO170" i="1"/>
  <c r="HN167" i="1"/>
  <c r="HP167" i="1"/>
  <c r="HW38" i="1"/>
  <c r="HW36" i="1"/>
  <c r="HW37" i="1"/>
  <c r="HW35" i="1"/>
  <c r="HU34" i="1"/>
  <c r="HS30" i="1"/>
  <c r="HT34" i="1"/>
  <c r="HU20" i="1"/>
  <c r="HT20" i="1"/>
  <c r="HS16" i="1"/>
  <c r="HU6" i="1"/>
  <c r="HT6" i="1"/>
  <c r="HV34" i="1"/>
  <c r="HV30" i="1"/>
  <c r="HV28" i="1"/>
  <c r="HV20" i="1"/>
  <c r="HV16" i="1"/>
  <c r="HV27" i="1"/>
  <c r="HV14" i="1"/>
  <c r="HV13" i="1"/>
  <c r="HV41" i="1"/>
  <c r="HV6" i="1"/>
  <c r="HV42" i="1"/>
  <c r="HP21" i="1"/>
  <c r="HP23" i="1"/>
  <c r="HP22" i="1"/>
  <c r="HP7" i="1"/>
  <c r="HP9" i="1"/>
  <c r="HT39" i="1"/>
  <c r="HV35" i="1" s="1"/>
  <c r="HT30" i="1"/>
  <c r="HT25" i="1"/>
  <c r="HV21" i="1" s="1"/>
  <c r="HT16" i="1"/>
  <c r="HT11" i="1"/>
  <c r="HV9" i="1" s="1"/>
  <c r="HU30" i="1"/>
  <c r="HU16" i="1"/>
  <c r="HW34" i="1"/>
  <c r="HW23" i="1"/>
  <c r="HW30" i="1"/>
  <c r="HW22" i="1"/>
  <c r="HW21" i="1"/>
  <c r="HW20" i="1"/>
  <c r="HW24" i="1"/>
  <c r="HW10" i="1"/>
  <c r="HW9" i="1"/>
  <c r="HW16" i="1"/>
  <c r="HW8" i="1"/>
  <c r="HW7" i="1"/>
  <c r="HW6" i="1"/>
  <c r="HP8" i="1"/>
  <c r="HS44" i="1"/>
  <c r="HT44" i="1"/>
  <c r="HW44" i="1"/>
  <c r="HU44" i="1"/>
  <c r="HV44" i="1"/>
  <c r="HM68" i="1"/>
  <c r="HM70" i="1"/>
  <c r="HN70" i="1"/>
  <c r="HO70" i="1"/>
  <c r="HP70" i="1"/>
  <c r="HW67" i="1"/>
  <c r="HW69" i="1"/>
  <c r="HU55" i="1"/>
  <c r="HU59" i="1"/>
  <c r="HV79" i="1"/>
  <c r="HV149" i="1"/>
  <c r="HV166" i="1"/>
  <c r="HV66" i="1"/>
  <c r="IB1" i="1"/>
  <c r="IE1" i="1"/>
  <c r="IA1" i="1"/>
  <c r="HZ1" i="1"/>
  <c r="IC1" i="1"/>
  <c r="IB2" i="1"/>
  <c r="IA2" i="1"/>
  <c r="IC2" i="1"/>
  <c r="HZ2" i="1"/>
  <c r="HY2" i="1"/>
  <c r="HS149" i="1"/>
  <c r="HS176" i="1" s="1"/>
  <c r="HU79" i="1"/>
  <c r="HS166" i="1"/>
  <c r="HS66" i="1"/>
  <c r="HT166" i="1"/>
  <c r="HT149" i="1"/>
  <c r="HT66" i="1"/>
  <c r="HM176" i="1"/>
  <c r="HM177" i="1"/>
  <c r="HU166" i="1"/>
  <c r="HU149" i="1"/>
  <c r="HU66" i="1"/>
  <c r="HW149" i="1"/>
  <c r="HW177" i="1"/>
  <c r="HW176" i="1"/>
  <c r="HW166" i="1"/>
  <c r="HW66" i="1"/>
  <c r="HV72" i="1" l="1"/>
  <c r="HQ171" i="1"/>
  <c r="HU157" i="1"/>
  <c r="HU160" i="1"/>
  <c r="HT157" i="1"/>
  <c r="HT160" i="1"/>
  <c r="HV157" i="1"/>
  <c r="HV160" i="1"/>
  <c r="HS157" i="1"/>
  <c r="HS151" i="1"/>
  <c r="HV151" i="1"/>
  <c r="HV171" i="1"/>
  <c r="HU171" i="1"/>
  <c r="HT171" i="1"/>
  <c r="HS171" i="1"/>
  <c r="HS153" i="1"/>
  <c r="HQ159" i="1"/>
  <c r="HT170" i="1"/>
  <c r="HT159" i="1"/>
  <c r="HT168" i="1"/>
  <c r="HU153" i="1"/>
  <c r="HZ71" i="1"/>
  <c r="HT173" i="1"/>
  <c r="IA53" i="1"/>
  <c r="HU173" i="1"/>
  <c r="HS173" i="1"/>
  <c r="HV173" i="1"/>
  <c r="HV153" i="1"/>
  <c r="HV159" i="1"/>
  <c r="HS168" i="1"/>
  <c r="HS159" i="1"/>
  <c r="HU159" i="1"/>
  <c r="HW39" i="1"/>
  <c r="HY71" i="1"/>
  <c r="HY160" i="1" s="1"/>
  <c r="HY4" i="1"/>
  <c r="HW11" i="1"/>
  <c r="HV37" i="1"/>
  <c r="HV38" i="1"/>
  <c r="HW25" i="1"/>
  <c r="HV36" i="1"/>
  <c r="HQ170" i="1"/>
  <c r="HQ167" i="1"/>
  <c r="HV168" i="1"/>
  <c r="HU168" i="1"/>
  <c r="IC57" i="1"/>
  <c r="IC29" i="1"/>
  <c r="IC15" i="1"/>
  <c r="IC43" i="1"/>
  <c r="IA71" i="1"/>
  <c r="IB71" i="1"/>
  <c r="HU167" i="1"/>
  <c r="HV167" i="1"/>
  <c r="HS170" i="1"/>
  <c r="HV170" i="1"/>
  <c r="HU170" i="1"/>
  <c r="HT167" i="1"/>
  <c r="IC37" i="1"/>
  <c r="IC35" i="1"/>
  <c r="IC38" i="1"/>
  <c r="IC36" i="1"/>
  <c r="HS167" i="1"/>
  <c r="HV10" i="1"/>
  <c r="HV7" i="1"/>
  <c r="HV22" i="1"/>
  <c r="IA30" i="1"/>
  <c r="IA16" i="1"/>
  <c r="HV8" i="1"/>
  <c r="HV24" i="1"/>
  <c r="IC34" i="1"/>
  <c r="IC24" i="1"/>
  <c r="IC23" i="1"/>
  <c r="IC22" i="1"/>
  <c r="IC21" i="1"/>
  <c r="IC30" i="1"/>
  <c r="IC20" i="1"/>
  <c r="IC16" i="1"/>
  <c r="IC8" i="1"/>
  <c r="IC7" i="1"/>
  <c r="IC10" i="1"/>
  <c r="IC9" i="1"/>
  <c r="IC6" i="1"/>
  <c r="IA34" i="1"/>
  <c r="HZ34" i="1"/>
  <c r="HY30" i="1"/>
  <c r="IA20" i="1"/>
  <c r="HZ20" i="1"/>
  <c r="HY16" i="1"/>
  <c r="IA6" i="1"/>
  <c r="HZ6" i="1"/>
  <c r="IB34" i="1"/>
  <c r="IB30" i="1"/>
  <c r="IB20" i="1"/>
  <c r="IB27" i="1"/>
  <c r="IB28" i="1"/>
  <c r="IB14" i="1"/>
  <c r="IB13" i="1"/>
  <c r="IB16" i="1"/>
  <c r="IB41" i="1"/>
  <c r="IB42" i="1"/>
  <c r="IB6" i="1"/>
  <c r="HV23" i="1"/>
  <c r="HZ39" i="1"/>
  <c r="IB36" i="1" s="1"/>
  <c r="HZ30" i="1"/>
  <c r="HZ25" i="1"/>
  <c r="IB22" i="1" s="1"/>
  <c r="HZ16" i="1"/>
  <c r="HZ11" i="1"/>
  <c r="IB9" i="1" s="1"/>
  <c r="IC44" i="1"/>
  <c r="IA44" i="1"/>
  <c r="HY44" i="1"/>
  <c r="IB44" i="1"/>
  <c r="HZ44" i="1"/>
  <c r="HT70" i="1"/>
  <c r="HU70" i="1"/>
  <c r="HS70" i="1"/>
  <c r="HV70" i="1"/>
  <c r="HS177" i="1"/>
  <c r="HS68" i="1"/>
  <c r="IC69" i="1"/>
  <c r="IC67" i="1"/>
  <c r="IB72" i="1" s="1"/>
  <c r="IA59" i="1"/>
  <c r="IA55" i="1"/>
  <c r="HY166" i="1"/>
  <c r="HY66" i="1"/>
  <c r="HY149" i="1"/>
  <c r="IA79" i="1"/>
  <c r="IB166" i="1"/>
  <c r="IB149" i="1"/>
  <c r="IB66" i="1"/>
  <c r="IB79" i="1"/>
  <c r="IG1" i="1"/>
  <c r="II1" i="1"/>
  <c r="IK1" i="1"/>
  <c r="IF1" i="1"/>
  <c r="IH1" i="1"/>
  <c r="IH2" i="1"/>
  <c r="II2" i="1"/>
  <c r="IG2" i="1"/>
  <c r="IE2" i="1"/>
  <c r="IF2" i="1"/>
  <c r="HZ149" i="1"/>
  <c r="HZ166" i="1"/>
  <c r="HZ66" i="1"/>
  <c r="IC176" i="1"/>
  <c r="IC177" i="1"/>
  <c r="IC66" i="1"/>
  <c r="IC166" i="1"/>
  <c r="IC149" i="1"/>
  <c r="IA66" i="1"/>
  <c r="IA166" i="1"/>
  <c r="IA149" i="1"/>
  <c r="HW171" i="1" l="1"/>
  <c r="IA157" i="1"/>
  <c r="IA160" i="1"/>
  <c r="HZ157" i="1"/>
  <c r="HZ160" i="1"/>
  <c r="IB157" i="1"/>
  <c r="IB160" i="1"/>
  <c r="HY157" i="1"/>
  <c r="HY151" i="1"/>
  <c r="IB151" i="1"/>
  <c r="HZ171" i="1"/>
  <c r="IB171" i="1"/>
  <c r="IA171" i="1"/>
  <c r="HY171" i="1"/>
  <c r="IC171" i="1" s="1"/>
  <c r="HZ153" i="1"/>
  <c r="HY153" i="1"/>
  <c r="HZ168" i="1"/>
  <c r="HZ159" i="1"/>
  <c r="HW159" i="1"/>
  <c r="IF71" i="1"/>
  <c r="IF170" i="1" s="1"/>
  <c r="HY173" i="1"/>
  <c r="HZ173" i="1"/>
  <c r="IA173" i="1"/>
  <c r="IB173" i="1"/>
  <c r="IB153" i="1"/>
  <c r="IB159" i="1"/>
  <c r="IA153" i="1"/>
  <c r="IA159" i="1"/>
  <c r="HY168" i="1"/>
  <c r="HY159" i="1"/>
  <c r="HW167" i="1"/>
  <c r="IE71" i="1"/>
  <c r="IE4" i="1"/>
  <c r="IC39" i="1"/>
  <c r="IC25" i="1"/>
  <c r="IB38" i="1"/>
  <c r="IB35" i="1"/>
  <c r="IC11" i="1"/>
  <c r="HW170" i="1"/>
  <c r="IB37" i="1"/>
  <c r="IA168" i="1"/>
  <c r="IB168" i="1"/>
  <c r="IG53" i="1"/>
  <c r="II57" i="1"/>
  <c r="II15" i="1"/>
  <c r="II43" i="1"/>
  <c r="II29" i="1"/>
  <c r="IB170" i="1"/>
  <c r="IG71" i="1"/>
  <c r="IA170" i="1"/>
  <c r="IH71" i="1"/>
  <c r="IA167" i="1"/>
  <c r="HZ167" i="1"/>
  <c r="HZ170" i="1"/>
  <c r="IB167" i="1"/>
  <c r="II38" i="1"/>
  <c r="II36" i="1"/>
  <c r="II37" i="1"/>
  <c r="II35" i="1"/>
  <c r="HY167" i="1"/>
  <c r="IF153" i="1"/>
  <c r="HY170" i="1"/>
  <c r="IF39" i="1"/>
  <c r="IH36" i="1" s="1"/>
  <c r="IF30" i="1"/>
  <c r="IF16" i="1"/>
  <c r="IF25" i="1"/>
  <c r="IH23" i="1" s="1"/>
  <c r="IF11" i="1"/>
  <c r="IH10" i="1" s="1"/>
  <c r="IH34" i="1"/>
  <c r="IH28" i="1"/>
  <c r="IH27" i="1"/>
  <c r="IH20" i="1"/>
  <c r="IH30" i="1"/>
  <c r="IH16" i="1"/>
  <c r="IH14" i="1"/>
  <c r="IH6" i="1"/>
  <c r="IH42" i="1"/>
  <c r="IH13" i="1"/>
  <c r="IH41" i="1"/>
  <c r="IG34" i="1"/>
  <c r="IF34" i="1"/>
  <c r="IE30" i="1"/>
  <c r="IG20" i="1"/>
  <c r="IE16" i="1"/>
  <c r="IG6" i="1"/>
  <c r="IF20" i="1"/>
  <c r="IF6" i="1"/>
  <c r="IB7" i="1"/>
  <c r="IB10" i="1"/>
  <c r="IB24" i="1"/>
  <c r="IG30" i="1"/>
  <c r="IG16" i="1"/>
  <c r="II34" i="1"/>
  <c r="II23" i="1"/>
  <c r="II24" i="1"/>
  <c r="II21" i="1"/>
  <c r="II30" i="1"/>
  <c r="II20" i="1"/>
  <c r="II22" i="1"/>
  <c r="II16" i="1"/>
  <c r="II10" i="1"/>
  <c r="II9" i="1"/>
  <c r="II7" i="1"/>
  <c r="II8" i="1"/>
  <c r="II6" i="1"/>
  <c r="IB8" i="1"/>
  <c r="IB21" i="1"/>
  <c r="IB23" i="1"/>
  <c r="IG44" i="1"/>
  <c r="II44" i="1"/>
  <c r="IF44" i="1"/>
  <c r="IH44" i="1"/>
  <c r="IE44" i="1"/>
  <c r="HY70" i="1"/>
  <c r="IB70" i="1"/>
  <c r="HZ70" i="1"/>
  <c r="IA70" i="1"/>
  <c r="HY68" i="1"/>
  <c r="II69" i="1"/>
  <c r="II67" i="1"/>
  <c r="IG55" i="1"/>
  <c r="IG59" i="1"/>
  <c r="II166" i="1"/>
  <c r="II176" i="1"/>
  <c r="II66" i="1"/>
  <c r="II177" i="1"/>
  <c r="II149" i="1"/>
  <c r="IM1" i="1"/>
  <c r="IQ1" i="1"/>
  <c r="IN1" i="1"/>
  <c r="IL1" i="1"/>
  <c r="IO1" i="1"/>
  <c r="IK2" i="1"/>
  <c r="IN2" i="1"/>
  <c r="IL2" i="1"/>
  <c r="IO2" i="1"/>
  <c r="IM2" i="1"/>
  <c r="IF149" i="1"/>
  <c r="IF166" i="1"/>
  <c r="IF66" i="1"/>
  <c r="IH66" i="1"/>
  <c r="IH166" i="1"/>
  <c r="IH149" i="1"/>
  <c r="IH79" i="1"/>
  <c r="IE149" i="1"/>
  <c r="IG79" i="1"/>
  <c r="IE166" i="1"/>
  <c r="IE66" i="1"/>
  <c r="IG166" i="1"/>
  <c r="IG149" i="1"/>
  <c r="IG66" i="1"/>
  <c r="HY176" i="1"/>
  <c r="HY177" i="1"/>
  <c r="IH72" i="1" l="1"/>
  <c r="IH151" i="1"/>
  <c r="IE160" i="1"/>
  <c r="IH157" i="1"/>
  <c r="IH160" i="1"/>
  <c r="IF157" i="1"/>
  <c r="IF160" i="1"/>
  <c r="IG157" i="1"/>
  <c r="IG160" i="1"/>
  <c r="IE157" i="1"/>
  <c r="IE151" i="1"/>
  <c r="IF171" i="1"/>
  <c r="IG171" i="1"/>
  <c r="IH171" i="1"/>
  <c r="IE171" i="1"/>
  <c r="IF168" i="1"/>
  <c r="IF159" i="1"/>
  <c r="IE153" i="1"/>
  <c r="IH22" i="1"/>
  <c r="IC159" i="1"/>
  <c r="IH24" i="1"/>
  <c r="IH21" i="1"/>
  <c r="IH153" i="1"/>
  <c r="IC167" i="1"/>
  <c r="IF173" i="1"/>
  <c r="IG173" i="1"/>
  <c r="IE173" i="1"/>
  <c r="IL71" i="1"/>
  <c r="IH173" i="1"/>
  <c r="IH159" i="1"/>
  <c r="IE168" i="1"/>
  <c r="IE159" i="1"/>
  <c r="IG153" i="1"/>
  <c r="IG159" i="1"/>
  <c r="IK71" i="1"/>
  <c r="IK160" i="1" s="1"/>
  <c r="IK4" i="1"/>
  <c r="II39" i="1"/>
  <c r="II25" i="1"/>
  <c r="IH7" i="1"/>
  <c r="IH38" i="1"/>
  <c r="IH8" i="1"/>
  <c r="IC170" i="1"/>
  <c r="IH35" i="1"/>
  <c r="IH9" i="1"/>
  <c r="IH37" i="1"/>
  <c r="II11" i="1"/>
  <c r="IH168" i="1"/>
  <c r="IG168" i="1"/>
  <c r="IO57" i="1"/>
  <c r="IO15" i="1"/>
  <c r="IO43" i="1"/>
  <c r="IO29" i="1"/>
  <c r="IM53" i="1"/>
  <c r="IG170" i="1"/>
  <c r="IH170" i="1"/>
  <c r="IN71" i="1"/>
  <c r="IN153" i="1" s="1"/>
  <c r="IM71" i="1"/>
  <c r="IE167" i="1"/>
  <c r="IF167" i="1"/>
  <c r="IE170" i="1"/>
  <c r="IH167" i="1"/>
  <c r="IO37" i="1"/>
  <c r="IO35" i="1"/>
  <c r="IO38" i="1"/>
  <c r="IO36" i="1"/>
  <c r="IG167" i="1"/>
  <c r="IO34" i="1"/>
  <c r="IO24" i="1"/>
  <c r="IO21" i="1"/>
  <c r="IO30" i="1"/>
  <c r="IO22" i="1"/>
  <c r="IO20" i="1"/>
  <c r="IO23" i="1"/>
  <c r="IO16" i="1"/>
  <c r="IO8" i="1"/>
  <c r="IO7" i="1"/>
  <c r="IO9" i="1"/>
  <c r="IO10" i="1"/>
  <c r="IO6" i="1"/>
  <c r="IM30" i="1"/>
  <c r="IM16" i="1"/>
  <c r="IM34" i="1"/>
  <c r="IL34" i="1"/>
  <c r="IK30" i="1"/>
  <c r="IM20" i="1"/>
  <c r="IK16" i="1"/>
  <c r="IL20" i="1"/>
  <c r="IM6" i="1"/>
  <c r="IL6" i="1"/>
  <c r="IL39" i="1"/>
  <c r="IN38" i="1" s="1"/>
  <c r="IL30" i="1"/>
  <c r="IL25" i="1"/>
  <c r="IN23" i="1" s="1"/>
  <c r="IL11" i="1"/>
  <c r="IN10" i="1" s="1"/>
  <c r="IL16" i="1"/>
  <c r="IN34" i="1"/>
  <c r="IN24" i="1"/>
  <c r="IN30" i="1"/>
  <c r="IN27" i="1"/>
  <c r="IN20" i="1"/>
  <c r="IN16" i="1"/>
  <c r="IN28" i="1"/>
  <c r="IN14" i="1"/>
  <c r="IN13" i="1"/>
  <c r="IN42" i="1"/>
  <c r="IN6" i="1"/>
  <c r="IN41" i="1"/>
  <c r="IM44" i="1"/>
  <c r="IK44" i="1"/>
  <c r="IO44" i="1"/>
  <c r="IL44" i="1"/>
  <c r="IN44" i="1"/>
  <c r="IG70" i="1"/>
  <c r="IE68" i="1"/>
  <c r="IE70" i="1"/>
  <c r="IH70" i="1"/>
  <c r="IF70" i="1"/>
  <c r="IO67" i="1"/>
  <c r="IN72" i="1" s="1"/>
  <c r="IO69" i="1"/>
  <c r="IM59" i="1"/>
  <c r="IM55" i="1"/>
  <c r="IN66" i="1"/>
  <c r="IN149" i="1"/>
  <c r="IN166" i="1"/>
  <c r="IN79" i="1"/>
  <c r="IM166" i="1"/>
  <c r="IM149" i="1"/>
  <c r="IM66" i="1"/>
  <c r="IM79" i="1"/>
  <c r="IK149" i="1"/>
  <c r="IK66" i="1"/>
  <c r="IK166" i="1"/>
  <c r="IW1" i="1"/>
  <c r="IR1" i="1"/>
  <c r="IS1" i="1"/>
  <c r="IU1" i="1"/>
  <c r="IT1" i="1"/>
  <c r="IR2" i="1"/>
  <c r="IU2" i="1"/>
  <c r="IS2" i="1"/>
  <c r="IQ2" i="1"/>
  <c r="IT2" i="1"/>
  <c r="IO149" i="1"/>
  <c r="IO166" i="1"/>
  <c r="IO176" i="1"/>
  <c r="IO66" i="1"/>
  <c r="IO177" i="1"/>
  <c r="IE176" i="1"/>
  <c r="IE177" i="1"/>
  <c r="IL66" i="1"/>
  <c r="IL149" i="1"/>
  <c r="IL166" i="1"/>
  <c r="IK153" i="1" l="1"/>
  <c r="II171" i="1"/>
  <c r="IM157" i="1"/>
  <c r="IM160" i="1"/>
  <c r="IN157" i="1"/>
  <c r="IN160" i="1"/>
  <c r="IL157" i="1"/>
  <c r="IL160" i="1"/>
  <c r="IK157" i="1"/>
  <c r="IK151" i="1"/>
  <c r="IN151" i="1"/>
  <c r="IN171" i="1"/>
  <c r="IK171" i="1"/>
  <c r="IM171" i="1"/>
  <c r="IL171" i="1"/>
  <c r="IL167" i="1"/>
  <c r="IL168" i="1"/>
  <c r="II159" i="1"/>
  <c r="IL159" i="1"/>
  <c r="IL153" i="1"/>
  <c r="IL173" i="1"/>
  <c r="IM173" i="1"/>
  <c r="IR71" i="1"/>
  <c r="IN173" i="1"/>
  <c r="IK173" i="1"/>
  <c r="IM153" i="1"/>
  <c r="IM159" i="1"/>
  <c r="IN159" i="1"/>
  <c r="IK168" i="1"/>
  <c r="IK159" i="1"/>
  <c r="IO39" i="1"/>
  <c r="IN7" i="1"/>
  <c r="IQ71" i="1"/>
  <c r="IQ4" i="1"/>
  <c r="IM170" i="1"/>
  <c r="IN9" i="1"/>
  <c r="IN37" i="1"/>
  <c r="IN8" i="1"/>
  <c r="IO11" i="1"/>
  <c r="IN35" i="1"/>
  <c r="IO25" i="1"/>
  <c r="IN36" i="1"/>
  <c r="II170" i="1"/>
  <c r="IN21" i="1"/>
  <c r="II167" i="1"/>
  <c r="IN168" i="1"/>
  <c r="IM168" i="1"/>
  <c r="IS53" i="1"/>
  <c r="IU57" i="1"/>
  <c r="IU29" i="1"/>
  <c r="IU15" i="1"/>
  <c r="IU43" i="1"/>
  <c r="IN167" i="1"/>
  <c r="IS71" i="1"/>
  <c r="IT71" i="1"/>
  <c r="IK167" i="1"/>
  <c r="IN170" i="1"/>
  <c r="IU38" i="1"/>
  <c r="IU36" i="1"/>
  <c r="IU37" i="1"/>
  <c r="IU35" i="1"/>
  <c r="IL170" i="1"/>
  <c r="IK170" i="1"/>
  <c r="IM167" i="1"/>
  <c r="IR39" i="1"/>
  <c r="IT36" i="1" s="1"/>
  <c r="IR30" i="1"/>
  <c r="IR25" i="1"/>
  <c r="IT21" i="1" s="1"/>
  <c r="IR16" i="1"/>
  <c r="IR11" i="1"/>
  <c r="IT7" i="1" s="1"/>
  <c r="IT34" i="1"/>
  <c r="IT24" i="1"/>
  <c r="IT30" i="1"/>
  <c r="IT28" i="1"/>
  <c r="IT20" i="1"/>
  <c r="IT16" i="1"/>
  <c r="IT27" i="1"/>
  <c r="IT8" i="1"/>
  <c r="IT14" i="1"/>
  <c r="IT13" i="1"/>
  <c r="IT6" i="1"/>
  <c r="IT41" i="1"/>
  <c r="IT42" i="1"/>
  <c r="IS34" i="1"/>
  <c r="IQ30" i="1"/>
  <c r="IR34" i="1"/>
  <c r="IS20" i="1"/>
  <c r="IR20" i="1"/>
  <c r="IQ16" i="1"/>
  <c r="IS6" i="1"/>
  <c r="IR6" i="1"/>
  <c r="IU34" i="1"/>
  <c r="IU23" i="1"/>
  <c r="IU30" i="1"/>
  <c r="IU24" i="1"/>
  <c r="IU22" i="1"/>
  <c r="IU21" i="1"/>
  <c r="IU20" i="1"/>
  <c r="IU16" i="1"/>
  <c r="IU10" i="1"/>
  <c r="IU9" i="1"/>
  <c r="IU7" i="1"/>
  <c r="IU8" i="1"/>
  <c r="IU6" i="1"/>
  <c r="IS30" i="1"/>
  <c r="IS16" i="1"/>
  <c r="IN22" i="1"/>
  <c r="IS44" i="1"/>
  <c r="IU44" i="1"/>
  <c r="IT44" i="1"/>
  <c r="IR44" i="1"/>
  <c r="IQ44" i="1"/>
  <c r="IK68" i="1"/>
  <c r="IK70" i="1"/>
  <c r="IU67" i="1"/>
  <c r="IT72" i="1" s="1"/>
  <c r="IU69" i="1"/>
  <c r="IM70" i="1"/>
  <c r="IN70" i="1"/>
  <c r="IL70" i="1"/>
  <c r="IS55" i="1"/>
  <c r="IS59" i="1"/>
  <c r="IQ149" i="1"/>
  <c r="IQ66" i="1"/>
  <c r="IS79" i="1"/>
  <c r="IQ166" i="1"/>
  <c r="JA1" i="1"/>
  <c r="JC1" i="1"/>
  <c r="JI1" i="1" s="1"/>
  <c r="IZ1" i="1"/>
  <c r="IX1" i="1"/>
  <c r="IY1" i="1"/>
  <c r="IZ2" i="1"/>
  <c r="JA2" i="1"/>
  <c r="IY2" i="1"/>
  <c r="IX2" i="1"/>
  <c r="IW2" i="1"/>
  <c r="IK176" i="1"/>
  <c r="IK177" i="1"/>
  <c r="IS166" i="1"/>
  <c r="IS66" i="1"/>
  <c r="IS149" i="1"/>
  <c r="IU166" i="1"/>
  <c r="IU176" i="1"/>
  <c r="IU66" i="1"/>
  <c r="IU149" i="1"/>
  <c r="IU177" i="1"/>
  <c r="IT66" i="1"/>
  <c r="IT166" i="1"/>
  <c r="IT149" i="1"/>
  <c r="IT79" i="1"/>
  <c r="IR166" i="1"/>
  <c r="IR66" i="1"/>
  <c r="IR149" i="1"/>
  <c r="IT151" i="1" l="1"/>
  <c r="IQ160" i="1"/>
  <c r="IS157" i="1"/>
  <c r="IS160" i="1"/>
  <c r="IT157" i="1"/>
  <c r="IT160" i="1"/>
  <c r="IR157" i="1"/>
  <c r="IR160" i="1"/>
  <c r="IQ157" i="1"/>
  <c r="IQ151" i="1"/>
  <c r="IO171" i="1"/>
  <c r="IQ171" i="1"/>
  <c r="IS171" i="1"/>
  <c r="IR171" i="1"/>
  <c r="IT171" i="1"/>
  <c r="IT10" i="1"/>
  <c r="IO159" i="1"/>
  <c r="IT9" i="1"/>
  <c r="IQ153" i="1"/>
  <c r="IT153" i="1"/>
  <c r="IR170" i="1"/>
  <c r="IR168" i="1"/>
  <c r="IR159" i="1"/>
  <c r="IR153" i="1"/>
  <c r="IR173" i="1"/>
  <c r="IX71" i="1"/>
  <c r="IX153" i="1" s="1"/>
  <c r="IT173" i="1"/>
  <c r="IQ173" i="1"/>
  <c r="IY53" i="1"/>
  <c r="IS173" i="1"/>
  <c r="IS153" i="1"/>
  <c r="IS159" i="1"/>
  <c r="IT159" i="1"/>
  <c r="IQ168" i="1"/>
  <c r="IQ159" i="1"/>
  <c r="IT35" i="1"/>
  <c r="IW71" i="1"/>
  <c r="IW4" i="1"/>
  <c r="IT38" i="1"/>
  <c r="IT37" i="1"/>
  <c r="IU39" i="1"/>
  <c r="IU25" i="1"/>
  <c r="IO170" i="1"/>
  <c r="IT23" i="1"/>
  <c r="IU11" i="1"/>
  <c r="IT22" i="1"/>
  <c r="IO167" i="1"/>
  <c r="IT168" i="1"/>
  <c r="IS168" i="1"/>
  <c r="JA57" i="1"/>
  <c r="JA15" i="1"/>
  <c r="JA43" i="1"/>
  <c r="JA29" i="1"/>
  <c r="IT167" i="1"/>
  <c r="IY71" i="1"/>
  <c r="IZ71" i="1"/>
  <c r="IQ170" i="1"/>
  <c r="IR167" i="1"/>
  <c r="IS167" i="1"/>
  <c r="IT170" i="1"/>
  <c r="IS170" i="1"/>
  <c r="JA37" i="1"/>
  <c r="JA35" i="1"/>
  <c r="JA38" i="1"/>
  <c r="JA36" i="1"/>
  <c r="IQ167" i="1"/>
  <c r="IY30" i="1"/>
  <c r="IY16" i="1"/>
  <c r="IX39" i="1"/>
  <c r="IZ35" i="1" s="1"/>
  <c r="IX30" i="1"/>
  <c r="IX25" i="1"/>
  <c r="IZ22" i="1" s="1"/>
  <c r="IX16" i="1"/>
  <c r="IX11" i="1"/>
  <c r="IZ7" i="1" s="1"/>
  <c r="JA34" i="1"/>
  <c r="JA24" i="1"/>
  <c r="JA22" i="1"/>
  <c r="JA21" i="1"/>
  <c r="JA23" i="1"/>
  <c r="JA20" i="1"/>
  <c r="JA30" i="1"/>
  <c r="JA16" i="1"/>
  <c r="JA8" i="1"/>
  <c r="JA7" i="1"/>
  <c r="JA9" i="1"/>
  <c r="JA10" i="1"/>
  <c r="JA6" i="1"/>
  <c r="IY34" i="1"/>
  <c r="IX34" i="1"/>
  <c r="IW30" i="1"/>
  <c r="IY20" i="1"/>
  <c r="IX20" i="1"/>
  <c r="IW16" i="1"/>
  <c r="IY6" i="1"/>
  <c r="IX6" i="1"/>
  <c r="IZ34" i="1"/>
  <c r="IZ30" i="1"/>
  <c r="IZ20" i="1"/>
  <c r="IZ27" i="1"/>
  <c r="IZ28" i="1"/>
  <c r="IZ16" i="1"/>
  <c r="IZ14" i="1"/>
  <c r="IZ13" i="1"/>
  <c r="IZ41" i="1"/>
  <c r="IZ42" i="1"/>
  <c r="IZ6" i="1"/>
  <c r="IZ44" i="1"/>
  <c r="IY44" i="1"/>
  <c r="JA44" i="1"/>
  <c r="IW44" i="1"/>
  <c r="IX44" i="1"/>
  <c r="JL2" i="1"/>
  <c r="JJ2" i="1"/>
  <c r="JM2" i="1"/>
  <c r="JO1" i="1"/>
  <c r="JI2" i="1"/>
  <c r="JK1" i="1"/>
  <c r="JL1" i="1"/>
  <c r="JJ1" i="1"/>
  <c r="JK2" i="1"/>
  <c r="JM1" i="1"/>
  <c r="IQ68" i="1"/>
  <c r="IS70" i="1"/>
  <c r="IQ70" i="1"/>
  <c r="IT70" i="1"/>
  <c r="IR70" i="1"/>
  <c r="JA69" i="1"/>
  <c r="JA67" i="1"/>
  <c r="IY59" i="1"/>
  <c r="IY55" i="1"/>
  <c r="IY66" i="1"/>
  <c r="IY149" i="1"/>
  <c r="IY166" i="1"/>
  <c r="JA66" i="1"/>
  <c r="JA149" i="1"/>
  <c r="JA166" i="1"/>
  <c r="JA176" i="1"/>
  <c r="JA177" i="1"/>
  <c r="IW166" i="1"/>
  <c r="IY79" i="1"/>
  <c r="IW66" i="1"/>
  <c r="IW149" i="1"/>
  <c r="IW177" i="1" s="1"/>
  <c r="IZ149" i="1"/>
  <c r="IZ166" i="1"/>
  <c r="IZ66" i="1"/>
  <c r="IZ79" i="1"/>
  <c r="JE1" i="1"/>
  <c r="JF1" i="1"/>
  <c r="JD1" i="1"/>
  <c r="JG1" i="1"/>
  <c r="JG2" i="1"/>
  <c r="JC2" i="1"/>
  <c r="JE2" i="1"/>
  <c r="JF2" i="1"/>
  <c r="JD2" i="1"/>
  <c r="IX166" i="1"/>
  <c r="IX66" i="1"/>
  <c r="IX149" i="1"/>
  <c r="IQ176" i="1"/>
  <c r="IQ177" i="1"/>
  <c r="IZ72" i="1" l="1"/>
  <c r="IU171" i="1"/>
  <c r="IZ157" i="1"/>
  <c r="IZ160" i="1"/>
  <c r="IY157" i="1"/>
  <c r="IY160" i="1"/>
  <c r="IX157" i="1"/>
  <c r="IX160" i="1"/>
  <c r="IZ151" i="1"/>
  <c r="IW160" i="1"/>
  <c r="IW157" i="1"/>
  <c r="IW151" i="1"/>
  <c r="IX168" i="1"/>
  <c r="IX170" i="1"/>
  <c r="IX171" i="1"/>
  <c r="IY171" i="1"/>
  <c r="IW171" i="1"/>
  <c r="IZ171" i="1"/>
  <c r="IZ21" i="1"/>
  <c r="IZ24" i="1"/>
  <c r="IX159" i="1"/>
  <c r="IZ9" i="1"/>
  <c r="IU159" i="1"/>
  <c r="IZ10" i="1"/>
  <c r="IW153" i="1"/>
  <c r="IZ8" i="1"/>
  <c r="IZ23" i="1"/>
  <c r="IX173" i="1"/>
  <c r="IY173" i="1"/>
  <c r="IW173" i="1"/>
  <c r="JJ71" i="1"/>
  <c r="JD71" i="1"/>
  <c r="IZ173" i="1"/>
  <c r="IW168" i="1"/>
  <c r="IZ153" i="1"/>
  <c r="IZ159" i="1"/>
  <c r="IW159" i="1"/>
  <c r="IY153" i="1"/>
  <c r="IY159" i="1"/>
  <c r="JA39" i="1"/>
  <c r="IZ38" i="1"/>
  <c r="JC71" i="1"/>
  <c r="JC4" i="1"/>
  <c r="JI71" i="1"/>
  <c r="JI4" i="1"/>
  <c r="IZ36" i="1"/>
  <c r="JA11" i="1"/>
  <c r="IU167" i="1"/>
  <c r="IZ37" i="1"/>
  <c r="IU170" i="1"/>
  <c r="JA25" i="1"/>
  <c r="IY168" i="1"/>
  <c r="IZ168" i="1"/>
  <c r="JE53" i="1"/>
  <c r="JK53" i="1"/>
  <c r="JG57" i="1"/>
  <c r="JG29" i="1"/>
  <c r="JG15" i="1"/>
  <c r="JG43" i="1"/>
  <c r="JM57" i="1"/>
  <c r="JM43" i="1"/>
  <c r="JM29" i="1"/>
  <c r="JM15" i="1"/>
  <c r="IZ170" i="1"/>
  <c r="JE71" i="1"/>
  <c r="JK71" i="1"/>
  <c r="JL71" i="1"/>
  <c r="JF71" i="1"/>
  <c r="IX167" i="1"/>
  <c r="JG38" i="1"/>
  <c r="JG36" i="1"/>
  <c r="JG37" i="1"/>
  <c r="JG35" i="1"/>
  <c r="JM37" i="1"/>
  <c r="JM35" i="1"/>
  <c r="JM38" i="1"/>
  <c r="JM36" i="1"/>
  <c r="IY167" i="1"/>
  <c r="IY170" i="1"/>
  <c r="JF153" i="1"/>
  <c r="IW167" i="1"/>
  <c r="IZ167" i="1"/>
  <c r="IW170" i="1"/>
  <c r="JG34" i="1"/>
  <c r="JG23" i="1"/>
  <c r="JG24" i="1"/>
  <c r="JG21" i="1"/>
  <c r="JG30" i="1"/>
  <c r="JG22" i="1"/>
  <c r="JG20" i="1"/>
  <c r="JG16" i="1"/>
  <c r="JG10" i="1"/>
  <c r="JG9" i="1"/>
  <c r="JG8" i="1"/>
  <c r="JG7" i="1"/>
  <c r="JG6" i="1"/>
  <c r="JF34" i="1"/>
  <c r="JF28" i="1"/>
  <c r="JF27" i="1"/>
  <c r="JF20" i="1"/>
  <c r="JF30" i="1"/>
  <c r="JF16" i="1"/>
  <c r="JF41" i="1"/>
  <c r="JF13" i="1"/>
  <c r="JF14" i="1"/>
  <c r="JF6" i="1"/>
  <c r="JF42" i="1"/>
  <c r="JJ39" i="1"/>
  <c r="JL36" i="1" s="1"/>
  <c r="JJ30" i="1"/>
  <c r="JJ25" i="1"/>
  <c r="JL23" i="1" s="1"/>
  <c r="JJ16" i="1"/>
  <c r="JJ11" i="1"/>
  <c r="JL9" i="1" s="1"/>
  <c r="JE30" i="1"/>
  <c r="JE16" i="1"/>
  <c r="JK30" i="1"/>
  <c r="JK16" i="1"/>
  <c r="JK34" i="1"/>
  <c r="JJ34" i="1"/>
  <c r="JI30" i="1"/>
  <c r="JK20" i="1"/>
  <c r="JI16" i="1"/>
  <c r="JJ20" i="1"/>
  <c r="JK6" i="1"/>
  <c r="JJ6" i="1"/>
  <c r="JL34" i="1"/>
  <c r="JL21" i="1"/>
  <c r="JL30" i="1"/>
  <c r="JL27" i="1"/>
  <c r="JL20" i="1"/>
  <c r="JL28" i="1"/>
  <c r="JL16" i="1"/>
  <c r="JL10" i="1"/>
  <c r="JL14" i="1"/>
  <c r="JL13" i="1"/>
  <c r="JL8" i="1"/>
  <c r="JL6" i="1"/>
  <c r="JL42" i="1"/>
  <c r="JL41" i="1"/>
  <c r="JE34" i="1"/>
  <c r="JD34" i="1"/>
  <c r="JC30" i="1"/>
  <c r="JE20" i="1"/>
  <c r="JC16" i="1"/>
  <c r="JD20" i="1"/>
  <c r="JE6" i="1"/>
  <c r="JD6" i="1"/>
  <c r="JD39" i="1"/>
  <c r="JF38" i="1" s="1"/>
  <c r="JD30" i="1"/>
  <c r="JD16" i="1"/>
  <c r="JD25" i="1"/>
  <c r="JF22" i="1" s="1"/>
  <c r="JD11" i="1"/>
  <c r="JF8" i="1" s="1"/>
  <c r="JM34" i="1"/>
  <c r="JM24" i="1"/>
  <c r="JM21" i="1"/>
  <c r="JM23" i="1"/>
  <c r="JM30" i="1"/>
  <c r="JM22" i="1"/>
  <c r="JM20" i="1"/>
  <c r="JM16" i="1"/>
  <c r="JM8" i="1"/>
  <c r="JM7" i="1"/>
  <c r="JM10" i="1"/>
  <c r="JM9" i="1"/>
  <c r="JM6" i="1"/>
  <c r="JC44" i="1"/>
  <c r="JD44" i="1"/>
  <c r="JG44" i="1"/>
  <c r="JM44" i="1"/>
  <c r="JF44" i="1"/>
  <c r="JE44" i="1"/>
  <c r="JJ44" i="1"/>
  <c r="JK44" i="1"/>
  <c r="JI44" i="1"/>
  <c r="JL44" i="1"/>
  <c r="JJ149" i="1"/>
  <c r="JJ66" i="1"/>
  <c r="JJ166" i="1"/>
  <c r="JK149" i="1"/>
  <c r="JK66" i="1"/>
  <c r="JK166" i="1"/>
  <c r="JK59" i="1"/>
  <c r="JK55" i="1"/>
  <c r="JK79" i="1"/>
  <c r="JI66" i="1"/>
  <c r="JI166" i="1"/>
  <c r="JI149" i="1"/>
  <c r="JI177" i="1" s="1"/>
  <c r="JL166" i="1"/>
  <c r="JL149" i="1"/>
  <c r="JL79" i="1"/>
  <c r="JL66" i="1"/>
  <c r="JU1" i="1"/>
  <c r="JO2" i="1"/>
  <c r="JP2" i="1"/>
  <c r="JQ2" i="1"/>
  <c r="JP1" i="1"/>
  <c r="JS1" i="1"/>
  <c r="JQ1" i="1"/>
  <c r="JR1" i="1"/>
  <c r="JR2" i="1"/>
  <c r="JS2" i="1"/>
  <c r="JM177" i="1"/>
  <c r="JM176" i="1"/>
  <c r="JM166" i="1"/>
  <c r="JM67" i="1"/>
  <c r="JM149" i="1"/>
  <c r="JM69" i="1"/>
  <c r="JM66" i="1"/>
  <c r="IY70" i="1"/>
  <c r="IZ70" i="1"/>
  <c r="IW70" i="1"/>
  <c r="IW68" i="1"/>
  <c r="IX70" i="1"/>
  <c r="JG69" i="1"/>
  <c r="JG67" i="1"/>
  <c r="JF72" i="1" s="1"/>
  <c r="JE55" i="1"/>
  <c r="JE59" i="1"/>
  <c r="JF79" i="1"/>
  <c r="JF66" i="1"/>
  <c r="JF149" i="1"/>
  <c r="JF166" i="1"/>
  <c r="IW176" i="1"/>
  <c r="JE149" i="1"/>
  <c r="JE166" i="1"/>
  <c r="JE66" i="1"/>
  <c r="JE79" i="1"/>
  <c r="JC166" i="1"/>
  <c r="JC66" i="1"/>
  <c r="JC149" i="1"/>
  <c r="JC176" i="1" s="1"/>
  <c r="JD66" i="1"/>
  <c r="JD166" i="1"/>
  <c r="JD149" i="1"/>
  <c r="JG166" i="1"/>
  <c r="JG66" i="1"/>
  <c r="JG177" i="1"/>
  <c r="JG176" i="1"/>
  <c r="JG149" i="1"/>
  <c r="JL72" i="1" l="1"/>
  <c r="JA171" i="1"/>
  <c r="JL157" i="1"/>
  <c r="JL160" i="1"/>
  <c r="JK157" i="1"/>
  <c r="JK160" i="1"/>
  <c r="JF151" i="1"/>
  <c r="JC160" i="1"/>
  <c r="JE157" i="1"/>
  <c r="JE160" i="1"/>
  <c r="JJ157" i="1"/>
  <c r="JJ160" i="1"/>
  <c r="JF157" i="1"/>
  <c r="JF160" i="1"/>
  <c r="JL151" i="1"/>
  <c r="JI160" i="1"/>
  <c r="JD157" i="1"/>
  <c r="JD160" i="1"/>
  <c r="JI157" i="1"/>
  <c r="JI151" i="1"/>
  <c r="JC157" i="1"/>
  <c r="JC151" i="1"/>
  <c r="JD171" i="1"/>
  <c r="JC171" i="1"/>
  <c r="JL171" i="1"/>
  <c r="JF171" i="1"/>
  <c r="JE171" i="1"/>
  <c r="JI171" i="1"/>
  <c r="JJ171" i="1"/>
  <c r="JK171" i="1"/>
  <c r="JL153" i="1"/>
  <c r="JJ167" i="1"/>
  <c r="JJ153" i="1"/>
  <c r="JJ168" i="1"/>
  <c r="JJ159" i="1"/>
  <c r="JL7" i="1"/>
  <c r="JE153" i="1"/>
  <c r="JD168" i="1"/>
  <c r="JD153" i="1"/>
  <c r="JA159" i="1"/>
  <c r="JI153" i="1"/>
  <c r="JD170" i="1"/>
  <c r="JC153" i="1"/>
  <c r="JD159" i="1"/>
  <c r="JJ173" i="1"/>
  <c r="JD173" i="1"/>
  <c r="JI173" i="1"/>
  <c r="JE173" i="1"/>
  <c r="JK173" i="1"/>
  <c r="JF173" i="1"/>
  <c r="JL173" i="1"/>
  <c r="JC173" i="1"/>
  <c r="JP71" i="1"/>
  <c r="JL159" i="1"/>
  <c r="JE159" i="1"/>
  <c r="JI168" i="1"/>
  <c r="JI159" i="1"/>
  <c r="JK153" i="1"/>
  <c r="JK159" i="1"/>
  <c r="JC168" i="1"/>
  <c r="JC159" i="1"/>
  <c r="JF159" i="1"/>
  <c r="JM25" i="1"/>
  <c r="JO71" i="1"/>
  <c r="JO160" i="1" s="1"/>
  <c r="JO4" i="1"/>
  <c r="JL38" i="1"/>
  <c r="JL35" i="1"/>
  <c r="JG39" i="1"/>
  <c r="JI176" i="1"/>
  <c r="JM11" i="1"/>
  <c r="JG11" i="1"/>
  <c r="JL37" i="1"/>
  <c r="JM39" i="1"/>
  <c r="JL22" i="1"/>
  <c r="JK170" i="1"/>
  <c r="JF37" i="1"/>
  <c r="JA170" i="1"/>
  <c r="JL24" i="1"/>
  <c r="JA167" i="1"/>
  <c r="JF36" i="1"/>
  <c r="JF35" i="1"/>
  <c r="JG25" i="1"/>
  <c r="JK168" i="1"/>
  <c r="JF168" i="1"/>
  <c r="JL168" i="1"/>
  <c r="JE168" i="1"/>
  <c r="JQ53" i="1"/>
  <c r="JS57" i="1"/>
  <c r="JS15" i="1"/>
  <c r="JS43" i="1"/>
  <c r="JS29" i="1"/>
  <c r="JL167" i="1"/>
  <c r="JR71" i="1"/>
  <c r="JQ71" i="1"/>
  <c r="JF167" i="1"/>
  <c r="JE167" i="1"/>
  <c r="JK167" i="1"/>
  <c r="JL170" i="1"/>
  <c r="JE170" i="1"/>
  <c r="JF170" i="1"/>
  <c r="JJ170" i="1"/>
  <c r="JC167" i="1"/>
  <c r="JS38" i="1"/>
  <c r="JS36" i="1"/>
  <c r="JS37" i="1"/>
  <c r="JS35" i="1"/>
  <c r="JC170" i="1"/>
  <c r="JI167" i="1"/>
  <c r="JD167" i="1"/>
  <c r="JI170" i="1"/>
  <c r="JP39" i="1"/>
  <c r="JR37" i="1" s="1"/>
  <c r="JP30" i="1"/>
  <c r="JP25" i="1"/>
  <c r="JR23" i="1" s="1"/>
  <c r="JP16" i="1"/>
  <c r="JP11" i="1"/>
  <c r="JR7" i="1" s="1"/>
  <c r="JF9" i="1"/>
  <c r="JF24" i="1"/>
  <c r="JS34" i="1"/>
  <c r="JS23" i="1"/>
  <c r="JS30" i="1"/>
  <c r="JS22" i="1"/>
  <c r="JS21" i="1"/>
  <c r="JS20" i="1"/>
  <c r="JS24" i="1"/>
  <c r="JS16" i="1"/>
  <c r="JS10" i="1"/>
  <c r="JS9" i="1"/>
  <c r="JS8" i="1"/>
  <c r="JS7" i="1"/>
  <c r="JS6" i="1"/>
  <c r="JQ34" i="1"/>
  <c r="JP34" i="1"/>
  <c r="JO30" i="1"/>
  <c r="JQ20" i="1"/>
  <c r="JP20" i="1"/>
  <c r="JO16" i="1"/>
  <c r="JQ6" i="1"/>
  <c r="JP6" i="1"/>
  <c r="JF10" i="1"/>
  <c r="JR34" i="1"/>
  <c r="JR30" i="1"/>
  <c r="JR28" i="1"/>
  <c r="JR20" i="1"/>
  <c r="JR27" i="1"/>
  <c r="JR16" i="1"/>
  <c r="JR14" i="1"/>
  <c r="JR13" i="1"/>
  <c r="JR42" i="1"/>
  <c r="JR41" i="1"/>
  <c r="JR6" i="1"/>
  <c r="JF7" i="1"/>
  <c r="JF21" i="1"/>
  <c r="JF23" i="1"/>
  <c r="JQ30" i="1"/>
  <c r="JQ16" i="1"/>
  <c r="JR44" i="1"/>
  <c r="JQ44" i="1"/>
  <c r="JP44" i="1"/>
  <c r="JS44" i="1"/>
  <c r="JO44" i="1"/>
  <c r="JR166" i="1"/>
  <c r="JR149" i="1"/>
  <c r="JR79" i="1"/>
  <c r="JR66" i="1"/>
  <c r="KA1" i="1"/>
  <c r="JY2" i="1"/>
  <c r="JX1" i="1"/>
  <c r="JV2" i="1"/>
  <c r="JV1" i="1"/>
  <c r="JU2" i="1"/>
  <c r="JW1" i="1"/>
  <c r="JW2" i="1"/>
  <c r="JY1" i="1"/>
  <c r="JX2" i="1"/>
  <c r="JQ149" i="1"/>
  <c r="JQ59" i="1"/>
  <c r="JQ66" i="1"/>
  <c r="JQ55" i="1"/>
  <c r="JQ166" i="1"/>
  <c r="JP149" i="1"/>
  <c r="JP166" i="1"/>
  <c r="JP66" i="1"/>
  <c r="JL70" i="1"/>
  <c r="JI70" i="1"/>
  <c r="JI68" i="1"/>
  <c r="JJ70" i="1"/>
  <c r="JK70" i="1"/>
  <c r="JS166" i="1"/>
  <c r="JS67" i="1"/>
  <c r="JR72" i="1" s="1"/>
  <c r="JS177" i="1"/>
  <c r="JS149" i="1"/>
  <c r="JS69" i="1"/>
  <c r="JS176" i="1"/>
  <c r="JS66" i="1"/>
  <c r="JQ79" i="1"/>
  <c r="JO66" i="1"/>
  <c r="JO149" i="1"/>
  <c r="JO176" i="1" s="1"/>
  <c r="JO166" i="1"/>
  <c r="JF70" i="1"/>
  <c r="JC68" i="1"/>
  <c r="JC70" i="1"/>
  <c r="JD70" i="1"/>
  <c r="JE70" i="1"/>
  <c r="JC177" i="1"/>
  <c r="JR24" i="1" l="1"/>
  <c r="JM171" i="1"/>
  <c r="JG171" i="1"/>
  <c r="JR157" i="1"/>
  <c r="JR160" i="1"/>
  <c r="JP157" i="1"/>
  <c r="JP160" i="1"/>
  <c r="JQ157" i="1"/>
  <c r="JQ160" i="1"/>
  <c r="JO157" i="1"/>
  <c r="JO151" i="1"/>
  <c r="JR151" i="1"/>
  <c r="JP171" i="1"/>
  <c r="JQ171" i="1"/>
  <c r="JR171" i="1"/>
  <c r="JO171" i="1"/>
  <c r="JR22" i="1"/>
  <c r="JR21" i="1"/>
  <c r="JP153" i="1"/>
  <c r="JP168" i="1"/>
  <c r="JR8" i="1"/>
  <c r="JP159" i="1"/>
  <c r="JP170" i="1"/>
  <c r="JG159" i="1"/>
  <c r="JM159" i="1"/>
  <c r="JR10" i="1"/>
  <c r="JQ153" i="1"/>
  <c r="JO153" i="1"/>
  <c r="JP173" i="1"/>
  <c r="JW53" i="1"/>
  <c r="JQ173" i="1"/>
  <c r="JO173" i="1"/>
  <c r="JV71" i="1"/>
  <c r="JR173" i="1"/>
  <c r="JR153" i="1"/>
  <c r="JR159" i="1"/>
  <c r="JO168" i="1"/>
  <c r="JO159" i="1"/>
  <c r="JQ159" i="1"/>
  <c r="JS39" i="1"/>
  <c r="JR9" i="1"/>
  <c r="JM167" i="1"/>
  <c r="JU71" i="1"/>
  <c r="JU160" i="1" s="1"/>
  <c r="JU4" i="1"/>
  <c r="JO177" i="1"/>
  <c r="JR35" i="1"/>
  <c r="JR36" i="1"/>
  <c r="JG170" i="1"/>
  <c r="JS11" i="1"/>
  <c r="JM170" i="1"/>
  <c r="JR38" i="1"/>
  <c r="JG167" i="1"/>
  <c r="JS25" i="1"/>
  <c r="JR168" i="1"/>
  <c r="JQ168" i="1"/>
  <c r="JY57" i="1"/>
  <c r="JY29" i="1"/>
  <c r="JY43" i="1"/>
  <c r="JY15" i="1"/>
  <c r="JX71" i="1"/>
  <c r="JW71" i="1"/>
  <c r="JR167" i="1"/>
  <c r="JQ167" i="1"/>
  <c r="JO170" i="1"/>
  <c r="JV153" i="1"/>
  <c r="JQ170" i="1"/>
  <c r="JO167" i="1"/>
  <c r="JR170" i="1"/>
  <c r="JP167" i="1"/>
  <c r="JY37" i="1"/>
  <c r="JY35" i="1"/>
  <c r="JY38" i="1"/>
  <c r="JY36" i="1"/>
  <c r="JX34" i="1"/>
  <c r="JX30" i="1"/>
  <c r="JX20" i="1"/>
  <c r="JX27" i="1"/>
  <c r="JX28" i="1"/>
  <c r="JX14" i="1"/>
  <c r="JX13" i="1"/>
  <c r="JX41" i="1"/>
  <c r="JX16" i="1"/>
  <c r="JX42" i="1"/>
  <c r="JX6" i="1"/>
  <c r="JW34" i="1"/>
  <c r="JV34" i="1"/>
  <c r="JW20" i="1"/>
  <c r="JU30" i="1"/>
  <c r="JV20" i="1"/>
  <c r="JU16" i="1"/>
  <c r="JW6" i="1"/>
  <c r="JV6" i="1"/>
  <c r="JY34" i="1"/>
  <c r="JY24" i="1"/>
  <c r="JY23" i="1"/>
  <c r="JY22" i="1"/>
  <c r="JY21" i="1"/>
  <c r="JY20" i="1"/>
  <c r="JY30" i="1"/>
  <c r="JY16" i="1"/>
  <c r="JY8" i="1"/>
  <c r="JY7" i="1"/>
  <c r="JY9" i="1"/>
  <c r="JY6" i="1"/>
  <c r="JY10" i="1"/>
  <c r="JW30" i="1"/>
  <c r="JW16" i="1"/>
  <c r="JV39" i="1"/>
  <c r="JX38" i="1" s="1"/>
  <c r="JV30" i="1"/>
  <c r="JV25" i="1"/>
  <c r="JV16" i="1"/>
  <c r="JV11" i="1"/>
  <c r="JX44" i="1"/>
  <c r="JU44" i="1"/>
  <c r="JY44" i="1"/>
  <c r="JW44" i="1"/>
  <c r="JV44" i="1"/>
  <c r="JR70" i="1"/>
  <c r="JO68" i="1"/>
  <c r="JQ70" i="1"/>
  <c r="JP70" i="1"/>
  <c r="JO70" i="1"/>
  <c r="JX149" i="1"/>
  <c r="JX166" i="1"/>
  <c r="JX66" i="1"/>
  <c r="JX79" i="1"/>
  <c r="JW79" i="1"/>
  <c r="JU66" i="1"/>
  <c r="JU166" i="1"/>
  <c r="JU149" i="1"/>
  <c r="JU177" i="1" s="1"/>
  <c r="JY149" i="1"/>
  <c r="JY67" i="1"/>
  <c r="JX72" i="1" s="1"/>
  <c r="JY177" i="1"/>
  <c r="JY166" i="1"/>
  <c r="JY176" i="1"/>
  <c r="JY69" i="1"/>
  <c r="JY66" i="1"/>
  <c r="KE2" i="1"/>
  <c r="KD1" i="1"/>
  <c r="KC2" i="1"/>
  <c r="KA2" i="1"/>
  <c r="KB2" i="1"/>
  <c r="KD2" i="1"/>
  <c r="KC1" i="1"/>
  <c r="KE1" i="1"/>
  <c r="KG1" i="1"/>
  <c r="KB1" i="1"/>
  <c r="JW55" i="1"/>
  <c r="JW166" i="1"/>
  <c r="JW66" i="1"/>
  <c r="JW149" i="1"/>
  <c r="JW59" i="1"/>
  <c r="JV66" i="1"/>
  <c r="JV166" i="1"/>
  <c r="JV149" i="1"/>
  <c r="JW157" i="1" l="1"/>
  <c r="JW160" i="1"/>
  <c r="JV157" i="1"/>
  <c r="JV160" i="1"/>
  <c r="JX157" i="1"/>
  <c r="JX160" i="1"/>
  <c r="JU157" i="1"/>
  <c r="JU151" i="1"/>
  <c r="JX151" i="1"/>
  <c r="JS171" i="1"/>
  <c r="JU171" i="1"/>
  <c r="JX171" i="1"/>
  <c r="JW171" i="1"/>
  <c r="JV171" i="1"/>
  <c r="JV167" i="1"/>
  <c r="JW153" i="1"/>
  <c r="JV168" i="1"/>
  <c r="JV159" i="1"/>
  <c r="JY39" i="1"/>
  <c r="JS159" i="1"/>
  <c r="JU153" i="1"/>
  <c r="JV173" i="1"/>
  <c r="JU173" i="1"/>
  <c r="KB71" i="1"/>
  <c r="JW173" i="1"/>
  <c r="JX173" i="1"/>
  <c r="JU168" i="1"/>
  <c r="JW159" i="1"/>
  <c r="JX153" i="1"/>
  <c r="JX159" i="1"/>
  <c r="JU159" i="1"/>
  <c r="KA71" i="1"/>
  <c r="KA160" i="1" s="1"/>
  <c r="KA4" i="1"/>
  <c r="JX37" i="1"/>
  <c r="JS170" i="1"/>
  <c r="JX35" i="1"/>
  <c r="JY25" i="1"/>
  <c r="JX36" i="1"/>
  <c r="JS167" i="1"/>
  <c r="JY11" i="1"/>
  <c r="JW168" i="1"/>
  <c r="JX168" i="1"/>
  <c r="KC53" i="1"/>
  <c r="KE57" i="1"/>
  <c r="KE15" i="1"/>
  <c r="KE43" i="1"/>
  <c r="KE29" i="1"/>
  <c r="JW170" i="1"/>
  <c r="JX167" i="1"/>
  <c r="KD71" i="1"/>
  <c r="KC71" i="1"/>
  <c r="JW167" i="1"/>
  <c r="JV170" i="1"/>
  <c r="JX170" i="1"/>
  <c r="JU167" i="1"/>
  <c r="JU170" i="1"/>
  <c r="KE38" i="1"/>
  <c r="KE36" i="1"/>
  <c r="KE37" i="1"/>
  <c r="KE35" i="1"/>
  <c r="KB39" i="1"/>
  <c r="KD36" i="1" s="1"/>
  <c r="KB30" i="1"/>
  <c r="KB16" i="1"/>
  <c r="KB25" i="1"/>
  <c r="KD22" i="1" s="1"/>
  <c r="KB11" i="1"/>
  <c r="KD8" i="1" s="1"/>
  <c r="KE34" i="1"/>
  <c r="KE23" i="1"/>
  <c r="KE24" i="1"/>
  <c r="KE21" i="1"/>
  <c r="KE30" i="1"/>
  <c r="KE20" i="1"/>
  <c r="KE22" i="1"/>
  <c r="KE16" i="1"/>
  <c r="KE10" i="1"/>
  <c r="KE9" i="1"/>
  <c r="KE7" i="1"/>
  <c r="KE8" i="1"/>
  <c r="KE6" i="1"/>
  <c r="JX23" i="1"/>
  <c r="JX21" i="1"/>
  <c r="JX24" i="1"/>
  <c r="JX22" i="1"/>
  <c r="KC34" i="1"/>
  <c r="KB34" i="1"/>
  <c r="KA30" i="1"/>
  <c r="KC20" i="1"/>
  <c r="KA16" i="1"/>
  <c r="KB20" i="1"/>
  <c r="KC6" i="1"/>
  <c r="KB6" i="1"/>
  <c r="KC30" i="1"/>
  <c r="KC16" i="1"/>
  <c r="JU176" i="1"/>
  <c r="JX8" i="1"/>
  <c r="JX10" i="1"/>
  <c r="JX7" i="1"/>
  <c r="JX9" i="1"/>
  <c r="KD34" i="1"/>
  <c r="KD30" i="1"/>
  <c r="KD28" i="1"/>
  <c r="KD27" i="1"/>
  <c r="KD20" i="1"/>
  <c r="KD16" i="1"/>
  <c r="KD7" i="1"/>
  <c r="KD10" i="1"/>
  <c r="KD13" i="1"/>
  <c r="KD6" i="1"/>
  <c r="KD41" i="1"/>
  <c r="KD14" i="1"/>
  <c r="KD42" i="1"/>
  <c r="KB44" i="1"/>
  <c r="KE44" i="1"/>
  <c r="KA44" i="1"/>
  <c r="KC44" i="1"/>
  <c r="KD44" i="1"/>
  <c r="KD166" i="1"/>
  <c r="KD66" i="1"/>
  <c r="KD149" i="1"/>
  <c r="KD79" i="1"/>
  <c r="KI1" i="1"/>
  <c r="KK2" i="1"/>
  <c r="KJ2" i="1"/>
  <c r="KH2" i="1"/>
  <c r="KI2" i="1"/>
  <c r="KG2" i="1"/>
  <c r="KH1" i="1"/>
  <c r="KJ1" i="1"/>
  <c r="KM1" i="1"/>
  <c r="KK1" i="1"/>
  <c r="KB166" i="1"/>
  <c r="KB66" i="1"/>
  <c r="KB149" i="1"/>
  <c r="KE149" i="1"/>
  <c r="KE176" i="1"/>
  <c r="KE69" i="1"/>
  <c r="KE166" i="1"/>
  <c r="KE66" i="1"/>
  <c r="KE67" i="1"/>
  <c r="KD72" i="1" s="1"/>
  <c r="KE177" i="1"/>
  <c r="JU70" i="1"/>
  <c r="JX70" i="1"/>
  <c r="JW70" i="1"/>
  <c r="JU68" i="1"/>
  <c r="JV70" i="1"/>
  <c r="KA66" i="1"/>
  <c r="KA166" i="1"/>
  <c r="KC79" i="1"/>
  <c r="KA149" i="1"/>
  <c r="KA176" i="1" s="1"/>
  <c r="KC59" i="1"/>
  <c r="KC166" i="1"/>
  <c r="KC55" i="1"/>
  <c r="KC149" i="1"/>
  <c r="KC66" i="1"/>
  <c r="KB157" i="1" l="1"/>
  <c r="KB160" i="1"/>
  <c r="KC157" i="1"/>
  <c r="KC160" i="1"/>
  <c r="KD157" i="1"/>
  <c r="KD160" i="1"/>
  <c r="KA157" i="1"/>
  <c r="KA151" i="1"/>
  <c r="KD151" i="1"/>
  <c r="KB168" i="1"/>
  <c r="JY171" i="1"/>
  <c r="KA173" i="1"/>
  <c r="KB171" i="1"/>
  <c r="KA171" i="1"/>
  <c r="KD171" i="1"/>
  <c r="KC171" i="1"/>
  <c r="KD21" i="1"/>
  <c r="KD24" i="1"/>
  <c r="KB170" i="1"/>
  <c r="KC153" i="1"/>
  <c r="JY159" i="1"/>
  <c r="KB153" i="1"/>
  <c r="KB159" i="1"/>
  <c r="KD9" i="1"/>
  <c r="KE39" i="1"/>
  <c r="KA153" i="1"/>
  <c r="KB173" i="1"/>
  <c r="KH71" i="1"/>
  <c r="KD173" i="1"/>
  <c r="KC173" i="1"/>
  <c r="KA168" i="1"/>
  <c r="KC159" i="1"/>
  <c r="KD153" i="1"/>
  <c r="KD159" i="1"/>
  <c r="KA159" i="1"/>
  <c r="KD170" i="1"/>
  <c r="KA177" i="1"/>
  <c r="KG71" i="1"/>
  <c r="KG160" i="1" s="1"/>
  <c r="KG4" i="1"/>
  <c r="KD37" i="1"/>
  <c r="KE11" i="1"/>
  <c r="KE25" i="1"/>
  <c r="KD38" i="1"/>
  <c r="KD35" i="1"/>
  <c r="KD23" i="1"/>
  <c r="JY170" i="1"/>
  <c r="JY167" i="1"/>
  <c r="KC168" i="1"/>
  <c r="KD168" i="1"/>
  <c r="KK57" i="1"/>
  <c r="KK15" i="1"/>
  <c r="KK43" i="1"/>
  <c r="KK29" i="1"/>
  <c r="KI53" i="1"/>
  <c r="KJ71" i="1"/>
  <c r="KI71" i="1"/>
  <c r="KK37" i="1"/>
  <c r="KK35" i="1"/>
  <c r="KK38" i="1"/>
  <c r="KK36" i="1"/>
  <c r="KC167" i="1"/>
  <c r="KA167" i="1"/>
  <c r="KD167" i="1"/>
  <c r="KA170" i="1"/>
  <c r="KH153" i="1"/>
  <c r="KC170" i="1"/>
  <c r="KB167" i="1"/>
  <c r="KH39" i="1"/>
  <c r="KJ37" i="1" s="1"/>
  <c r="KH30" i="1"/>
  <c r="KH25" i="1"/>
  <c r="KJ23" i="1" s="1"/>
  <c r="KH16" i="1"/>
  <c r="KH11" i="1"/>
  <c r="KJ10" i="1" s="1"/>
  <c r="KI30" i="1"/>
  <c r="KI16" i="1"/>
  <c r="KJ34" i="1"/>
  <c r="KJ30" i="1"/>
  <c r="KJ27" i="1"/>
  <c r="KJ20" i="1"/>
  <c r="KJ16" i="1"/>
  <c r="KJ9" i="1"/>
  <c r="KJ14" i="1"/>
  <c r="KJ13" i="1"/>
  <c r="KJ42" i="1"/>
  <c r="KJ41" i="1"/>
  <c r="KJ28" i="1"/>
  <c r="KJ6" i="1"/>
  <c r="KI34" i="1"/>
  <c r="KH34" i="1"/>
  <c r="KG30" i="1"/>
  <c r="KI20" i="1"/>
  <c r="KG16" i="1"/>
  <c r="KH20" i="1"/>
  <c r="KI6" i="1"/>
  <c r="KH6" i="1"/>
  <c r="KK34" i="1"/>
  <c r="KK24" i="1"/>
  <c r="KK21" i="1"/>
  <c r="KK30" i="1"/>
  <c r="KK22" i="1"/>
  <c r="KK20" i="1"/>
  <c r="KK23" i="1"/>
  <c r="KK16" i="1"/>
  <c r="KK8" i="1"/>
  <c r="KK7" i="1"/>
  <c r="KK9" i="1"/>
  <c r="KK10" i="1"/>
  <c r="KK6" i="1"/>
  <c r="KI44" i="1"/>
  <c r="KH44" i="1"/>
  <c r="KJ44" i="1"/>
  <c r="KG44" i="1"/>
  <c r="KK44" i="1"/>
  <c r="KH66" i="1"/>
  <c r="KH149" i="1"/>
  <c r="KH166" i="1"/>
  <c r="KJ66" i="1"/>
  <c r="KJ149" i="1"/>
  <c r="KJ79" i="1"/>
  <c r="KJ166" i="1"/>
  <c r="KD70" i="1"/>
  <c r="KA70" i="1"/>
  <c r="KC70" i="1"/>
  <c r="KB70" i="1"/>
  <c r="KA68" i="1"/>
  <c r="KG149" i="1"/>
  <c r="KG177" i="1" s="1"/>
  <c r="KI79" i="1"/>
  <c r="KG66" i="1"/>
  <c r="KG166" i="1"/>
  <c r="KG176" i="1"/>
  <c r="KK67" i="1"/>
  <c r="KJ72" i="1" s="1"/>
  <c r="KK149" i="1"/>
  <c r="KK69" i="1"/>
  <c r="KK177" i="1"/>
  <c r="KK166" i="1"/>
  <c r="KK66" i="1"/>
  <c r="KK176" i="1"/>
  <c r="KO2" i="1"/>
  <c r="KS1" i="1"/>
  <c r="KQ1" i="1"/>
  <c r="KN1" i="1"/>
  <c r="KP2" i="1"/>
  <c r="KN2" i="1"/>
  <c r="KO1" i="1"/>
  <c r="KP1" i="1"/>
  <c r="KQ2" i="1"/>
  <c r="KM2" i="1"/>
  <c r="KI59" i="1"/>
  <c r="KI166" i="1"/>
  <c r="KI55" i="1"/>
  <c r="KI149" i="1"/>
  <c r="KI66" i="1"/>
  <c r="KI157" i="1" l="1"/>
  <c r="KI160" i="1"/>
  <c r="KJ157" i="1"/>
  <c r="KJ160" i="1"/>
  <c r="KH157" i="1"/>
  <c r="KH160" i="1"/>
  <c r="KG157" i="1"/>
  <c r="KG151" i="1"/>
  <c r="KJ151" i="1"/>
  <c r="KE171" i="1"/>
  <c r="KH171" i="1"/>
  <c r="KJ171" i="1"/>
  <c r="KI171" i="1"/>
  <c r="KG171" i="1"/>
  <c r="KH168" i="1"/>
  <c r="KH159" i="1"/>
  <c r="KE159" i="1"/>
  <c r="KJ7" i="1"/>
  <c r="KJ153" i="1"/>
  <c r="KG153" i="1"/>
  <c r="KG173" i="1"/>
  <c r="KJ173" i="1"/>
  <c r="KH173" i="1"/>
  <c r="KG168" i="1"/>
  <c r="KI173" i="1"/>
  <c r="KN71" i="1"/>
  <c r="KJ159" i="1"/>
  <c r="KG159" i="1"/>
  <c r="KI153" i="1"/>
  <c r="KI159" i="1"/>
  <c r="KJ22" i="1"/>
  <c r="KJ21" i="1"/>
  <c r="KK11" i="1"/>
  <c r="KJ24" i="1"/>
  <c r="KM71" i="1"/>
  <c r="KM4" i="1"/>
  <c r="KJ38" i="1"/>
  <c r="KK39" i="1"/>
  <c r="KJ36" i="1"/>
  <c r="KK25" i="1"/>
  <c r="KJ8" i="1"/>
  <c r="KJ35" i="1"/>
  <c r="KE170" i="1"/>
  <c r="KE167" i="1"/>
  <c r="KI168" i="1"/>
  <c r="KJ168" i="1"/>
  <c r="KQ57" i="1"/>
  <c r="KQ29" i="1"/>
  <c r="KQ43" i="1"/>
  <c r="KQ15" i="1"/>
  <c r="KO53" i="1"/>
  <c r="KI170" i="1"/>
  <c r="KP71" i="1"/>
  <c r="KO71" i="1"/>
  <c r="KJ167" i="1"/>
  <c r="KI167" i="1"/>
  <c r="KJ170" i="1"/>
  <c r="KH170" i="1"/>
  <c r="KM153" i="1"/>
  <c r="KH167" i="1"/>
  <c r="KQ38" i="1"/>
  <c r="KQ36" i="1"/>
  <c r="KQ37" i="1"/>
  <c r="KQ35" i="1"/>
  <c r="KG167" i="1"/>
  <c r="KG170" i="1"/>
  <c r="KO34" i="1"/>
  <c r="KM30" i="1"/>
  <c r="KN34" i="1"/>
  <c r="KO20" i="1"/>
  <c r="KN20" i="1"/>
  <c r="KM16" i="1"/>
  <c r="KO6" i="1"/>
  <c r="KN6" i="1"/>
  <c r="KN39" i="1"/>
  <c r="KP36" i="1" s="1"/>
  <c r="KN25" i="1"/>
  <c r="KP24" i="1" s="1"/>
  <c r="KN16" i="1"/>
  <c r="KN11" i="1"/>
  <c r="KP8" i="1" s="1"/>
  <c r="KN30" i="1"/>
  <c r="KQ34" i="1"/>
  <c r="KQ23" i="1"/>
  <c r="KQ30" i="1"/>
  <c r="KQ24" i="1"/>
  <c r="KQ22" i="1"/>
  <c r="KQ21" i="1"/>
  <c r="KQ20" i="1"/>
  <c r="KQ10" i="1"/>
  <c r="KQ9" i="1"/>
  <c r="KQ16" i="1"/>
  <c r="KQ7" i="1"/>
  <c r="KQ6" i="1"/>
  <c r="KQ8" i="1"/>
  <c r="KP34" i="1"/>
  <c r="KP30" i="1"/>
  <c r="KP28" i="1"/>
  <c r="KP20" i="1"/>
  <c r="KP16" i="1"/>
  <c r="KP27" i="1"/>
  <c r="KP14" i="1"/>
  <c r="KP13" i="1"/>
  <c r="KP9" i="1"/>
  <c r="KP6" i="1"/>
  <c r="KP42" i="1"/>
  <c r="KP41" i="1"/>
  <c r="KO30" i="1"/>
  <c r="KO16" i="1"/>
  <c r="KM44" i="1"/>
  <c r="KN44" i="1"/>
  <c r="KQ44" i="1"/>
  <c r="KP44" i="1"/>
  <c r="KO44" i="1"/>
  <c r="KO79" i="1"/>
  <c r="KM166" i="1"/>
  <c r="KM66" i="1"/>
  <c r="KM149" i="1"/>
  <c r="KM177" i="1" s="1"/>
  <c r="KN149" i="1"/>
  <c r="KN66" i="1"/>
  <c r="KN166" i="1"/>
  <c r="KT2" i="1"/>
  <c r="KS2" i="1"/>
  <c r="KV2" i="1"/>
  <c r="KY1" i="1"/>
  <c r="KV1" i="1"/>
  <c r="KW2" i="1"/>
  <c r="KW1" i="1"/>
  <c r="KU1" i="1"/>
  <c r="KT1" i="1"/>
  <c r="KU2" i="1"/>
  <c r="KG68" i="1"/>
  <c r="KH70" i="1"/>
  <c r="KI70" i="1"/>
  <c r="KG70" i="1"/>
  <c r="KJ70" i="1"/>
  <c r="KQ176" i="1"/>
  <c r="KQ166" i="1"/>
  <c r="KQ67" i="1"/>
  <c r="KP72" i="1" s="1"/>
  <c r="KQ177" i="1"/>
  <c r="KQ149" i="1"/>
  <c r="KQ66" i="1"/>
  <c r="KQ69" i="1"/>
  <c r="KP66" i="1"/>
  <c r="KP166" i="1"/>
  <c r="KP79" i="1"/>
  <c r="KP149" i="1"/>
  <c r="KO59" i="1"/>
  <c r="KO66" i="1"/>
  <c r="KO166" i="1"/>
  <c r="KO55" i="1"/>
  <c r="KO149" i="1"/>
  <c r="DQ158" i="1"/>
  <c r="DR158" i="1"/>
  <c r="KP7" i="1" l="1"/>
  <c r="KP151" i="1"/>
  <c r="KM160" i="1"/>
  <c r="KO157" i="1"/>
  <c r="KO160" i="1"/>
  <c r="KN157" i="1"/>
  <c r="KN160" i="1"/>
  <c r="KP157" i="1"/>
  <c r="KP160" i="1"/>
  <c r="KM157" i="1"/>
  <c r="KM151" i="1"/>
  <c r="KK171" i="1"/>
  <c r="KN171" i="1"/>
  <c r="KM171" i="1"/>
  <c r="KP171" i="1"/>
  <c r="KO171" i="1"/>
  <c r="KP10" i="1"/>
  <c r="KP23" i="1"/>
  <c r="KQ39" i="1"/>
  <c r="KN170" i="1"/>
  <c r="KP22" i="1"/>
  <c r="KN159" i="1"/>
  <c r="KN168" i="1"/>
  <c r="KK159" i="1"/>
  <c r="KP21" i="1"/>
  <c r="KN153" i="1"/>
  <c r="KT71" i="1"/>
  <c r="KP173" i="1"/>
  <c r="KU53" i="1"/>
  <c r="KN173" i="1"/>
  <c r="KO173" i="1"/>
  <c r="KM173" i="1"/>
  <c r="KM168" i="1"/>
  <c r="KM159" i="1"/>
  <c r="KO153" i="1"/>
  <c r="KO159" i="1"/>
  <c r="KP153" i="1"/>
  <c r="KP159" i="1"/>
  <c r="KM176" i="1"/>
  <c r="KK167" i="1"/>
  <c r="KS71" i="1"/>
  <c r="KS160" i="1" s="1"/>
  <c r="KS4" i="1"/>
  <c r="KP38" i="1"/>
  <c r="KQ11" i="1"/>
  <c r="KQ25" i="1"/>
  <c r="KP35" i="1"/>
  <c r="KK170" i="1"/>
  <c r="KP37" i="1"/>
  <c r="KO168" i="1"/>
  <c r="KP168" i="1"/>
  <c r="KW57" i="1"/>
  <c r="KW15" i="1"/>
  <c r="KW43" i="1"/>
  <c r="KW29" i="1"/>
  <c r="KO170" i="1"/>
  <c r="KV71" i="1"/>
  <c r="KU71" i="1"/>
  <c r="KO167" i="1"/>
  <c r="KM167" i="1"/>
  <c r="KM170" i="1"/>
  <c r="KW37" i="1"/>
  <c r="KW35" i="1"/>
  <c r="KW38" i="1"/>
  <c r="KW36" i="1"/>
  <c r="KP167" i="1"/>
  <c r="KP170" i="1"/>
  <c r="KN167" i="1"/>
  <c r="KV34" i="1"/>
  <c r="KV30" i="1"/>
  <c r="KV20" i="1"/>
  <c r="KV27" i="1"/>
  <c r="KV28" i="1"/>
  <c r="KV14" i="1"/>
  <c r="KV13" i="1"/>
  <c r="KV16" i="1"/>
  <c r="KV6" i="1"/>
  <c r="KV41" i="1"/>
  <c r="KV42" i="1"/>
  <c r="KU30" i="1"/>
  <c r="KU16" i="1"/>
  <c r="KW34" i="1"/>
  <c r="KW24" i="1"/>
  <c r="KW22" i="1"/>
  <c r="KW21" i="1"/>
  <c r="KW23" i="1"/>
  <c r="KW20" i="1"/>
  <c r="KW30" i="1"/>
  <c r="KW16" i="1"/>
  <c r="KW8" i="1"/>
  <c r="KW7" i="1"/>
  <c r="KW9" i="1"/>
  <c r="KW6" i="1"/>
  <c r="KW10" i="1"/>
  <c r="KU34" i="1"/>
  <c r="KT34" i="1"/>
  <c r="KS30" i="1"/>
  <c r="KU20" i="1"/>
  <c r="KT20" i="1"/>
  <c r="KS16" i="1"/>
  <c r="KU6" i="1"/>
  <c r="KT6" i="1"/>
  <c r="KT39" i="1"/>
  <c r="KV35" i="1" s="1"/>
  <c r="KT30" i="1"/>
  <c r="KT25" i="1"/>
  <c r="KV22" i="1" s="1"/>
  <c r="KT16" i="1"/>
  <c r="KT11" i="1"/>
  <c r="KV9" i="1" s="1"/>
  <c r="KU44" i="1"/>
  <c r="KW44" i="1"/>
  <c r="KS44" i="1"/>
  <c r="KT44" i="1"/>
  <c r="KV44" i="1"/>
  <c r="KO70" i="1"/>
  <c r="KN70" i="1"/>
  <c r="KM70" i="1"/>
  <c r="KM68" i="1"/>
  <c r="KP70" i="1"/>
  <c r="KV149" i="1"/>
  <c r="KV166" i="1"/>
  <c r="KV79" i="1"/>
  <c r="KV66" i="1"/>
  <c r="KU166" i="1"/>
  <c r="KU66" i="1"/>
  <c r="KU149" i="1"/>
  <c r="KU59" i="1"/>
  <c r="KU55" i="1"/>
  <c r="KW176" i="1"/>
  <c r="KW66" i="1"/>
  <c r="KW67" i="1"/>
  <c r="KW69" i="1"/>
  <c r="KW166" i="1"/>
  <c r="KW177" i="1"/>
  <c r="KW149" i="1"/>
  <c r="KU79" i="1"/>
  <c r="KS66" i="1"/>
  <c r="KS166" i="1"/>
  <c r="KS149" i="1"/>
  <c r="KS177" i="1" s="1"/>
  <c r="KT166" i="1"/>
  <c r="KT149" i="1"/>
  <c r="KT66" i="1"/>
  <c r="LC1" i="1"/>
  <c r="D38" i="5" s="1"/>
  <c r="LB1" i="1"/>
  <c r="KZ2" i="1"/>
  <c r="LA2" i="1"/>
  <c r="KY2" i="1"/>
  <c r="KY72" i="1" s="1"/>
  <c r="LC2" i="1"/>
  <c r="KZ1" i="1"/>
  <c r="LA1" i="1"/>
  <c r="LB2" i="1"/>
  <c r="DX158" i="1"/>
  <c r="DW158" i="1"/>
  <c r="DL158" i="1"/>
  <c r="DK158" i="1"/>
  <c r="KV72" i="1" l="1"/>
  <c r="Q72" i="1"/>
  <c r="T137" i="1" s="1"/>
  <c r="AC72" i="1"/>
  <c r="W72" i="1"/>
  <c r="Z137" i="1" s="1"/>
  <c r="AO72" i="1"/>
  <c r="AI72" i="1"/>
  <c r="AL137" i="1" s="1"/>
  <c r="AU72" i="1"/>
  <c r="BA72" i="1"/>
  <c r="AR137" i="1"/>
  <c r="BD137" i="1"/>
  <c r="AX137" i="1"/>
  <c r="BG72" i="1"/>
  <c r="BJ137" i="1" s="1"/>
  <c r="BM72" i="1"/>
  <c r="BP137" i="1" s="1"/>
  <c r="BS72" i="1"/>
  <c r="BY72" i="1"/>
  <c r="CQ72" i="1"/>
  <c r="CK72" i="1"/>
  <c r="CN137" i="1" s="1"/>
  <c r="BV137" i="1"/>
  <c r="CE72" i="1"/>
  <c r="CH137" i="1" s="1"/>
  <c r="CB137" i="1"/>
  <c r="CW72" i="1"/>
  <c r="DC72" i="1"/>
  <c r="DI72" i="1"/>
  <c r="DO72" i="1"/>
  <c r="CT137" i="1"/>
  <c r="DF137" i="1"/>
  <c r="CZ137" i="1"/>
  <c r="DL137" i="1"/>
  <c r="DU72" i="1"/>
  <c r="DX137" i="1" s="1"/>
  <c r="EA72" i="1"/>
  <c r="DR137" i="1"/>
  <c r="EG72" i="1"/>
  <c r="EJ137" i="1" s="1"/>
  <c r="EM72" i="1"/>
  <c r="EP137" i="1" s="1"/>
  <c r="ED137" i="1"/>
  <c r="ES72" i="1"/>
  <c r="EV137" i="1" s="1"/>
  <c r="EY72" i="1"/>
  <c r="FE72" i="1"/>
  <c r="FK72" i="1"/>
  <c r="FB137" i="1"/>
  <c r="FQ72" i="1"/>
  <c r="FH137" i="1"/>
  <c r="FN137" i="1"/>
  <c r="FW72" i="1"/>
  <c r="GC72" i="1"/>
  <c r="FT137" i="1"/>
  <c r="GO72" i="1"/>
  <c r="FZ137" i="1"/>
  <c r="GI72" i="1"/>
  <c r="GL137" i="1" s="1"/>
  <c r="GF137" i="1"/>
  <c r="GU72" i="1"/>
  <c r="HA72" i="1"/>
  <c r="HG72" i="1"/>
  <c r="GX137" i="1"/>
  <c r="GR137" i="1"/>
  <c r="HM72" i="1"/>
  <c r="HP137" i="1" s="1"/>
  <c r="HD137" i="1"/>
  <c r="HS72" i="1"/>
  <c r="HJ137" i="1"/>
  <c r="HY72" i="1"/>
  <c r="HV137" i="1"/>
  <c r="IE72" i="1"/>
  <c r="IH137" i="1" s="1"/>
  <c r="IK72" i="1"/>
  <c r="IB137" i="1"/>
  <c r="IQ72" i="1"/>
  <c r="IT137" i="1" s="1"/>
  <c r="IW72" i="1"/>
  <c r="IZ137" i="1"/>
  <c r="IN137" i="1"/>
  <c r="JC72" i="1"/>
  <c r="JF137" i="1" s="1"/>
  <c r="JI72" i="1"/>
  <c r="JL137" i="1" s="1"/>
  <c r="JO72" i="1"/>
  <c r="JR137" i="1"/>
  <c r="JU72" i="1"/>
  <c r="JX137" i="1" s="1"/>
  <c r="KG72" i="1"/>
  <c r="KS72" i="1"/>
  <c r="KV137" i="1" s="1"/>
  <c r="KA72" i="1"/>
  <c r="KD137" i="1" s="1"/>
  <c r="KJ137" i="1"/>
  <c r="KM72" i="1"/>
  <c r="KP87" i="1" s="1"/>
  <c r="KP97" i="1" s="1"/>
  <c r="KU157" i="1"/>
  <c r="KU160" i="1"/>
  <c r="KV157" i="1"/>
  <c r="KV160" i="1"/>
  <c r="KT157" i="1"/>
  <c r="KT160" i="1"/>
  <c r="LB137" i="1"/>
  <c r="AF137" i="1"/>
  <c r="KS157" i="1"/>
  <c r="KS151" i="1"/>
  <c r="KV151" i="1"/>
  <c r="JX105" i="1"/>
  <c r="KT168" i="1"/>
  <c r="KQ171" i="1"/>
  <c r="KV171" i="1"/>
  <c r="KS171" i="1"/>
  <c r="KU171" i="1"/>
  <c r="KJ106" i="1"/>
  <c r="KT171" i="1"/>
  <c r="KP108" i="1"/>
  <c r="D51" i="5"/>
  <c r="D50" i="5"/>
  <c r="KP126" i="1"/>
  <c r="KP121" i="1"/>
  <c r="JX122" i="1"/>
  <c r="JX103" i="1"/>
  <c r="JX113" i="1"/>
  <c r="JX108" i="1"/>
  <c r="KJ83" i="1"/>
  <c r="KJ93" i="1" s="1"/>
  <c r="KD109" i="1"/>
  <c r="JX139" i="1"/>
  <c r="KJ139" i="1"/>
  <c r="KV88" i="1"/>
  <c r="KV98" i="1" s="1"/>
  <c r="KV108" i="1"/>
  <c r="KV87" i="1"/>
  <c r="KV97" i="1" s="1"/>
  <c r="KV103" i="1"/>
  <c r="KV107" i="1"/>
  <c r="KV119" i="1"/>
  <c r="KV127" i="1"/>
  <c r="KV129" i="1"/>
  <c r="KV139" i="1"/>
  <c r="KV142" i="1"/>
  <c r="KP127" i="1"/>
  <c r="KP83" i="1"/>
  <c r="KP93" i="1" s="1"/>
  <c r="KD117" i="1"/>
  <c r="KD142" i="1"/>
  <c r="KJ82" i="1"/>
  <c r="KJ92" i="1" s="1"/>
  <c r="KD106" i="1"/>
  <c r="KJ122" i="1"/>
  <c r="JX114" i="1"/>
  <c r="KD105" i="1"/>
  <c r="KJ116" i="1"/>
  <c r="KD129" i="1"/>
  <c r="KD119" i="1"/>
  <c r="KP139" i="1"/>
  <c r="KP123" i="1"/>
  <c r="KP111" i="1"/>
  <c r="KP102" i="1"/>
  <c r="KJ85" i="1"/>
  <c r="KJ95" i="1" s="1"/>
  <c r="KD111" i="1"/>
  <c r="KJ86" i="1"/>
  <c r="KJ96" i="1" s="1"/>
  <c r="KD81" i="1"/>
  <c r="KJ123" i="1"/>
  <c r="JX102" i="1"/>
  <c r="KD114" i="1"/>
  <c r="KD130" i="1"/>
  <c r="JX87" i="1"/>
  <c r="JX97" i="1" s="1"/>
  <c r="JX110" i="1"/>
  <c r="KP107" i="1"/>
  <c r="JX111" i="1"/>
  <c r="JX85" i="1"/>
  <c r="JX95" i="1" s="1"/>
  <c r="JX116" i="1"/>
  <c r="KD123" i="1"/>
  <c r="T85" i="1"/>
  <c r="T127" i="1"/>
  <c r="T112" i="1"/>
  <c r="T126" i="1"/>
  <c r="T114" i="1"/>
  <c r="T88" i="1"/>
  <c r="T81" i="1"/>
  <c r="T130" i="1"/>
  <c r="T117" i="1"/>
  <c r="T84" i="1"/>
  <c r="T110" i="1"/>
  <c r="T108" i="1"/>
  <c r="T107" i="1"/>
  <c r="T102" i="1"/>
  <c r="T125" i="1"/>
  <c r="T128" i="1"/>
  <c r="T109" i="1"/>
  <c r="T139" i="1"/>
  <c r="T141" i="1"/>
  <c r="T103" i="1"/>
  <c r="T86" i="1"/>
  <c r="T104" i="1"/>
  <c r="T113" i="1"/>
  <c r="T119" i="1"/>
  <c r="T122" i="1"/>
  <c r="T87" i="1"/>
  <c r="T123" i="1"/>
  <c r="T82" i="1"/>
  <c r="T131" i="1"/>
  <c r="T111" i="1"/>
  <c r="T129" i="1"/>
  <c r="T115" i="1"/>
  <c r="T105" i="1"/>
  <c r="T121" i="1"/>
  <c r="T120" i="1"/>
  <c r="T116" i="1"/>
  <c r="T83" i="1"/>
  <c r="T142" i="1"/>
  <c r="T124" i="1"/>
  <c r="Z124" i="1"/>
  <c r="Z131" i="1"/>
  <c r="Z141" i="1"/>
  <c r="Z112" i="1"/>
  <c r="Z114" i="1"/>
  <c r="Z88" i="1"/>
  <c r="Z98" i="1" s="1"/>
  <c r="Z103" i="1"/>
  <c r="Z110" i="1"/>
  <c r="Z116" i="1"/>
  <c r="Z111" i="1"/>
  <c r="Z86" i="1"/>
  <c r="Z96" i="1" s="1"/>
  <c r="Z104" i="1"/>
  <c r="Z107" i="1"/>
  <c r="Z127" i="1"/>
  <c r="Z83" i="1"/>
  <c r="Z115" i="1"/>
  <c r="Z108" i="1"/>
  <c r="AF85" i="1"/>
  <c r="AF95" i="1" s="1"/>
  <c r="Z84" i="1"/>
  <c r="Z94" i="1" s="1"/>
  <c r="Z117" i="1"/>
  <c r="AF83" i="1"/>
  <c r="AF93" i="1" s="1"/>
  <c r="AF107" i="1"/>
  <c r="AF88" i="1"/>
  <c r="AF98" i="1" s="1"/>
  <c r="AF81" i="1"/>
  <c r="AF103" i="1"/>
  <c r="AF116" i="1"/>
  <c r="AF108" i="1"/>
  <c r="AF112" i="1"/>
  <c r="AF123" i="1"/>
  <c r="AF128" i="1"/>
  <c r="AF106" i="1"/>
  <c r="AF127" i="1"/>
  <c r="AF105" i="1"/>
  <c r="AF118" i="1"/>
  <c r="AF82" i="1"/>
  <c r="AF92" i="1" s="1"/>
  <c r="AF87" i="1"/>
  <c r="AF97" i="1" s="1"/>
  <c r="AF142" i="1"/>
  <c r="AF115" i="1"/>
  <c r="AF113" i="1"/>
  <c r="AF120" i="1"/>
  <c r="AF86" i="1"/>
  <c r="AF96" i="1" s="1"/>
  <c r="AF121" i="1"/>
  <c r="AF84" i="1"/>
  <c r="AF94" i="1" s="1"/>
  <c r="AF111" i="1"/>
  <c r="AF102" i="1"/>
  <c r="AF130" i="1"/>
  <c r="AF126" i="1"/>
  <c r="AF114" i="1"/>
  <c r="AF125" i="1"/>
  <c r="AF104" i="1"/>
  <c r="AF117" i="1"/>
  <c r="AF131" i="1"/>
  <c r="AF119" i="1"/>
  <c r="AF122" i="1"/>
  <c r="AF109" i="1"/>
  <c r="AF141" i="1"/>
  <c r="AF124" i="1"/>
  <c r="AF110" i="1"/>
  <c r="AF129" i="1"/>
  <c r="AF139" i="1"/>
  <c r="AL84" i="1"/>
  <c r="AL94" i="1" s="1"/>
  <c r="AL106" i="1"/>
  <c r="AL124" i="1"/>
  <c r="AL130" i="1"/>
  <c r="AL83" i="1"/>
  <c r="AL93" i="1" s="1"/>
  <c r="AL141" i="1"/>
  <c r="AL139" i="1"/>
  <c r="AL127" i="1"/>
  <c r="AL115" i="1"/>
  <c r="AL123" i="1"/>
  <c r="AL129" i="1"/>
  <c r="AL107" i="1"/>
  <c r="AL121" i="1"/>
  <c r="AL142" i="1"/>
  <c r="AL105" i="1"/>
  <c r="AL118" i="1"/>
  <c r="AL120" i="1"/>
  <c r="AL85" i="1"/>
  <c r="AL95" i="1" s="1"/>
  <c r="AL112" i="1"/>
  <c r="AL81" i="1"/>
  <c r="AL126" i="1"/>
  <c r="AL82" i="1"/>
  <c r="AL92" i="1" s="1"/>
  <c r="AL117" i="1"/>
  <c r="AL86" i="1"/>
  <c r="AL96" i="1" s="1"/>
  <c r="AL113" i="1"/>
  <c r="AL128" i="1"/>
  <c r="AL104" i="1"/>
  <c r="AL125" i="1"/>
  <c r="AL116" i="1"/>
  <c r="AL88" i="1"/>
  <c r="AL98" i="1" s="1"/>
  <c r="AL103" i="1"/>
  <c r="AL110" i="1"/>
  <c r="AL119" i="1"/>
  <c r="AL109" i="1"/>
  <c r="AL111" i="1"/>
  <c r="AL122" i="1"/>
  <c r="AL114" i="1"/>
  <c r="AL131" i="1"/>
  <c r="AL102" i="1"/>
  <c r="AL87" i="1"/>
  <c r="AL97" i="1" s="1"/>
  <c r="AL108" i="1"/>
  <c r="AR120" i="1"/>
  <c r="AR112" i="1"/>
  <c r="AR81" i="1"/>
  <c r="AR117" i="1"/>
  <c r="AR88" i="1"/>
  <c r="AR102" i="1"/>
  <c r="AR87" i="1"/>
  <c r="AR97" i="1" s="1"/>
  <c r="AR123" i="1"/>
  <c r="AR142" i="1"/>
  <c r="AR83" i="1"/>
  <c r="AR93" i="1" s="1"/>
  <c r="AR126" i="1"/>
  <c r="AR84" i="1"/>
  <c r="AR119" i="1"/>
  <c r="AR82" i="1"/>
  <c r="AR107" i="1"/>
  <c r="AR124" i="1"/>
  <c r="AR129" i="1"/>
  <c r="AR114" i="1"/>
  <c r="AR118" i="1"/>
  <c r="AR115" i="1"/>
  <c r="AR127" i="1"/>
  <c r="AR86" i="1"/>
  <c r="AR96" i="1" s="1"/>
  <c r="AR103" i="1"/>
  <c r="AR116" i="1"/>
  <c r="AR130" i="1"/>
  <c r="AR139" i="1"/>
  <c r="AR105" i="1"/>
  <c r="AR111" i="1"/>
  <c r="AR131" i="1"/>
  <c r="AR110" i="1"/>
  <c r="AR122" i="1"/>
  <c r="AR106" i="1"/>
  <c r="AR125" i="1"/>
  <c r="AR128" i="1"/>
  <c r="AR121" i="1"/>
  <c r="AR113" i="1"/>
  <c r="AR108" i="1"/>
  <c r="AR85" i="1"/>
  <c r="AR95" i="1" s="1"/>
  <c r="AR109" i="1"/>
  <c r="AR141" i="1"/>
  <c r="AR104" i="1"/>
  <c r="BD119" i="1"/>
  <c r="BD84" i="1"/>
  <c r="BD94" i="1" s="1"/>
  <c r="AX139" i="1"/>
  <c r="BD111" i="1"/>
  <c r="AX102" i="1"/>
  <c r="AX122" i="1"/>
  <c r="AX86" i="1"/>
  <c r="AX96" i="1" s="1"/>
  <c r="BD127" i="1"/>
  <c r="AX104" i="1"/>
  <c r="BD108" i="1"/>
  <c r="AX131" i="1"/>
  <c r="AX108" i="1"/>
  <c r="BD131" i="1"/>
  <c r="AX121" i="1"/>
  <c r="AX81" i="1"/>
  <c r="BD87" i="1"/>
  <c r="BD97" i="1" s="1"/>
  <c r="BD104" i="1"/>
  <c r="AX103" i="1"/>
  <c r="BD112" i="1"/>
  <c r="BD117" i="1"/>
  <c r="BD126" i="1"/>
  <c r="BD85" i="1"/>
  <c r="BD95" i="1" s="1"/>
  <c r="BD110" i="1"/>
  <c r="AX123" i="1"/>
  <c r="BD88" i="1"/>
  <c r="BD98" i="1" s="1"/>
  <c r="BD120" i="1"/>
  <c r="BD122" i="1"/>
  <c r="AX142" i="1"/>
  <c r="AX107" i="1"/>
  <c r="AX85" i="1"/>
  <c r="AX95" i="1" s="1"/>
  <c r="BD116" i="1"/>
  <c r="AX114" i="1"/>
  <c r="BD125" i="1"/>
  <c r="AX125" i="1"/>
  <c r="BD124" i="1"/>
  <c r="BD81" i="1"/>
  <c r="BD121" i="1"/>
  <c r="BD141" i="1"/>
  <c r="AX113" i="1"/>
  <c r="BD115" i="1"/>
  <c r="BD130" i="1"/>
  <c r="AX111" i="1"/>
  <c r="AX110" i="1"/>
  <c r="AX106" i="1"/>
  <c r="AX117" i="1"/>
  <c r="AX126" i="1"/>
  <c r="AX119" i="1"/>
  <c r="AX82" i="1"/>
  <c r="AX92" i="1" s="1"/>
  <c r="BD106" i="1"/>
  <c r="AX116" i="1"/>
  <c r="AX105" i="1"/>
  <c r="AX115" i="1"/>
  <c r="AX128" i="1"/>
  <c r="BD123" i="1"/>
  <c r="AX127" i="1"/>
  <c r="AX129" i="1"/>
  <c r="BD83" i="1"/>
  <c r="BD93" i="1" s="1"/>
  <c r="BD86" i="1"/>
  <c r="BD96" i="1" s="1"/>
  <c r="BD114" i="1"/>
  <c r="AX109" i="1"/>
  <c r="BD118" i="1"/>
  <c r="AX141" i="1"/>
  <c r="BD82" i="1"/>
  <c r="BD92" i="1" s="1"/>
  <c r="AX120" i="1"/>
  <c r="BD107" i="1"/>
  <c r="AX87" i="1"/>
  <c r="AX97" i="1" s="1"/>
  <c r="AX88" i="1"/>
  <c r="AX98" i="1" s="1"/>
  <c r="BD102" i="1"/>
  <c r="AX112" i="1"/>
  <c r="BD139" i="1"/>
  <c r="BD113" i="1"/>
  <c r="AX118" i="1"/>
  <c r="AX83" i="1"/>
  <c r="AX93" i="1" s="1"/>
  <c r="AX130" i="1"/>
  <c r="AX124" i="1"/>
  <c r="BD105" i="1"/>
  <c r="BD129" i="1"/>
  <c r="AX84" i="1"/>
  <c r="AX94" i="1" s="1"/>
  <c r="BD128" i="1"/>
  <c r="BD142" i="1"/>
  <c r="BD109" i="1"/>
  <c r="BD103" i="1"/>
  <c r="BJ121" i="1"/>
  <c r="BJ110" i="1"/>
  <c r="BJ88" i="1"/>
  <c r="BJ98" i="1" s="1"/>
  <c r="BJ125" i="1"/>
  <c r="BJ141" i="1"/>
  <c r="BJ118" i="1"/>
  <c r="BJ107" i="1"/>
  <c r="BJ81" i="1"/>
  <c r="BJ82" i="1"/>
  <c r="BJ92" i="1" s="1"/>
  <c r="BJ119" i="1"/>
  <c r="BJ117" i="1"/>
  <c r="BJ84" i="1"/>
  <c r="BJ94" i="1" s="1"/>
  <c r="BJ111" i="1"/>
  <c r="BJ105" i="1"/>
  <c r="BJ112" i="1"/>
  <c r="BJ114" i="1"/>
  <c r="BJ129" i="1"/>
  <c r="BJ120" i="1"/>
  <c r="BJ108" i="1"/>
  <c r="BJ128" i="1"/>
  <c r="BJ122" i="1"/>
  <c r="BJ131" i="1"/>
  <c r="BJ87" i="1"/>
  <c r="BJ97" i="1" s="1"/>
  <c r="BJ104" i="1"/>
  <c r="BJ102" i="1"/>
  <c r="BJ113" i="1"/>
  <c r="BJ116" i="1"/>
  <c r="BJ130" i="1"/>
  <c r="BJ103" i="1"/>
  <c r="BJ106" i="1"/>
  <c r="BJ85" i="1"/>
  <c r="BJ123" i="1"/>
  <c r="BJ124" i="1"/>
  <c r="BJ127" i="1"/>
  <c r="BJ86" i="1"/>
  <c r="BJ96" i="1" s="1"/>
  <c r="BJ126" i="1"/>
  <c r="BJ109" i="1"/>
  <c r="BJ83" i="1"/>
  <c r="BJ93" i="1" s="1"/>
  <c r="BJ139" i="1"/>
  <c r="BJ142" i="1"/>
  <c r="BJ115" i="1"/>
  <c r="BP103" i="1"/>
  <c r="BP104" i="1"/>
  <c r="BP110" i="1"/>
  <c r="BP109" i="1"/>
  <c r="BP120" i="1"/>
  <c r="BP124" i="1"/>
  <c r="BP117" i="1"/>
  <c r="BP125" i="1"/>
  <c r="BP88" i="1"/>
  <c r="BP98" i="1" s="1"/>
  <c r="BP82" i="1"/>
  <c r="BP92" i="1" s="1"/>
  <c r="BP139" i="1"/>
  <c r="BP85" i="1"/>
  <c r="BP95" i="1" s="1"/>
  <c r="BP106" i="1"/>
  <c r="BP102" i="1"/>
  <c r="BP121" i="1"/>
  <c r="BP128" i="1"/>
  <c r="BP84" i="1"/>
  <c r="BP94" i="1" s="1"/>
  <c r="BP142" i="1"/>
  <c r="BP130" i="1"/>
  <c r="BP114" i="1"/>
  <c r="BP115" i="1"/>
  <c r="BP111" i="1"/>
  <c r="BP129" i="1"/>
  <c r="BP141" i="1"/>
  <c r="BP83" i="1"/>
  <c r="BP93" i="1" s="1"/>
  <c r="BP127" i="1"/>
  <c r="BP107" i="1"/>
  <c r="BP123" i="1"/>
  <c r="BP116" i="1"/>
  <c r="BP126" i="1"/>
  <c r="BP105" i="1"/>
  <c r="BP87" i="1"/>
  <c r="BP97" i="1" s="1"/>
  <c r="BP113" i="1"/>
  <c r="BP119" i="1"/>
  <c r="BP81" i="1"/>
  <c r="BP86" i="1"/>
  <c r="BP96" i="1" s="1"/>
  <c r="BP118" i="1"/>
  <c r="BP122" i="1"/>
  <c r="BP112" i="1"/>
  <c r="BP108" i="1"/>
  <c r="BP131" i="1"/>
  <c r="BV106" i="1"/>
  <c r="BV109" i="1"/>
  <c r="BV115" i="1"/>
  <c r="BV129" i="1"/>
  <c r="BV108" i="1"/>
  <c r="BV139" i="1"/>
  <c r="BV142" i="1"/>
  <c r="BV141" i="1"/>
  <c r="BV88" i="1"/>
  <c r="BV98" i="1" s="1"/>
  <c r="BV131" i="1"/>
  <c r="BV123" i="1"/>
  <c r="BV121" i="1"/>
  <c r="BV116" i="1"/>
  <c r="BV130" i="1"/>
  <c r="BV84" i="1"/>
  <c r="BV94" i="1" s="1"/>
  <c r="BV126" i="1"/>
  <c r="BV128" i="1"/>
  <c r="BV114" i="1"/>
  <c r="BV112" i="1"/>
  <c r="BV120" i="1"/>
  <c r="BV119" i="1"/>
  <c r="BV118" i="1"/>
  <c r="BV127" i="1"/>
  <c r="BV85" i="1"/>
  <c r="BV95" i="1" s="1"/>
  <c r="BV107" i="1"/>
  <c r="BV87" i="1"/>
  <c r="BV97" i="1" s="1"/>
  <c r="BV122" i="1"/>
  <c r="BV113" i="1"/>
  <c r="BV103" i="1"/>
  <c r="BV86" i="1"/>
  <c r="BV96" i="1" s="1"/>
  <c r="BV111" i="1"/>
  <c r="BV124" i="1"/>
  <c r="BV81" i="1"/>
  <c r="BV83" i="1"/>
  <c r="BV93" i="1" s="1"/>
  <c r="BV82" i="1"/>
  <c r="BV92" i="1" s="1"/>
  <c r="BV110" i="1"/>
  <c r="BV125" i="1"/>
  <c r="BV105" i="1"/>
  <c r="BV117" i="1"/>
  <c r="BV104" i="1"/>
  <c r="BV102" i="1"/>
  <c r="CB122" i="1"/>
  <c r="CB116" i="1"/>
  <c r="CB123" i="1"/>
  <c r="CB131" i="1"/>
  <c r="CB126" i="1"/>
  <c r="CB105" i="1"/>
  <c r="CB112" i="1"/>
  <c r="CB128" i="1"/>
  <c r="CB107" i="1"/>
  <c r="CB113" i="1"/>
  <c r="CB141" i="1"/>
  <c r="CB119" i="1"/>
  <c r="CB106" i="1"/>
  <c r="CB115" i="1"/>
  <c r="CB142" i="1"/>
  <c r="CB121" i="1"/>
  <c r="CB127" i="1"/>
  <c r="CB103" i="1"/>
  <c r="CB109" i="1"/>
  <c r="CB110" i="1"/>
  <c r="CB125" i="1"/>
  <c r="CB118" i="1"/>
  <c r="CB84" i="1"/>
  <c r="CB94" i="1" s="1"/>
  <c r="CB82" i="1"/>
  <c r="CB92" i="1" s="1"/>
  <c r="CB83" i="1"/>
  <c r="CB129" i="1"/>
  <c r="CB102" i="1"/>
  <c r="CB81" i="1"/>
  <c r="CB108" i="1"/>
  <c r="CB130" i="1"/>
  <c r="CB86" i="1"/>
  <c r="CB96" i="1" s="1"/>
  <c r="CB120" i="1"/>
  <c r="CB104" i="1"/>
  <c r="CB85" i="1"/>
  <c r="CB95" i="1" s="1"/>
  <c r="CB111" i="1"/>
  <c r="CB139" i="1"/>
  <c r="CB88" i="1"/>
  <c r="CB98" i="1" s="1"/>
  <c r="CB87" i="1"/>
  <c r="CB97" i="1" s="1"/>
  <c r="CB117" i="1"/>
  <c r="CB124" i="1"/>
  <c r="CB114" i="1"/>
  <c r="CH114" i="1"/>
  <c r="CH117" i="1"/>
  <c r="CH87" i="1"/>
  <c r="CH97" i="1" s="1"/>
  <c r="CH125" i="1"/>
  <c r="CH86" i="1"/>
  <c r="CH96" i="1" s="1"/>
  <c r="CH129" i="1"/>
  <c r="CH127" i="1"/>
  <c r="CH107" i="1"/>
  <c r="CN131" i="1"/>
  <c r="CH121" i="1"/>
  <c r="CH142" i="1"/>
  <c r="CH83" i="1"/>
  <c r="CH93" i="1" s="1"/>
  <c r="CH120" i="1"/>
  <c r="CH116" i="1"/>
  <c r="CH131" i="1"/>
  <c r="CH88" i="1"/>
  <c r="CH98" i="1" s="1"/>
  <c r="CH110" i="1"/>
  <c r="CH122" i="1"/>
  <c r="CH103" i="1"/>
  <c r="CH118" i="1"/>
  <c r="CH113" i="1"/>
  <c r="CH82" i="1"/>
  <c r="CH92" i="1" s="1"/>
  <c r="CH130" i="1"/>
  <c r="CH111" i="1"/>
  <c r="CH115" i="1"/>
  <c r="CH124" i="1"/>
  <c r="CH128" i="1"/>
  <c r="CH123" i="1"/>
  <c r="CH112" i="1"/>
  <c r="CH85" i="1"/>
  <c r="CH95" i="1" s="1"/>
  <c r="CH106" i="1"/>
  <c r="CH119" i="1"/>
  <c r="CH126" i="1"/>
  <c r="CH81" i="1"/>
  <c r="CH84" i="1"/>
  <c r="CH94" i="1" s="1"/>
  <c r="CH102" i="1"/>
  <c r="CH141" i="1"/>
  <c r="CH109" i="1"/>
  <c r="CH104" i="1"/>
  <c r="CH108" i="1"/>
  <c r="CH139" i="1"/>
  <c r="CH105" i="1"/>
  <c r="CN119" i="1"/>
  <c r="CN118" i="1"/>
  <c r="CN125" i="1"/>
  <c r="CN124" i="1"/>
  <c r="CN108" i="1"/>
  <c r="CN86" i="1"/>
  <c r="CN96" i="1" s="1"/>
  <c r="CN103" i="1"/>
  <c r="CN121" i="1"/>
  <c r="CN120" i="1"/>
  <c r="CN83" i="1"/>
  <c r="CN93" i="1" s="1"/>
  <c r="CN111" i="1"/>
  <c r="CN130" i="1"/>
  <c r="CN116" i="1"/>
  <c r="CN112" i="1"/>
  <c r="CN102" i="1"/>
  <c r="CN105" i="1"/>
  <c r="CN88" i="1"/>
  <c r="CN98" i="1" s="1"/>
  <c r="CN104" i="1"/>
  <c r="CN115" i="1"/>
  <c r="CN87" i="1"/>
  <c r="CN97" i="1" s="1"/>
  <c r="CN84" i="1"/>
  <c r="CN94" i="1" s="1"/>
  <c r="CN127" i="1"/>
  <c r="CN107" i="1"/>
  <c r="CN81" i="1"/>
  <c r="CN123" i="1"/>
  <c r="CN141" i="1"/>
  <c r="CN117" i="1"/>
  <c r="CN139" i="1"/>
  <c r="CN110" i="1"/>
  <c r="CN142" i="1"/>
  <c r="CN129" i="1"/>
  <c r="CN113" i="1"/>
  <c r="CN126" i="1"/>
  <c r="CN85" i="1"/>
  <c r="CN95" i="1" s="1"/>
  <c r="CN82" i="1"/>
  <c r="CN92" i="1" s="1"/>
  <c r="CN122" i="1"/>
  <c r="CN114" i="1"/>
  <c r="CN128" i="1"/>
  <c r="CN109" i="1"/>
  <c r="CN106" i="1"/>
  <c r="CT88" i="1"/>
  <c r="CT98" i="1" s="1"/>
  <c r="CT81" i="1"/>
  <c r="CT116" i="1"/>
  <c r="CT125" i="1"/>
  <c r="CT122" i="1"/>
  <c r="CT119" i="1"/>
  <c r="CT112" i="1"/>
  <c r="CT108" i="1"/>
  <c r="CT106" i="1"/>
  <c r="CT123" i="1"/>
  <c r="CT130" i="1"/>
  <c r="CT82" i="1"/>
  <c r="CT92" i="1" s="1"/>
  <c r="CT105" i="1"/>
  <c r="CT131" i="1"/>
  <c r="CT141" i="1"/>
  <c r="CT139" i="1"/>
  <c r="CT126" i="1"/>
  <c r="CT120" i="1"/>
  <c r="CT128" i="1"/>
  <c r="CT129" i="1"/>
  <c r="CT109" i="1"/>
  <c r="CT111" i="1"/>
  <c r="CT117" i="1"/>
  <c r="CT103" i="1"/>
  <c r="CT83" i="1"/>
  <c r="CT93" i="1" s="1"/>
  <c r="CT85" i="1"/>
  <c r="CT95" i="1" s="1"/>
  <c r="CT115" i="1"/>
  <c r="CT114" i="1"/>
  <c r="CT102" i="1"/>
  <c r="CT127" i="1"/>
  <c r="CT104" i="1"/>
  <c r="CT113" i="1"/>
  <c r="CT86" i="1"/>
  <c r="CT96" i="1" s="1"/>
  <c r="CT110" i="1"/>
  <c r="CT118" i="1"/>
  <c r="CT84" i="1"/>
  <c r="CT94" i="1" s="1"/>
  <c r="CT142" i="1"/>
  <c r="CT87" i="1"/>
  <c r="CT97" i="1" s="1"/>
  <c r="CT124" i="1"/>
  <c r="CT107" i="1"/>
  <c r="CT121" i="1"/>
  <c r="DL131" i="1"/>
  <c r="CZ109" i="1"/>
  <c r="CZ110" i="1"/>
  <c r="CZ131" i="1"/>
  <c r="CZ114" i="1"/>
  <c r="CZ126" i="1"/>
  <c r="CZ116" i="1"/>
  <c r="CZ130" i="1"/>
  <c r="CZ112" i="1"/>
  <c r="CZ86" i="1"/>
  <c r="CZ96" i="1" s="1"/>
  <c r="CZ118" i="1"/>
  <c r="CZ106" i="1"/>
  <c r="CZ139" i="1"/>
  <c r="CZ122" i="1"/>
  <c r="CZ127" i="1"/>
  <c r="CZ85" i="1"/>
  <c r="CZ95" i="1" s="1"/>
  <c r="CZ121" i="1"/>
  <c r="CZ103" i="1"/>
  <c r="CZ115" i="1"/>
  <c r="CZ107" i="1"/>
  <c r="CZ141" i="1"/>
  <c r="CZ120" i="1"/>
  <c r="CZ119" i="1"/>
  <c r="CZ108" i="1"/>
  <c r="CZ81" i="1"/>
  <c r="CZ105" i="1"/>
  <c r="CZ128" i="1"/>
  <c r="CZ142" i="1"/>
  <c r="CZ123" i="1"/>
  <c r="CZ84" i="1"/>
  <c r="CZ94" i="1" s="1"/>
  <c r="CZ83" i="1"/>
  <c r="CZ93" i="1" s="1"/>
  <c r="CZ111" i="1"/>
  <c r="CZ104" i="1"/>
  <c r="CZ102" i="1"/>
  <c r="CZ82" i="1"/>
  <c r="CZ92" i="1" s="1"/>
  <c r="CZ87" i="1"/>
  <c r="CZ97" i="1" s="1"/>
  <c r="CZ117" i="1"/>
  <c r="CZ124" i="1"/>
  <c r="DF139" i="1"/>
  <c r="CZ113" i="1"/>
  <c r="CZ129" i="1"/>
  <c r="CZ88" i="1"/>
  <c r="CZ98" i="1" s="1"/>
  <c r="CZ125" i="1"/>
  <c r="DF84" i="1"/>
  <c r="DF94" i="1" s="1"/>
  <c r="DF86" i="1"/>
  <c r="DF96" i="1" s="1"/>
  <c r="DF118" i="1"/>
  <c r="DF116" i="1"/>
  <c r="DF112" i="1"/>
  <c r="DF128" i="1"/>
  <c r="DF142" i="1"/>
  <c r="DF117" i="1"/>
  <c r="DF124" i="1"/>
  <c r="DF83" i="1"/>
  <c r="DF93" i="1" s="1"/>
  <c r="DF106" i="1"/>
  <c r="DF105" i="1"/>
  <c r="DF130" i="1"/>
  <c r="DF123" i="1"/>
  <c r="DF87" i="1"/>
  <c r="DF97" i="1" s="1"/>
  <c r="DF119" i="1"/>
  <c r="DF88" i="1"/>
  <c r="DF98" i="1" s="1"/>
  <c r="DF103" i="1"/>
  <c r="DF104" i="1"/>
  <c r="DF102" i="1"/>
  <c r="DF129" i="1"/>
  <c r="DF126" i="1"/>
  <c r="DF121" i="1"/>
  <c r="DF81" i="1"/>
  <c r="DF141" i="1"/>
  <c r="DF107" i="1"/>
  <c r="DF131" i="1"/>
  <c r="DF120" i="1"/>
  <c r="DF82" i="1"/>
  <c r="DF92" i="1" s="1"/>
  <c r="DF110" i="1"/>
  <c r="DF115" i="1"/>
  <c r="DF85" i="1"/>
  <c r="DF95" i="1" s="1"/>
  <c r="DF114" i="1"/>
  <c r="DF122" i="1"/>
  <c r="DF127" i="1"/>
  <c r="DF125" i="1"/>
  <c r="DF108" i="1"/>
  <c r="DF113" i="1"/>
  <c r="DF109" i="1"/>
  <c r="DF111" i="1"/>
  <c r="DL111" i="1"/>
  <c r="DL106" i="1"/>
  <c r="DL82" i="1"/>
  <c r="DL92" i="1" s="1"/>
  <c r="DL114" i="1"/>
  <c r="DL109" i="1"/>
  <c r="DL86" i="1"/>
  <c r="DL96" i="1" s="1"/>
  <c r="DL107" i="1"/>
  <c r="DL127" i="1"/>
  <c r="DL112" i="1"/>
  <c r="DL108" i="1"/>
  <c r="DL120" i="1"/>
  <c r="DL88" i="1"/>
  <c r="DL98" i="1" s="1"/>
  <c r="DL105" i="1"/>
  <c r="DL83" i="1"/>
  <c r="DL93" i="1" s="1"/>
  <c r="DL103" i="1"/>
  <c r="DL126" i="1"/>
  <c r="DL121" i="1"/>
  <c r="DL84" i="1"/>
  <c r="DL94" i="1" s="1"/>
  <c r="DL113" i="1"/>
  <c r="DL117" i="1"/>
  <c r="DL119" i="1"/>
  <c r="DL115" i="1"/>
  <c r="DL139" i="1"/>
  <c r="DL125" i="1"/>
  <c r="DL123" i="1"/>
  <c r="DL110" i="1"/>
  <c r="DL142" i="1"/>
  <c r="DL116" i="1"/>
  <c r="DL118" i="1"/>
  <c r="DL102" i="1"/>
  <c r="DL141" i="1"/>
  <c r="DL128" i="1"/>
  <c r="DL122" i="1"/>
  <c r="DL129" i="1"/>
  <c r="DL87" i="1"/>
  <c r="DL97" i="1" s="1"/>
  <c r="DL81" i="1"/>
  <c r="DL104" i="1"/>
  <c r="DL130" i="1"/>
  <c r="DL85" i="1"/>
  <c r="DL95" i="1" s="1"/>
  <c r="DL124" i="1"/>
  <c r="DR116" i="1"/>
  <c r="DR108" i="1"/>
  <c r="DR88" i="1"/>
  <c r="DR98" i="1" s="1"/>
  <c r="DR86" i="1"/>
  <c r="DR96" i="1" s="1"/>
  <c r="DR141" i="1"/>
  <c r="DR126" i="1"/>
  <c r="DR125" i="1"/>
  <c r="DR87" i="1"/>
  <c r="DR97" i="1" s="1"/>
  <c r="DR83" i="1"/>
  <c r="DR93" i="1" s="1"/>
  <c r="DR113" i="1"/>
  <c r="DR123" i="1"/>
  <c r="DR102" i="1"/>
  <c r="DR109" i="1"/>
  <c r="DR82" i="1"/>
  <c r="DR92" i="1" s="1"/>
  <c r="DR118" i="1"/>
  <c r="DR107" i="1"/>
  <c r="DR131" i="1"/>
  <c r="DR106" i="1"/>
  <c r="DR115" i="1"/>
  <c r="DR120" i="1"/>
  <c r="DR129" i="1"/>
  <c r="DR127" i="1"/>
  <c r="DR110" i="1"/>
  <c r="DR119" i="1"/>
  <c r="DR128" i="1"/>
  <c r="DR111" i="1"/>
  <c r="DR104" i="1"/>
  <c r="DR130" i="1"/>
  <c r="DR121" i="1"/>
  <c r="DR103" i="1"/>
  <c r="DR114" i="1"/>
  <c r="DR124" i="1"/>
  <c r="DR112" i="1"/>
  <c r="DR142" i="1"/>
  <c r="DR85" i="1"/>
  <c r="DR95" i="1" s="1"/>
  <c r="DR122" i="1"/>
  <c r="DR81" i="1"/>
  <c r="DR105" i="1"/>
  <c r="DR84" i="1"/>
  <c r="DR94" i="1" s="1"/>
  <c r="DR117" i="1"/>
  <c r="DR139" i="1"/>
  <c r="DX108" i="1"/>
  <c r="DX87" i="1"/>
  <c r="DX97" i="1" s="1"/>
  <c r="DX131" i="1"/>
  <c r="DX114" i="1"/>
  <c r="DX84" i="1"/>
  <c r="DX94" i="1" s="1"/>
  <c r="DX109" i="1"/>
  <c r="DX122" i="1"/>
  <c r="DX117" i="1"/>
  <c r="DX124" i="1"/>
  <c r="DX107" i="1"/>
  <c r="DX113" i="1"/>
  <c r="DX129" i="1"/>
  <c r="DX82" i="1"/>
  <c r="DX92" i="1" s="1"/>
  <c r="DX125" i="1"/>
  <c r="DX111" i="1"/>
  <c r="DX119" i="1"/>
  <c r="DX85" i="1"/>
  <c r="DX95" i="1" s="1"/>
  <c r="DX102" i="1"/>
  <c r="DX126" i="1"/>
  <c r="DX127" i="1"/>
  <c r="DX112" i="1"/>
  <c r="DX142" i="1"/>
  <c r="DX106" i="1"/>
  <c r="DX105" i="1"/>
  <c r="DX103" i="1"/>
  <c r="DX128" i="1"/>
  <c r="DX88" i="1"/>
  <c r="DX98" i="1" s="1"/>
  <c r="DX121" i="1"/>
  <c r="DX120" i="1"/>
  <c r="DX116" i="1"/>
  <c r="DX130" i="1"/>
  <c r="DX115" i="1"/>
  <c r="DX83" i="1"/>
  <c r="DX93" i="1" s="1"/>
  <c r="DX110" i="1"/>
  <c r="DX104" i="1"/>
  <c r="DX139" i="1"/>
  <c r="DX118" i="1"/>
  <c r="DX141" i="1"/>
  <c r="DX123" i="1"/>
  <c r="DX86" i="1"/>
  <c r="DX96" i="1" s="1"/>
  <c r="DX81" i="1"/>
  <c r="ED86" i="1"/>
  <c r="ED96" i="1" s="1"/>
  <c r="ED82" i="1"/>
  <c r="ED92" i="1" s="1"/>
  <c r="ED102" i="1"/>
  <c r="ED127" i="1"/>
  <c r="ED84" i="1"/>
  <c r="ED94" i="1" s="1"/>
  <c r="ED124" i="1"/>
  <c r="ED128" i="1"/>
  <c r="ED105" i="1"/>
  <c r="ED123" i="1"/>
  <c r="ED117" i="1"/>
  <c r="ED87" i="1"/>
  <c r="ED97" i="1" s="1"/>
  <c r="ED113" i="1"/>
  <c r="ED119" i="1"/>
  <c r="ED115" i="1"/>
  <c r="ED131" i="1"/>
  <c r="ED83" i="1"/>
  <c r="ED93" i="1" s="1"/>
  <c r="ED118" i="1"/>
  <c r="ED120" i="1"/>
  <c r="ED139" i="1"/>
  <c r="ED114" i="1"/>
  <c r="ED108" i="1"/>
  <c r="ED126" i="1"/>
  <c r="ED116" i="1"/>
  <c r="ED109" i="1"/>
  <c r="ED103" i="1"/>
  <c r="ED111" i="1"/>
  <c r="ED85" i="1"/>
  <c r="ED95" i="1" s="1"/>
  <c r="ED106" i="1"/>
  <c r="ED110" i="1"/>
  <c r="ED129" i="1"/>
  <c r="ED142" i="1"/>
  <c r="ED125" i="1"/>
  <c r="ED107" i="1"/>
  <c r="ED141" i="1"/>
  <c r="ED81" i="1"/>
  <c r="ED122" i="1"/>
  <c r="ED121" i="1"/>
  <c r="ED104" i="1"/>
  <c r="ED112" i="1"/>
  <c r="ED130" i="1"/>
  <c r="ED88" i="1"/>
  <c r="ED98" i="1" s="1"/>
  <c r="EJ85" i="1"/>
  <c r="EJ95" i="1" s="1"/>
  <c r="EJ88" i="1"/>
  <c r="EJ98" i="1" s="1"/>
  <c r="EJ118" i="1"/>
  <c r="EJ109" i="1"/>
  <c r="EJ81" i="1"/>
  <c r="EJ116" i="1"/>
  <c r="EJ142" i="1"/>
  <c r="EJ103" i="1"/>
  <c r="EJ102" i="1"/>
  <c r="EJ128" i="1"/>
  <c r="EJ113" i="1"/>
  <c r="EJ108" i="1"/>
  <c r="EJ107" i="1"/>
  <c r="EJ127" i="1"/>
  <c r="EJ117" i="1"/>
  <c r="EJ82" i="1"/>
  <c r="EJ92" i="1" s="1"/>
  <c r="EJ111" i="1"/>
  <c r="EJ104" i="1"/>
  <c r="EJ121" i="1"/>
  <c r="EJ129" i="1"/>
  <c r="EJ115" i="1"/>
  <c r="EJ87" i="1"/>
  <c r="EJ97" i="1" s="1"/>
  <c r="EJ86" i="1"/>
  <c r="EJ96" i="1" s="1"/>
  <c r="EJ124" i="1"/>
  <c r="EJ84" i="1"/>
  <c r="EJ94" i="1" s="1"/>
  <c r="EJ141" i="1"/>
  <c r="EJ114" i="1"/>
  <c r="EJ119" i="1"/>
  <c r="EJ126" i="1"/>
  <c r="EJ112" i="1"/>
  <c r="EJ83" i="1"/>
  <c r="EJ93" i="1" s="1"/>
  <c r="EJ120" i="1"/>
  <c r="EJ123" i="1"/>
  <c r="EJ105" i="1"/>
  <c r="EJ131" i="1"/>
  <c r="EJ125" i="1"/>
  <c r="EJ122" i="1"/>
  <c r="EJ106" i="1"/>
  <c r="EJ130" i="1"/>
  <c r="EJ139" i="1"/>
  <c r="EJ110" i="1"/>
  <c r="EP120" i="1"/>
  <c r="EP106" i="1"/>
  <c r="EP109" i="1"/>
  <c r="EP112" i="1"/>
  <c r="EP102" i="1"/>
  <c r="EP114" i="1"/>
  <c r="EP126" i="1"/>
  <c r="EP107" i="1"/>
  <c r="EP117" i="1"/>
  <c r="EP119" i="1"/>
  <c r="EP81" i="1"/>
  <c r="EP111" i="1"/>
  <c r="EP116" i="1"/>
  <c r="EP87" i="1"/>
  <c r="EP97" i="1" s="1"/>
  <c r="EP127" i="1"/>
  <c r="EP121" i="1"/>
  <c r="EP104" i="1"/>
  <c r="EP128" i="1"/>
  <c r="EP110" i="1"/>
  <c r="EP113" i="1"/>
  <c r="EP115" i="1"/>
  <c r="EP130" i="1"/>
  <c r="EP139" i="1"/>
  <c r="EP84" i="1"/>
  <c r="EP94" i="1" s="1"/>
  <c r="EP86" i="1"/>
  <c r="EP96" i="1" s="1"/>
  <c r="EP82" i="1"/>
  <c r="EP92" i="1" s="1"/>
  <c r="EP131" i="1"/>
  <c r="EP85" i="1"/>
  <c r="EP95" i="1" s="1"/>
  <c r="EP118" i="1"/>
  <c r="EP83" i="1"/>
  <c r="EP93" i="1" s="1"/>
  <c r="EP105" i="1"/>
  <c r="EP123" i="1"/>
  <c r="EP122" i="1"/>
  <c r="EP142" i="1"/>
  <c r="EP103" i="1"/>
  <c r="EP88" i="1"/>
  <c r="EP98" i="1" s="1"/>
  <c r="EP108" i="1"/>
  <c r="EP125" i="1"/>
  <c r="EP129" i="1"/>
  <c r="EP141" i="1"/>
  <c r="EP124" i="1"/>
  <c r="FB88" i="1"/>
  <c r="FB98" i="1" s="1"/>
  <c r="EV111" i="1"/>
  <c r="EV109" i="1"/>
  <c r="EV131" i="1"/>
  <c r="EV87" i="1"/>
  <c r="EV97" i="1" s="1"/>
  <c r="EV110" i="1"/>
  <c r="EV121" i="1"/>
  <c r="EV82" i="1"/>
  <c r="EV92" i="1" s="1"/>
  <c r="EV83" i="1"/>
  <c r="EV93" i="1" s="1"/>
  <c r="EV142" i="1"/>
  <c r="EV120" i="1"/>
  <c r="EV85" i="1"/>
  <c r="EV95" i="1" s="1"/>
  <c r="EV116" i="1"/>
  <c r="EV123" i="1"/>
  <c r="EV124" i="1"/>
  <c r="EV125" i="1"/>
  <c r="EV108" i="1"/>
  <c r="EV126" i="1"/>
  <c r="EV114" i="1"/>
  <c r="EV141" i="1"/>
  <c r="EV105" i="1"/>
  <c r="EV103" i="1"/>
  <c r="EV139" i="1"/>
  <c r="EV88" i="1"/>
  <c r="EV98" i="1" s="1"/>
  <c r="EV113" i="1"/>
  <c r="EV107" i="1"/>
  <c r="EV128" i="1"/>
  <c r="EV112" i="1"/>
  <c r="EV122" i="1"/>
  <c r="EV104" i="1"/>
  <c r="EV102" i="1"/>
  <c r="EV84" i="1"/>
  <c r="EV94" i="1" s="1"/>
  <c r="EV130" i="1"/>
  <c r="EV127" i="1"/>
  <c r="EV115" i="1"/>
  <c r="EV129" i="1"/>
  <c r="EV81" i="1"/>
  <c r="EV106" i="1"/>
  <c r="EV117" i="1"/>
  <c r="EV119" i="1"/>
  <c r="EV118" i="1"/>
  <c r="EV86" i="1"/>
  <c r="EV96" i="1" s="1"/>
  <c r="FB125" i="1"/>
  <c r="FB110" i="1"/>
  <c r="FB106" i="1"/>
  <c r="FB117" i="1"/>
  <c r="FB113" i="1"/>
  <c r="FB118" i="1"/>
  <c r="FB141" i="1"/>
  <c r="FB108" i="1"/>
  <c r="FB128" i="1"/>
  <c r="FB86" i="1"/>
  <c r="FB96" i="1" s="1"/>
  <c r="FH119" i="1"/>
  <c r="FB142" i="1"/>
  <c r="FB124" i="1"/>
  <c r="FB114" i="1"/>
  <c r="FB129" i="1"/>
  <c r="FB87" i="1"/>
  <c r="FB97" i="1" s="1"/>
  <c r="FB105" i="1"/>
  <c r="FB82" i="1"/>
  <c r="FB92" i="1" s="1"/>
  <c r="FB116" i="1"/>
  <c r="FB115" i="1"/>
  <c r="FB104" i="1"/>
  <c r="FB81" i="1"/>
  <c r="FB130" i="1"/>
  <c r="FB109" i="1"/>
  <c r="FB131" i="1"/>
  <c r="FB126" i="1"/>
  <c r="FB120" i="1"/>
  <c r="FB103" i="1"/>
  <c r="FB121" i="1"/>
  <c r="FB85" i="1"/>
  <c r="FB95" i="1" s="1"/>
  <c r="FB139" i="1"/>
  <c r="FB111" i="1"/>
  <c r="FB123" i="1"/>
  <c r="FB127" i="1"/>
  <c r="FB122" i="1"/>
  <c r="FB102" i="1"/>
  <c r="FB119" i="1"/>
  <c r="FB84" i="1"/>
  <c r="FB94" i="1" s="1"/>
  <c r="FB112" i="1"/>
  <c r="FB83" i="1"/>
  <c r="FB93" i="1" s="1"/>
  <c r="FB107" i="1"/>
  <c r="FT141" i="1"/>
  <c r="FH120" i="1"/>
  <c r="FH116" i="1"/>
  <c r="FH84" i="1"/>
  <c r="FH94" i="1" s="1"/>
  <c r="FH109" i="1"/>
  <c r="FH102" i="1"/>
  <c r="FH108" i="1"/>
  <c r="FH122" i="1"/>
  <c r="FH103" i="1"/>
  <c r="FH130" i="1"/>
  <c r="FH121" i="1"/>
  <c r="FH113" i="1"/>
  <c r="FH124" i="1"/>
  <c r="FH86" i="1"/>
  <c r="FH96" i="1" s="1"/>
  <c r="FH105" i="1"/>
  <c r="FH85" i="1"/>
  <c r="FH95" i="1" s="1"/>
  <c r="FH81" i="1"/>
  <c r="FH125" i="1"/>
  <c r="FH123" i="1"/>
  <c r="FH118" i="1"/>
  <c r="FH128" i="1"/>
  <c r="FH127" i="1"/>
  <c r="FH139" i="1"/>
  <c r="FH87" i="1"/>
  <c r="FH97" i="1" s="1"/>
  <c r="FH115" i="1"/>
  <c r="FH106" i="1"/>
  <c r="FH107" i="1"/>
  <c r="FH110" i="1"/>
  <c r="FH117" i="1"/>
  <c r="FH82" i="1"/>
  <c r="FH92" i="1" s="1"/>
  <c r="FH126" i="1"/>
  <c r="FH131" i="1"/>
  <c r="FH141" i="1"/>
  <c r="FH111" i="1"/>
  <c r="FH104" i="1"/>
  <c r="FH114" i="1"/>
  <c r="FH88" i="1"/>
  <c r="FH98" i="1" s="1"/>
  <c r="FH112" i="1"/>
  <c r="FH129" i="1"/>
  <c r="FH83" i="1"/>
  <c r="FH93" i="1" s="1"/>
  <c r="FH142" i="1"/>
  <c r="FN129" i="1"/>
  <c r="FN142" i="1"/>
  <c r="FN84" i="1"/>
  <c r="FN94" i="1" s="1"/>
  <c r="FN106" i="1"/>
  <c r="FN123" i="1"/>
  <c r="FN87" i="1"/>
  <c r="FN97" i="1" s="1"/>
  <c r="FN126" i="1"/>
  <c r="FN118" i="1"/>
  <c r="FN111" i="1"/>
  <c r="FN117" i="1"/>
  <c r="FN115" i="1"/>
  <c r="FN110" i="1"/>
  <c r="FN131" i="1"/>
  <c r="FN128" i="1"/>
  <c r="FN104" i="1"/>
  <c r="FN82" i="1"/>
  <c r="FN92" i="1" s="1"/>
  <c r="FN124" i="1"/>
  <c r="FN107" i="1"/>
  <c r="FN141" i="1"/>
  <c r="FN122" i="1"/>
  <c r="FN102" i="1"/>
  <c r="FN121" i="1"/>
  <c r="FN112" i="1"/>
  <c r="FN116" i="1"/>
  <c r="FN86" i="1"/>
  <c r="FN96" i="1" s="1"/>
  <c r="FN125" i="1"/>
  <c r="FN119" i="1"/>
  <c r="FN83" i="1"/>
  <c r="FN93" i="1" s="1"/>
  <c r="FN81" i="1"/>
  <c r="FN103" i="1"/>
  <c r="FN139" i="1"/>
  <c r="FN114" i="1"/>
  <c r="FN105" i="1"/>
  <c r="FN85" i="1"/>
  <c r="FN95" i="1" s="1"/>
  <c r="FN88" i="1"/>
  <c r="FN98" i="1" s="1"/>
  <c r="FN120" i="1"/>
  <c r="FN108" i="1"/>
  <c r="FN130" i="1"/>
  <c r="FN109" i="1"/>
  <c r="FN113" i="1"/>
  <c r="FN127" i="1"/>
  <c r="FT82" i="1"/>
  <c r="FT92" i="1" s="1"/>
  <c r="FT123" i="1"/>
  <c r="FT114" i="1"/>
  <c r="FT113" i="1"/>
  <c r="FT126" i="1"/>
  <c r="FT88" i="1"/>
  <c r="FT98" i="1" s="1"/>
  <c r="FT108" i="1"/>
  <c r="FT83" i="1"/>
  <c r="FT93" i="1" s="1"/>
  <c r="FT87" i="1"/>
  <c r="FT97" i="1" s="1"/>
  <c r="FT125" i="1"/>
  <c r="FT81" i="1"/>
  <c r="FT84" i="1"/>
  <c r="FT94" i="1" s="1"/>
  <c r="FT122" i="1"/>
  <c r="FT106" i="1"/>
  <c r="FT105" i="1"/>
  <c r="FT119" i="1"/>
  <c r="FT86" i="1"/>
  <c r="FT96" i="1" s="1"/>
  <c r="FT127" i="1"/>
  <c r="FT117" i="1"/>
  <c r="FT104" i="1"/>
  <c r="FT110" i="1"/>
  <c r="FT102" i="1"/>
  <c r="FT116" i="1"/>
  <c r="FT109" i="1"/>
  <c r="FT130" i="1"/>
  <c r="FT129" i="1"/>
  <c r="FT115" i="1"/>
  <c r="FT118" i="1"/>
  <c r="FT112" i="1"/>
  <c r="FT107" i="1"/>
  <c r="FT128" i="1"/>
  <c r="FT131" i="1"/>
  <c r="FT120" i="1"/>
  <c r="FT103" i="1"/>
  <c r="FT124" i="1"/>
  <c r="FT139" i="1"/>
  <c r="FT121" i="1"/>
  <c r="FT142" i="1"/>
  <c r="FT85" i="1"/>
  <c r="FT95" i="1" s="1"/>
  <c r="FT111" i="1"/>
  <c r="FZ113" i="1"/>
  <c r="FZ109" i="1"/>
  <c r="FZ82" i="1"/>
  <c r="FZ92" i="1" s="1"/>
  <c r="FZ114" i="1"/>
  <c r="FZ129" i="1"/>
  <c r="FZ141" i="1"/>
  <c r="FZ87" i="1"/>
  <c r="FZ97" i="1" s="1"/>
  <c r="GF87" i="1"/>
  <c r="GF97" i="1" s="1"/>
  <c r="FZ107" i="1"/>
  <c r="FZ130" i="1"/>
  <c r="FZ142" i="1"/>
  <c r="FZ123" i="1"/>
  <c r="FZ116" i="1"/>
  <c r="FZ115" i="1"/>
  <c r="FZ88" i="1"/>
  <c r="FZ98" i="1" s="1"/>
  <c r="FZ105" i="1"/>
  <c r="FZ102" i="1"/>
  <c r="FZ117" i="1"/>
  <c r="FZ125" i="1"/>
  <c r="GF122" i="1"/>
  <c r="FZ120" i="1"/>
  <c r="FZ106" i="1"/>
  <c r="FZ122" i="1"/>
  <c r="FZ108" i="1"/>
  <c r="FZ124" i="1"/>
  <c r="FZ121" i="1"/>
  <c r="FZ83" i="1"/>
  <c r="FZ93" i="1" s="1"/>
  <c r="FZ139" i="1"/>
  <c r="FZ110" i="1"/>
  <c r="FZ111" i="1"/>
  <c r="FZ131" i="1"/>
  <c r="FZ84" i="1"/>
  <c r="FZ94" i="1" s="1"/>
  <c r="FZ126" i="1"/>
  <c r="FZ128" i="1"/>
  <c r="FZ104" i="1"/>
  <c r="FZ119" i="1"/>
  <c r="FZ86" i="1"/>
  <c r="FZ96" i="1" s="1"/>
  <c r="FZ81" i="1"/>
  <c r="FZ85" i="1"/>
  <c r="FZ95" i="1" s="1"/>
  <c r="FZ103" i="1"/>
  <c r="FZ127" i="1"/>
  <c r="FZ112" i="1"/>
  <c r="FZ118" i="1"/>
  <c r="GL119" i="1"/>
  <c r="GF104" i="1"/>
  <c r="GF86" i="1"/>
  <c r="GF96" i="1" s="1"/>
  <c r="GF142" i="1"/>
  <c r="GF124" i="1"/>
  <c r="GF118" i="1"/>
  <c r="GF130" i="1"/>
  <c r="GF110" i="1"/>
  <c r="GF128" i="1"/>
  <c r="GF117" i="1"/>
  <c r="GF111" i="1"/>
  <c r="GF103" i="1"/>
  <c r="GF102" i="1"/>
  <c r="GF116" i="1"/>
  <c r="GF83" i="1"/>
  <c r="GF93" i="1" s="1"/>
  <c r="GF131" i="1"/>
  <c r="GF84" i="1"/>
  <c r="GF94" i="1" s="1"/>
  <c r="GF119" i="1"/>
  <c r="GF115" i="1"/>
  <c r="GF108" i="1"/>
  <c r="GF141" i="1"/>
  <c r="GF88" i="1"/>
  <c r="GF98" i="1" s="1"/>
  <c r="GF109" i="1"/>
  <c r="GF107" i="1"/>
  <c r="GF113" i="1"/>
  <c r="GF85" i="1"/>
  <c r="GF95" i="1" s="1"/>
  <c r="GF112" i="1"/>
  <c r="GF127" i="1"/>
  <c r="GF120" i="1"/>
  <c r="GF139" i="1"/>
  <c r="GF125" i="1"/>
  <c r="GF81" i="1"/>
  <c r="GF82" i="1"/>
  <c r="GF92" i="1" s="1"/>
  <c r="GF121" i="1"/>
  <c r="GF106" i="1"/>
  <c r="GF129" i="1"/>
  <c r="GF126" i="1"/>
  <c r="GF105" i="1"/>
  <c r="GF114" i="1"/>
  <c r="GF123" i="1"/>
  <c r="GL125" i="1"/>
  <c r="GL118" i="1"/>
  <c r="GL129" i="1"/>
  <c r="GL115" i="1"/>
  <c r="GL130" i="1"/>
  <c r="GL111" i="1"/>
  <c r="GL114" i="1"/>
  <c r="GL103" i="1"/>
  <c r="GL102" i="1"/>
  <c r="GL124" i="1"/>
  <c r="GL113" i="1"/>
  <c r="GL106" i="1"/>
  <c r="GL86" i="1"/>
  <c r="GL96" i="1" s="1"/>
  <c r="GL84" i="1"/>
  <c r="GL94" i="1" s="1"/>
  <c r="GL127" i="1"/>
  <c r="GL108" i="1"/>
  <c r="GL131" i="1"/>
  <c r="GL88" i="1"/>
  <c r="GL98" i="1" s="1"/>
  <c r="GL123" i="1"/>
  <c r="GL83" i="1"/>
  <c r="GL126" i="1"/>
  <c r="GL104" i="1"/>
  <c r="GL122" i="1"/>
  <c r="GL82" i="1"/>
  <c r="GL92" i="1" s="1"/>
  <c r="GL141" i="1"/>
  <c r="GL81" i="1"/>
  <c r="GL116" i="1"/>
  <c r="GL109" i="1"/>
  <c r="GL121" i="1"/>
  <c r="GL110" i="1"/>
  <c r="GL128" i="1"/>
  <c r="GL107" i="1"/>
  <c r="GL139" i="1"/>
  <c r="GL142" i="1"/>
  <c r="GL85" i="1"/>
  <c r="GL120" i="1"/>
  <c r="GL117" i="1"/>
  <c r="GL112" i="1"/>
  <c r="GL105" i="1"/>
  <c r="GL87" i="1"/>
  <c r="GR119" i="1"/>
  <c r="GR111" i="1"/>
  <c r="GR122" i="1"/>
  <c r="GR139" i="1"/>
  <c r="GR128" i="1"/>
  <c r="GR117" i="1"/>
  <c r="GR126" i="1"/>
  <c r="GR124" i="1"/>
  <c r="GR127" i="1"/>
  <c r="GR129" i="1"/>
  <c r="GR85" i="1"/>
  <c r="GR95" i="1" s="1"/>
  <c r="GR87" i="1"/>
  <c r="GR97" i="1" s="1"/>
  <c r="GR110" i="1"/>
  <c r="GR142" i="1"/>
  <c r="GR113" i="1"/>
  <c r="GR82" i="1"/>
  <c r="GR86" i="1"/>
  <c r="GR96" i="1" s="1"/>
  <c r="GR103" i="1"/>
  <c r="GR109" i="1"/>
  <c r="GR107" i="1"/>
  <c r="GR102" i="1"/>
  <c r="GR123" i="1"/>
  <c r="GR121" i="1"/>
  <c r="GR81" i="1"/>
  <c r="GR130" i="1"/>
  <c r="GR115" i="1"/>
  <c r="GR131" i="1"/>
  <c r="GR106" i="1"/>
  <c r="GR141" i="1"/>
  <c r="GR105" i="1"/>
  <c r="GR104" i="1"/>
  <c r="GR108" i="1"/>
  <c r="GR125" i="1"/>
  <c r="GR116" i="1"/>
  <c r="GR88" i="1"/>
  <c r="GR83" i="1"/>
  <c r="GR93" i="1" s="1"/>
  <c r="GR114" i="1"/>
  <c r="GR120" i="1"/>
  <c r="GR112" i="1"/>
  <c r="GR118" i="1"/>
  <c r="GR84" i="1"/>
  <c r="GX111" i="1"/>
  <c r="GX82" i="1"/>
  <c r="GX92" i="1" s="1"/>
  <c r="GX139" i="1"/>
  <c r="GX81" i="1"/>
  <c r="GX108" i="1"/>
  <c r="GX127" i="1"/>
  <c r="GX84" i="1"/>
  <c r="GX94" i="1" s="1"/>
  <c r="GX129" i="1"/>
  <c r="GX126" i="1"/>
  <c r="GX83" i="1"/>
  <c r="GX93" i="1" s="1"/>
  <c r="GX88" i="1"/>
  <c r="GX98" i="1" s="1"/>
  <c r="GX119" i="1"/>
  <c r="GX102" i="1"/>
  <c r="GX86" i="1"/>
  <c r="GX96" i="1" s="1"/>
  <c r="GX121" i="1"/>
  <c r="GX116" i="1"/>
  <c r="GX104" i="1"/>
  <c r="GX115" i="1"/>
  <c r="GX107" i="1"/>
  <c r="GX128" i="1"/>
  <c r="GX124" i="1"/>
  <c r="GX87" i="1"/>
  <c r="GX97" i="1" s="1"/>
  <c r="GX114" i="1"/>
  <c r="GX125" i="1"/>
  <c r="GX85" i="1"/>
  <c r="GX95" i="1" s="1"/>
  <c r="GX141" i="1"/>
  <c r="GX105" i="1"/>
  <c r="GX130" i="1"/>
  <c r="GX123" i="1"/>
  <c r="GX113" i="1"/>
  <c r="GX117" i="1"/>
  <c r="GX131" i="1"/>
  <c r="GX142" i="1"/>
  <c r="GX103" i="1"/>
  <c r="GX106" i="1"/>
  <c r="GX118" i="1"/>
  <c r="GX109" i="1"/>
  <c r="GX112" i="1"/>
  <c r="GX110" i="1"/>
  <c r="GX122" i="1"/>
  <c r="GX120" i="1"/>
  <c r="HD103" i="1"/>
  <c r="HD111" i="1"/>
  <c r="HD107" i="1"/>
  <c r="HD128" i="1"/>
  <c r="HD139" i="1"/>
  <c r="HD85" i="1"/>
  <c r="HD95" i="1" s="1"/>
  <c r="HD130" i="1"/>
  <c r="HD104" i="1"/>
  <c r="HD125" i="1"/>
  <c r="HD87" i="1"/>
  <c r="HD97" i="1" s="1"/>
  <c r="HD120" i="1"/>
  <c r="HD86" i="1"/>
  <c r="HD96" i="1" s="1"/>
  <c r="HD81" i="1"/>
  <c r="HD118" i="1"/>
  <c r="HD121" i="1"/>
  <c r="HD123" i="1"/>
  <c r="HD131" i="1"/>
  <c r="HD83" i="1"/>
  <c r="HD93" i="1" s="1"/>
  <c r="HD126" i="1"/>
  <c r="HD102" i="1"/>
  <c r="HD112" i="1"/>
  <c r="HD110" i="1"/>
  <c r="HD117" i="1"/>
  <c r="HD114" i="1"/>
  <c r="HD115" i="1"/>
  <c r="HD141" i="1"/>
  <c r="HD116" i="1"/>
  <c r="HD88" i="1"/>
  <c r="HD98" i="1" s="1"/>
  <c r="HD127" i="1"/>
  <c r="HD124" i="1"/>
  <c r="HD82" i="1"/>
  <c r="HD92" i="1" s="1"/>
  <c r="HD108" i="1"/>
  <c r="HD129" i="1"/>
  <c r="HJ130" i="1"/>
  <c r="HD109" i="1"/>
  <c r="HD106" i="1"/>
  <c r="HD84" i="1"/>
  <c r="HD94" i="1" s="1"/>
  <c r="HD113" i="1"/>
  <c r="HD122" i="1"/>
  <c r="HD142" i="1"/>
  <c r="HD105" i="1"/>
  <c r="HD119" i="1"/>
  <c r="HJ108" i="1"/>
  <c r="HJ120" i="1"/>
  <c r="HJ129" i="1"/>
  <c r="HJ82" i="1"/>
  <c r="HJ92" i="1" s="1"/>
  <c r="HJ107" i="1"/>
  <c r="HJ115" i="1"/>
  <c r="HJ81" i="1"/>
  <c r="HJ131" i="1"/>
  <c r="HJ142" i="1"/>
  <c r="HJ114" i="1"/>
  <c r="HJ113" i="1"/>
  <c r="HJ102" i="1"/>
  <c r="HJ106" i="1"/>
  <c r="HJ85" i="1"/>
  <c r="HJ95" i="1" s="1"/>
  <c r="HJ83" i="1"/>
  <c r="HJ93" i="1" s="1"/>
  <c r="HJ116" i="1"/>
  <c r="HJ127" i="1"/>
  <c r="HJ109" i="1"/>
  <c r="HJ118" i="1"/>
  <c r="HJ121" i="1"/>
  <c r="HJ119" i="1"/>
  <c r="HJ128" i="1"/>
  <c r="HJ123" i="1"/>
  <c r="HJ117" i="1"/>
  <c r="HJ124" i="1"/>
  <c r="HJ86" i="1"/>
  <c r="HJ96" i="1" s="1"/>
  <c r="HJ105" i="1"/>
  <c r="HJ122" i="1"/>
  <c r="HJ126" i="1"/>
  <c r="HJ139" i="1"/>
  <c r="HJ112" i="1"/>
  <c r="HJ84" i="1"/>
  <c r="HJ94" i="1" s="1"/>
  <c r="HJ125" i="1"/>
  <c r="HJ88" i="1"/>
  <c r="HJ98" i="1" s="1"/>
  <c r="HJ111" i="1"/>
  <c r="HJ110" i="1"/>
  <c r="HJ87" i="1"/>
  <c r="HJ97" i="1" s="1"/>
  <c r="HJ141" i="1"/>
  <c r="HJ104" i="1"/>
  <c r="HJ103" i="1"/>
  <c r="HP129" i="1"/>
  <c r="HP125" i="1"/>
  <c r="HP106" i="1"/>
  <c r="HP115" i="1"/>
  <c r="HP119" i="1"/>
  <c r="HP84" i="1"/>
  <c r="HP94" i="1" s="1"/>
  <c r="HP83" i="1"/>
  <c r="HP93" i="1" s="1"/>
  <c r="HP82" i="1"/>
  <c r="HP92" i="1" s="1"/>
  <c r="HP139" i="1"/>
  <c r="HP87" i="1"/>
  <c r="HP97" i="1" s="1"/>
  <c r="HP113" i="1"/>
  <c r="HP122" i="1"/>
  <c r="HP118" i="1"/>
  <c r="HP85" i="1"/>
  <c r="HP95" i="1" s="1"/>
  <c r="HP126" i="1"/>
  <c r="HP108" i="1"/>
  <c r="HP123" i="1"/>
  <c r="HP124" i="1"/>
  <c r="HP105" i="1"/>
  <c r="HP121" i="1"/>
  <c r="HP110" i="1"/>
  <c r="HP120" i="1"/>
  <c r="HP86" i="1"/>
  <c r="HP96" i="1" s="1"/>
  <c r="HP103" i="1"/>
  <c r="HP142" i="1"/>
  <c r="HP109" i="1"/>
  <c r="HP81" i="1"/>
  <c r="HP127" i="1"/>
  <c r="HP130" i="1"/>
  <c r="HP128" i="1"/>
  <c r="HP131" i="1"/>
  <c r="HP102" i="1"/>
  <c r="HP116" i="1"/>
  <c r="HP88" i="1"/>
  <c r="HP98" i="1" s="1"/>
  <c r="HP104" i="1"/>
  <c r="HP114" i="1"/>
  <c r="HP141" i="1"/>
  <c r="HP117" i="1"/>
  <c r="HP111" i="1"/>
  <c r="HP107" i="1"/>
  <c r="HP112" i="1"/>
  <c r="HV125" i="1"/>
  <c r="HV105" i="1"/>
  <c r="HV114" i="1"/>
  <c r="HV110" i="1"/>
  <c r="HV117" i="1"/>
  <c r="HV122" i="1"/>
  <c r="HV103" i="1"/>
  <c r="HV109" i="1"/>
  <c r="HV115" i="1"/>
  <c r="HV141" i="1"/>
  <c r="HV120" i="1"/>
  <c r="HV118" i="1"/>
  <c r="HV104" i="1"/>
  <c r="HV108" i="1"/>
  <c r="HV107" i="1"/>
  <c r="HV102" i="1"/>
  <c r="HV86" i="1"/>
  <c r="HV96" i="1" s="1"/>
  <c r="HV127" i="1"/>
  <c r="HV128" i="1"/>
  <c r="HV85" i="1"/>
  <c r="HV95" i="1" s="1"/>
  <c r="HV119" i="1"/>
  <c r="HV131" i="1"/>
  <c r="HV130" i="1"/>
  <c r="HV121" i="1"/>
  <c r="HV81" i="1"/>
  <c r="HV123" i="1"/>
  <c r="HV83" i="1"/>
  <c r="HV93" i="1" s="1"/>
  <c r="HV106" i="1"/>
  <c r="HV139" i="1"/>
  <c r="HV126" i="1"/>
  <c r="HV142" i="1"/>
  <c r="HV87" i="1"/>
  <c r="HV97" i="1" s="1"/>
  <c r="IB131" i="1"/>
  <c r="HV82" i="1"/>
  <c r="HV92" i="1" s="1"/>
  <c r="HV124" i="1"/>
  <c r="HV111" i="1"/>
  <c r="HV129" i="1"/>
  <c r="HV84" i="1"/>
  <c r="HV94" i="1" s="1"/>
  <c r="HV88" i="1"/>
  <c r="HV98" i="1" s="1"/>
  <c r="HV113" i="1"/>
  <c r="HV112" i="1"/>
  <c r="HV116" i="1"/>
  <c r="IB127" i="1"/>
  <c r="IB85" i="1"/>
  <c r="IB95" i="1" s="1"/>
  <c r="IB108" i="1"/>
  <c r="IB109" i="1"/>
  <c r="IB125" i="1"/>
  <c r="IB106" i="1"/>
  <c r="IB118" i="1"/>
  <c r="IB105" i="1"/>
  <c r="IB129" i="1"/>
  <c r="IB112" i="1"/>
  <c r="IB104" i="1"/>
  <c r="IB110" i="1"/>
  <c r="IB126" i="1"/>
  <c r="IB141" i="1"/>
  <c r="IB130" i="1"/>
  <c r="IB82" i="1"/>
  <c r="IB92" i="1" s="1"/>
  <c r="IB111" i="1"/>
  <c r="IB122" i="1"/>
  <c r="IB123" i="1"/>
  <c r="IB113" i="1"/>
  <c r="IB121" i="1"/>
  <c r="IB115" i="1"/>
  <c r="IB87" i="1"/>
  <c r="IB97" i="1" s="1"/>
  <c r="IB139" i="1"/>
  <c r="IB142" i="1"/>
  <c r="IB88" i="1"/>
  <c r="IB98" i="1" s="1"/>
  <c r="IB84" i="1"/>
  <c r="IB94" i="1" s="1"/>
  <c r="IB124" i="1"/>
  <c r="IB103" i="1"/>
  <c r="IB120" i="1"/>
  <c r="IB81" i="1"/>
  <c r="IB119" i="1"/>
  <c r="IB128" i="1"/>
  <c r="IB117" i="1"/>
  <c r="IB86" i="1"/>
  <c r="IB96" i="1" s="1"/>
  <c r="IB114" i="1"/>
  <c r="IB83" i="1"/>
  <c r="IB93" i="1" s="1"/>
  <c r="IB102" i="1"/>
  <c r="IB116" i="1"/>
  <c r="IB107" i="1"/>
  <c r="IH129" i="1"/>
  <c r="IH127" i="1"/>
  <c r="IH104" i="1"/>
  <c r="IH106" i="1"/>
  <c r="IH114" i="1"/>
  <c r="IH122" i="1"/>
  <c r="IH119" i="1"/>
  <c r="IH130" i="1"/>
  <c r="IH110" i="1"/>
  <c r="IH112" i="1"/>
  <c r="IH85" i="1"/>
  <c r="IH95" i="1" s="1"/>
  <c r="IH126" i="1"/>
  <c r="IN131" i="1"/>
  <c r="IH83" i="1"/>
  <c r="IH93" i="1" s="1"/>
  <c r="IH113" i="1"/>
  <c r="IH120" i="1"/>
  <c r="IH128" i="1"/>
  <c r="IH121" i="1"/>
  <c r="IH125" i="1"/>
  <c r="IH142" i="1"/>
  <c r="IH84" i="1"/>
  <c r="IH94" i="1" s="1"/>
  <c r="IH88" i="1"/>
  <c r="IH98" i="1" s="1"/>
  <c r="IH107" i="1"/>
  <c r="IH139" i="1"/>
  <c r="IH105" i="1"/>
  <c r="IH102" i="1"/>
  <c r="IH117" i="1"/>
  <c r="IH109" i="1"/>
  <c r="IH108" i="1"/>
  <c r="IH124" i="1"/>
  <c r="IH86" i="1"/>
  <c r="IH96" i="1" s="1"/>
  <c r="IH115" i="1"/>
  <c r="IH123" i="1"/>
  <c r="IH81" i="1"/>
  <c r="IH141" i="1"/>
  <c r="IH87" i="1"/>
  <c r="IH97" i="1" s="1"/>
  <c r="IH118" i="1"/>
  <c r="IH111" i="1"/>
  <c r="IH82" i="1"/>
  <c r="IH92" i="1" s="1"/>
  <c r="IH103" i="1"/>
  <c r="IH116" i="1"/>
  <c r="IH131" i="1"/>
  <c r="IN130" i="1"/>
  <c r="IN125" i="1"/>
  <c r="IN81" i="1"/>
  <c r="IN106" i="1"/>
  <c r="IN108" i="1"/>
  <c r="IN128" i="1"/>
  <c r="IN84" i="1"/>
  <c r="IN94" i="1" s="1"/>
  <c r="IN111" i="1"/>
  <c r="IN88" i="1"/>
  <c r="IN98" i="1" s="1"/>
  <c r="IN139" i="1"/>
  <c r="IN129" i="1"/>
  <c r="IN103" i="1"/>
  <c r="IN85" i="1"/>
  <c r="IN95" i="1" s="1"/>
  <c r="IN82" i="1"/>
  <c r="IN92" i="1" s="1"/>
  <c r="IN142" i="1"/>
  <c r="IN121" i="1"/>
  <c r="IN115" i="1"/>
  <c r="IN105" i="1"/>
  <c r="IN126" i="1"/>
  <c r="IN119" i="1"/>
  <c r="IN83" i="1"/>
  <c r="IN93" i="1" s="1"/>
  <c r="IN127" i="1"/>
  <c r="IN107" i="1"/>
  <c r="IN124" i="1"/>
  <c r="IN120" i="1"/>
  <c r="IN114" i="1"/>
  <c r="IN117" i="1"/>
  <c r="IN110" i="1"/>
  <c r="IN109" i="1"/>
  <c r="IN86" i="1"/>
  <c r="IN96" i="1" s="1"/>
  <c r="IN141" i="1"/>
  <c r="IN102" i="1"/>
  <c r="IN113" i="1"/>
  <c r="IN122" i="1"/>
  <c r="IN87" i="1"/>
  <c r="IN97" i="1" s="1"/>
  <c r="IN123" i="1"/>
  <c r="IN112" i="1"/>
  <c r="IN116" i="1"/>
  <c r="IN118" i="1"/>
  <c r="IN104" i="1"/>
  <c r="IT121" i="1"/>
  <c r="IT114" i="1"/>
  <c r="IT119" i="1"/>
  <c r="IT118" i="1"/>
  <c r="IT125" i="1"/>
  <c r="IT103" i="1"/>
  <c r="IT108" i="1"/>
  <c r="IT104" i="1"/>
  <c r="IT85" i="1"/>
  <c r="IT95" i="1" s="1"/>
  <c r="IT115" i="1"/>
  <c r="IT111" i="1"/>
  <c r="IT87" i="1"/>
  <c r="IT97" i="1" s="1"/>
  <c r="IT106" i="1"/>
  <c r="IT139" i="1"/>
  <c r="IT83" i="1"/>
  <c r="IT93" i="1" s="1"/>
  <c r="IT126" i="1"/>
  <c r="IT107" i="1"/>
  <c r="IT84" i="1"/>
  <c r="IT94" i="1" s="1"/>
  <c r="IT129" i="1"/>
  <c r="IT128" i="1"/>
  <c r="IT110" i="1"/>
  <c r="IT142" i="1"/>
  <c r="IT131" i="1"/>
  <c r="IT102" i="1"/>
  <c r="IT117" i="1"/>
  <c r="IT112" i="1"/>
  <c r="IT86" i="1"/>
  <c r="IT96" i="1" s="1"/>
  <c r="IT120" i="1"/>
  <c r="IT116" i="1"/>
  <c r="IT88" i="1"/>
  <c r="IT98" i="1" s="1"/>
  <c r="IT81" i="1"/>
  <c r="IT130" i="1"/>
  <c r="IT122" i="1"/>
  <c r="IT124" i="1"/>
  <c r="IT141" i="1"/>
  <c r="IT82" i="1"/>
  <c r="IT92" i="1" s="1"/>
  <c r="IT109" i="1"/>
  <c r="IT123" i="1"/>
  <c r="IT113" i="1"/>
  <c r="IT127" i="1"/>
  <c r="IT105" i="1"/>
  <c r="IZ141" i="1"/>
  <c r="IZ121" i="1"/>
  <c r="IZ122" i="1"/>
  <c r="IZ120" i="1"/>
  <c r="IZ114" i="1"/>
  <c r="IZ117" i="1"/>
  <c r="IZ139" i="1"/>
  <c r="IZ126" i="1"/>
  <c r="IZ116" i="1"/>
  <c r="IZ118" i="1"/>
  <c r="IZ82" i="1"/>
  <c r="IZ92" i="1" s="1"/>
  <c r="IZ83" i="1"/>
  <c r="IZ93" i="1" s="1"/>
  <c r="IZ108" i="1"/>
  <c r="IZ104" i="1"/>
  <c r="IZ119" i="1"/>
  <c r="IZ88" i="1"/>
  <c r="IZ98" i="1" s="1"/>
  <c r="IZ103" i="1"/>
  <c r="IZ105" i="1"/>
  <c r="IZ124" i="1"/>
  <c r="IZ128" i="1"/>
  <c r="IZ85" i="1"/>
  <c r="IZ95" i="1" s="1"/>
  <c r="IZ129" i="1"/>
  <c r="IZ113" i="1"/>
  <c r="IZ87" i="1"/>
  <c r="IZ97" i="1" s="1"/>
  <c r="IZ81" i="1"/>
  <c r="IZ130" i="1"/>
  <c r="IZ102" i="1"/>
  <c r="IZ84" i="1"/>
  <c r="IZ94" i="1" s="1"/>
  <c r="IZ110" i="1"/>
  <c r="IZ115" i="1"/>
  <c r="IZ142" i="1"/>
  <c r="IZ111" i="1"/>
  <c r="IZ109" i="1"/>
  <c r="IZ107" i="1"/>
  <c r="IZ123" i="1"/>
  <c r="IZ86" i="1"/>
  <c r="IZ96" i="1" s="1"/>
  <c r="IZ127" i="1"/>
  <c r="IZ112" i="1"/>
  <c r="IZ131" i="1"/>
  <c r="IZ125" i="1"/>
  <c r="IZ106" i="1"/>
  <c r="JF87" i="1"/>
  <c r="JF97" i="1" s="1"/>
  <c r="JL83" i="1"/>
  <c r="JL93" i="1" s="1"/>
  <c r="JF109" i="1"/>
  <c r="JF114" i="1"/>
  <c r="JL103" i="1"/>
  <c r="JL87" i="1"/>
  <c r="JL97" i="1" s="1"/>
  <c r="JL85" i="1"/>
  <c r="JL95" i="1" s="1"/>
  <c r="JF117" i="1"/>
  <c r="JL82" i="1"/>
  <c r="JL92" i="1" s="1"/>
  <c r="JL84" i="1"/>
  <c r="JL94" i="1" s="1"/>
  <c r="JF128" i="1"/>
  <c r="JF105" i="1"/>
  <c r="JF112" i="1"/>
  <c r="JL119" i="1"/>
  <c r="JL86" i="1"/>
  <c r="JL96" i="1" s="1"/>
  <c r="JF86" i="1"/>
  <c r="JF96" i="1" s="1"/>
  <c r="JF83" i="1"/>
  <c r="JF93" i="1" s="1"/>
  <c r="JL128" i="1"/>
  <c r="JF126" i="1"/>
  <c r="JL129" i="1"/>
  <c r="JF88" i="1"/>
  <c r="JF98" i="1" s="1"/>
  <c r="JF123" i="1"/>
  <c r="JF115" i="1"/>
  <c r="JF104" i="1"/>
  <c r="JL131" i="1"/>
  <c r="JL105" i="1"/>
  <c r="JL107" i="1"/>
  <c r="JL121" i="1"/>
  <c r="JL130" i="1"/>
  <c r="JF141" i="1"/>
  <c r="JL114" i="1"/>
  <c r="JF122" i="1"/>
  <c r="JL127" i="1"/>
  <c r="JF111" i="1"/>
  <c r="JF102" i="1"/>
  <c r="JF103" i="1"/>
  <c r="JF131" i="1"/>
  <c r="JL117" i="1"/>
  <c r="JF125" i="1"/>
  <c r="JL139" i="1"/>
  <c r="JL81" i="1"/>
  <c r="JL126" i="1"/>
  <c r="JF129" i="1"/>
  <c r="JF116" i="1"/>
  <c r="JL104" i="1"/>
  <c r="JL116" i="1"/>
  <c r="JL125" i="1"/>
  <c r="JL108" i="1"/>
  <c r="JF127" i="1"/>
  <c r="JL124" i="1"/>
  <c r="JL88" i="1"/>
  <c r="JL98" i="1" s="1"/>
  <c r="JF119" i="1"/>
  <c r="JF84" i="1"/>
  <c r="JF94" i="1" s="1"/>
  <c r="JL102" i="1"/>
  <c r="JL123" i="1"/>
  <c r="JL109" i="1"/>
  <c r="JL142" i="1"/>
  <c r="JL113" i="1"/>
  <c r="JF118" i="1"/>
  <c r="JL115" i="1"/>
  <c r="JF110" i="1"/>
  <c r="JL110" i="1"/>
  <c r="JF130" i="1"/>
  <c r="JF81" i="1"/>
  <c r="JF120" i="1"/>
  <c r="JL106" i="1"/>
  <c r="JL118" i="1"/>
  <c r="JF85" i="1"/>
  <c r="JF95" i="1" s="1"/>
  <c r="JF82" i="1"/>
  <c r="JF92" i="1" s="1"/>
  <c r="JF107" i="1"/>
  <c r="JL122" i="1"/>
  <c r="JF108" i="1"/>
  <c r="JF142" i="1"/>
  <c r="JL112" i="1"/>
  <c r="JF113" i="1"/>
  <c r="JF124" i="1"/>
  <c r="JF139" i="1"/>
  <c r="JL111" i="1"/>
  <c r="JF106" i="1"/>
  <c r="JL120" i="1"/>
  <c r="JL141" i="1"/>
  <c r="JF121" i="1"/>
  <c r="JR108" i="1"/>
  <c r="JR119" i="1"/>
  <c r="JR109" i="1"/>
  <c r="JR131" i="1"/>
  <c r="JR102" i="1"/>
  <c r="JR139" i="1"/>
  <c r="JR141" i="1"/>
  <c r="JR106" i="1"/>
  <c r="JR124" i="1"/>
  <c r="JR117" i="1"/>
  <c r="JR123" i="1"/>
  <c r="JR107" i="1"/>
  <c r="JR130" i="1"/>
  <c r="JR120" i="1"/>
  <c r="JR88" i="1"/>
  <c r="JR98" i="1" s="1"/>
  <c r="JR114" i="1"/>
  <c r="JR87" i="1"/>
  <c r="JR97" i="1" s="1"/>
  <c r="JR85" i="1"/>
  <c r="JR95" i="1" s="1"/>
  <c r="JR128" i="1"/>
  <c r="JR82" i="1"/>
  <c r="JR92" i="1" s="1"/>
  <c r="JR125" i="1"/>
  <c r="JR118" i="1"/>
  <c r="JR104" i="1"/>
  <c r="JR112" i="1"/>
  <c r="JR115" i="1"/>
  <c r="JR121" i="1"/>
  <c r="JR103" i="1"/>
  <c r="JR86" i="1"/>
  <c r="JR96" i="1" s="1"/>
  <c r="JR81" i="1"/>
  <c r="JR129" i="1"/>
  <c r="JR110" i="1"/>
  <c r="JR113" i="1"/>
  <c r="JR127" i="1"/>
  <c r="JR84" i="1"/>
  <c r="JR94" i="1" s="1"/>
  <c r="JR111" i="1"/>
  <c r="JR105" i="1"/>
  <c r="KP125" i="1"/>
  <c r="KP116" i="1"/>
  <c r="KP103" i="1"/>
  <c r="JX142" i="1"/>
  <c r="KD83" i="1"/>
  <c r="KD93" i="1" s="1"/>
  <c r="KJ130" i="1"/>
  <c r="JX127" i="1"/>
  <c r="KJ88" i="1"/>
  <c r="KJ98" i="1" s="1"/>
  <c r="KD122" i="1"/>
  <c r="KJ112" i="1"/>
  <c r="KD120" i="1"/>
  <c r="KD121" i="1"/>
  <c r="KJ103" i="1"/>
  <c r="KV84" i="1"/>
  <c r="KV94" i="1" s="1"/>
  <c r="KV112" i="1"/>
  <c r="KV81" i="1"/>
  <c r="KV82" i="1"/>
  <c r="KV92" i="1" s="1"/>
  <c r="KV105" i="1"/>
  <c r="KV106" i="1"/>
  <c r="KV111" i="1"/>
  <c r="KV122" i="1"/>
  <c r="KV130" i="1"/>
  <c r="KD88" i="1"/>
  <c r="KD98" i="1" s="1"/>
  <c r="KP115" i="1"/>
  <c r="KP113" i="1"/>
  <c r="JX118" i="1"/>
  <c r="KJ84" i="1"/>
  <c r="KJ94" i="1" s="1"/>
  <c r="KD118" i="1"/>
  <c r="KJ107" i="1"/>
  <c r="JX120" i="1"/>
  <c r="KD82" i="1"/>
  <c r="KD92" i="1" s="1"/>
  <c r="JX81" i="1"/>
  <c r="KP131" i="1"/>
  <c r="KP106" i="1"/>
  <c r="KP105" i="1"/>
  <c r="KD87" i="1"/>
  <c r="KD97" i="1" s="1"/>
  <c r="KJ117" i="1"/>
  <c r="KJ108" i="1"/>
  <c r="JX82" i="1"/>
  <c r="JX92" i="1" s="1"/>
  <c r="KD86" i="1"/>
  <c r="KD96" i="1" s="1"/>
  <c r="KD115" i="1"/>
  <c r="JX112" i="1"/>
  <c r="KJ81" i="1"/>
  <c r="JR83" i="1"/>
  <c r="JR93" i="1" s="1"/>
  <c r="JX88" i="1"/>
  <c r="JX98" i="1" s="1"/>
  <c r="KD116" i="1"/>
  <c r="JR142" i="1"/>
  <c r="KP141" i="1"/>
  <c r="KP104" i="1"/>
  <c r="KD113" i="1"/>
  <c r="KJ142" i="1"/>
  <c r="JX104" i="1"/>
  <c r="KJ111" i="1"/>
  <c r="KD141" i="1"/>
  <c r="JX84" i="1"/>
  <c r="JX94" i="1" s="1"/>
  <c r="KP124" i="1"/>
  <c r="JX125" i="1"/>
  <c r="JX130" i="1"/>
  <c r="KJ121" i="1"/>
  <c r="JX117" i="1"/>
  <c r="JX121" i="1"/>
  <c r="JX141" i="1"/>
  <c r="KJ115" i="1"/>
  <c r="KD128" i="1"/>
  <c r="KV104" i="1"/>
  <c r="KV86" i="1"/>
  <c r="KV96" i="1" s="1"/>
  <c r="KV83" i="1"/>
  <c r="KV93" i="1" s="1"/>
  <c r="KV109" i="1"/>
  <c r="KV110" i="1"/>
  <c r="KV115" i="1"/>
  <c r="KV116" i="1"/>
  <c r="KV117" i="1"/>
  <c r="KV124" i="1"/>
  <c r="KV141" i="1"/>
  <c r="KP142" i="1"/>
  <c r="KP118" i="1"/>
  <c r="KP110" i="1"/>
  <c r="KP81" i="1"/>
  <c r="KJ128" i="1"/>
  <c r="JX106" i="1"/>
  <c r="KJ102" i="1"/>
  <c r="KJ127" i="1"/>
  <c r="JX123" i="1"/>
  <c r="KJ131" i="1"/>
  <c r="KJ124" i="1"/>
  <c r="KD126" i="1"/>
  <c r="KJ105" i="1"/>
  <c r="KD131" i="1"/>
  <c r="JX107" i="1"/>
  <c r="KJ120" i="1"/>
  <c r="JX126" i="1"/>
  <c r="KD107" i="1"/>
  <c r="KD112" i="1"/>
  <c r="JR122" i="1"/>
  <c r="JR116" i="1"/>
  <c r="KP130" i="1"/>
  <c r="KP120" i="1"/>
  <c r="KP88" i="1"/>
  <c r="KP98" i="1" s="1"/>
  <c r="JX119" i="1"/>
  <c r="JX124" i="1"/>
  <c r="KJ87" i="1"/>
  <c r="KJ97" i="1" s="1"/>
  <c r="KP85" i="1"/>
  <c r="KP95" i="1" s="1"/>
  <c r="KJ114" i="1"/>
  <c r="KP114" i="1"/>
  <c r="KP86" i="1"/>
  <c r="KP96" i="1" s="1"/>
  <c r="KJ104" i="1"/>
  <c r="KD127" i="1"/>
  <c r="KD108" i="1"/>
  <c r="KD85" i="1"/>
  <c r="KD95" i="1" s="1"/>
  <c r="KJ119" i="1"/>
  <c r="JX131" i="1"/>
  <c r="KV85" i="1"/>
  <c r="KV95" i="1" s="1"/>
  <c r="KV126" i="1"/>
  <c r="KV102" i="1"/>
  <c r="KV113" i="1"/>
  <c r="KV114" i="1"/>
  <c r="KV118" i="1"/>
  <c r="KV120" i="1"/>
  <c r="KV121" i="1"/>
  <c r="KV123" i="1"/>
  <c r="KV128" i="1"/>
  <c r="KV125" i="1"/>
  <c r="KV131" i="1"/>
  <c r="KD104" i="1"/>
  <c r="KP122" i="1"/>
  <c r="KP117" i="1"/>
  <c r="KP84" i="1"/>
  <c r="KP94" i="1" s="1"/>
  <c r="KJ125" i="1"/>
  <c r="KD84" i="1"/>
  <c r="KD94" i="1" s="1"/>
  <c r="KJ113" i="1"/>
  <c r="KD103" i="1"/>
  <c r="KJ110" i="1"/>
  <c r="JX128" i="1"/>
  <c r="JX115" i="1"/>
  <c r="KP119" i="1"/>
  <c r="KP82" i="1"/>
  <c r="KP92" i="1" s="1"/>
  <c r="KD125" i="1"/>
  <c r="JX129" i="1"/>
  <c r="KD139" i="1"/>
  <c r="KJ141" i="1"/>
  <c r="JX109" i="1"/>
  <c r="KJ126" i="1"/>
  <c r="KJ118" i="1"/>
  <c r="JX83" i="1"/>
  <c r="JX93" i="1" s="1"/>
  <c r="KD124" i="1"/>
  <c r="JR126" i="1"/>
  <c r="KD102" i="1"/>
  <c r="KP128" i="1"/>
  <c r="KP112" i="1"/>
  <c r="KP109" i="1"/>
  <c r="KJ109" i="1"/>
  <c r="KD110" i="1"/>
  <c r="KJ129" i="1"/>
  <c r="JX86" i="1"/>
  <c r="JX96" i="1" s="1"/>
  <c r="KP129" i="1"/>
  <c r="KT159" i="1"/>
  <c r="E51" i="5"/>
  <c r="KT153" i="1"/>
  <c r="F45" i="5"/>
  <c r="D25" i="5"/>
  <c r="G44" i="5"/>
  <c r="E19" i="5"/>
  <c r="F23" i="5"/>
  <c r="F27" i="5"/>
  <c r="E20" i="5"/>
  <c r="F38" i="5"/>
  <c r="D37" i="5"/>
  <c r="E46" i="5"/>
  <c r="G23" i="5"/>
  <c r="D47" i="5"/>
  <c r="G47" i="5"/>
  <c r="G29" i="5"/>
  <c r="E40" i="5"/>
  <c r="G48" i="5"/>
  <c r="E17" i="5"/>
  <c r="E45" i="5"/>
  <c r="D42" i="5"/>
  <c r="G35" i="5"/>
  <c r="F35" i="5"/>
  <c r="D32" i="5"/>
  <c r="D20" i="5"/>
  <c r="G36" i="5"/>
  <c r="E28" i="5"/>
  <c r="E39" i="5"/>
  <c r="G30" i="5"/>
  <c r="D23" i="5"/>
  <c r="D41" i="5"/>
  <c r="E26" i="5"/>
  <c r="D40" i="5"/>
  <c r="E44" i="5"/>
  <c r="E35" i="5"/>
  <c r="E21" i="5"/>
  <c r="E37" i="5"/>
  <c r="G45" i="5"/>
  <c r="F20" i="5"/>
  <c r="E38" i="5"/>
  <c r="D39" i="5"/>
  <c r="G41" i="5"/>
  <c r="E27" i="5"/>
  <c r="F34" i="5"/>
  <c r="F47" i="5"/>
  <c r="D35" i="5"/>
  <c r="D22" i="5"/>
  <c r="G18" i="5"/>
  <c r="G20" i="5"/>
  <c r="F36" i="5"/>
  <c r="E18" i="5"/>
  <c r="E24" i="5"/>
  <c r="G24" i="5"/>
  <c r="E31" i="5"/>
  <c r="F22" i="5"/>
  <c r="D27" i="5"/>
  <c r="E34" i="5"/>
  <c r="D30" i="5"/>
  <c r="F19" i="5"/>
  <c r="G38" i="5"/>
  <c r="F21" i="5"/>
  <c r="G28" i="5"/>
  <c r="F29" i="5"/>
  <c r="E33" i="5"/>
  <c r="G42" i="5"/>
  <c r="F24" i="5"/>
  <c r="D19" i="5"/>
  <c r="D36" i="5"/>
  <c r="F26" i="5"/>
  <c r="F33" i="5"/>
  <c r="D43" i="5"/>
  <c r="E23" i="5"/>
  <c r="G26" i="5"/>
  <c r="D31" i="5"/>
  <c r="D21" i="5"/>
  <c r="F31" i="5"/>
  <c r="D26" i="5"/>
  <c r="D45" i="5"/>
  <c r="E32" i="5"/>
  <c r="F28" i="5"/>
  <c r="G51" i="5"/>
  <c r="G31" i="5"/>
  <c r="G40" i="5"/>
  <c r="F25" i="5"/>
  <c r="G43" i="5"/>
  <c r="F49" i="5"/>
  <c r="G27" i="5"/>
  <c r="F42" i="5"/>
  <c r="E30" i="5"/>
  <c r="F50" i="5"/>
  <c r="G25" i="5"/>
  <c r="D46" i="5"/>
  <c r="E48" i="5"/>
  <c r="G22" i="5"/>
  <c r="D33" i="5"/>
  <c r="G46" i="5"/>
  <c r="F30" i="5"/>
  <c r="G19" i="5"/>
  <c r="F51" i="5"/>
  <c r="D48" i="5"/>
  <c r="G21" i="5"/>
  <c r="E29" i="5"/>
  <c r="G33" i="5"/>
  <c r="D34" i="5"/>
  <c r="E47" i="5"/>
  <c r="E36" i="5"/>
  <c r="F32" i="5"/>
  <c r="E25" i="5"/>
  <c r="E41" i="5"/>
  <c r="E43" i="5"/>
  <c r="F41" i="5"/>
  <c r="F39" i="5"/>
  <c r="G39" i="5"/>
  <c r="G37" i="5"/>
  <c r="G49" i="5"/>
  <c r="G32" i="5"/>
  <c r="E50" i="5"/>
  <c r="D29" i="5"/>
  <c r="D49" i="5"/>
  <c r="F18" i="5"/>
  <c r="F37" i="5"/>
  <c r="F46" i="5"/>
  <c r="E42" i="5"/>
  <c r="G34" i="5"/>
  <c r="D24" i="5"/>
  <c r="D44" i="5"/>
  <c r="E22" i="5"/>
  <c r="D18" i="5"/>
  <c r="F48" i="5"/>
  <c r="D28" i="5"/>
  <c r="G50" i="5"/>
  <c r="F40" i="5"/>
  <c r="F43" i="5"/>
  <c r="F44" i="5"/>
  <c r="E49" i="5"/>
  <c r="KQ159" i="1"/>
  <c r="KS153" i="1"/>
  <c r="LB130" i="1"/>
  <c r="KS168" i="1"/>
  <c r="KT173" i="1"/>
  <c r="KZ71" i="1"/>
  <c r="KS173" i="1"/>
  <c r="KU173" i="1"/>
  <c r="KV173" i="1"/>
  <c r="KV153" i="1"/>
  <c r="KV159" i="1"/>
  <c r="KS159" i="1"/>
  <c r="KU153" i="1"/>
  <c r="KU159" i="1"/>
  <c r="KY71" i="1"/>
  <c r="KY4" i="1"/>
  <c r="KW25" i="1"/>
  <c r="KS176" i="1"/>
  <c r="KV36" i="1"/>
  <c r="KW39" i="1"/>
  <c r="KV38" i="1"/>
  <c r="KW11" i="1"/>
  <c r="KV37" i="1"/>
  <c r="KQ167" i="1"/>
  <c r="KQ170" i="1"/>
  <c r="KU168" i="1"/>
  <c r="KV168" i="1"/>
  <c r="LA53" i="1"/>
  <c r="LC29" i="1"/>
  <c r="LC15" i="1"/>
  <c r="LC43" i="1"/>
  <c r="LC57" i="1"/>
  <c r="D8" i="5"/>
  <c r="D17" i="5"/>
  <c r="F17" i="5"/>
  <c r="G17" i="5"/>
  <c r="KU170" i="1"/>
  <c r="LB71" i="1"/>
  <c r="LA71" i="1"/>
  <c r="KU167" i="1"/>
  <c r="KV167" i="1"/>
  <c r="KV170" i="1"/>
  <c r="KT167" i="1"/>
  <c r="LC38" i="1"/>
  <c r="H14" i="6" s="1"/>
  <c r="LC36" i="1"/>
  <c r="H12" i="6" s="1"/>
  <c r="LC37" i="1"/>
  <c r="H13" i="6" s="1"/>
  <c r="LC35" i="1"/>
  <c r="H11" i="6" s="1"/>
  <c r="KT170" i="1"/>
  <c r="KS167" i="1"/>
  <c r="KS170" i="1"/>
  <c r="KV7" i="1"/>
  <c r="KV10" i="1"/>
  <c r="KV24" i="1"/>
  <c r="LB34" i="1"/>
  <c r="LB30" i="1"/>
  <c r="LB28" i="1"/>
  <c r="LB27" i="1"/>
  <c r="M29" i="1" s="1"/>
  <c r="LB20" i="1"/>
  <c r="LB16" i="1"/>
  <c r="LB6" i="1"/>
  <c r="LB14" i="1"/>
  <c r="LB13" i="1"/>
  <c r="M15" i="1" s="1"/>
  <c r="LB42" i="1"/>
  <c r="LB41" i="1"/>
  <c r="M43" i="1" s="1"/>
  <c r="LA34" i="1"/>
  <c r="KZ34" i="1"/>
  <c r="KY30" i="1"/>
  <c r="LA20" i="1"/>
  <c r="KY16" i="1"/>
  <c r="KZ20" i="1"/>
  <c r="KZ6" i="1"/>
  <c r="LA6" i="1"/>
  <c r="E52" i="5"/>
  <c r="D52" i="5"/>
  <c r="G52" i="5"/>
  <c r="F52" i="5"/>
  <c r="KV8" i="1"/>
  <c r="KV21" i="1"/>
  <c r="KV23" i="1"/>
  <c r="LA30" i="1"/>
  <c r="LA16" i="1"/>
  <c r="KN172" i="1"/>
  <c r="KO172" i="1"/>
  <c r="KP172" i="1"/>
  <c r="LC34" i="1"/>
  <c r="LC23" i="1"/>
  <c r="M13" i="6" s="1"/>
  <c r="LC24" i="1"/>
  <c r="M14" i="6" s="1"/>
  <c r="LC21" i="1"/>
  <c r="M11" i="6" s="1"/>
  <c r="LC30" i="1"/>
  <c r="LC20" i="1"/>
  <c r="LC22" i="1"/>
  <c r="M12" i="6" s="1"/>
  <c r="LC16" i="1"/>
  <c r="LC10" i="1"/>
  <c r="R14" i="6" s="1"/>
  <c r="LC9" i="1"/>
  <c r="R13" i="6" s="1"/>
  <c r="LC8" i="1"/>
  <c r="R12" i="6" s="1"/>
  <c r="LC7" i="1"/>
  <c r="LC6" i="1"/>
  <c r="KZ39" i="1"/>
  <c r="LB36" i="1" s="1"/>
  <c r="KZ30" i="1"/>
  <c r="KZ16" i="1"/>
  <c r="KZ11" i="1"/>
  <c r="LB10" i="1" s="1"/>
  <c r="KZ25" i="1"/>
  <c r="LB24" i="1" s="1"/>
  <c r="G8" i="5"/>
  <c r="G16" i="5"/>
  <c r="E16" i="5"/>
  <c r="F12" i="5"/>
  <c r="F7" i="5"/>
  <c r="G14" i="5"/>
  <c r="F14" i="5"/>
  <c r="E8" i="5"/>
  <c r="D7" i="5"/>
  <c r="G12" i="5"/>
  <c r="F13" i="5"/>
  <c r="F15" i="5"/>
  <c r="F6" i="5"/>
  <c r="G15" i="5"/>
  <c r="D16" i="5"/>
  <c r="D14" i="5"/>
  <c r="D12" i="5"/>
  <c r="F11" i="5"/>
  <c r="E14" i="5"/>
  <c r="D15" i="5"/>
  <c r="G11" i="5"/>
  <c r="G6" i="5"/>
  <c r="E6" i="5"/>
  <c r="E11" i="5"/>
  <c r="D6" i="5"/>
  <c r="E7" i="5"/>
  <c r="G13" i="5"/>
  <c r="E12" i="5"/>
  <c r="D13" i="5"/>
  <c r="D11" i="5"/>
  <c r="F16" i="5"/>
  <c r="F8" i="5"/>
  <c r="E13" i="5"/>
  <c r="G7" i="5"/>
  <c r="E15" i="5"/>
  <c r="KZ44" i="1"/>
  <c r="LC44" i="1"/>
  <c r="LB44" i="1"/>
  <c r="KY44" i="1"/>
  <c r="LA44" i="1"/>
  <c r="LC166" i="1"/>
  <c r="LC66" i="1"/>
  <c r="LC176" i="1"/>
  <c r="LC149" i="1"/>
  <c r="LC69" i="1"/>
  <c r="LC177" i="1"/>
  <c r="LC67" i="1"/>
  <c r="F12" i="6"/>
  <c r="LB79" i="1"/>
  <c r="LB149" i="1"/>
  <c r="LB166" i="1"/>
  <c r="LB66" i="1"/>
  <c r="KY149" i="1"/>
  <c r="KY177" i="1" s="1"/>
  <c r="LA79" i="1"/>
  <c r="KY66" i="1"/>
  <c r="KY166" i="1"/>
  <c r="P12" i="6"/>
  <c r="F13" i="6"/>
  <c r="P14" i="6"/>
  <c r="K12" i="6"/>
  <c r="P11" i="6"/>
  <c r="K14" i="6"/>
  <c r="K13" i="6"/>
  <c r="P13" i="6"/>
  <c r="F11" i="6"/>
  <c r="F14" i="6"/>
  <c r="D5" i="5"/>
  <c r="F4" i="5"/>
  <c r="D3" i="5"/>
  <c r="F3" i="5"/>
  <c r="LA59" i="1"/>
  <c r="LA166" i="1"/>
  <c r="LA55" i="1"/>
  <c r="LA149" i="1"/>
  <c r="LA66" i="1"/>
  <c r="G5" i="5"/>
  <c r="G4" i="5"/>
  <c r="E4" i="5"/>
  <c r="E5" i="5"/>
  <c r="F5" i="5"/>
  <c r="G3" i="5"/>
  <c r="E3" i="5"/>
  <c r="D4" i="5"/>
  <c r="KZ66" i="1"/>
  <c r="KZ149" i="1"/>
  <c r="KZ166" i="1"/>
  <c r="K11" i="6"/>
  <c r="KV70" i="1"/>
  <c r="KS68" i="1"/>
  <c r="KS70" i="1"/>
  <c r="KU70" i="1"/>
  <c r="KT70" i="1"/>
  <c r="T106" i="1" l="1"/>
  <c r="T118" i="1"/>
  <c r="LB72" i="1"/>
  <c r="KY176" i="1"/>
  <c r="Z105" i="1"/>
  <c r="Z119" i="1"/>
  <c r="HN119" i="1" s="1"/>
  <c r="Z102" i="1"/>
  <c r="Z81" i="1"/>
  <c r="Z129" i="1"/>
  <c r="Z123" i="1"/>
  <c r="Z122" i="1"/>
  <c r="Z118" i="1"/>
  <c r="Z130" i="1"/>
  <c r="Z106" i="1"/>
  <c r="GD106" i="1" s="1"/>
  <c r="Z142" i="1"/>
  <c r="Z87" i="1"/>
  <c r="Z97" i="1" s="1"/>
  <c r="Z120" i="1"/>
  <c r="Z113" i="1"/>
  <c r="Z82" i="1"/>
  <c r="Z92" i="1" s="1"/>
  <c r="Z139" i="1"/>
  <c r="Z121" i="1"/>
  <c r="Z85" i="1"/>
  <c r="Z95" i="1" s="1"/>
  <c r="Z109" i="1"/>
  <c r="Z125" i="1"/>
  <c r="Z128" i="1"/>
  <c r="Z126" i="1"/>
  <c r="KT137" i="1"/>
  <c r="KP137" i="1"/>
  <c r="EN137" i="1"/>
  <c r="LA171" i="1"/>
  <c r="LA160" i="1"/>
  <c r="LB151" i="1"/>
  <c r="KY160" i="1"/>
  <c r="LB157" i="1"/>
  <c r="LB160" i="1"/>
  <c r="KZ157" i="1"/>
  <c r="KZ160" i="1"/>
  <c r="GJ137" i="1"/>
  <c r="DV137" i="1"/>
  <c r="JJ137" i="1"/>
  <c r="FR137" i="1"/>
  <c r="HZ137" i="1"/>
  <c r="DP137" i="1"/>
  <c r="BT137" i="1"/>
  <c r="KB137" i="1"/>
  <c r="DD137" i="1"/>
  <c r="HH137" i="1"/>
  <c r="JV137" i="1"/>
  <c r="IX137" i="1"/>
  <c r="IF137" i="1"/>
  <c r="HB137" i="1"/>
  <c r="GD137" i="1"/>
  <c r="FF137" i="1"/>
  <c r="CL137" i="1"/>
  <c r="DJ137" i="1"/>
  <c r="AJ137" i="1"/>
  <c r="EH137" i="1"/>
  <c r="CR137" i="1"/>
  <c r="KN137" i="1"/>
  <c r="JD137" i="1"/>
  <c r="IL137" i="1"/>
  <c r="HN137" i="1"/>
  <c r="GV137" i="1"/>
  <c r="FX137" i="1"/>
  <c r="AD137" i="1"/>
  <c r="EZ137" i="1"/>
  <c r="AP137" i="1"/>
  <c r="BZ137" i="1"/>
  <c r="BH137" i="1"/>
  <c r="KH137" i="1"/>
  <c r="JP137" i="1"/>
  <c r="IR137" i="1"/>
  <c r="HT137" i="1"/>
  <c r="GP137" i="1"/>
  <c r="FL137" i="1"/>
  <c r="X137" i="1"/>
  <c r="EB137" i="1"/>
  <c r="CX137" i="1"/>
  <c r="CF137" i="1"/>
  <c r="BN137" i="1"/>
  <c r="BB137" i="1"/>
  <c r="AV137" i="1"/>
  <c r="KZ137" i="1"/>
  <c r="KY157" i="1"/>
  <c r="KY151" i="1"/>
  <c r="ET137" i="1"/>
  <c r="LA157" i="1"/>
  <c r="KW171" i="1"/>
  <c r="KY168" i="1"/>
  <c r="LB171" i="1"/>
  <c r="KZ171" i="1"/>
  <c r="KY171" i="1"/>
  <c r="O11" i="6"/>
  <c r="T14" i="6"/>
  <c r="J12" i="6"/>
  <c r="J11" i="6"/>
  <c r="T11" i="6"/>
  <c r="T12" i="6"/>
  <c r="T13" i="6"/>
  <c r="O12" i="6"/>
  <c r="O13" i="6"/>
  <c r="J14" i="6"/>
  <c r="O14" i="6"/>
  <c r="J13" i="6"/>
  <c r="KY153" i="1"/>
  <c r="IX130" i="1"/>
  <c r="HN130" i="1"/>
  <c r="IF130" i="1"/>
  <c r="HB130" i="1"/>
  <c r="KB130" i="1"/>
  <c r="KH130" i="1"/>
  <c r="JV130" i="1"/>
  <c r="IL130" i="1"/>
  <c r="HZ130" i="1"/>
  <c r="JP130" i="1"/>
  <c r="HH130" i="1"/>
  <c r="GV130" i="1"/>
  <c r="LB84" i="1"/>
  <c r="IL84" i="1" s="1"/>
  <c r="LB107" i="1"/>
  <c r="LB121" i="1"/>
  <c r="KB121" i="1" s="1"/>
  <c r="LB102" i="1"/>
  <c r="HT102" i="1" s="1"/>
  <c r="LB113" i="1"/>
  <c r="HN113" i="1" s="1"/>
  <c r="LB117" i="1"/>
  <c r="KN117" i="1" s="1"/>
  <c r="LB119" i="1"/>
  <c r="LB120" i="1"/>
  <c r="KB120" i="1" s="1"/>
  <c r="LB122" i="1"/>
  <c r="GP122" i="1" s="1"/>
  <c r="LB127" i="1"/>
  <c r="JJ127" i="1" s="1"/>
  <c r="LB141" i="1"/>
  <c r="KB141" i="1" s="1"/>
  <c r="KJ132" i="1"/>
  <c r="KB117" i="1"/>
  <c r="KT102" i="1"/>
  <c r="KT130" i="1"/>
  <c r="JP107" i="1"/>
  <c r="JR132" i="1"/>
  <c r="JJ130" i="1"/>
  <c r="JL91" i="1"/>
  <c r="JL99" i="1" s="1"/>
  <c r="JL89" i="1"/>
  <c r="JD121" i="1"/>
  <c r="IX107" i="1"/>
  <c r="IX120" i="1"/>
  <c r="IR127" i="1"/>
  <c r="IR130" i="1"/>
  <c r="IR120" i="1"/>
  <c r="IR84" i="1"/>
  <c r="IL127" i="1"/>
  <c r="IL121" i="1"/>
  <c r="IN91" i="1"/>
  <c r="IN99" i="1" s="1"/>
  <c r="IN89" i="1"/>
  <c r="IH89" i="1"/>
  <c r="IH91" i="1"/>
  <c r="IH99" i="1" s="1"/>
  <c r="IH132" i="1"/>
  <c r="IF141" i="1"/>
  <c r="HZ120" i="1"/>
  <c r="HP132" i="1"/>
  <c r="HN120" i="1"/>
  <c r="HD132" i="1"/>
  <c r="GP121" i="1"/>
  <c r="GJ121" i="1"/>
  <c r="GR92" i="1"/>
  <c r="GD117" i="1"/>
  <c r="GL95" i="1"/>
  <c r="GD141" i="1"/>
  <c r="GP141" i="1"/>
  <c r="GL93" i="1"/>
  <c r="FX107" i="1"/>
  <c r="FR120" i="1"/>
  <c r="FL120" i="1"/>
  <c r="ET107" i="1"/>
  <c r="ET127" i="1"/>
  <c r="EZ107" i="1"/>
  <c r="EN130" i="1"/>
  <c r="EN120" i="1"/>
  <c r="EN107" i="1"/>
  <c r="DV107" i="1"/>
  <c r="DV130" i="1"/>
  <c r="DP121" i="1"/>
  <c r="DP117" i="1"/>
  <c r="DP122" i="1"/>
  <c r="DJ107" i="1"/>
  <c r="DJ120" i="1"/>
  <c r="DD107" i="1"/>
  <c r="CR130" i="1"/>
  <c r="DD117" i="1"/>
  <c r="CX107" i="1"/>
  <c r="CR117" i="1"/>
  <c r="CL130" i="1"/>
  <c r="BN107" i="1"/>
  <c r="BN102" i="1"/>
  <c r="LB87" i="1"/>
  <c r="JD87" i="1" s="1"/>
  <c r="LB85" i="1"/>
  <c r="LB82" i="1"/>
  <c r="IX82" i="1" s="1"/>
  <c r="LB104" i="1"/>
  <c r="GJ104" i="1" s="1"/>
  <c r="LB125" i="1"/>
  <c r="HB125" i="1" s="1"/>
  <c r="LB106" i="1"/>
  <c r="LB118" i="1"/>
  <c r="KB118" i="1" s="1"/>
  <c r="LB126" i="1"/>
  <c r="KB126" i="1" s="1"/>
  <c r="LB129" i="1"/>
  <c r="CX129" i="1" s="1"/>
  <c r="LB131" i="1"/>
  <c r="KB131" i="1" s="1"/>
  <c r="JV84" i="1"/>
  <c r="KH120" i="1"/>
  <c r="KP91" i="1"/>
  <c r="KP99" i="1" s="1"/>
  <c r="KP89" i="1"/>
  <c r="KB113" i="1"/>
  <c r="KJ91" i="1"/>
  <c r="KJ99" i="1" s="1"/>
  <c r="KJ89" i="1"/>
  <c r="KN102" i="1"/>
  <c r="JR91" i="1"/>
  <c r="JR99" i="1" s="1"/>
  <c r="JR89" i="1"/>
  <c r="JP125" i="1"/>
  <c r="JL132" i="1"/>
  <c r="IX121" i="1"/>
  <c r="IT91" i="1"/>
  <c r="IT99" i="1" s="1"/>
  <c r="IT89" i="1"/>
  <c r="IN132" i="1"/>
  <c r="IL120" i="1"/>
  <c r="IB132" i="1"/>
  <c r="HT129" i="1"/>
  <c r="HN121" i="1"/>
  <c r="HH117" i="1"/>
  <c r="HH127" i="1"/>
  <c r="HD91" i="1"/>
  <c r="HD99" i="1" s="1"/>
  <c r="HD89" i="1"/>
  <c r="HB107" i="1"/>
  <c r="GV87" i="1"/>
  <c r="GR98" i="1"/>
  <c r="GP130" i="1"/>
  <c r="GJ126" i="1"/>
  <c r="FX129" i="1"/>
  <c r="FR127" i="1"/>
  <c r="FX126" i="1"/>
  <c r="GD121" i="1"/>
  <c r="FX125" i="1"/>
  <c r="FR107" i="1"/>
  <c r="FL130" i="1"/>
  <c r="FF104" i="1"/>
  <c r="EZ104" i="1"/>
  <c r="EZ126" i="1"/>
  <c r="ET121" i="1"/>
  <c r="EZ120" i="1"/>
  <c r="EZ130" i="1"/>
  <c r="ET117" i="1"/>
  <c r="ET130" i="1"/>
  <c r="EN104" i="1"/>
  <c r="EH117" i="1"/>
  <c r="EH125" i="1"/>
  <c r="EB120" i="1"/>
  <c r="EB141" i="1"/>
  <c r="EB130" i="1"/>
  <c r="DV117" i="1"/>
  <c r="DJ127" i="1"/>
  <c r="DJ130" i="1"/>
  <c r="DD126" i="1"/>
  <c r="DJ141" i="1"/>
  <c r="DD104" i="1"/>
  <c r="CF120" i="1"/>
  <c r="BT129" i="1"/>
  <c r="CR107" i="1"/>
  <c r="CF141" i="1"/>
  <c r="AV127" i="1"/>
  <c r="KT84" i="1"/>
  <c r="KT126" i="1"/>
  <c r="KV132" i="1"/>
  <c r="LB83" i="1"/>
  <c r="GD83" i="1" s="1"/>
  <c r="LB111" i="1"/>
  <c r="HH111" i="1" s="1"/>
  <c r="LB88" i="1"/>
  <c r="GJ88" i="1" s="1"/>
  <c r="LB81" i="1"/>
  <c r="KN81" i="1" s="1"/>
  <c r="LB108" i="1"/>
  <c r="KB108" i="1" s="1"/>
  <c r="LB105" i="1"/>
  <c r="IX105" i="1" s="1"/>
  <c r="LB110" i="1"/>
  <c r="KB110" i="1" s="1"/>
  <c r="LB124" i="1"/>
  <c r="KB124" i="1" s="1"/>
  <c r="LB139" i="1"/>
  <c r="GJ139" i="1" s="1"/>
  <c r="LB142" i="1"/>
  <c r="IR142" i="1" s="1"/>
  <c r="JV126" i="1"/>
  <c r="KT87" i="1"/>
  <c r="KN120" i="1"/>
  <c r="KN130" i="1"/>
  <c r="JV87" i="1"/>
  <c r="JX91" i="1"/>
  <c r="JX99" i="1" s="1"/>
  <c r="JX89" i="1"/>
  <c r="KV89" i="1"/>
  <c r="KV91" i="1"/>
  <c r="KV99" i="1" s="1"/>
  <c r="JP127" i="1"/>
  <c r="JP87" i="1"/>
  <c r="JJ129" i="1"/>
  <c r="JD84" i="1"/>
  <c r="JJ141" i="1"/>
  <c r="IX125" i="1"/>
  <c r="IX141" i="1"/>
  <c r="IX87" i="1"/>
  <c r="IX126" i="1"/>
  <c r="IR87" i="1"/>
  <c r="IF113" i="1"/>
  <c r="IF107" i="1"/>
  <c r="HZ102" i="1"/>
  <c r="HV132" i="1"/>
  <c r="HN87" i="1"/>
  <c r="HP91" i="1"/>
  <c r="HP99" i="1" s="1"/>
  <c r="HP89" i="1"/>
  <c r="HJ89" i="1"/>
  <c r="HJ91" i="1"/>
  <c r="HJ99" i="1" s="1"/>
  <c r="HB142" i="1"/>
  <c r="HB102" i="1"/>
  <c r="HB87" i="1"/>
  <c r="GV124" i="1"/>
  <c r="GX132" i="1"/>
  <c r="GX91" i="1"/>
  <c r="GX99" i="1" s="1"/>
  <c r="GX89" i="1"/>
  <c r="GR94" i="1"/>
  <c r="GP125" i="1"/>
  <c r="GR132" i="1"/>
  <c r="GJ102" i="1"/>
  <c r="GJ113" i="1"/>
  <c r="GD127" i="1"/>
  <c r="GD120" i="1"/>
  <c r="FX130" i="1"/>
  <c r="FX117" i="1"/>
  <c r="FR117" i="1"/>
  <c r="FF127" i="1"/>
  <c r="FL141" i="1"/>
  <c r="EZ127" i="1"/>
  <c r="EZ141" i="1"/>
  <c r="ET142" i="1"/>
  <c r="EH129" i="1"/>
  <c r="EN113" i="1"/>
  <c r="EH121" i="1"/>
  <c r="EH130" i="1"/>
  <c r="EN117" i="1"/>
  <c r="EN102" i="1"/>
  <c r="EN121" i="1"/>
  <c r="DV141" i="1"/>
  <c r="DV142" i="1"/>
  <c r="DV120" i="1"/>
  <c r="EB124" i="1"/>
  <c r="DP111" i="1"/>
  <c r="DV129" i="1"/>
  <c r="DJ108" i="1"/>
  <c r="DP142" i="1"/>
  <c r="DJ121" i="1"/>
  <c r="DP129" i="1"/>
  <c r="DJ125" i="1"/>
  <c r="DJ104" i="1"/>
  <c r="DD141" i="1"/>
  <c r="CX125" i="1"/>
  <c r="CX120" i="1"/>
  <c r="CX102" i="1"/>
  <c r="CX142" i="1"/>
  <c r="CR141" i="1"/>
  <c r="CR131" i="1"/>
  <c r="CR104" i="1"/>
  <c r="CL117" i="1"/>
  <c r="CF127" i="1"/>
  <c r="CL120" i="1"/>
  <c r="BZ111" i="1"/>
  <c r="BB113" i="1"/>
  <c r="BH121" i="1"/>
  <c r="BH117" i="1"/>
  <c r="BZ104" i="1"/>
  <c r="KD132" i="1"/>
  <c r="KN84" i="1"/>
  <c r="LB103" i="1"/>
  <c r="KB103" i="1" s="1"/>
  <c r="LB115" i="1"/>
  <c r="KB115" i="1" s="1"/>
  <c r="LB86" i="1"/>
  <c r="KN86" i="1" s="1"/>
  <c r="LB112" i="1"/>
  <c r="KB112" i="1" s="1"/>
  <c r="LB109" i="1"/>
  <c r="KB109" i="1" s="1"/>
  <c r="LB114" i="1"/>
  <c r="ET114" i="1" s="1"/>
  <c r="LB116" i="1"/>
  <c r="HN116" i="1" s="1"/>
  <c r="LB123" i="1"/>
  <c r="JV123" i="1" s="1"/>
  <c r="LB128" i="1"/>
  <c r="KB128" i="1" s="1"/>
  <c r="KT124" i="1"/>
  <c r="KT131" i="1"/>
  <c r="KN87" i="1"/>
  <c r="JD117" i="1"/>
  <c r="JF89" i="1"/>
  <c r="JF91" i="1"/>
  <c r="JF99" i="1" s="1"/>
  <c r="JJ107" i="1"/>
  <c r="JJ84" i="1"/>
  <c r="JF132" i="1"/>
  <c r="JJ102" i="1"/>
  <c r="JD102" i="1"/>
  <c r="JD130" i="1"/>
  <c r="JJ122" i="1"/>
  <c r="IX102" i="1"/>
  <c r="IZ132" i="1"/>
  <c r="IZ91" i="1"/>
  <c r="IZ99" i="1" s="1"/>
  <c r="IZ89" i="1"/>
  <c r="IR102" i="1"/>
  <c r="IR82" i="1"/>
  <c r="IT132" i="1"/>
  <c r="IF102" i="1"/>
  <c r="IL87" i="1"/>
  <c r="IL81" i="1"/>
  <c r="IL82" i="1"/>
  <c r="IF87" i="1"/>
  <c r="IF81" i="1"/>
  <c r="HZ84" i="1"/>
  <c r="IB91" i="1"/>
  <c r="IB99" i="1" s="1"/>
  <c r="IB89" i="1"/>
  <c r="HZ82" i="1"/>
  <c r="HT87" i="1"/>
  <c r="HV91" i="1"/>
  <c r="HV99" i="1" s="1"/>
  <c r="HV89" i="1"/>
  <c r="HT81" i="1"/>
  <c r="HT107" i="1"/>
  <c r="HT130" i="1"/>
  <c r="HN102" i="1"/>
  <c r="HN122" i="1"/>
  <c r="HN126" i="1"/>
  <c r="HH104" i="1"/>
  <c r="HJ132" i="1"/>
  <c r="HH84" i="1"/>
  <c r="HB84" i="1"/>
  <c r="GV84" i="1"/>
  <c r="GJ130" i="1"/>
  <c r="GV102" i="1"/>
  <c r="GP87" i="1"/>
  <c r="GR91" i="1"/>
  <c r="GR99" i="1" s="1"/>
  <c r="GR89" i="1"/>
  <c r="GP113" i="1"/>
  <c r="GL97" i="1"/>
  <c r="FX87" i="1"/>
  <c r="GD87" i="1"/>
  <c r="GJ87" i="1"/>
  <c r="GJ107" i="1"/>
  <c r="GP107" i="1"/>
  <c r="GD107" i="1"/>
  <c r="GJ117" i="1"/>
  <c r="GD81" i="1"/>
  <c r="FX122" i="1"/>
  <c r="GD115" i="1"/>
  <c r="FX121" i="1"/>
  <c r="FX141" i="1"/>
  <c r="FR104" i="1"/>
  <c r="GD131" i="1"/>
  <c r="FX120" i="1"/>
  <c r="GD130" i="1"/>
  <c r="FL113" i="1"/>
  <c r="FR121" i="1"/>
  <c r="FF114" i="1"/>
  <c r="FL105" i="1"/>
  <c r="FF125" i="1"/>
  <c r="FF121" i="1"/>
  <c r="FF107" i="1"/>
  <c r="FL117" i="1"/>
  <c r="FF142" i="1"/>
  <c r="FF129" i="1"/>
  <c r="EZ117" i="1"/>
  <c r="FF115" i="1"/>
  <c r="EZ125" i="1"/>
  <c r="FF130" i="1"/>
  <c r="EZ122" i="1"/>
  <c r="ET105" i="1"/>
  <c r="EZ124" i="1"/>
  <c r="ET123" i="1"/>
  <c r="ET110" i="1"/>
  <c r="EH118" i="1"/>
  <c r="EN127" i="1"/>
  <c r="DV105" i="1"/>
  <c r="EH115" i="1"/>
  <c r="EB104" i="1"/>
  <c r="EB127" i="1"/>
  <c r="EB113" i="1"/>
  <c r="DP141" i="1"/>
  <c r="DP120" i="1"/>
  <c r="DP105" i="1"/>
  <c r="DP113" i="1"/>
  <c r="DV122" i="1"/>
  <c r="DP112" i="1"/>
  <c r="DJ113" i="1"/>
  <c r="DJ126" i="1"/>
  <c r="DJ124" i="1"/>
  <c r="DD123" i="1"/>
  <c r="CX127" i="1"/>
  <c r="CX115" i="1"/>
  <c r="CX121" i="1"/>
  <c r="CX118" i="1"/>
  <c r="CF121" i="1"/>
  <c r="CL127" i="1"/>
  <c r="CR129" i="1"/>
  <c r="CL122" i="1"/>
  <c r="CL110" i="1"/>
  <c r="CF130" i="1"/>
  <c r="CF104" i="1"/>
  <c r="BZ126" i="1"/>
  <c r="CF124" i="1"/>
  <c r="BZ120" i="1"/>
  <c r="BB120" i="1"/>
  <c r="BB129" i="1"/>
  <c r="AV118" i="1"/>
  <c r="AV126" i="1"/>
  <c r="GL132" i="1"/>
  <c r="GD122" i="1"/>
  <c r="GD111" i="1"/>
  <c r="GD82" i="1"/>
  <c r="GD88" i="1"/>
  <c r="FX81" i="1"/>
  <c r="FX123" i="1"/>
  <c r="FZ132" i="1"/>
  <c r="FX82" i="1"/>
  <c r="FR88" i="1"/>
  <c r="FR125" i="1"/>
  <c r="FR102" i="1"/>
  <c r="FR82" i="1"/>
  <c r="FR126" i="1"/>
  <c r="FR111" i="1"/>
  <c r="FR141" i="1"/>
  <c r="FL121" i="1"/>
  <c r="FL104" i="1"/>
  <c r="FN132" i="1"/>
  <c r="FL107" i="1"/>
  <c r="FL102" i="1"/>
  <c r="FL122" i="1"/>
  <c r="FL127" i="1"/>
  <c r="FL125" i="1"/>
  <c r="FF110" i="1"/>
  <c r="FF120" i="1"/>
  <c r="FF102" i="1"/>
  <c r="FH89" i="1"/>
  <c r="FH91" i="1"/>
  <c r="FH99" i="1" s="1"/>
  <c r="EZ118" i="1"/>
  <c r="EZ84" i="1"/>
  <c r="EZ106" i="1"/>
  <c r="EZ121" i="1"/>
  <c r="ET87" i="1"/>
  <c r="ET88" i="1"/>
  <c r="EV132" i="1"/>
  <c r="ET120" i="1"/>
  <c r="ET131" i="1"/>
  <c r="ET141" i="1"/>
  <c r="EP132" i="1"/>
  <c r="EH81" i="1"/>
  <c r="EN122" i="1"/>
  <c r="EN123" i="1"/>
  <c r="EH127" i="1"/>
  <c r="EN125" i="1"/>
  <c r="EH84" i="1"/>
  <c r="EN115" i="1"/>
  <c r="EN87" i="1"/>
  <c r="EN118" i="1"/>
  <c r="EH82" i="1"/>
  <c r="EN131" i="1"/>
  <c r="EH111" i="1"/>
  <c r="EN84" i="1"/>
  <c r="EH141" i="1"/>
  <c r="EN126" i="1"/>
  <c r="EB119" i="1"/>
  <c r="EB117" i="1"/>
  <c r="EB121" i="1"/>
  <c r="EB84" i="1"/>
  <c r="EB125" i="1"/>
  <c r="EB111" i="1"/>
  <c r="EB105" i="1"/>
  <c r="DX91" i="1"/>
  <c r="DX99" i="1" s="1"/>
  <c r="DX89" i="1"/>
  <c r="DV83" i="1"/>
  <c r="DV84" i="1"/>
  <c r="DV118" i="1"/>
  <c r="DV113" i="1"/>
  <c r="DV108" i="1"/>
  <c r="DV127" i="1"/>
  <c r="DX132" i="1"/>
  <c r="DV125" i="1"/>
  <c r="DP82" i="1"/>
  <c r="DP115" i="1"/>
  <c r="DR91" i="1"/>
  <c r="DR99" i="1" s="1"/>
  <c r="DR89" i="1"/>
  <c r="DP81" i="1"/>
  <c r="DP107" i="1"/>
  <c r="DP87" i="1"/>
  <c r="DP109" i="1"/>
  <c r="DP126" i="1"/>
  <c r="DP110" i="1"/>
  <c r="DP130" i="1"/>
  <c r="DJ117" i="1"/>
  <c r="DJ87" i="1"/>
  <c r="DJ123" i="1"/>
  <c r="DJ112" i="1"/>
  <c r="DJ84" i="1"/>
  <c r="DD127" i="1"/>
  <c r="DD87" i="1"/>
  <c r="DD130" i="1"/>
  <c r="DD115" i="1"/>
  <c r="DD125" i="1"/>
  <c r="DD129" i="1"/>
  <c r="DD84" i="1"/>
  <c r="DD102" i="1"/>
  <c r="CX141" i="1"/>
  <c r="CX123" i="1"/>
  <c r="CX88" i="1"/>
  <c r="CX87" i="1"/>
  <c r="CX104" i="1"/>
  <c r="CR128" i="1"/>
  <c r="CT132" i="1"/>
  <c r="CR113" i="1"/>
  <c r="CR121" i="1"/>
  <c r="CR127" i="1"/>
  <c r="CT89" i="1"/>
  <c r="CT91" i="1"/>
  <c r="CT99" i="1" s="1"/>
  <c r="CR88" i="1"/>
  <c r="CL87" i="1"/>
  <c r="CL114" i="1"/>
  <c r="CL139" i="1"/>
  <c r="CL107" i="1"/>
  <c r="CN91" i="1"/>
  <c r="CN99" i="1" s="1"/>
  <c r="CN89" i="1"/>
  <c r="CL141" i="1"/>
  <c r="CL82" i="1"/>
  <c r="CL123" i="1"/>
  <c r="CF85" i="1"/>
  <c r="CH132" i="1"/>
  <c r="CF109" i="1"/>
  <c r="CF82" i="1"/>
  <c r="CF102" i="1"/>
  <c r="CF87" i="1"/>
  <c r="CF142" i="1"/>
  <c r="CF110" i="1"/>
  <c r="BZ87" i="1"/>
  <c r="BZ115" i="1"/>
  <c r="BT130" i="1"/>
  <c r="BZ130" i="1"/>
  <c r="BZ117" i="1"/>
  <c r="BZ102" i="1"/>
  <c r="BT141" i="1"/>
  <c r="BZ141" i="1"/>
  <c r="BZ123" i="1"/>
  <c r="BT126" i="1"/>
  <c r="BN112" i="1"/>
  <c r="BH127" i="1"/>
  <c r="BJ95" i="1"/>
  <c r="BN85" i="1"/>
  <c r="BB130" i="1"/>
  <c r="BH111" i="1"/>
  <c r="BB111" i="1"/>
  <c r="BT111" i="1"/>
  <c r="BH102" i="1"/>
  <c r="AV108" i="1"/>
  <c r="AP129" i="1"/>
  <c r="BH129" i="1"/>
  <c r="BN129" i="1"/>
  <c r="AV88" i="1"/>
  <c r="AV129" i="1"/>
  <c r="AJ128" i="1"/>
  <c r="AP128" i="1"/>
  <c r="AV128" i="1"/>
  <c r="AP131" i="1"/>
  <c r="AJ139" i="1"/>
  <c r="BB139" i="1"/>
  <c r="BN139" i="1"/>
  <c r="BT139" i="1"/>
  <c r="AP113" i="1"/>
  <c r="AR92" i="1"/>
  <c r="BN82" i="1"/>
  <c r="AV82" i="1"/>
  <c r="AJ142" i="1"/>
  <c r="AJ84" i="1"/>
  <c r="AJ122" i="1"/>
  <c r="AV122" i="1"/>
  <c r="BH122" i="1"/>
  <c r="BT122" i="1"/>
  <c r="AD122" i="1"/>
  <c r="AP122" i="1"/>
  <c r="BB122" i="1"/>
  <c r="BN122" i="1"/>
  <c r="BZ122" i="1"/>
  <c r="AD113" i="1"/>
  <c r="AD142" i="1"/>
  <c r="AJ129" i="1"/>
  <c r="X110" i="1"/>
  <c r="X109" i="1"/>
  <c r="AD117" i="1"/>
  <c r="X113" i="1"/>
  <c r="X127" i="1"/>
  <c r="X112" i="1"/>
  <c r="X116" i="1"/>
  <c r="X117" i="1"/>
  <c r="X102" i="1"/>
  <c r="X129" i="1"/>
  <c r="X123" i="1"/>
  <c r="KZ124" i="1"/>
  <c r="KZ131" i="1"/>
  <c r="KH113" i="1"/>
  <c r="KZ130" i="1"/>
  <c r="JV114" i="1"/>
  <c r="KZ126" i="1"/>
  <c r="GJ123" i="1"/>
  <c r="GJ105" i="1"/>
  <c r="GJ122" i="1"/>
  <c r="GD118" i="1"/>
  <c r="GF91" i="1"/>
  <c r="GF99" i="1" s="1"/>
  <c r="GF89" i="1"/>
  <c r="GD113" i="1"/>
  <c r="GD102" i="1"/>
  <c r="GD126" i="1"/>
  <c r="FX88" i="1"/>
  <c r="FX131" i="1"/>
  <c r="FX102" i="1"/>
  <c r="FX84" i="1"/>
  <c r="FX83" i="1"/>
  <c r="FX127" i="1"/>
  <c r="FR108" i="1"/>
  <c r="FR139" i="1"/>
  <c r="FR112" i="1"/>
  <c r="FT132" i="1"/>
  <c r="FT91" i="1"/>
  <c r="FT99" i="1" s="1"/>
  <c r="FT89" i="1"/>
  <c r="FR130" i="1"/>
  <c r="FR86" i="1"/>
  <c r="FL126" i="1"/>
  <c r="FL129" i="1"/>
  <c r="FL109" i="1"/>
  <c r="FL128" i="1"/>
  <c r="FF81" i="1"/>
  <c r="FF105" i="1"/>
  <c r="FF87" i="1"/>
  <c r="EZ111" i="1"/>
  <c r="EZ86" i="1"/>
  <c r="EZ87" i="1"/>
  <c r="FF82" i="1"/>
  <c r="FB91" i="1"/>
  <c r="FB99" i="1" s="1"/>
  <c r="FB89" i="1"/>
  <c r="EZ82" i="1"/>
  <c r="ET102" i="1"/>
  <c r="ET103" i="1"/>
  <c r="ET129" i="1"/>
  <c r="ET109" i="1"/>
  <c r="EP91" i="1"/>
  <c r="EP99" i="1" s="1"/>
  <c r="EP89" i="1"/>
  <c r="EN82" i="1"/>
  <c r="EN142" i="1"/>
  <c r="EH104" i="1"/>
  <c r="EN83" i="1"/>
  <c r="EH110" i="1"/>
  <c r="EH122" i="1"/>
  <c r="EH124" i="1"/>
  <c r="EH106" i="1"/>
  <c r="EN88" i="1"/>
  <c r="EH107" i="1"/>
  <c r="EN141" i="1"/>
  <c r="EH131" i="1"/>
  <c r="EH87" i="1"/>
  <c r="EB114" i="1"/>
  <c r="EB107" i="1"/>
  <c r="EB126" i="1"/>
  <c r="DV88" i="1"/>
  <c r="DV87" i="1"/>
  <c r="DV86" i="1"/>
  <c r="DV124" i="1"/>
  <c r="DV116" i="1"/>
  <c r="DP102" i="1"/>
  <c r="DP103" i="1"/>
  <c r="DP86" i="1"/>
  <c r="DR132" i="1"/>
  <c r="DP114" i="1"/>
  <c r="DP123" i="1"/>
  <c r="DL91" i="1"/>
  <c r="DL99" i="1" s="1"/>
  <c r="DL89" i="1"/>
  <c r="DJ81" i="1"/>
  <c r="DJ88" i="1"/>
  <c r="DD124" i="1"/>
  <c r="DD110" i="1"/>
  <c r="DD121" i="1"/>
  <c r="DD116" i="1"/>
  <c r="DD83" i="1"/>
  <c r="DD120" i="1"/>
  <c r="DD82" i="1"/>
  <c r="CZ132" i="1"/>
  <c r="CX105" i="1"/>
  <c r="CX117" i="1"/>
  <c r="CR102" i="1"/>
  <c r="CR82" i="1"/>
  <c r="CR87" i="1"/>
  <c r="CL104" i="1"/>
  <c r="CL124" i="1"/>
  <c r="CL125" i="1"/>
  <c r="CL84" i="1"/>
  <c r="CL118" i="1"/>
  <c r="CL81" i="1"/>
  <c r="CL109" i="1"/>
  <c r="CL108" i="1"/>
  <c r="CL102" i="1"/>
  <c r="CF84" i="1"/>
  <c r="CF117" i="1"/>
  <c r="CF111" i="1"/>
  <c r="CF113" i="1"/>
  <c r="CF107" i="1"/>
  <c r="BZ113" i="1"/>
  <c r="BZ124" i="1"/>
  <c r="CB91" i="1"/>
  <c r="CB89" i="1"/>
  <c r="BZ127" i="1"/>
  <c r="BT113" i="1"/>
  <c r="BZ125" i="1"/>
  <c r="BT128" i="1"/>
  <c r="BN113" i="1"/>
  <c r="BB141" i="1"/>
  <c r="AV125" i="1"/>
  <c r="BH126" i="1"/>
  <c r="BH118" i="1"/>
  <c r="BB103" i="1"/>
  <c r="BJ132" i="1"/>
  <c r="BB112" i="1"/>
  <c r="BB142" i="1"/>
  <c r="BN142" i="1"/>
  <c r="BT142" i="1"/>
  <c r="AV142" i="1"/>
  <c r="BH142" i="1"/>
  <c r="BB118" i="1"/>
  <c r="BN118" i="1"/>
  <c r="BZ118" i="1"/>
  <c r="BT118" i="1"/>
  <c r="AV141" i="1"/>
  <c r="AP127" i="1"/>
  <c r="AP125" i="1"/>
  <c r="AJ111" i="1"/>
  <c r="AJ130" i="1"/>
  <c r="AJ127" i="1"/>
  <c r="AJ124" i="1"/>
  <c r="AJ123" i="1"/>
  <c r="AP112" i="1"/>
  <c r="AV112" i="1"/>
  <c r="BH112" i="1"/>
  <c r="BZ112" i="1"/>
  <c r="AD108" i="1"/>
  <c r="BH108" i="1"/>
  <c r="AP108" i="1"/>
  <c r="BN108" i="1"/>
  <c r="BT108" i="1"/>
  <c r="AJ108" i="1"/>
  <c r="AL132" i="1"/>
  <c r="AD102" i="1"/>
  <c r="AJ102" i="1"/>
  <c r="AP102" i="1"/>
  <c r="BB102" i="1"/>
  <c r="AD111" i="1"/>
  <c r="AJ103" i="1"/>
  <c r="AJ125" i="1"/>
  <c r="AD126" i="1"/>
  <c r="AJ120" i="1"/>
  <c r="AJ121" i="1"/>
  <c r="AJ115" i="1"/>
  <c r="AD141" i="1"/>
  <c r="AD139" i="1"/>
  <c r="X124" i="1"/>
  <c r="X122" i="1"/>
  <c r="X126" i="1"/>
  <c r="AD115" i="1"/>
  <c r="AD103" i="1"/>
  <c r="X121" i="1"/>
  <c r="KT142" i="1"/>
  <c r="JP115" i="1"/>
  <c r="KN82" i="1"/>
  <c r="KZ87" i="1"/>
  <c r="KZ128" i="1"/>
  <c r="JV110" i="1"/>
  <c r="KZ81" i="1"/>
  <c r="KZ112" i="1"/>
  <c r="GJ127" i="1"/>
  <c r="GD112" i="1"/>
  <c r="GD129" i="1"/>
  <c r="GD104" i="1"/>
  <c r="GF132" i="1"/>
  <c r="FX118" i="1"/>
  <c r="FZ91" i="1"/>
  <c r="FZ99" i="1" s="1"/>
  <c r="FZ89" i="1"/>
  <c r="FX113" i="1"/>
  <c r="FX114" i="1"/>
  <c r="FR84" i="1"/>
  <c r="FR131" i="1"/>
  <c r="FL87" i="1"/>
  <c r="FN91" i="1"/>
  <c r="FN99" i="1" s="1"/>
  <c r="FN89" i="1"/>
  <c r="FL81" i="1"/>
  <c r="FL108" i="1"/>
  <c r="FF84" i="1"/>
  <c r="FF141" i="1"/>
  <c r="FF117" i="1"/>
  <c r="FF88" i="1"/>
  <c r="FH132" i="1"/>
  <c r="EZ88" i="1"/>
  <c r="EZ129" i="1"/>
  <c r="ET86" i="1"/>
  <c r="ET84" i="1"/>
  <c r="ET115" i="1"/>
  <c r="ET82" i="1"/>
  <c r="ET106" i="1"/>
  <c r="EH112" i="1"/>
  <c r="EN86" i="1"/>
  <c r="EH103" i="1"/>
  <c r="EN109" i="1"/>
  <c r="EH102" i="1"/>
  <c r="EH120" i="1"/>
  <c r="EH88" i="1"/>
  <c r="EJ91" i="1"/>
  <c r="EJ99" i="1" s="1"/>
  <c r="EJ89" i="1"/>
  <c r="EH83" i="1"/>
  <c r="EB118" i="1"/>
  <c r="ED91" i="1"/>
  <c r="ED99" i="1" s="1"/>
  <c r="ED89" i="1"/>
  <c r="EB81" i="1"/>
  <c r="EB82" i="1"/>
  <c r="EB85" i="1"/>
  <c r="EB131" i="1"/>
  <c r="ED132" i="1"/>
  <c r="EH128" i="1"/>
  <c r="DV102" i="1"/>
  <c r="DV121" i="1"/>
  <c r="DP85" i="1"/>
  <c r="DP88" i="1"/>
  <c r="DP127" i="1"/>
  <c r="DP84" i="1"/>
  <c r="DJ83" i="1"/>
  <c r="DJ122" i="1"/>
  <c r="DJ82" i="1"/>
  <c r="DJ139" i="1"/>
  <c r="DJ85" i="1"/>
  <c r="DD112" i="1"/>
  <c r="DD88" i="1"/>
  <c r="DD106" i="1"/>
  <c r="CX82" i="1"/>
  <c r="CX130" i="1"/>
  <c r="CZ91" i="1"/>
  <c r="CZ99" i="1" s="1"/>
  <c r="CZ89" i="1"/>
  <c r="CX84" i="1"/>
  <c r="CX81" i="1"/>
  <c r="CR84" i="1"/>
  <c r="CR83" i="1"/>
  <c r="CR120" i="1"/>
  <c r="CL88" i="1"/>
  <c r="CL86" i="1"/>
  <c r="CL112" i="1"/>
  <c r="CL83" i="1"/>
  <c r="CL129" i="1"/>
  <c r="CL85" i="1"/>
  <c r="CF129" i="1"/>
  <c r="CF83" i="1"/>
  <c r="CF126" i="1"/>
  <c r="BZ129" i="1"/>
  <c r="BZ86" i="1"/>
  <c r="CB132" i="1"/>
  <c r="BZ82" i="1"/>
  <c r="BT88" i="1"/>
  <c r="BT102" i="1"/>
  <c r="BB116" i="1"/>
  <c r="BN127" i="1"/>
  <c r="BN130" i="1"/>
  <c r="BT109" i="1"/>
  <c r="BN128" i="1"/>
  <c r="BN120" i="1"/>
  <c r="BH82" i="1"/>
  <c r="BH109" i="1"/>
  <c r="BB110" i="1"/>
  <c r="AV113" i="1"/>
  <c r="BZ105" i="1"/>
  <c r="AV105" i="1"/>
  <c r="BH105" i="1"/>
  <c r="BT105" i="1"/>
  <c r="AP126" i="1"/>
  <c r="BB126" i="1"/>
  <c r="BN126" i="1"/>
  <c r="AV102" i="1"/>
  <c r="AP142" i="1"/>
  <c r="AP123" i="1"/>
  <c r="AV117" i="1"/>
  <c r="BB117" i="1"/>
  <c r="BN117" i="1"/>
  <c r="BT117" i="1"/>
  <c r="AJ141" i="1"/>
  <c r="AP141" i="1"/>
  <c r="AJ110" i="1"/>
  <c r="AJ116" i="1"/>
  <c r="AV115" i="1"/>
  <c r="BB115" i="1"/>
  <c r="BH115" i="1"/>
  <c r="BN115" i="1"/>
  <c r="BT115" i="1"/>
  <c r="AP115" i="1"/>
  <c r="AP118" i="1"/>
  <c r="AJ107" i="1"/>
  <c r="AV107" i="1"/>
  <c r="AP107" i="1"/>
  <c r="BB107" i="1"/>
  <c r="BT107" i="1"/>
  <c r="BH107" i="1"/>
  <c r="BZ107" i="1"/>
  <c r="AP109" i="1"/>
  <c r="AR98" i="1"/>
  <c r="AP88" i="1"/>
  <c r="BN88" i="1"/>
  <c r="BB88" i="1"/>
  <c r="BH88" i="1"/>
  <c r="BZ88" i="1"/>
  <c r="CF88" i="1"/>
  <c r="AJ131" i="1"/>
  <c r="AJ109" i="1"/>
  <c r="AJ104" i="1"/>
  <c r="AJ117" i="1"/>
  <c r="AD81" i="1"/>
  <c r="AJ118" i="1"/>
  <c r="AD107" i="1"/>
  <c r="AD123" i="1"/>
  <c r="AD127" i="1"/>
  <c r="AD106" i="1"/>
  <c r="AD129" i="1"/>
  <c r="AD119" i="1"/>
  <c r="X125" i="1"/>
  <c r="AD130" i="1"/>
  <c r="X118" i="1"/>
  <c r="X104" i="1"/>
  <c r="X111" i="1"/>
  <c r="KZ83" i="1"/>
  <c r="KZ121" i="1"/>
  <c r="KZ129" i="1"/>
  <c r="KZ123" i="1"/>
  <c r="KN122" i="1"/>
  <c r="KZ104" i="1"/>
  <c r="KZ141" i="1"/>
  <c r="KZ125" i="1"/>
  <c r="KZ107" i="1"/>
  <c r="KZ84" i="1"/>
  <c r="KH88" i="1"/>
  <c r="KZ127" i="1"/>
  <c r="GL91" i="1"/>
  <c r="GL99" i="1" s="1"/>
  <c r="GL89" i="1"/>
  <c r="GD86" i="1"/>
  <c r="GD84" i="1"/>
  <c r="FR123" i="1"/>
  <c r="FR87" i="1"/>
  <c r="FL82" i="1"/>
  <c r="FL86" i="1"/>
  <c r="FL84" i="1"/>
  <c r="FL88" i="1"/>
  <c r="FF85" i="1"/>
  <c r="FF86" i="1"/>
  <c r="FF83" i="1"/>
  <c r="EZ81" i="1"/>
  <c r="FB132" i="1"/>
  <c r="EZ83" i="1"/>
  <c r="EZ102" i="1"/>
  <c r="EV91" i="1"/>
  <c r="EV99" i="1" s="1"/>
  <c r="EV89" i="1"/>
  <c r="ET81" i="1"/>
  <c r="ET85" i="1"/>
  <c r="EN129" i="1"/>
  <c r="EN85" i="1"/>
  <c r="EH85" i="1"/>
  <c r="EH105" i="1"/>
  <c r="EH123" i="1"/>
  <c r="EJ132" i="1"/>
  <c r="EB102" i="1"/>
  <c r="EB87" i="1"/>
  <c r="EB86" i="1"/>
  <c r="EB88" i="1"/>
  <c r="DV81" i="1"/>
  <c r="DV82" i="1"/>
  <c r="DP83" i="1"/>
  <c r="DP108" i="1"/>
  <c r="DJ102" i="1"/>
  <c r="DL132" i="1"/>
  <c r="DJ131" i="1"/>
  <c r="DF91" i="1"/>
  <c r="DF99" i="1" s="1"/>
  <c r="DF89" i="1"/>
  <c r="DF132" i="1"/>
  <c r="DD111" i="1"/>
  <c r="DD86" i="1"/>
  <c r="DD85" i="1"/>
  <c r="CX86" i="1"/>
  <c r="CR81" i="1"/>
  <c r="CR118" i="1"/>
  <c r="CR86" i="1"/>
  <c r="CL121" i="1"/>
  <c r="CL105" i="1"/>
  <c r="CN132" i="1"/>
  <c r="CL131" i="1"/>
  <c r="CH91" i="1"/>
  <c r="CH99" i="1" s="1"/>
  <c r="CH89" i="1"/>
  <c r="CF108" i="1"/>
  <c r="BZ84" i="1"/>
  <c r="BZ81" i="1"/>
  <c r="CB93" i="1"/>
  <c r="BT83" i="1"/>
  <c r="BZ83" i="1"/>
  <c r="BT106" i="1"/>
  <c r="BT82" i="1"/>
  <c r="BT116" i="1"/>
  <c r="BZ116" i="1"/>
  <c r="BT123" i="1"/>
  <c r="BP89" i="1"/>
  <c r="BP91" i="1"/>
  <c r="BP99" i="1" s="1"/>
  <c r="BH81" i="1"/>
  <c r="BB81" i="1"/>
  <c r="BT81" i="1"/>
  <c r="BH116" i="1"/>
  <c r="BN105" i="1"/>
  <c r="BN86" i="1"/>
  <c r="BB109" i="1"/>
  <c r="BB123" i="1"/>
  <c r="AV116" i="1"/>
  <c r="BB82" i="1"/>
  <c r="BB86" i="1"/>
  <c r="AV86" i="1"/>
  <c r="AP130" i="1"/>
  <c r="AP120" i="1"/>
  <c r="BH120" i="1"/>
  <c r="BT120" i="1"/>
  <c r="AP117" i="1"/>
  <c r="AP111" i="1"/>
  <c r="BT121" i="1"/>
  <c r="AV121" i="1"/>
  <c r="BB121" i="1"/>
  <c r="BN121" i="1"/>
  <c r="BZ121" i="1"/>
  <c r="BB124" i="1"/>
  <c r="BN124" i="1"/>
  <c r="BH124" i="1"/>
  <c r="BT124" i="1"/>
  <c r="BH110" i="1"/>
  <c r="BT110" i="1"/>
  <c r="BN110" i="1"/>
  <c r="BZ110" i="1"/>
  <c r="BN131" i="1"/>
  <c r="BB131" i="1"/>
  <c r="BH131" i="1"/>
  <c r="BT131" i="1"/>
  <c r="AP82" i="1"/>
  <c r="AP121" i="1"/>
  <c r="AJ106" i="1"/>
  <c r="AP105" i="1"/>
  <c r="BN103" i="1"/>
  <c r="BT103" i="1"/>
  <c r="AP103" i="1"/>
  <c r="BH103" i="1"/>
  <c r="BB114" i="1"/>
  <c r="BN114" i="1"/>
  <c r="BT114" i="1"/>
  <c r="AP114" i="1"/>
  <c r="AV114" i="1"/>
  <c r="BH114" i="1"/>
  <c r="BZ114" i="1"/>
  <c r="AR94" i="1"/>
  <c r="BB84" i="1"/>
  <c r="BN84" i="1"/>
  <c r="AV84" i="1"/>
  <c r="BH84" i="1"/>
  <c r="AP84" i="1"/>
  <c r="BT84" i="1"/>
  <c r="AV120" i="1"/>
  <c r="AJ114" i="1"/>
  <c r="AJ119" i="1"/>
  <c r="BH119" i="1"/>
  <c r="BT119" i="1"/>
  <c r="AV119" i="1"/>
  <c r="BB119" i="1"/>
  <c r="BN119" i="1"/>
  <c r="BZ119" i="1"/>
  <c r="AD128" i="1"/>
  <c r="AJ112" i="1"/>
  <c r="AD105" i="1"/>
  <c r="X141" i="1"/>
  <c r="AD131" i="1"/>
  <c r="X114" i="1"/>
  <c r="X120" i="1"/>
  <c r="X105" i="1"/>
  <c r="X108" i="1"/>
  <c r="X107" i="1"/>
  <c r="X130" i="1"/>
  <c r="KZ116" i="1"/>
  <c r="KH119" i="1"/>
  <c r="KZ139" i="1"/>
  <c r="JV102" i="1"/>
  <c r="KZ108" i="1"/>
  <c r="KZ117" i="1"/>
  <c r="KN106" i="1"/>
  <c r="KZ118" i="1"/>
  <c r="KZ85" i="1"/>
  <c r="BZ106" i="1"/>
  <c r="BT127" i="1"/>
  <c r="BT87" i="1"/>
  <c r="BT104" i="1"/>
  <c r="BT86" i="1"/>
  <c r="BN125" i="1"/>
  <c r="BH83" i="1"/>
  <c r="BH87" i="1"/>
  <c r="BN104" i="1"/>
  <c r="BH125" i="1"/>
  <c r="BH141" i="1"/>
  <c r="BH130" i="1"/>
  <c r="BB104" i="1"/>
  <c r="AV123" i="1"/>
  <c r="AV83" i="1"/>
  <c r="BD91" i="1"/>
  <c r="BD99" i="1" s="1"/>
  <c r="BD89" i="1"/>
  <c r="AV111" i="1"/>
  <c r="AV85" i="1"/>
  <c r="AX91" i="1"/>
  <c r="AX99" i="1" s="1"/>
  <c r="AX89" i="1"/>
  <c r="AX132" i="1"/>
  <c r="AV106" i="1"/>
  <c r="AP116" i="1"/>
  <c r="AJ105" i="1"/>
  <c r="AJ81" i="1"/>
  <c r="AD121" i="1"/>
  <c r="AD86" i="1"/>
  <c r="AD82" i="1"/>
  <c r="AD125" i="1"/>
  <c r="AD84" i="1"/>
  <c r="AF132" i="1"/>
  <c r="AD109" i="1"/>
  <c r="AD110" i="1"/>
  <c r="AD112" i="1"/>
  <c r="AF91" i="1"/>
  <c r="AF99" i="1" s="1"/>
  <c r="AF89" i="1"/>
  <c r="AD120" i="1"/>
  <c r="X115" i="1"/>
  <c r="X103" i="1"/>
  <c r="JP83" i="1"/>
  <c r="Z93" i="1"/>
  <c r="Z89" i="1"/>
  <c r="Z91" i="1"/>
  <c r="X142" i="1"/>
  <c r="X87" i="1"/>
  <c r="KT111" i="1"/>
  <c r="JV141" i="1"/>
  <c r="JP102" i="1"/>
  <c r="KB123" i="1"/>
  <c r="JX132" i="1"/>
  <c r="KT117" i="1"/>
  <c r="KT88" i="1"/>
  <c r="KT122" i="1"/>
  <c r="KN113" i="1"/>
  <c r="JV124" i="1"/>
  <c r="KH111" i="1"/>
  <c r="KZ122" i="1"/>
  <c r="KZ119" i="1"/>
  <c r="KZ114" i="1"/>
  <c r="KZ110" i="1"/>
  <c r="BV89" i="1"/>
  <c r="BV91" i="1"/>
  <c r="BV99" i="1" s="1"/>
  <c r="BP132" i="1"/>
  <c r="BN116" i="1"/>
  <c r="BH106" i="1"/>
  <c r="BH104" i="1"/>
  <c r="BN123" i="1"/>
  <c r="BB127" i="1"/>
  <c r="AV87" i="1"/>
  <c r="AV104" i="1"/>
  <c r="AP81" i="1"/>
  <c r="AP86" i="1"/>
  <c r="AR132" i="1"/>
  <c r="AJ83" i="1"/>
  <c r="AJ85" i="1"/>
  <c r="AJ82" i="1"/>
  <c r="AJ87" i="1"/>
  <c r="AJ86" i="1"/>
  <c r="AJ113" i="1"/>
  <c r="AD114" i="1"/>
  <c r="X139" i="1"/>
  <c r="X131" i="1"/>
  <c r="X82" i="1"/>
  <c r="Z132" i="1"/>
  <c r="X84" i="1"/>
  <c r="KH105" i="1"/>
  <c r="KT86" i="1"/>
  <c r="KH109" i="1"/>
  <c r="KN119" i="1"/>
  <c r="KN111" i="1"/>
  <c r="KT119" i="1"/>
  <c r="KN104" i="1"/>
  <c r="KZ142" i="1"/>
  <c r="KZ88" i="1"/>
  <c r="KZ113" i="1"/>
  <c r="KZ111" i="1"/>
  <c r="BV132" i="1"/>
  <c r="BN141" i="1"/>
  <c r="BH113" i="1"/>
  <c r="BN106" i="1"/>
  <c r="BN87" i="1"/>
  <c r="BB87" i="1"/>
  <c r="BB83" i="1"/>
  <c r="BB125" i="1"/>
  <c r="BJ91" i="1"/>
  <c r="BJ99" i="1" s="1"/>
  <c r="BJ89" i="1"/>
  <c r="AV81" i="1"/>
  <c r="BD132" i="1"/>
  <c r="AV130" i="1"/>
  <c r="AP85" i="1"/>
  <c r="AP83" i="1"/>
  <c r="AP104" i="1"/>
  <c r="AR91" i="1"/>
  <c r="AR89" i="1"/>
  <c r="AL91" i="1"/>
  <c r="AL99" i="1" s="1"/>
  <c r="AL89" i="1"/>
  <c r="AJ88" i="1"/>
  <c r="AD85" i="1"/>
  <c r="AD88" i="1"/>
  <c r="AD118" i="1"/>
  <c r="AD104" i="1"/>
  <c r="AD124" i="1"/>
  <c r="AD83" i="1"/>
  <c r="X85" i="1"/>
  <c r="X86" i="1"/>
  <c r="X88" i="1"/>
  <c r="X81" i="1"/>
  <c r="KT120" i="1"/>
  <c r="KT82" i="1"/>
  <c r="JV103" i="1"/>
  <c r="JP81" i="1"/>
  <c r="T89" i="1"/>
  <c r="KH117" i="1"/>
  <c r="KH121" i="1"/>
  <c r="KH123" i="1"/>
  <c r="KN131" i="1"/>
  <c r="KH83" i="1"/>
  <c r="KH81" i="1"/>
  <c r="JV131" i="1"/>
  <c r="KT105" i="1"/>
  <c r="KT118" i="1"/>
  <c r="JV86" i="1"/>
  <c r="KN123" i="1"/>
  <c r="KZ102" i="1"/>
  <c r="KZ103" i="1"/>
  <c r="KZ105" i="1"/>
  <c r="KZ115" i="1"/>
  <c r="KZ106" i="1"/>
  <c r="AJ126" i="1"/>
  <c r="AP87" i="1"/>
  <c r="AD87" i="1"/>
  <c r="X83" i="1"/>
  <c r="KT107" i="1"/>
  <c r="KH84" i="1"/>
  <c r="KH141" i="1"/>
  <c r="JV109" i="1"/>
  <c r="KH82" i="1"/>
  <c r="KD91" i="1"/>
  <c r="KD99" i="1" s="1"/>
  <c r="KD89" i="1"/>
  <c r="KP132" i="1"/>
  <c r="KT112" i="1"/>
  <c r="JV121" i="1"/>
  <c r="KZ120" i="1"/>
  <c r="KZ109" i="1"/>
  <c r="KZ86" i="1"/>
  <c r="KZ82" i="1"/>
  <c r="LC39" i="1"/>
  <c r="DK43" i="1" s="1"/>
  <c r="DL43" i="1" s="1"/>
  <c r="DM42" i="1" s="1"/>
  <c r="KZ170" i="1"/>
  <c r="KZ153" i="1"/>
  <c r="KZ168" i="1"/>
  <c r="KZ159" i="1"/>
  <c r="KW159" i="1"/>
  <c r="LA173" i="1"/>
  <c r="KY173" i="1"/>
  <c r="LB173" i="1"/>
  <c r="KZ173" i="1"/>
  <c r="KY159" i="1"/>
  <c r="LA153" i="1"/>
  <c r="LA159" i="1"/>
  <c r="LB153" i="1"/>
  <c r="LB159" i="1"/>
  <c r="KW167" i="1"/>
  <c r="KW170" i="1"/>
  <c r="LB38" i="1"/>
  <c r="JE43" i="1"/>
  <c r="JF43" i="1" s="1"/>
  <c r="LB35" i="1"/>
  <c r="LB37" i="1"/>
  <c r="LA168" i="1"/>
  <c r="LB168" i="1"/>
  <c r="LA167" i="1"/>
  <c r="LB170" i="1"/>
  <c r="KY167" i="1"/>
  <c r="LA170" i="1"/>
  <c r="LB167" i="1"/>
  <c r="LC11" i="1"/>
  <c r="R11" i="6"/>
  <c r="Q11" i="6" s="1"/>
  <c r="LC25" i="1"/>
  <c r="BO29" i="1" s="1"/>
  <c r="BP29" i="1" s="1"/>
  <c r="KY170" i="1"/>
  <c r="KZ167" i="1"/>
  <c r="ED172" i="1"/>
  <c r="EB172" i="1"/>
  <c r="EC172" i="1"/>
  <c r="EO172" i="1"/>
  <c r="EP172" i="1"/>
  <c r="EN172" i="1"/>
  <c r="KJ172" i="1"/>
  <c r="KI172" i="1"/>
  <c r="KH172" i="1"/>
  <c r="ET172" i="1"/>
  <c r="EV172" i="1"/>
  <c r="EU172" i="1"/>
  <c r="DD172" i="1"/>
  <c r="DF172" i="1"/>
  <c r="DE172" i="1"/>
  <c r="LB21" i="1"/>
  <c r="LB23" i="1"/>
  <c r="CY172" i="1"/>
  <c r="CX172" i="1"/>
  <c r="CZ172" i="1"/>
  <c r="HT172" i="1"/>
  <c r="HU172" i="1"/>
  <c r="HV172" i="1"/>
  <c r="JE172" i="1"/>
  <c r="JF172" i="1"/>
  <c r="JD172" i="1"/>
  <c r="IZ172" i="1"/>
  <c r="IY172" i="1"/>
  <c r="IX172" i="1"/>
  <c r="KB172" i="1"/>
  <c r="KD172" i="1"/>
  <c r="KC172" i="1"/>
  <c r="HJ172" i="1"/>
  <c r="HH172" i="1"/>
  <c r="HI172" i="1"/>
  <c r="FH172" i="1"/>
  <c r="FF172" i="1"/>
  <c r="FG172" i="1"/>
  <c r="GK172" i="1"/>
  <c r="GL172" i="1"/>
  <c r="GJ172" i="1"/>
  <c r="LB7" i="1"/>
  <c r="LB22" i="1"/>
  <c r="L12" i="6" s="1"/>
  <c r="G13" i="6"/>
  <c r="DR172" i="1"/>
  <c r="DP172" i="1"/>
  <c r="DQ172" i="1"/>
  <c r="IL172" i="1"/>
  <c r="IN172" i="1"/>
  <c r="IM172" i="1"/>
  <c r="EJ172" i="1"/>
  <c r="EI172" i="1"/>
  <c r="EH172" i="1"/>
  <c r="JX172" i="1"/>
  <c r="JW172" i="1"/>
  <c r="JV172" i="1"/>
  <c r="KT172" i="1"/>
  <c r="KU172" i="1"/>
  <c r="KV172" i="1"/>
  <c r="GR172" i="1"/>
  <c r="GP172" i="1"/>
  <c r="GQ172" i="1"/>
  <c r="GW172" i="1"/>
  <c r="GV172" i="1"/>
  <c r="GX172" i="1"/>
  <c r="JP172" i="1"/>
  <c r="JR172" i="1"/>
  <c r="JQ172" i="1"/>
  <c r="IH172" i="1"/>
  <c r="IG172" i="1"/>
  <c r="IF172" i="1"/>
  <c r="IS172" i="1"/>
  <c r="IR172" i="1"/>
  <c r="IT172" i="1"/>
  <c r="LB9" i="1"/>
  <c r="LB8" i="1"/>
  <c r="G12" i="6"/>
  <c r="JL172" i="1"/>
  <c r="JK172" i="1"/>
  <c r="JJ172" i="1"/>
  <c r="HN172" i="1"/>
  <c r="HP172" i="1"/>
  <c r="HO172" i="1"/>
  <c r="FS172" i="1"/>
  <c r="FT172" i="1"/>
  <c r="FR172" i="1"/>
  <c r="GE172" i="1"/>
  <c r="GD172" i="1"/>
  <c r="GF172" i="1"/>
  <c r="HC172" i="1"/>
  <c r="HB172" i="1"/>
  <c r="HD172" i="1"/>
  <c r="FY172" i="1"/>
  <c r="FZ172" i="1"/>
  <c r="FX172" i="1"/>
  <c r="FN172" i="1"/>
  <c r="FL172" i="1"/>
  <c r="FM172" i="1"/>
  <c r="DK172" i="1"/>
  <c r="DL172" i="1"/>
  <c r="DJ172" i="1"/>
  <c r="IA172" i="1"/>
  <c r="HZ172" i="1"/>
  <c r="IB172" i="1"/>
  <c r="EZ172" i="1"/>
  <c r="FB172" i="1"/>
  <c r="FA172" i="1"/>
  <c r="DV172" i="1"/>
  <c r="DX172" i="1"/>
  <c r="DW172" i="1"/>
  <c r="Q14" i="6"/>
  <c r="X172" i="1"/>
  <c r="Z172" i="1"/>
  <c r="Y172" i="1"/>
  <c r="T172" i="1"/>
  <c r="R172" i="1"/>
  <c r="S172" i="1"/>
  <c r="L24" i="6"/>
  <c r="G14" i="6"/>
  <c r="BJ172" i="1"/>
  <c r="BH172" i="1"/>
  <c r="BI172" i="1"/>
  <c r="CR172" i="1"/>
  <c r="CS172" i="1"/>
  <c r="CT172" i="1"/>
  <c r="CA172" i="1"/>
  <c r="CB172" i="1"/>
  <c r="BZ172" i="1"/>
  <c r="AL172" i="1"/>
  <c r="AJ172" i="1"/>
  <c r="AK172" i="1"/>
  <c r="CL172" i="1"/>
  <c r="CM172" i="1"/>
  <c r="CN172" i="1"/>
  <c r="AV172" i="1"/>
  <c r="AW172" i="1"/>
  <c r="AX172" i="1"/>
  <c r="L13" i="6"/>
  <c r="Q12" i="6"/>
  <c r="G24" i="6"/>
  <c r="Q13" i="6"/>
  <c r="L14" i="6"/>
  <c r="G11" i="6"/>
  <c r="Q24" i="6"/>
  <c r="LA70" i="1"/>
  <c r="KZ70" i="1"/>
  <c r="LB70" i="1"/>
  <c r="KY68" i="1"/>
  <c r="KY70" i="1"/>
  <c r="BT85" i="1" l="1"/>
  <c r="FF119" i="1"/>
  <c r="EB106" i="1"/>
  <c r="EH119" i="1"/>
  <c r="BB106" i="1"/>
  <c r="EN119" i="1"/>
  <c r="X119" i="1"/>
  <c r="BB85" i="1"/>
  <c r="JJ85" i="1"/>
  <c r="CX85" i="1"/>
  <c r="EZ85" i="1"/>
  <c r="FL119" i="1"/>
  <c r="FR106" i="1"/>
  <c r="BH85" i="1"/>
  <c r="BZ85" i="1"/>
  <c r="FR85" i="1"/>
  <c r="DJ119" i="1"/>
  <c r="GV119" i="1"/>
  <c r="DJ106" i="1"/>
  <c r="X106" i="1"/>
  <c r="CR106" i="1"/>
  <c r="DV85" i="1"/>
  <c r="AP106" i="1"/>
  <c r="CL106" i="1"/>
  <c r="FL85" i="1"/>
  <c r="EZ119" i="1"/>
  <c r="IX106" i="1"/>
  <c r="CR85" i="1"/>
  <c r="CF119" i="1"/>
  <c r="AP119" i="1"/>
  <c r="JP85" i="1"/>
  <c r="DV119" i="1"/>
  <c r="CX119" i="1"/>
  <c r="JD119" i="1"/>
  <c r="FR119" i="1"/>
  <c r="GP85" i="1"/>
  <c r="GV85" i="1"/>
  <c r="DD119" i="1"/>
  <c r="HH119" i="1"/>
  <c r="GD119" i="1"/>
  <c r="HZ85" i="1"/>
  <c r="JJ119" i="1"/>
  <c r="FX85" i="1"/>
  <c r="CR119" i="1"/>
  <c r="GV106" i="1"/>
  <c r="KB119" i="1"/>
  <c r="CL119" i="1"/>
  <c r="GP119" i="1"/>
  <c r="GJ119" i="1"/>
  <c r="ET119" i="1"/>
  <c r="FX119" i="1"/>
  <c r="HT85" i="1"/>
  <c r="DP119" i="1"/>
  <c r="DJ129" i="1"/>
  <c r="HH87" i="1"/>
  <c r="GP129" i="1"/>
  <c r="FG43" i="1"/>
  <c r="FH43" i="1" s="1"/>
  <c r="JJ87" i="1"/>
  <c r="FM43" i="1"/>
  <c r="FN43" i="1" s="1"/>
  <c r="FO42" i="1" s="1"/>
  <c r="HH81" i="1"/>
  <c r="R72" i="1"/>
  <c r="X72" i="1"/>
  <c r="AD72" i="1"/>
  <c r="AJ72" i="1"/>
  <c r="AP72" i="1"/>
  <c r="AV72" i="1"/>
  <c r="BB72" i="1"/>
  <c r="BH72" i="1"/>
  <c r="BT72" i="1"/>
  <c r="BN72" i="1"/>
  <c r="BZ72" i="1"/>
  <c r="CF72" i="1"/>
  <c r="CL72" i="1"/>
  <c r="DD72" i="1"/>
  <c r="CX72" i="1"/>
  <c r="CR72" i="1"/>
  <c r="DJ72" i="1"/>
  <c r="EB72" i="1"/>
  <c r="DV72" i="1"/>
  <c r="DP72" i="1"/>
  <c r="EH72" i="1"/>
  <c r="EN72" i="1"/>
  <c r="ET72" i="1"/>
  <c r="EZ72" i="1"/>
  <c r="FF72" i="1"/>
  <c r="FL72" i="1"/>
  <c r="FR72" i="1"/>
  <c r="FX72" i="1"/>
  <c r="GD72" i="1"/>
  <c r="GJ72" i="1"/>
  <c r="GP72" i="1"/>
  <c r="HB72" i="1"/>
  <c r="GV72" i="1"/>
  <c r="HN72" i="1"/>
  <c r="HH72" i="1"/>
  <c r="HT72" i="1"/>
  <c r="IF72" i="1"/>
  <c r="HZ72" i="1"/>
  <c r="IR72" i="1"/>
  <c r="IL72" i="1"/>
  <c r="JJ72" i="1"/>
  <c r="JD72" i="1"/>
  <c r="JP72" i="1"/>
  <c r="IX72" i="1"/>
  <c r="KB72" i="1"/>
  <c r="JV72" i="1"/>
  <c r="KZ72" i="1"/>
  <c r="KH72" i="1"/>
  <c r="Y43" i="1"/>
  <c r="Z43" i="1" s="1"/>
  <c r="AA42" i="1" s="1"/>
  <c r="AA46" i="1" s="1"/>
  <c r="BI43" i="1"/>
  <c r="BJ43" i="1" s="1"/>
  <c r="BK42" i="1" s="1"/>
  <c r="IY43" i="1"/>
  <c r="IZ43" i="1" s="1"/>
  <c r="EC43" i="1"/>
  <c r="ED43" i="1" s="1"/>
  <c r="KT72" i="1"/>
  <c r="S43" i="1"/>
  <c r="T43" i="1" s="1"/>
  <c r="U42" i="1" s="1"/>
  <c r="U46" i="1" s="1"/>
  <c r="AW43" i="1"/>
  <c r="AX43" i="1" s="1"/>
  <c r="AY42" i="1" s="1"/>
  <c r="IG43" i="1"/>
  <c r="IH43" i="1" s="1"/>
  <c r="II42" i="1" s="1"/>
  <c r="AE43" i="1"/>
  <c r="AF43" i="1" s="1"/>
  <c r="AG42" i="1" s="1"/>
  <c r="AG46" i="1" s="1"/>
  <c r="LC171" i="1"/>
  <c r="J44" i="1"/>
  <c r="Z58" i="1" s="1"/>
  <c r="FY43" i="1"/>
  <c r="FZ43" i="1" s="1"/>
  <c r="KO43" i="1"/>
  <c r="KP43" i="1" s="1"/>
  <c r="KQ42" i="1" s="1"/>
  <c r="HC43" i="1"/>
  <c r="HD43" i="1" s="1"/>
  <c r="HE42" i="1" s="1"/>
  <c r="KN72" i="1"/>
  <c r="CA43" i="1"/>
  <c r="CB43" i="1" s="1"/>
  <c r="CC42" i="1" s="1"/>
  <c r="CC46" i="1" s="1"/>
  <c r="IA43" i="1"/>
  <c r="IB43" i="1" s="1"/>
  <c r="EI43" i="1"/>
  <c r="EJ43" i="1" s="1"/>
  <c r="CY43" i="1"/>
  <c r="CZ43" i="1" s="1"/>
  <c r="BC43" i="1"/>
  <c r="BD43" i="1" s="1"/>
  <c r="BE42" i="1" s="1"/>
  <c r="DE43" i="1"/>
  <c r="DF43" i="1" s="1"/>
  <c r="DG42" i="1" s="1"/>
  <c r="JK43" i="1"/>
  <c r="JL43" i="1" s="1"/>
  <c r="JM42" i="1" s="1"/>
  <c r="GW43" i="1"/>
  <c r="GX43" i="1" s="1"/>
  <c r="HI43" i="1"/>
  <c r="HJ43" i="1" s="1"/>
  <c r="KC43" i="1"/>
  <c r="KD43" i="1" s="1"/>
  <c r="KE42" i="1" s="1"/>
  <c r="CS43" i="1"/>
  <c r="CT43" i="1" s="1"/>
  <c r="CU42" i="1" s="1"/>
  <c r="CU46" i="1" s="1"/>
  <c r="JW43" i="1"/>
  <c r="JX43" i="1" s="1"/>
  <c r="JY42" i="1" s="1"/>
  <c r="IM43" i="1"/>
  <c r="IN43" i="1" s="1"/>
  <c r="IO42" i="1" s="1"/>
  <c r="FS43" i="1"/>
  <c r="FT43" i="1" s="1"/>
  <c r="AK43" i="1"/>
  <c r="AL43" i="1" s="1"/>
  <c r="AM42" i="1" s="1"/>
  <c r="AM46" i="1" s="1"/>
  <c r="HO43" i="1"/>
  <c r="HP43" i="1" s="1"/>
  <c r="GE43" i="1"/>
  <c r="GF43" i="1" s="1"/>
  <c r="EU43" i="1"/>
  <c r="EV43" i="1" s="1"/>
  <c r="LA43" i="1"/>
  <c r="LB43" i="1" s="1"/>
  <c r="BU43" i="1"/>
  <c r="BV43" i="1" s="1"/>
  <c r="BW42" i="1" s="1"/>
  <c r="EO43" i="1"/>
  <c r="EP43" i="1" s="1"/>
  <c r="EQ42" i="1" s="1"/>
  <c r="AQ43" i="1"/>
  <c r="AR43" i="1" s="1"/>
  <c r="AS42" i="1" s="1"/>
  <c r="BO43" i="1"/>
  <c r="BP43" i="1" s="1"/>
  <c r="BQ42" i="1" s="1"/>
  <c r="KU43" i="1"/>
  <c r="KV43" i="1" s="1"/>
  <c r="KW42" i="1" s="1"/>
  <c r="GK43" i="1"/>
  <c r="GL43" i="1" s="1"/>
  <c r="GM42" i="1" s="1"/>
  <c r="DW43" i="1"/>
  <c r="DX43" i="1" s="1"/>
  <c r="CM43" i="1"/>
  <c r="CN43" i="1" s="1"/>
  <c r="CO42" i="1" s="1"/>
  <c r="CO46" i="1" s="1"/>
  <c r="KI43" i="1"/>
  <c r="KJ43" i="1" s="1"/>
  <c r="KK42" i="1" s="1"/>
  <c r="JQ43" i="1"/>
  <c r="JR43" i="1" s="1"/>
  <c r="JS42" i="1" s="1"/>
  <c r="IS43" i="1"/>
  <c r="IT43" i="1" s="1"/>
  <c r="HU43" i="1"/>
  <c r="HV43" i="1" s="1"/>
  <c r="GQ43" i="1"/>
  <c r="GR43" i="1" s="1"/>
  <c r="FA43" i="1"/>
  <c r="FB43" i="1" s="1"/>
  <c r="DQ43" i="1"/>
  <c r="DR43" i="1" s="1"/>
  <c r="HJ100" i="1"/>
  <c r="AR99" i="1"/>
  <c r="FL103" i="1"/>
  <c r="X128" i="1"/>
  <c r="BH128" i="1"/>
  <c r="BZ128" i="1"/>
  <c r="BN109" i="1"/>
  <c r="CF103" i="1"/>
  <c r="CR108" i="1"/>
  <c r="CX83" i="1"/>
  <c r="DV115" i="1"/>
  <c r="DX100" i="1"/>
  <c r="EN116" i="1"/>
  <c r="EZ103" i="1"/>
  <c r="FF128" i="1"/>
  <c r="CF114" i="1"/>
  <c r="EB115" i="1"/>
  <c r="ET118" i="1"/>
  <c r="EZ114" i="1"/>
  <c r="FF108" i="1"/>
  <c r="IF83" i="1"/>
  <c r="GP88" i="1"/>
  <c r="JJ108" i="1"/>
  <c r="JV139" i="1"/>
  <c r="GJ118" i="1"/>
  <c r="EZ108" i="1"/>
  <c r="HT83" i="1"/>
  <c r="BV100" i="1"/>
  <c r="BP100" i="1"/>
  <c r="ED100" i="1"/>
  <c r="FZ100" i="1"/>
  <c r="FR116" i="1"/>
  <c r="EN139" i="1"/>
  <c r="EZ131" i="1"/>
  <c r="GV139" i="1"/>
  <c r="HH83" i="1"/>
  <c r="AD116" i="1"/>
  <c r="BH139" i="1"/>
  <c r="AP139" i="1"/>
  <c r="BH86" i="1"/>
  <c r="DJ86" i="1"/>
  <c r="DJ116" i="1"/>
  <c r="EB83" i="1"/>
  <c r="EH86" i="1"/>
  <c r="FL83" i="1"/>
  <c r="FL116" i="1"/>
  <c r="FX86" i="1"/>
  <c r="AV139" i="1"/>
  <c r="BZ131" i="1"/>
  <c r="DP139" i="1"/>
  <c r="ET139" i="1"/>
  <c r="FX108" i="1"/>
  <c r="GJ108" i="1"/>
  <c r="HN86" i="1"/>
  <c r="IL86" i="1"/>
  <c r="IX86" i="1"/>
  <c r="BZ108" i="1"/>
  <c r="CF106" i="1"/>
  <c r="FX106" i="1"/>
  <c r="HN131" i="1"/>
  <c r="GJ86" i="1"/>
  <c r="CF86" i="1"/>
  <c r="EB108" i="1"/>
  <c r="ET83" i="1"/>
  <c r="FL139" i="1"/>
  <c r="FR83" i="1"/>
  <c r="AV131" i="1"/>
  <c r="CF131" i="1"/>
  <c r="CX139" i="1"/>
  <c r="CX131" i="1"/>
  <c r="DD131" i="1"/>
  <c r="DP131" i="1"/>
  <c r="EN108" i="1"/>
  <c r="FX139" i="1"/>
  <c r="IR139" i="1"/>
  <c r="DV131" i="1"/>
  <c r="EH108" i="1"/>
  <c r="IF131" i="1"/>
  <c r="IR83" i="1"/>
  <c r="KN83" i="1"/>
  <c r="FL131" i="1"/>
  <c r="JD131" i="1"/>
  <c r="FR103" i="1"/>
  <c r="CR142" i="1"/>
  <c r="GJ115" i="1"/>
  <c r="HN103" i="1"/>
  <c r="JF100" i="1"/>
  <c r="CF122" i="1"/>
  <c r="CX122" i="1"/>
  <c r="DD105" i="1"/>
  <c r="DD113" i="1"/>
  <c r="FR142" i="1"/>
  <c r="FR113" i="1"/>
  <c r="GD142" i="1"/>
  <c r="HH82" i="1"/>
  <c r="JD111" i="1"/>
  <c r="JD105" i="1"/>
  <c r="ET113" i="1"/>
  <c r="HT113" i="1"/>
  <c r="IX118" i="1"/>
  <c r="DD122" i="1"/>
  <c r="IL122" i="1"/>
  <c r="IX122" i="1"/>
  <c r="DD128" i="1"/>
  <c r="EB103" i="1"/>
  <c r="ET128" i="1"/>
  <c r="GD105" i="1"/>
  <c r="BN111" i="1"/>
  <c r="ET111" i="1"/>
  <c r="FF111" i="1"/>
  <c r="FR105" i="1"/>
  <c r="GJ142" i="1"/>
  <c r="JJ142" i="1"/>
  <c r="JP84" i="1"/>
  <c r="CX113" i="1"/>
  <c r="ET122" i="1"/>
  <c r="IX84" i="1"/>
  <c r="JR100" i="1"/>
  <c r="JR134" i="1" s="1"/>
  <c r="CR122" i="1"/>
  <c r="EB122" i="1"/>
  <c r="EZ113" i="1"/>
  <c r="FR122" i="1"/>
  <c r="GP84" i="1"/>
  <c r="DJ109" i="1"/>
  <c r="EZ128" i="1"/>
  <c r="FR109" i="1"/>
  <c r="CL142" i="1"/>
  <c r="DD142" i="1"/>
  <c r="DJ105" i="1"/>
  <c r="EH142" i="1"/>
  <c r="EZ105" i="1"/>
  <c r="FL142" i="1"/>
  <c r="GJ84" i="1"/>
  <c r="GV105" i="1"/>
  <c r="JJ113" i="1"/>
  <c r="JD113" i="1"/>
  <c r="KV100" i="1"/>
  <c r="FF113" i="1"/>
  <c r="FF122" i="1"/>
  <c r="HB82" i="1"/>
  <c r="HN84" i="1"/>
  <c r="HT84" i="1"/>
  <c r="IF84" i="1"/>
  <c r="CL113" i="1"/>
  <c r="EH113" i="1"/>
  <c r="JP113" i="1"/>
  <c r="AR100" i="1"/>
  <c r="AR134" i="1" s="1"/>
  <c r="BP134" i="1"/>
  <c r="KV134" i="1"/>
  <c r="BV134" i="1"/>
  <c r="KD100" i="1"/>
  <c r="KD134" i="1" s="1"/>
  <c r="Z99" i="1"/>
  <c r="Z100" i="1" s="1"/>
  <c r="Z134" i="1" s="1"/>
  <c r="CB99" i="1"/>
  <c r="DL100" i="1"/>
  <c r="DL134" i="1" s="1"/>
  <c r="HV100" i="1"/>
  <c r="HV134" i="1" s="1"/>
  <c r="DP128" i="1"/>
  <c r="DV123" i="1"/>
  <c r="HT86" i="1"/>
  <c r="CR105" i="1"/>
  <c r="EZ139" i="1"/>
  <c r="IL128" i="1"/>
  <c r="JJ123" i="1"/>
  <c r="JP86" i="1"/>
  <c r="KH108" i="1"/>
  <c r="CF123" i="1"/>
  <c r="EB142" i="1"/>
  <c r="GV83" i="1"/>
  <c r="HZ83" i="1"/>
  <c r="BJ100" i="1"/>
  <c r="BJ134" i="1" s="1"/>
  <c r="DF100" i="1"/>
  <c r="FB100" i="1"/>
  <c r="FB134" i="1" s="1"/>
  <c r="FT100" i="1"/>
  <c r="FR115" i="1"/>
  <c r="IF86" i="1"/>
  <c r="KN114" i="1"/>
  <c r="BZ142" i="1"/>
  <c r="DP124" i="1"/>
  <c r="FF139" i="1"/>
  <c r="GJ111" i="1"/>
  <c r="GV128" i="1"/>
  <c r="IL115" i="1"/>
  <c r="JJ83" i="1"/>
  <c r="BH123" i="1"/>
  <c r="DV114" i="1"/>
  <c r="EN128" i="1"/>
  <c r="GV114" i="1"/>
  <c r="HN83" i="1"/>
  <c r="HT142" i="1"/>
  <c r="IF108" i="1"/>
  <c r="CT100" i="1"/>
  <c r="CR103" i="1"/>
  <c r="GD114" i="1"/>
  <c r="CF128" i="1"/>
  <c r="DJ128" i="1"/>
  <c r="EH139" i="1"/>
  <c r="EN105" i="1"/>
  <c r="FX115" i="1"/>
  <c r="HB139" i="1"/>
  <c r="KT129" i="1"/>
  <c r="KH86" i="1"/>
  <c r="JV108" i="1"/>
  <c r="BB105" i="1"/>
  <c r="CX108" i="1"/>
  <c r="DP125" i="1"/>
  <c r="EB129" i="1"/>
  <c r="EZ142" i="1"/>
  <c r="FR129" i="1"/>
  <c r="GD125" i="1"/>
  <c r="IF105" i="1"/>
  <c r="IL108" i="1"/>
  <c r="JL100" i="1"/>
  <c r="CG43" i="1"/>
  <c r="CH43" i="1" s="1"/>
  <c r="AL100" i="1"/>
  <c r="AL134" i="1" s="1"/>
  <c r="AL135" i="1" s="1"/>
  <c r="AF100" i="1"/>
  <c r="AF134" i="1" s="1"/>
  <c r="AF136" i="1" s="1"/>
  <c r="AX100" i="1"/>
  <c r="BD100" i="1"/>
  <c r="BD134" i="1" s="1"/>
  <c r="FN100" i="1"/>
  <c r="FN134" i="1" s="1"/>
  <c r="CN100" i="1"/>
  <c r="JV116" i="1"/>
  <c r="CX103" i="1"/>
  <c r="DV103" i="1"/>
  <c r="KH115" i="1"/>
  <c r="BZ139" i="1"/>
  <c r="CR111" i="1"/>
  <c r="DV128" i="1"/>
  <c r="EN114" i="1"/>
  <c r="ET108" i="1"/>
  <c r="IL111" i="1"/>
  <c r="BT125" i="1"/>
  <c r="CF125" i="1"/>
  <c r="CF105" i="1"/>
  <c r="DJ115" i="1"/>
  <c r="EZ115" i="1"/>
  <c r="FL123" i="1"/>
  <c r="FX128" i="1"/>
  <c r="GP115" i="1"/>
  <c r="HH86" i="1"/>
  <c r="HN105" i="1"/>
  <c r="HZ128" i="1"/>
  <c r="IN100" i="1"/>
  <c r="GJ131" i="1"/>
  <c r="FF131" i="1"/>
  <c r="FT134" i="1"/>
  <c r="HJ134" i="1"/>
  <c r="KH131" i="1"/>
  <c r="DX134" i="1"/>
  <c r="FZ134" i="1"/>
  <c r="FZ135" i="1" s="1"/>
  <c r="IL131" i="1"/>
  <c r="BJ135" i="1"/>
  <c r="BJ136" i="1"/>
  <c r="AL136" i="1"/>
  <c r="AX134" i="1"/>
  <c r="BD135" i="1"/>
  <c r="BD136" i="1"/>
  <c r="BP136" i="1"/>
  <c r="BP135" i="1"/>
  <c r="DF134" i="1"/>
  <c r="ED134" i="1"/>
  <c r="GJ81" i="1"/>
  <c r="IX81" i="1"/>
  <c r="JP82" i="1"/>
  <c r="KB114" i="1"/>
  <c r="KH114" i="1"/>
  <c r="BN81" i="1"/>
  <c r="CR109" i="1"/>
  <c r="DD81" i="1"/>
  <c r="DD109" i="1"/>
  <c r="DP106" i="1"/>
  <c r="FF106" i="1"/>
  <c r="FL115" i="1"/>
  <c r="FR128" i="1"/>
  <c r="FR114" i="1"/>
  <c r="GD124" i="1"/>
  <c r="GJ106" i="1"/>
  <c r="GD128" i="1"/>
  <c r="GP124" i="1"/>
  <c r="GV110" i="1"/>
  <c r="HB103" i="1"/>
  <c r="HH112" i="1"/>
  <c r="HN109" i="1"/>
  <c r="HT114" i="1"/>
  <c r="HT112" i="1"/>
  <c r="JD88" i="1"/>
  <c r="JJ82" i="1"/>
  <c r="JD114" i="1"/>
  <c r="JX100" i="1"/>
  <c r="JX134" i="1" s="1"/>
  <c r="JV82" i="1"/>
  <c r="JP126" i="1"/>
  <c r="KN139" i="1"/>
  <c r="KB139" i="1"/>
  <c r="LB93" i="1"/>
  <c r="KT83" i="1"/>
  <c r="KB83" i="1"/>
  <c r="AP124" i="1"/>
  <c r="BB108" i="1"/>
  <c r="CF115" i="1"/>
  <c r="CF139" i="1"/>
  <c r="CR114" i="1"/>
  <c r="CX114" i="1"/>
  <c r="DJ118" i="1"/>
  <c r="DJ103" i="1"/>
  <c r="DJ142" i="1"/>
  <c r="DV139" i="1"/>
  <c r="EB110" i="1"/>
  <c r="EH109" i="1"/>
  <c r="EZ112" i="1"/>
  <c r="EZ123" i="1"/>
  <c r="FX142" i="1"/>
  <c r="GD123" i="1"/>
  <c r="GD139" i="1"/>
  <c r="GJ128" i="1"/>
  <c r="GP86" i="1"/>
  <c r="GV142" i="1"/>
  <c r="GV111" i="1"/>
  <c r="HB88" i="1"/>
  <c r="HB83" i="1"/>
  <c r="IF82" i="1"/>
  <c r="IF116" i="1"/>
  <c r="IR112" i="1"/>
  <c r="IR86" i="1"/>
  <c r="IX108" i="1"/>
  <c r="JJ128" i="1"/>
  <c r="KJ100" i="1"/>
  <c r="KJ134" i="1" s="1"/>
  <c r="JV85" i="1"/>
  <c r="KH128" i="1"/>
  <c r="KN88" i="1"/>
  <c r="KB129" i="1"/>
  <c r="KH129" i="1"/>
  <c r="JV129" i="1"/>
  <c r="KB104" i="1"/>
  <c r="KT104" i="1"/>
  <c r="KH104" i="1"/>
  <c r="KH112" i="1"/>
  <c r="BZ109" i="1"/>
  <c r="CL111" i="1"/>
  <c r="CR125" i="1"/>
  <c r="CR115" i="1"/>
  <c r="CR126" i="1"/>
  <c r="CX124" i="1"/>
  <c r="CX106" i="1"/>
  <c r="CX126" i="1"/>
  <c r="CX111" i="1"/>
  <c r="DD118" i="1"/>
  <c r="DJ114" i="1"/>
  <c r="DV109" i="1"/>
  <c r="DV106" i="1"/>
  <c r="DV104" i="1"/>
  <c r="DV111" i="1"/>
  <c r="EB109" i="1"/>
  <c r="EN111" i="1"/>
  <c r="EB123" i="1"/>
  <c r="EN112" i="1"/>
  <c r="ET125" i="1"/>
  <c r="ET104" i="1"/>
  <c r="FF103" i="1"/>
  <c r="FL118" i="1"/>
  <c r="FR110" i="1"/>
  <c r="FL111" i="1"/>
  <c r="FX111" i="1"/>
  <c r="FX124" i="1"/>
  <c r="FX104" i="1"/>
  <c r="GD109" i="1"/>
  <c r="GJ83" i="1"/>
  <c r="GP104" i="1"/>
  <c r="GJ124" i="1"/>
  <c r="HH114" i="1"/>
  <c r="HN124" i="1"/>
  <c r="HN88" i="1"/>
  <c r="HT115" i="1"/>
  <c r="HZ104" i="1"/>
  <c r="HZ88" i="1"/>
  <c r="HZ86" i="1"/>
  <c r="IF103" i="1"/>
  <c r="IH100" i="1"/>
  <c r="IH134" i="1" s="1"/>
  <c r="IL85" i="1"/>
  <c r="IR129" i="1"/>
  <c r="IX83" i="1"/>
  <c r="JJ88" i="1"/>
  <c r="JP124" i="1"/>
  <c r="KT115" i="1"/>
  <c r="KB122" i="1"/>
  <c r="KH122" i="1"/>
  <c r="JV122" i="1"/>
  <c r="KB107" i="1"/>
  <c r="JV107" i="1"/>
  <c r="KH107" i="1"/>
  <c r="KH110" i="1"/>
  <c r="GP120" i="1"/>
  <c r="GV125" i="1"/>
  <c r="GV104" i="1"/>
  <c r="HB121" i="1"/>
  <c r="HB110" i="1"/>
  <c r="HH120" i="1"/>
  <c r="HT121" i="1"/>
  <c r="HT118" i="1"/>
  <c r="HZ115" i="1"/>
  <c r="HZ116" i="1"/>
  <c r="HZ108" i="1"/>
  <c r="HZ131" i="1"/>
  <c r="IL124" i="1"/>
  <c r="IL118" i="1"/>
  <c r="IL129" i="1"/>
  <c r="IR126" i="1"/>
  <c r="IX123" i="1"/>
  <c r="JD122" i="1"/>
  <c r="JJ118" i="1"/>
  <c r="JJ131" i="1"/>
  <c r="JP104" i="1"/>
  <c r="JJ105" i="1"/>
  <c r="JP119" i="1"/>
  <c r="KT141" i="1"/>
  <c r="GP126" i="1"/>
  <c r="GP142" i="1"/>
  <c r="GV121" i="1"/>
  <c r="GV127" i="1"/>
  <c r="HH115" i="1"/>
  <c r="HB128" i="1"/>
  <c r="HH122" i="1"/>
  <c r="HT119" i="1"/>
  <c r="HT125" i="1"/>
  <c r="IF127" i="1"/>
  <c r="IL125" i="1"/>
  <c r="IR103" i="1"/>
  <c r="JD116" i="1"/>
  <c r="JP120" i="1"/>
  <c r="JP110" i="1"/>
  <c r="JV120" i="1"/>
  <c r="JP131" i="1"/>
  <c r="KT125" i="1"/>
  <c r="GJ114" i="1"/>
  <c r="GV141" i="1"/>
  <c r="GV120" i="1"/>
  <c r="HB116" i="1"/>
  <c r="HB105" i="1"/>
  <c r="HB118" i="1"/>
  <c r="HT127" i="1"/>
  <c r="HN111" i="1"/>
  <c r="HZ117" i="1"/>
  <c r="HZ110" i="1"/>
  <c r="IL113" i="1"/>
  <c r="IR104" i="1"/>
  <c r="IR117" i="1"/>
  <c r="IX109" i="1"/>
  <c r="JJ111" i="1"/>
  <c r="JD123" i="1"/>
  <c r="JD108" i="1"/>
  <c r="JV105" i="1"/>
  <c r="KN103" i="1"/>
  <c r="KT128" i="1"/>
  <c r="KN142" i="1"/>
  <c r="KN126" i="1"/>
  <c r="GV117" i="1"/>
  <c r="GV131" i="1"/>
  <c r="HB109" i="1"/>
  <c r="HB112" i="1"/>
  <c r="HH113" i="1"/>
  <c r="HN128" i="1"/>
  <c r="HN107" i="1"/>
  <c r="HZ121" i="1"/>
  <c r="HZ139" i="1"/>
  <c r="IL116" i="1"/>
  <c r="IF126" i="1"/>
  <c r="IR105" i="1"/>
  <c r="IX115" i="1"/>
  <c r="JD126" i="1"/>
  <c r="JD142" i="1"/>
  <c r="JD109" i="1"/>
  <c r="AF135" i="1"/>
  <c r="CH100" i="1"/>
  <c r="CH134" i="1" s="1"/>
  <c r="EV100" i="1"/>
  <c r="EV134" i="1" s="1"/>
  <c r="GL100" i="1"/>
  <c r="GL134" i="1" s="1"/>
  <c r="EJ100" i="1"/>
  <c r="EJ134" i="1" s="1"/>
  <c r="GF100" i="1"/>
  <c r="GF134" i="1" s="1"/>
  <c r="FH100" i="1"/>
  <c r="FH134" i="1" s="1"/>
  <c r="GR100" i="1"/>
  <c r="GR134" i="1" s="1"/>
  <c r="GJ116" i="1"/>
  <c r="IZ100" i="1"/>
  <c r="IZ134" i="1" s="1"/>
  <c r="BT112" i="1"/>
  <c r="CX112" i="1"/>
  <c r="DV112" i="1"/>
  <c r="FX103" i="1"/>
  <c r="GX100" i="1"/>
  <c r="GX134" i="1" s="1"/>
  <c r="HJ136" i="1"/>
  <c r="HJ135" i="1"/>
  <c r="HP100" i="1"/>
  <c r="HP134" i="1" s="1"/>
  <c r="IX116" i="1"/>
  <c r="JD112" i="1"/>
  <c r="KB81" i="1"/>
  <c r="LB91" i="1"/>
  <c r="KT81" i="1"/>
  <c r="JV81" i="1"/>
  <c r="LB89" i="1"/>
  <c r="AV109" i="1"/>
  <c r="AV103" i="1"/>
  <c r="CF112" i="1"/>
  <c r="CR116" i="1"/>
  <c r="CX109" i="1"/>
  <c r="FL110" i="1"/>
  <c r="FF116" i="1"/>
  <c r="GJ109" i="1"/>
  <c r="GJ103" i="1"/>
  <c r="GV81" i="1"/>
  <c r="HZ103" i="1"/>
  <c r="IF109" i="1"/>
  <c r="IR81" i="1"/>
  <c r="IT100" i="1"/>
  <c r="IT134" i="1" s="1"/>
  <c r="JD103" i="1"/>
  <c r="JD81" i="1"/>
  <c r="JP103" i="1"/>
  <c r="KH103" i="1"/>
  <c r="KP100" i="1"/>
  <c r="KP134" i="1" s="1"/>
  <c r="LB92" i="1"/>
  <c r="KB82" i="1"/>
  <c r="AP110" i="1"/>
  <c r="BZ103" i="1"/>
  <c r="CR112" i="1"/>
  <c r="CX110" i="1"/>
  <c r="DP118" i="1"/>
  <c r="EN124" i="1"/>
  <c r="ET124" i="1"/>
  <c r="EN106" i="1"/>
  <c r="FF124" i="1"/>
  <c r="EZ110" i="1"/>
  <c r="FL124" i="1"/>
  <c r="FF109" i="1"/>
  <c r="FX112" i="1"/>
  <c r="GD110" i="1"/>
  <c r="GD85" i="1"/>
  <c r="GP106" i="1"/>
  <c r="HN112" i="1"/>
  <c r="HZ118" i="1"/>
  <c r="IF124" i="1"/>
  <c r="IL110" i="1"/>
  <c r="JD83" i="1"/>
  <c r="JJ116" i="1"/>
  <c r="JD86" i="1"/>
  <c r="JP114" i="1"/>
  <c r="KN118" i="1"/>
  <c r="KN110" i="1"/>
  <c r="KN115" i="1"/>
  <c r="LB94" i="1"/>
  <c r="KB84" i="1"/>
  <c r="KN109" i="1"/>
  <c r="GP111" i="1"/>
  <c r="GV118" i="1"/>
  <c r="HH103" i="1"/>
  <c r="HH109" i="1"/>
  <c r="HN125" i="1"/>
  <c r="HT123" i="1"/>
  <c r="HT103" i="1"/>
  <c r="HZ127" i="1"/>
  <c r="IF115" i="1"/>
  <c r="IL117" i="1"/>
  <c r="IR131" i="1"/>
  <c r="IX112" i="1"/>
  <c r="IX103" i="1"/>
  <c r="IX110" i="1"/>
  <c r="JD139" i="1"/>
  <c r="JJ117" i="1"/>
  <c r="JP121" i="1"/>
  <c r="KN107" i="1"/>
  <c r="GP108" i="1"/>
  <c r="GV126" i="1"/>
  <c r="HH142" i="1"/>
  <c r="HB126" i="1"/>
  <c r="HH126" i="1"/>
  <c r="HN117" i="1"/>
  <c r="HT124" i="1"/>
  <c r="HT105" i="1"/>
  <c r="HZ107" i="1"/>
  <c r="HZ125" i="1"/>
  <c r="IF120" i="1"/>
  <c r="IR108" i="1"/>
  <c r="IL126" i="1"/>
  <c r="IX127" i="1"/>
  <c r="IX128" i="1"/>
  <c r="JJ106" i="1"/>
  <c r="JJ125" i="1"/>
  <c r="JJ112" i="1"/>
  <c r="JD125" i="1"/>
  <c r="JP118" i="1"/>
  <c r="JV112" i="1"/>
  <c r="KT121" i="1"/>
  <c r="KH118" i="1"/>
  <c r="KN124" i="1"/>
  <c r="GP118" i="1"/>
  <c r="HB113" i="1"/>
  <c r="GV113" i="1"/>
  <c r="HH139" i="1"/>
  <c r="HH108" i="1"/>
  <c r="HH116" i="1"/>
  <c r="HT109" i="1"/>
  <c r="HT131" i="1"/>
  <c r="HZ112" i="1"/>
  <c r="HZ113" i="1"/>
  <c r="IF117" i="1"/>
  <c r="IF129" i="1"/>
  <c r="IL107" i="1"/>
  <c r="IL112" i="1"/>
  <c r="IR115" i="1"/>
  <c r="IR116" i="1"/>
  <c r="IX117" i="1"/>
  <c r="JD115" i="1"/>
  <c r="IX113" i="1"/>
  <c r="JP141" i="1"/>
  <c r="JP122" i="1"/>
  <c r="JD127" i="1"/>
  <c r="JV127" i="1"/>
  <c r="GP117" i="1"/>
  <c r="GV129" i="1"/>
  <c r="HB117" i="1"/>
  <c r="HB122" i="1"/>
  <c r="HB127" i="1"/>
  <c r="HH123" i="1"/>
  <c r="HN141" i="1"/>
  <c r="HZ142" i="1"/>
  <c r="HZ129" i="1"/>
  <c r="HZ109" i="1"/>
  <c r="IF125" i="1"/>
  <c r="IR107" i="1"/>
  <c r="JD124" i="1"/>
  <c r="JV119" i="1"/>
  <c r="KD136" i="1"/>
  <c r="KD135" i="1"/>
  <c r="AR135" i="1"/>
  <c r="AR136" i="1"/>
  <c r="BV135" i="1"/>
  <c r="BV136" i="1"/>
  <c r="CZ100" i="1"/>
  <c r="CZ134" i="1" s="1"/>
  <c r="CB100" i="1"/>
  <c r="CB134" i="1" s="1"/>
  <c r="EP100" i="1"/>
  <c r="EP134" i="1" s="1"/>
  <c r="CT134" i="1"/>
  <c r="DR100" i="1"/>
  <c r="DR134" i="1" s="1"/>
  <c r="HV135" i="1"/>
  <c r="HV136" i="1"/>
  <c r="JF134" i="1"/>
  <c r="KT116" i="1"/>
  <c r="KB116" i="1"/>
  <c r="CL116" i="1"/>
  <c r="ET112" i="1"/>
  <c r="GV109" i="1"/>
  <c r="KV136" i="1"/>
  <c r="KV135" i="1"/>
  <c r="LB98" i="1"/>
  <c r="KB88" i="1"/>
  <c r="JV88" i="1"/>
  <c r="AV110" i="1"/>
  <c r="EB116" i="1"/>
  <c r="EN103" i="1"/>
  <c r="EZ116" i="1"/>
  <c r="FR124" i="1"/>
  <c r="GV88" i="1"/>
  <c r="IF112" i="1"/>
  <c r="IL88" i="1"/>
  <c r="JJ110" i="1"/>
  <c r="JP88" i="1"/>
  <c r="KT103" i="1"/>
  <c r="KB106" i="1"/>
  <c r="KT106" i="1"/>
  <c r="JV106" i="1"/>
  <c r="KH106" i="1"/>
  <c r="LB95" i="1"/>
  <c r="KB85" i="1"/>
  <c r="KT85" i="1"/>
  <c r="KN85" i="1"/>
  <c r="KH85" i="1"/>
  <c r="DJ110" i="1"/>
  <c r="EN110" i="1"/>
  <c r="FF118" i="1"/>
  <c r="FX116" i="1"/>
  <c r="FR81" i="1"/>
  <c r="GJ110" i="1"/>
  <c r="GJ85" i="1"/>
  <c r="GP82" i="1"/>
  <c r="GP103" i="1"/>
  <c r="HH110" i="1"/>
  <c r="HH85" i="1"/>
  <c r="HN85" i="1"/>
  <c r="IF88" i="1"/>
  <c r="IX88" i="1"/>
  <c r="IX124" i="1"/>
  <c r="JD104" i="1"/>
  <c r="JV83" i="1"/>
  <c r="KN128" i="1"/>
  <c r="KT139" i="1"/>
  <c r="KB102" i="1"/>
  <c r="LB132" i="1"/>
  <c r="KN141" i="1"/>
  <c r="GJ120" i="1"/>
  <c r="GP139" i="1"/>
  <c r="GP102" i="1"/>
  <c r="GP110" i="1"/>
  <c r="GV112" i="1"/>
  <c r="HB131" i="1"/>
  <c r="HB124" i="1"/>
  <c r="IF114" i="1"/>
  <c r="HT126" i="1"/>
  <c r="HZ126" i="1"/>
  <c r="HT128" i="1"/>
  <c r="HZ141" i="1"/>
  <c r="IF121" i="1"/>
  <c r="IL141" i="1"/>
  <c r="IL106" i="1"/>
  <c r="IR141" i="1"/>
  <c r="IX129" i="1"/>
  <c r="IR125" i="1"/>
  <c r="JD129" i="1"/>
  <c r="JJ81" i="1"/>
  <c r="JD120" i="1"/>
  <c r="JP129" i="1"/>
  <c r="KT108" i="1"/>
  <c r="GJ112" i="1"/>
  <c r="GV115" i="1"/>
  <c r="GV122" i="1"/>
  <c r="HB129" i="1"/>
  <c r="HH102" i="1"/>
  <c r="HH105" i="1"/>
  <c r="HT141" i="1"/>
  <c r="HT120" i="1"/>
  <c r="IF106" i="1"/>
  <c r="IF110" i="1"/>
  <c r="IR128" i="1"/>
  <c r="IR121" i="1"/>
  <c r="JP112" i="1"/>
  <c r="KN121" i="1"/>
  <c r="KH124" i="1"/>
  <c r="KH102" i="1"/>
  <c r="JV113" i="1"/>
  <c r="GJ141" i="1"/>
  <c r="GV103" i="1"/>
  <c r="HB141" i="1"/>
  <c r="HB119" i="1"/>
  <c r="HH141" i="1"/>
  <c r="HH121" i="1"/>
  <c r="HN114" i="1"/>
  <c r="HN118" i="1"/>
  <c r="HT106" i="1"/>
  <c r="HT139" i="1"/>
  <c r="HZ106" i="1"/>
  <c r="IF142" i="1"/>
  <c r="IL114" i="1"/>
  <c r="IF104" i="1"/>
  <c r="IL139" i="1"/>
  <c r="IR122" i="1"/>
  <c r="JJ126" i="1"/>
  <c r="JJ104" i="1"/>
  <c r="JP106" i="1"/>
  <c r="KT114" i="1"/>
  <c r="KN129" i="1"/>
  <c r="JP139" i="1"/>
  <c r="GJ129" i="1"/>
  <c r="GV116" i="1"/>
  <c r="HB108" i="1"/>
  <c r="HH118" i="1"/>
  <c r="HB104" i="1"/>
  <c r="HN142" i="1"/>
  <c r="HH107" i="1"/>
  <c r="HN115" i="1"/>
  <c r="HT108" i="1"/>
  <c r="HZ124" i="1"/>
  <c r="IL119" i="1"/>
  <c r="IF122" i="1"/>
  <c r="IR119" i="1"/>
  <c r="IX131" i="1"/>
  <c r="JJ109" i="1"/>
  <c r="JD106" i="1"/>
  <c r="JD128" i="1"/>
  <c r="KT113" i="1"/>
  <c r="KN112" i="1"/>
  <c r="FN135" i="1"/>
  <c r="FN136" i="1"/>
  <c r="DL136" i="1"/>
  <c r="DL135" i="1"/>
  <c r="FB136" i="1"/>
  <c r="FB135" i="1"/>
  <c r="FT136" i="1"/>
  <c r="FT135" i="1"/>
  <c r="CN134" i="1"/>
  <c r="DX135" i="1"/>
  <c r="DX136" i="1"/>
  <c r="FR118" i="1"/>
  <c r="GJ82" i="1"/>
  <c r="GV82" i="1"/>
  <c r="HT88" i="1"/>
  <c r="IB100" i="1"/>
  <c r="IB134" i="1" s="1"/>
  <c r="IF85" i="1"/>
  <c r="IR85" i="1"/>
  <c r="LB96" i="1"/>
  <c r="KB86" i="1"/>
  <c r="CF116" i="1"/>
  <c r="CF81" i="1"/>
  <c r="CL115" i="1"/>
  <c r="CF118" i="1"/>
  <c r="CX116" i="1"/>
  <c r="DP116" i="1"/>
  <c r="EH114" i="1"/>
  <c r="FF126" i="1"/>
  <c r="FL112" i="1"/>
  <c r="FL106" i="1"/>
  <c r="GD103" i="1"/>
  <c r="GD116" i="1"/>
  <c r="GP114" i="1"/>
  <c r="HB85" i="1"/>
  <c r="HN81" i="1"/>
  <c r="HT116" i="1"/>
  <c r="JD82" i="1"/>
  <c r="KH126" i="1"/>
  <c r="JV142" i="1"/>
  <c r="KH142" i="1"/>
  <c r="KB142" i="1"/>
  <c r="JP142" i="1"/>
  <c r="KN105" i="1"/>
  <c r="KB105" i="1"/>
  <c r="JV111" i="1"/>
  <c r="KB111" i="1"/>
  <c r="BB128" i="1"/>
  <c r="AV124" i="1"/>
  <c r="CL126" i="1"/>
  <c r="CR139" i="1"/>
  <c r="CR124" i="1"/>
  <c r="CR123" i="1"/>
  <c r="DD114" i="1"/>
  <c r="DD139" i="1"/>
  <c r="DJ111" i="1"/>
  <c r="DV110" i="1"/>
  <c r="EB139" i="1"/>
  <c r="EB128" i="1"/>
  <c r="EH116" i="1"/>
  <c r="ET126" i="1"/>
  <c r="EN81" i="1"/>
  <c r="ET116" i="1"/>
  <c r="FF123" i="1"/>
  <c r="GP112" i="1"/>
  <c r="GP83" i="1"/>
  <c r="GV123" i="1"/>
  <c r="GV86" i="1"/>
  <c r="HD100" i="1"/>
  <c r="HD134" i="1" s="1"/>
  <c r="HB86" i="1"/>
  <c r="HH88" i="1"/>
  <c r="HN123" i="1"/>
  <c r="HT111" i="1"/>
  <c r="IF139" i="1"/>
  <c r="IL83" i="1"/>
  <c r="IL142" i="1"/>
  <c r="IR118" i="1"/>
  <c r="IR123" i="1"/>
  <c r="IR88" i="1"/>
  <c r="IX139" i="1"/>
  <c r="IX85" i="1"/>
  <c r="JJ139" i="1"/>
  <c r="JJ124" i="1"/>
  <c r="JP128" i="1"/>
  <c r="JR135" i="1"/>
  <c r="JR136" i="1"/>
  <c r="KN116" i="1"/>
  <c r="JP105" i="1"/>
  <c r="KN108" i="1"/>
  <c r="KH116" i="1"/>
  <c r="KH139" i="1"/>
  <c r="JV125" i="1"/>
  <c r="KB125" i="1"/>
  <c r="KH125" i="1"/>
  <c r="LB97" i="1"/>
  <c r="KH87" i="1"/>
  <c r="KB87" i="1"/>
  <c r="BN83" i="1"/>
  <c r="CL103" i="1"/>
  <c r="CL128" i="1"/>
  <c r="CR110" i="1"/>
  <c r="CX128" i="1"/>
  <c r="DD108" i="1"/>
  <c r="DD103" i="1"/>
  <c r="DP104" i="1"/>
  <c r="DV126" i="1"/>
  <c r="EB112" i="1"/>
  <c r="EH126" i="1"/>
  <c r="EZ109" i="1"/>
  <c r="FF112" i="1"/>
  <c r="FL114" i="1"/>
  <c r="FX105" i="1"/>
  <c r="GD108" i="1"/>
  <c r="FX109" i="1"/>
  <c r="FX110" i="1"/>
  <c r="HH128" i="1"/>
  <c r="HN82" i="1"/>
  <c r="HT82" i="1"/>
  <c r="HZ87" i="1"/>
  <c r="IN134" i="1"/>
  <c r="IL104" i="1"/>
  <c r="IR106" i="1"/>
  <c r="IX111" i="1"/>
  <c r="JD85" i="1"/>
  <c r="JL134" i="1"/>
  <c r="JJ86" i="1"/>
  <c r="JV118" i="1"/>
  <c r="KH127" i="1"/>
  <c r="KN127" i="1"/>
  <c r="KB127" i="1"/>
  <c r="KT127" i="1"/>
  <c r="KT109" i="1"/>
  <c r="GP131" i="1"/>
  <c r="GP127" i="1"/>
  <c r="GP128" i="1"/>
  <c r="HB111" i="1"/>
  <c r="HB114" i="1"/>
  <c r="HH124" i="1"/>
  <c r="HH131" i="1"/>
  <c r="HT122" i="1"/>
  <c r="HN129" i="1"/>
  <c r="HZ123" i="1"/>
  <c r="HZ114" i="1"/>
  <c r="HZ105" i="1"/>
  <c r="IF111" i="1"/>
  <c r="IR113" i="1"/>
  <c r="IX142" i="1"/>
  <c r="IX114" i="1"/>
  <c r="JD107" i="1"/>
  <c r="JP108" i="1"/>
  <c r="JJ114" i="1"/>
  <c r="JP116" i="1"/>
  <c r="JV117" i="1"/>
  <c r="GP81" i="1"/>
  <c r="GP123" i="1"/>
  <c r="GV107" i="1"/>
  <c r="HB115" i="1"/>
  <c r="HB120" i="1"/>
  <c r="HH129" i="1"/>
  <c r="HN110" i="1"/>
  <c r="HZ111" i="1"/>
  <c r="IF123" i="1"/>
  <c r="IF119" i="1"/>
  <c r="IL123" i="1"/>
  <c r="IR111" i="1"/>
  <c r="IL102" i="1"/>
  <c r="IR114" i="1"/>
  <c r="JD141" i="1"/>
  <c r="JJ120" i="1"/>
  <c r="JP123" i="1"/>
  <c r="JJ103" i="1"/>
  <c r="JV115" i="1"/>
  <c r="GJ125" i="1"/>
  <c r="GP109" i="1"/>
  <c r="HB106" i="1"/>
  <c r="HB123" i="1"/>
  <c r="HH125" i="1"/>
  <c r="HN108" i="1"/>
  <c r="HN106" i="1"/>
  <c r="HT104" i="1"/>
  <c r="HZ81" i="1"/>
  <c r="HZ122" i="1"/>
  <c r="IL103" i="1"/>
  <c r="IL105" i="1"/>
  <c r="IL109" i="1"/>
  <c r="IR110" i="1"/>
  <c r="IR109" i="1"/>
  <c r="JJ115" i="1"/>
  <c r="IX119" i="1"/>
  <c r="JP111" i="1"/>
  <c r="KT123" i="1"/>
  <c r="JV104" i="1"/>
  <c r="JP109" i="1"/>
  <c r="KN125" i="1"/>
  <c r="KT110" i="1"/>
  <c r="GP116" i="1"/>
  <c r="GP105" i="1"/>
  <c r="GV108" i="1"/>
  <c r="HB81" i="1"/>
  <c r="HT117" i="1"/>
  <c r="HH106" i="1"/>
  <c r="HN127" i="1"/>
  <c r="HN104" i="1"/>
  <c r="HN139" i="1"/>
  <c r="HT110" i="1"/>
  <c r="HZ119" i="1"/>
  <c r="IF128" i="1"/>
  <c r="IF118" i="1"/>
  <c r="IR124" i="1"/>
  <c r="JD110" i="1"/>
  <c r="IX104" i="1"/>
  <c r="JJ121" i="1"/>
  <c r="JD118" i="1"/>
  <c r="JP117" i="1"/>
  <c r="JV128" i="1"/>
  <c r="LC159" i="1"/>
  <c r="DW29" i="1"/>
  <c r="DX29" i="1" s="1"/>
  <c r="DY28" i="1" s="1"/>
  <c r="DY32" i="1" s="1"/>
  <c r="CG29" i="1"/>
  <c r="CH29" i="1" s="1"/>
  <c r="CI28" i="1" s="1"/>
  <c r="CI32" i="1" s="1"/>
  <c r="AE29" i="1"/>
  <c r="AF29" i="1" s="1"/>
  <c r="AG28" i="1" s="1"/>
  <c r="AG32" i="1" s="1"/>
  <c r="BU29" i="1"/>
  <c r="BV29" i="1" s="1"/>
  <c r="BW28" i="1" s="1"/>
  <c r="BW32" i="1" s="1"/>
  <c r="T98" i="1"/>
  <c r="T95" i="1"/>
  <c r="T91" i="1"/>
  <c r="BP172" i="1"/>
  <c r="T94" i="1"/>
  <c r="BW46" i="1"/>
  <c r="BQ46" i="1"/>
  <c r="BK46" i="1"/>
  <c r="BE46" i="1"/>
  <c r="AY46" i="1"/>
  <c r="AS46" i="1"/>
  <c r="AP172" i="1"/>
  <c r="BN172" i="1"/>
  <c r="CG172" i="1"/>
  <c r="R15" i="6"/>
  <c r="CF172" i="1"/>
  <c r="BO172" i="1"/>
  <c r="AF172" i="1"/>
  <c r="JS47" i="1"/>
  <c r="JS46" i="1"/>
  <c r="GM47" i="1"/>
  <c r="GM46" i="1"/>
  <c r="KE47" i="1"/>
  <c r="KE46" i="1"/>
  <c r="IO47" i="1"/>
  <c r="IO46" i="1"/>
  <c r="JM47" i="1"/>
  <c r="JM46" i="1"/>
  <c r="EQ47" i="1"/>
  <c r="EQ46" i="1"/>
  <c r="AL58" i="1"/>
  <c r="DF58" i="1"/>
  <c r="DL58" i="1"/>
  <c r="DR58" i="1"/>
  <c r="DX58" i="1"/>
  <c r="ED58" i="1"/>
  <c r="EJ58" i="1"/>
  <c r="EP58" i="1"/>
  <c r="EV58" i="1"/>
  <c r="FB58" i="1"/>
  <c r="FH58" i="1"/>
  <c r="FN58" i="1"/>
  <c r="FT58" i="1"/>
  <c r="FZ58" i="1"/>
  <c r="GF58" i="1"/>
  <c r="GL58" i="1"/>
  <c r="GR58" i="1"/>
  <c r="GX58" i="1"/>
  <c r="HD58" i="1"/>
  <c r="HJ58" i="1"/>
  <c r="HP58" i="1"/>
  <c r="HV58" i="1"/>
  <c r="IB58" i="1"/>
  <c r="IH58" i="1"/>
  <c r="IN58" i="1"/>
  <c r="IT58" i="1"/>
  <c r="IZ58" i="1"/>
  <c r="JL58" i="1"/>
  <c r="JF58" i="1"/>
  <c r="JR58" i="1"/>
  <c r="JX58" i="1"/>
  <c r="KD58" i="1"/>
  <c r="KJ58" i="1"/>
  <c r="KP58" i="1"/>
  <c r="KV58" i="1"/>
  <c r="LB58" i="1"/>
  <c r="FO47" i="1"/>
  <c r="FO46" i="1"/>
  <c r="KQ47" i="1"/>
  <c r="KQ46" i="1"/>
  <c r="KK47" i="1"/>
  <c r="KK46" i="1"/>
  <c r="II47" i="1"/>
  <c r="II46" i="1"/>
  <c r="DM47" i="1"/>
  <c r="DM46" i="1"/>
  <c r="EC15" i="1"/>
  <c r="ED15" i="1" s="1"/>
  <c r="EE14" i="1" s="1"/>
  <c r="EE18" i="1" s="1"/>
  <c r="FA15" i="1"/>
  <c r="FB15" i="1" s="1"/>
  <c r="FC14" i="1" s="1"/>
  <c r="FC18" i="1" s="1"/>
  <c r="FS15" i="1"/>
  <c r="FT15" i="1" s="1"/>
  <c r="FU14" i="1" s="1"/>
  <c r="FU18" i="1" s="1"/>
  <c r="FY15" i="1"/>
  <c r="FZ15" i="1" s="1"/>
  <c r="GA14" i="1" s="1"/>
  <c r="GA18" i="1" s="1"/>
  <c r="GE15" i="1"/>
  <c r="GF15" i="1" s="1"/>
  <c r="GG14" i="1" s="1"/>
  <c r="GG18" i="1" s="1"/>
  <c r="HC15" i="1"/>
  <c r="HD15" i="1" s="1"/>
  <c r="HE14" i="1" s="1"/>
  <c r="HE18" i="1" s="1"/>
  <c r="HI15" i="1"/>
  <c r="HJ15" i="1" s="1"/>
  <c r="HK14" i="1" s="1"/>
  <c r="HK18" i="1" s="1"/>
  <c r="HU15" i="1"/>
  <c r="HV15" i="1" s="1"/>
  <c r="HW14" i="1" s="1"/>
  <c r="HW18" i="1" s="1"/>
  <c r="HO15" i="1"/>
  <c r="HP15" i="1" s="1"/>
  <c r="HQ14" i="1" s="1"/>
  <c r="HQ18" i="1" s="1"/>
  <c r="JQ15" i="1"/>
  <c r="JR15" i="1" s="1"/>
  <c r="JS14" i="1" s="1"/>
  <c r="JS18" i="1" s="1"/>
  <c r="KC15" i="1"/>
  <c r="KD15" i="1" s="1"/>
  <c r="KE14" i="1" s="1"/>
  <c r="KE18" i="1" s="1"/>
  <c r="JW15" i="1"/>
  <c r="JX15" i="1" s="1"/>
  <c r="JY14" i="1" s="1"/>
  <c r="JY18" i="1" s="1"/>
  <c r="CM15" i="1"/>
  <c r="CN15" i="1" s="1"/>
  <c r="CO14" i="1" s="1"/>
  <c r="CO18" i="1" s="1"/>
  <c r="CS15" i="1"/>
  <c r="CT15" i="1" s="1"/>
  <c r="CU14" i="1" s="1"/>
  <c r="CU18" i="1" s="1"/>
  <c r="CY15" i="1"/>
  <c r="CZ15" i="1" s="1"/>
  <c r="DA14" i="1" s="1"/>
  <c r="DA18" i="1" s="1"/>
  <c r="KU15" i="1"/>
  <c r="KV15" i="1" s="1"/>
  <c r="KW14" i="1" s="1"/>
  <c r="KW18" i="1" s="1"/>
  <c r="LA15" i="1"/>
  <c r="LB15" i="1" s="1"/>
  <c r="LC14" i="1" s="1"/>
  <c r="LC18" i="1" s="1"/>
  <c r="DQ15" i="1"/>
  <c r="DR15" i="1" s="1"/>
  <c r="DS14" i="1" s="1"/>
  <c r="DS18" i="1" s="1"/>
  <c r="FG15" i="1"/>
  <c r="FH15" i="1" s="1"/>
  <c r="FI14" i="1" s="1"/>
  <c r="FI18" i="1" s="1"/>
  <c r="GW15" i="1"/>
  <c r="GX15" i="1" s="1"/>
  <c r="GY14" i="1" s="1"/>
  <c r="GY18" i="1" s="1"/>
  <c r="IS15" i="1"/>
  <c r="IT15" i="1" s="1"/>
  <c r="IU14" i="1" s="1"/>
  <c r="IU18" i="1" s="1"/>
  <c r="DE15" i="1"/>
  <c r="DF15" i="1" s="1"/>
  <c r="DG14" i="1" s="1"/>
  <c r="DG18" i="1" s="1"/>
  <c r="EI15" i="1"/>
  <c r="EJ15" i="1" s="1"/>
  <c r="EK14" i="1" s="1"/>
  <c r="EK18" i="1" s="1"/>
  <c r="FM15" i="1"/>
  <c r="FN15" i="1" s="1"/>
  <c r="FO14" i="1" s="1"/>
  <c r="FO18" i="1" s="1"/>
  <c r="IM15" i="1"/>
  <c r="IN15" i="1" s="1"/>
  <c r="IO14" i="1" s="1"/>
  <c r="IO18" i="1" s="1"/>
  <c r="IY15" i="1"/>
  <c r="IZ15" i="1" s="1"/>
  <c r="JA14" i="1" s="1"/>
  <c r="JA18" i="1" s="1"/>
  <c r="KI15" i="1"/>
  <c r="KJ15" i="1" s="1"/>
  <c r="KK14" i="1" s="1"/>
  <c r="KK18" i="1" s="1"/>
  <c r="DK15" i="1"/>
  <c r="DL15" i="1" s="1"/>
  <c r="DM14" i="1" s="1"/>
  <c r="DM18" i="1" s="1"/>
  <c r="EO15" i="1"/>
  <c r="EP15" i="1" s="1"/>
  <c r="EQ14" i="1" s="1"/>
  <c r="EQ18" i="1" s="1"/>
  <c r="GK15" i="1"/>
  <c r="GL15" i="1" s="1"/>
  <c r="GM14" i="1" s="1"/>
  <c r="GM18" i="1" s="1"/>
  <c r="IG15" i="1"/>
  <c r="IH15" i="1" s="1"/>
  <c r="II14" i="1" s="1"/>
  <c r="II18" i="1" s="1"/>
  <c r="JE15" i="1"/>
  <c r="JF15" i="1" s="1"/>
  <c r="JG14" i="1" s="1"/>
  <c r="JG18" i="1" s="1"/>
  <c r="KO15" i="1"/>
  <c r="KP15" i="1" s="1"/>
  <c r="KQ14" i="1" s="1"/>
  <c r="KQ18" i="1" s="1"/>
  <c r="DW15" i="1"/>
  <c r="DX15" i="1" s="1"/>
  <c r="DY14" i="1" s="1"/>
  <c r="DY18" i="1" s="1"/>
  <c r="EU15" i="1"/>
  <c r="EV15" i="1" s="1"/>
  <c r="EW14" i="1" s="1"/>
  <c r="EW18" i="1" s="1"/>
  <c r="GQ15" i="1"/>
  <c r="GR15" i="1" s="1"/>
  <c r="GS14" i="1" s="1"/>
  <c r="GS18" i="1" s="1"/>
  <c r="IA15" i="1"/>
  <c r="IB15" i="1" s="1"/>
  <c r="IC14" i="1" s="1"/>
  <c r="IC18" i="1" s="1"/>
  <c r="JK15" i="1"/>
  <c r="JL15" i="1" s="1"/>
  <c r="JM14" i="1" s="1"/>
  <c r="JM18" i="1" s="1"/>
  <c r="M21" i="6"/>
  <c r="M32" i="6" s="1"/>
  <c r="M42" i="6" s="1"/>
  <c r="KW47" i="1"/>
  <c r="KW46" i="1"/>
  <c r="JY47" i="1"/>
  <c r="JY46" i="1"/>
  <c r="HE47" i="1"/>
  <c r="HE46" i="1"/>
  <c r="DG47" i="1"/>
  <c r="DG46" i="1"/>
  <c r="LC170" i="1"/>
  <c r="LC167" i="1"/>
  <c r="IY29" i="1"/>
  <c r="IZ29" i="1" s="1"/>
  <c r="JA28" i="1" s="1"/>
  <c r="HI29" i="1"/>
  <c r="HJ29" i="1" s="1"/>
  <c r="HK28" i="1" s="1"/>
  <c r="EC29" i="1"/>
  <c r="ED29" i="1" s="1"/>
  <c r="KO29" i="1"/>
  <c r="KP29" i="1" s="1"/>
  <c r="KQ28" i="1" s="1"/>
  <c r="IM29" i="1"/>
  <c r="IN29" i="1" s="1"/>
  <c r="IO28" i="1" s="1"/>
  <c r="GW29" i="1"/>
  <c r="GX29" i="1" s="1"/>
  <c r="GY28" i="1" s="1"/>
  <c r="EO29" i="1"/>
  <c r="EP29" i="1" s="1"/>
  <c r="EI29" i="1"/>
  <c r="EJ29" i="1" s="1"/>
  <c r="EK28" i="1" s="1"/>
  <c r="EU29" i="1"/>
  <c r="EV29" i="1" s="1"/>
  <c r="EW28" i="1" s="1"/>
  <c r="FA29" i="1"/>
  <c r="FB29" i="1" s="1"/>
  <c r="FC28" i="1" s="1"/>
  <c r="FM29" i="1"/>
  <c r="FN29" i="1" s="1"/>
  <c r="FO28" i="1" s="1"/>
  <c r="FS29" i="1"/>
  <c r="FT29" i="1" s="1"/>
  <c r="FU28" i="1" s="1"/>
  <c r="GE29" i="1"/>
  <c r="GF29" i="1" s="1"/>
  <c r="GG28" i="1" s="1"/>
  <c r="FY29" i="1"/>
  <c r="FZ29" i="1" s="1"/>
  <c r="GA28" i="1" s="1"/>
  <c r="GK29" i="1"/>
  <c r="GL29" i="1" s="1"/>
  <c r="GM28" i="1" s="1"/>
  <c r="IA29" i="1"/>
  <c r="IB29" i="1" s="1"/>
  <c r="IC28" i="1" s="1"/>
  <c r="HO29" i="1"/>
  <c r="HP29" i="1" s="1"/>
  <c r="HQ28" i="1" s="1"/>
  <c r="IS29" i="1"/>
  <c r="IT29" i="1" s="1"/>
  <c r="IU28" i="1" s="1"/>
  <c r="IG29" i="1"/>
  <c r="IH29" i="1" s="1"/>
  <c r="II28" i="1" s="1"/>
  <c r="JW29" i="1"/>
  <c r="JX29" i="1" s="1"/>
  <c r="JY28" i="1" s="1"/>
  <c r="JQ29" i="1"/>
  <c r="JR29" i="1" s="1"/>
  <c r="JS28" i="1" s="1"/>
  <c r="JK29" i="1"/>
  <c r="JL29" i="1" s="1"/>
  <c r="JM28" i="1" s="1"/>
  <c r="KU29" i="1"/>
  <c r="KV29" i="1" s="1"/>
  <c r="KW28" i="1" s="1"/>
  <c r="KC29" i="1"/>
  <c r="KD29" i="1" s="1"/>
  <c r="KE28" i="1" s="1"/>
  <c r="S29" i="1"/>
  <c r="T29" i="1" s="1"/>
  <c r="U28" i="1" s="1"/>
  <c r="U32" i="1" s="1"/>
  <c r="AQ29" i="1"/>
  <c r="AR29" i="1" s="1"/>
  <c r="AS28" i="1" s="1"/>
  <c r="AS32" i="1" s="1"/>
  <c r="Y29" i="1"/>
  <c r="Z29" i="1" s="1"/>
  <c r="AA28" i="1" s="1"/>
  <c r="AA32" i="1" s="1"/>
  <c r="CM29" i="1"/>
  <c r="CN29" i="1" s="1"/>
  <c r="CO28" i="1" s="1"/>
  <c r="CO32" i="1" s="1"/>
  <c r="AK29" i="1"/>
  <c r="AL29" i="1" s="1"/>
  <c r="AM28" i="1" s="1"/>
  <c r="AM32" i="1" s="1"/>
  <c r="AW29" i="1"/>
  <c r="AX29" i="1" s="1"/>
  <c r="AY28" i="1" s="1"/>
  <c r="AY32" i="1" s="1"/>
  <c r="CY29" i="1"/>
  <c r="CZ29" i="1" s="1"/>
  <c r="DA28" i="1" s="1"/>
  <c r="DA32" i="1" s="1"/>
  <c r="BI29" i="1"/>
  <c r="BJ29" i="1" s="1"/>
  <c r="BK28" i="1" s="1"/>
  <c r="BK32" i="1" s="1"/>
  <c r="CS29" i="1"/>
  <c r="CT29" i="1" s="1"/>
  <c r="CU28" i="1" s="1"/>
  <c r="CU32" i="1" s="1"/>
  <c r="KI29" i="1"/>
  <c r="KJ29" i="1" s="1"/>
  <c r="KK28" i="1" s="1"/>
  <c r="HU29" i="1"/>
  <c r="HV29" i="1" s="1"/>
  <c r="HW28" i="1" s="1"/>
  <c r="GQ29" i="1"/>
  <c r="GR29" i="1" s="1"/>
  <c r="GS28" i="1" s="1"/>
  <c r="DQ29" i="1"/>
  <c r="DR29" i="1" s="1"/>
  <c r="DS28" i="1" s="1"/>
  <c r="DK29" i="1"/>
  <c r="DL29" i="1" s="1"/>
  <c r="DM28" i="1" s="1"/>
  <c r="DE29" i="1"/>
  <c r="DF29" i="1" s="1"/>
  <c r="DG28" i="1" s="1"/>
  <c r="JE29" i="1"/>
  <c r="JF29" i="1" s="1"/>
  <c r="JG28" i="1" s="1"/>
  <c r="HC29" i="1"/>
  <c r="HD29" i="1" s="1"/>
  <c r="HE28" i="1" s="1"/>
  <c r="FG29" i="1"/>
  <c r="FH29" i="1" s="1"/>
  <c r="FI28" i="1" s="1"/>
  <c r="LA29" i="1"/>
  <c r="LB29" i="1" s="1"/>
  <c r="LC28" i="1" s="1"/>
  <c r="LA47" i="1" s="1"/>
  <c r="H21" i="6"/>
  <c r="H32" i="6" s="1"/>
  <c r="H42" i="6" s="1"/>
  <c r="H22" i="6"/>
  <c r="I25" i="6" s="1"/>
  <c r="M22" i="6"/>
  <c r="R21" i="6"/>
  <c r="S24" i="6" s="1"/>
  <c r="R22" i="6"/>
  <c r="S15" i="1"/>
  <c r="T15" i="1" s="1"/>
  <c r="AK15" i="1"/>
  <c r="AL15" i="1" s="1"/>
  <c r="AM14" i="1" s="1"/>
  <c r="AM18" i="1" s="1"/>
  <c r="Y15" i="1"/>
  <c r="Z15" i="1" s="1"/>
  <c r="AA14" i="1" s="1"/>
  <c r="AA18" i="1" s="1"/>
  <c r="AQ15" i="1"/>
  <c r="AR15" i="1" s="1"/>
  <c r="AS14" i="1" s="1"/>
  <c r="AS18" i="1" s="1"/>
  <c r="AE15" i="1"/>
  <c r="AF15" i="1" s="1"/>
  <c r="AG14" i="1" s="1"/>
  <c r="AG18" i="1" s="1"/>
  <c r="AW15" i="1"/>
  <c r="AX15" i="1" s="1"/>
  <c r="AY14" i="1" s="1"/>
  <c r="AY18" i="1" s="1"/>
  <c r="BC15" i="1"/>
  <c r="BD15" i="1" s="1"/>
  <c r="BE14" i="1" s="1"/>
  <c r="BE18" i="1" s="1"/>
  <c r="BO15" i="1"/>
  <c r="BP15" i="1" s="1"/>
  <c r="BQ14" i="1" s="1"/>
  <c r="BQ18" i="1" s="1"/>
  <c r="BI15" i="1"/>
  <c r="BJ15" i="1" s="1"/>
  <c r="BK14" i="1" s="1"/>
  <c r="BK18" i="1" s="1"/>
  <c r="BU15" i="1"/>
  <c r="BV15" i="1" s="1"/>
  <c r="BW14" i="1" s="1"/>
  <c r="BW18" i="1" s="1"/>
  <c r="CG15" i="1"/>
  <c r="CH15" i="1" s="1"/>
  <c r="CI14" i="1" s="1"/>
  <c r="CI18" i="1" s="1"/>
  <c r="CA15" i="1"/>
  <c r="CB15" i="1" s="1"/>
  <c r="CC14" i="1" s="1"/>
  <c r="CC18" i="1" s="1"/>
  <c r="BC29" i="1"/>
  <c r="BD29" i="1" s="1"/>
  <c r="BE28" i="1" s="1"/>
  <c r="BE32" i="1" s="1"/>
  <c r="CA29" i="1"/>
  <c r="CB29" i="1" s="1"/>
  <c r="CC28" i="1" s="1"/>
  <c r="CC32" i="1" s="1"/>
  <c r="BV58" i="1"/>
  <c r="AX58" i="1"/>
  <c r="CT58" i="1"/>
  <c r="CN58" i="1"/>
  <c r="BP58" i="1"/>
  <c r="AR58" i="1"/>
  <c r="T58" i="1"/>
  <c r="CH58" i="1"/>
  <c r="BJ58" i="1"/>
  <c r="AF58" i="1"/>
  <c r="CZ58" i="1"/>
  <c r="CB58" i="1"/>
  <c r="BD58" i="1"/>
  <c r="L11" i="6"/>
  <c r="CC47" i="1"/>
  <c r="AS47" i="1"/>
  <c r="BW47" i="1"/>
  <c r="BQ47" i="1"/>
  <c r="CG47" i="1"/>
  <c r="BK47" i="1"/>
  <c r="BE47" i="1"/>
  <c r="CU47" i="1"/>
  <c r="CO47" i="1"/>
  <c r="AY47" i="1"/>
  <c r="AG47" i="1"/>
  <c r="AM47" i="1"/>
  <c r="AA47" i="1"/>
  <c r="U47" i="1"/>
  <c r="M15" i="6"/>
  <c r="H15" i="6"/>
  <c r="BQ28" i="1"/>
  <c r="BQ32" i="1" s="1"/>
  <c r="EE28" i="1"/>
  <c r="EQ28" i="1"/>
  <c r="CI42" i="1"/>
  <c r="CI46" i="1" s="1"/>
  <c r="DA42" i="1"/>
  <c r="DA46" i="1" s="1"/>
  <c r="DY42" i="1"/>
  <c r="DS42" i="1"/>
  <c r="EK42" i="1"/>
  <c r="EE42" i="1"/>
  <c r="EW42" i="1"/>
  <c r="FI42" i="1"/>
  <c r="FC42" i="1"/>
  <c r="FU42" i="1"/>
  <c r="GA42" i="1"/>
  <c r="GG42" i="1"/>
  <c r="GS42" i="1"/>
  <c r="GY42" i="1"/>
  <c r="HQ42" i="1"/>
  <c r="HK42" i="1"/>
  <c r="IC42" i="1"/>
  <c r="HW42" i="1"/>
  <c r="JA42" i="1"/>
  <c r="IU42" i="1"/>
  <c r="JG42" i="1"/>
  <c r="LC42" i="1"/>
  <c r="KZ172" i="1"/>
  <c r="LB172" i="1"/>
  <c r="LA172" i="1"/>
  <c r="FZ136" i="1" l="1"/>
  <c r="CW47" i="1"/>
  <c r="FN138" i="1"/>
  <c r="FO160" i="1" s="1"/>
  <c r="BP138" i="1"/>
  <c r="DW47" i="1"/>
  <c r="FT138" i="1"/>
  <c r="FU160" i="1" s="1"/>
  <c r="DL138" i="1"/>
  <c r="DM160" i="1" s="1"/>
  <c r="JR138" i="1"/>
  <c r="JS160" i="1" s="1"/>
  <c r="FZ138" i="1"/>
  <c r="GA160" i="1" s="1"/>
  <c r="AL138" i="1"/>
  <c r="FB138" i="1"/>
  <c r="FC160" i="1" s="1"/>
  <c r="KV138" i="1"/>
  <c r="KW160" i="1" s="1"/>
  <c r="BV138" i="1"/>
  <c r="KD138" i="1"/>
  <c r="KE160" i="1" s="1"/>
  <c r="HD136" i="1"/>
  <c r="HD135" i="1"/>
  <c r="CN135" i="1"/>
  <c r="CN136" i="1"/>
  <c r="CB135" i="1"/>
  <c r="CB136" i="1"/>
  <c r="EJ136" i="1"/>
  <c r="EJ135" i="1"/>
  <c r="Z136" i="1"/>
  <c r="Z135" i="1"/>
  <c r="IH135" i="1"/>
  <c r="IH136" i="1"/>
  <c r="JX135" i="1"/>
  <c r="JX136" i="1"/>
  <c r="ED136" i="1"/>
  <c r="ED135" i="1"/>
  <c r="JL135" i="1"/>
  <c r="JL136" i="1"/>
  <c r="IB135" i="1"/>
  <c r="IB136" i="1"/>
  <c r="DR136" i="1"/>
  <c r="DR135" i="1"/>
  <c r="CZ135" i="1"/>
  <c r="CZ136" i="1"/>
  <c r="AR138" i="1"/>
  <c r="IT136" i="1"/>
  <c r="IT135" i="1"/>
  <c r="GX135" i="1"/>
  <c r="GX136" i="1"/>
  <c r="GR135" i="1"/>
  <c r="GR136" i="1"/>
  <c r="GL136" i="1"/>
  <c r="GL135" i="1"/>
  <c r="AF138" i="1"/>
  <c r="DF136" i="1"/>
  <c r="DF135" i="1"/>
  <c r="JF136" i="1"/>
  <c r="JF135" i="1"/>
  <c r="CT136" i="1"/>
  <c r="CT135" i="1"/>
  <c r="KP136" i="1"/>
  <c r="KP135" i="1"/>
  <c r="LB99" i="1"/>
  <c r="HP135" i="1"/>
  <c r="HP136" i="1"/>
  <c r="FH135" i="1"/>
  <c r="FH136" i="1"/>
  <c r="EV136" i="1"/>
  <c r="EV135" i="1"/>
  <c r="KJ136" i="1"/>
  <c r="KJ135" i="1"/>
  <c r="BD138" i="1"/>
  <c r="IN135" i="1"/>
  <c r="IN136" i="1"/>
  <c r="DX138" i="1"/>
  <c r="DY160" i="1" s="1"/>
  <c r="HV138" i="1"/>
  <c r="HW160" i="1" s="1"/>
  <c r="EP135" i="1"/>
  <c r="EP136" i="1"/>
  <c r="LB100" i="1"/>
  <c r="LB134" i="1" s="1"/>
  <c r="HJ138" i="1"/>
  <c r="HK160" i="1" s="1"/>
  <c r="IZ135" i="1"/>
  <c r="IZ136" i="1"/>
  <c r="GF136" i="1"/>
  <c r="GF135" i="1"/>
  <c r="CH135" i="1"/>
  <c r="CH136" i="1"/>
  <c r="AX136" i="1"/>
  <c r="AX135" i="1"/>
  <c r="BJ138" i="1"/>
  <c r="AO47" i="1"/>
  <c r="JI47" i="1"/>
  <c r="HS47" i="1"/>
  <c r="DC47" i="1"/>
  <c r="GU47" i="1"/>
  <c r="EM47" i="1"/>
  <c r="KM47" i="1"/>
  <c r="IK47" i="1"/>
  <c r="IQ47" i="1"/>
  <c r="HM47" i="1"/>
  <c r="KY47" i="1"/>
  <c r="EG47" i="1"/>
  <c r="GI47" i="1"/>
  <c r="JO47" i="1"/>
  <c r="JC47" i="1"/>
  <c r="GC47" i="1"/>
  <c r="EA47" i="1"/>
  <c r="GO47" i="1"/>
  <c r="DI47" i="1"/>
  <c r="FK47" i="1"/>
  <c r="KS47" i="1"/>
  <c r="JU47" i="1"/>
  <c r="FW47" i="1"/>
  <c r="DU47" i="1"/>
  <c r="DO47" i="1"/>
  <c r="EY47" i="1"/>
  <c r="HY47" i="1"/>
  <c r="FE47" i="1"/>
  <c r="ES47" i="1"/>
  <c r="IE47" i="1"/>
  <c r="KG47" i="1"/>
  <c r="KA47" i="1"/>
  <c r="HG47" i="1"/>
  <c r="FQ47" i="1"/>
  <c r="IW47" i="1"/>
  <c r="HA47" i="1"/>
  <c r="T93" i="1"/>
  <c r="T96" i="1"/>
  <c r="T97" i="1"/>
  <c r="R111" i="1"/>
  <c r="AD172" i="1"/>
  <c r="S47" i="1"/>
  <c r="AK47" i="1"/>
  <c r="CH172" i="1"/>
  <c r="AE172" i="1"/>
  <c r="R32" i="6"/>
  <c r="R23" i="6"/>
  <c r="Q25" i="6" s="1"/>
  <c r="R121" i="1"/>
  <c r="AR172" i="1"/>
  <c r="AQ172" i="1"/>
  <c r="CY47" i="1"/>
  <c r="JA47" i="1"/>
  <c r="JA46" i="1"/>
  <c r="HQ47" i="1"/>
  <c r="HQ46" i="1"/>
  <c r="GA47" i="1"/>
  <c r="GA46" i="1"/>
  <c r="EW47" i="1"/>
  <c r="EW46" i="1"/>
  <c r="DY47" i="1"/>
  <c r="DY46" i="1"/>
  <c r="IG47" i="1"/>
  <c r="II32" i="1"/>
  <c r="GW47" i="1"/>
  <c r="GY32" i="1"/>
  <c r="EC47" i="1"/>
  <c r="EE32" i="1"/>
  <c r="JE47" i="1"/>
  <c r="JG32" i="1"/>
  <c r="GQ47" i="1"/>
  <c r="GS32" i="1"/>
  <c r="JQ47" i="1"/>
  <c r="JS32" i="1"/>
  <c r="GE47" i="1"/>
  <c r="GG32" i="1"/>
  <c r="EU47" i="1"/>
  <c r="EW32" i="1"/>
  <c r="HW47" i="1"/>
  <c r="HW46" i="1"/>
  <c r="FU47" i="1"/>
  <c r="FU46" i="1"/>
  <c r="IY47" i="1"/>
  <c r="JA32" i="1"/>
  <c r="FG47" i="1"/>
  <c r="FI32" i="1"/>
  <c r="DE47" i="1"/>
  <c r="DG32" i="1"/>
  <c r="HU47" i="1"/>
  <c r="HW32" i="1"/>
  <c r="LC32" i="1"/>
  <c r="KC47" i="1"/>
  <c r="KE32" i="1"/>
  <c r="KO47" i="1"/>
  <c r="KQ32" i="1"/>
  <c r="GY47" i="1"/>
  <c r="GY46" i="1"/>
  <c r="EE47" i="1"/>
  <c r="EE46" i="1"/>
  <c r="HI47" i="1"/>
  <c r="HK32" i="1"/>
  <c r="JG47" i="1"/>
  <c r="JG46" i="1"/>
  <c r="IC47" i="1"/>
  <c r="IC46" i="1"/>
  <c r="GS47" i="1"/>
  <c r="GS46" i="1"/>
  <c r="FC47" i="1"/>
  <c r="FC46" i="1"/>
  <c r="EK47" i="1"/>
  <c r="EK46" i="1"/>
  <c r="IM47" i="1"/>
  <c r="IO32" i="1"/>
  <c r="HO47" i="1"/>
  <c r="HQ32" i="1"/>
  <c r="FS47" i="1"/>
  <c r="FU32" i="1"/>
  <c r="DQ47" i="1"/>
  <c r="DS32" i="1"/>
  <c r="DK47" i="1"/>
  <c r="DM32" i="1"/>
  <c r="KI47" i="1"/>
  <c r="KK32" i="1"/>
  <c r="KU47" i="1"/>
  <c r="KW32" i="1"/>
  <c r="GK47" i="1"/>
  <c r="GM32" i="1"/>
  <c r="FM47" i="1"/>
  <c r="FO32" i="1"/>
  <c r="LC47" i="1"/>
  <c r="LC46" i="1"/>
  <c r="EI47" i="1"/>
  <c r="EK32" i="1"/>
  <c r="IU47" i="1"/>
  <c r="IU46" i="1"/>
  <c r="HK47" i="1"/>
  <c r="HK46" i="1"/>
  <c r="GG47" i="1"/>
  <c r="GG46" i="1"/>
  <c r="FI47" i="1"/>
  <c r="FI46" i="1"/>
  <c r="DS47" i="1"/>
  <c r="DS46" i="1"/>
  <c r="JW47" i="1"/>
  <c r="JY32" i="1"/>
  <c r="IA47" i="1"/>
  <c r="IC32" i="1"/>
  <c r="HC47" i="1"/>
  <c r="HE32" i="1"/>
  <c r="EO47" i="1"/>
  <c r="EQ32" i="1"/>
  <c r="JK47" i="1"/>
  <c r="JM32" i="1"/>
  <c r="IS47" i="1"/>
  <c r="IU32" i="1"/>
  <c r="FY47" i="1"/>
  <c r="GA32" i="1"/>
  <c r="FA47" i="1"/>
  <c r="FC32" i="1"/>
  <c r="H33" i="6"/>
  <c r="H43" i="6" s="1"/>
  <c r="I26" i="6"/>
  <c r="S26" i="6"/>
  <c r="R33" i="6"/>
  <c r="M33" i="6"/>
  <c r="N26" i="6"/>
  <c r="BY47" i="1"/>
  <c r="CA47" i="1"/>
  <c r="R115" i="1"/>
  <c r="R118" i="1"/>
  <c r="R81" i="1"/>
  <c r="R116" i="1"/>
  <c r="R108" i="1"/>
  <c r="R106" i="1"/>
  <c r="R84" i="1"/>
  <c r="R139" i="1"/>
  <c r="R129" i="1"/>
  <c r="R122" i="1"/>
  <c r="R123" i="1"/>
  <c r="R127" i="1"/>
  <c r="R85" i="1"/>
  <c r="R131" i="1"/>
  <c r="R120" i="1"/>
  <c r="R114" i="1"/>
  <c r="R88" i="1"/>
  <c r="R109" i="1"/>
  <c r="R130" i="1"/>
  <c r="R113" i="1"/>
  <c r="R110" i="1"/>
  <c r="R125" i="1"/>
  <c r="R124" i="1"/>
  <c r="R87" i="1"/>
  <c r="R83" i="1"/>
  <c r="BT172" i="1"/>
  <c r="BV172" i="1"/>
  <c r="R142" i="1"/>
  <c r="BU172" i="1"/>
  <c r="R104" i="1"/>
  <c r="R128" i="1"/>
  <c r="R137" i="1"/>
  <c r="R86" i="1"/>
  <c r="R117" i="1"/>
  <c r="R107" i="1"/>
  <c r="R126" i="1"/>
  <c r="R119" i="1"/>
  <c r="R112" i="1"/>
  <c r="R103" i="1"/>
  <c r="R105" i="1"/>
  <c r="DA47" i="1"/>
  <c r="CQ47" i="1"/>
  <c r="BS47" i="1"/>
  <c r="CS47" i="1"/>
  <c r="BC47" i="1"/>
  <c r="CK47" i="1"/>
  <c r="BG47" i="1"/>
  <c r="CM47" i="1"/>
  <c r="BI47" i="1"/>
  <c r="CE47" i="1"/>
  <c r="BA47" i="1"/>
  <c r="BO47" i="1"/>
  <c r="AQ47" i="1"/>
  <c r="BM47" i="1"/>
  <c r="AU47" i="1"/>
  <c r="CI47" i="1"/>
  <c r="BU47" i="1"/>
  <c r="AW47" i="1"/>
  <c r="AC47" i="1"/>
  <c r="W47" i="1"/>
  <c r="AI47" i="1"/>
  <c r="Y47" i="1"/>
  <c r="AE47" i="1"/>
  <c r="P23" i="6" l="1"/>
  <c r="HH151" i="1"/>
  <c r="HT151" i="1"/>
  <c r="BB151" i="1"/>
  <c r="KB151" i="1"/>
  <c r="AJ151" i="1"/>
  <c r="FR151" i="1"/>
  <c r="DV151" i="1"/>
  <c r="BT151" i="1"/>
  <c r="FX151" i="1"/>
  <c r="AD151" i="1"/>
  <c r="KT151" i="1"/>
  <c r="JP151" i="1"/>
  <c r="BN151" i="1"/>
  <c r="BH151" i="1"/>
  <c r="AP151" i="1"/>
  <c r="EZ151" i="1"/>
  <c r="DJ151" i="1"/>
  <c r="FL151" i="1"/>
  <c r="BJ140" i="1"/>
  <c r="AR140" i="1"/>
  <c r="FB140" i="1"/>
  <c r="DL140" i="1"/>
  <c r="FN140" i="1"/>
  <c r="HJ140" i="1"/>
  <c r="HV140" i="1"/>
  <c r="BD140" i="1"/>
  <c r="KD140" i="1"/>
  <c r="AL140" i="1"/>
  <c r="FT140" i="1"/>
  <c r="DX140" i="1"/>
  <c r="BV140" i="1"/>
  <c r="FZ140" i="1"/>
  <c r="AF140" i="1"/>
  <c r="KV140" i="1"/>
  <c r="JR140" i="1"/>
  <c r="BP140" i="1"/>
  <c r="CB138" i="1"/>
  <c r="CT138" i="1"/>
  <c r="IH138" i="1"/>
  <c r="II160" i="1" s="1"/>
  <c r="GL138" i="1"/>
  <c r="GM160" i="1" s="1"/>
  <c r="FH138" i="1"/>
  <c r="FI160" i="1" s="1"/>
  <c r="AX138" i="1"/>
  <c r="ED138" i="1"/>
  <c r="EE160" i="1" s="1"/>
  <c r="HD138" i="1"/>
  <c r="HE160" i="1" s="1"/>
  <c r="KP138" i="1"/>
  <c r="KQ160" i="1" s="1"/>
  <c r="CH138" i="1"/>
  <c r="CI160" i="1" s="1"/>
  <c r="IZ138" i="1"/>
  <c r="JA160" i="1" s="1"/>
  <c r="JX138" i="1"/>
  <c r="JY160" i="1" s="1"/>
  <c r="KJ138" i="1"/>
  <c r="KK160" i="1" s="1"/>
  <c r="GR138" i="1"/>
  <c r="GS160" i="1" s="1"/>
  <c r="IT138" i="1"/>
  <c r="IU160" i="1" s="1"/>
  <c r="CZ138" i="1"/>
  <c r="EJ138" i="1"/>
  <c r="EK160" i="1" s="1"/>
  <c r="DR138" i="1"/>
  <c r="DS160" i="1" s="1"/>
  <c r="EP138" i="1"/>
  <c r="EQ160" i="1" s="1"/>
  <c r="IN138" i="1"/>
  <c r="IO160" i="1" s="1"/>
  <c r="CN138" i="1"/>
  <c r="HP138" i="1"/>
  <c r="HQ160" i="1" s="1"/>
  <c r="GX138" i="1"/>
  <c r="GY160" i="1" s="1"/>
  <c r="Z138" i="1"/>
  <c r="GF138" i="1"/>
  <c r="GG160" i="1" s="1"/>
  <c r="EV138" i="1"/>
  <c r="EW160" i="1" s="1"/>
  <c r="JF138" i="1"/>
  <c r="JG160" i="1" s="1"/>
  <c r="LB135" i="1"/>
  <c r="LB136" i="1"/>
  <c r="JL138" i="1"/>
  <c r="JM160" i="1" s="1"/>
  <c r="DF138" i="1"/>
  <c r="DG160" i="1" s="1"/>
  <c r="IB138" i="1"/>
  <c r="IC160" i="1" s="1"/>
  <c r="R42" i="6"/>
  <c r="R34" i="6"/>
  <c r="P34" i="6" s="1"/>
  <c r="N36" i="6"/>
  <c r="M43" i="6"/>
  <c r="S36" i="6"/>
  <c r="R43" i="6"/>
  <c r="S25" i="6"/>
  <c r="Q26" i="6" s="1"/>
  <c r="I36" i="6"/>
  <c r="Y171" i="1" l="1"/>
  <c r="Y173" i="1" s="1"/>
  <c r="Z171" i="1"/>
  <c r="Z173" i="1" s="1"/>
  <c r="W151" i="1"/>
  <c r="W157" i="1" s="1"/>
  <c r="X171" i="1"/>
  <c r="X173" i="1" s="1"/>
  <c r="ET151" i="1"/>
  <c r="HZ151" i="1"/>
  <c r="X151" i="1"/>
  <c r="IL151" i="1"/>
  <c r="CX151" i="1"/>
  <c r="JV151" i="1"/>
  <c r="HB151" i="1"/>
  <c r="GJ151" i="1"/>
  <c r="JJ151" i="1"/>
  <c r="DD151" i="1"/>
  <c r="JD151" i="1"/>
  <c r="GV151" i="1"/>
  <c r="EN151" i="1"/>
  <c r="IR151" i="1"/>
  <c r="IX151" i="1"/>
  <c r="EB151" i="1"/>
  <c r="IF151" i="1"/>
  <c r="HN151" i="1"/>
  <c r="GP151" i="1"/>
  <c r="CF151" i="1"/>
  <c r="AV151" i="1"/>
  <c r="CR151" i="1"/>
  <c r="DP151" i="1"/>
  <c r="GD151" i="1"/>
  <c r="CL151" i="1"/>
  <c r="EH151" i="1"/>
  <c r="KH151" i="1"/>
  <c r="KN151" i="1"/>
  <c r="FF151" i="1"/>
  <c r="BZ151" i="1"/>
  <c r="EP140" i="1"/>
  <c r="IB140" i="1"/>
  <c r="IN140" i="1"/>
  <c r="CZ140" i="1"/>
  <c r="JX140" i="1"/>
  <c r="HD140" i="1"/>
  <c r="GL140" i="1"/>
  <c r="DF140" i="1"/>
  <c r="IZ140" i="1"/>
  <c r="ED140" i="1"/>
  <c r="IH140" i="1"/>
  <c r="GX140" i="1"/>
  <c r="EV140" i="1"/>
  <c r="DR140" i="1"/>
  <c r="AX140" i="1"/>
  <c r="JF140" i="1"/>
  <c r="IT140" i="1"/>
  <c r="JL140" i="1"/>
  <c r="HP140" i="1"/>
  <c r="GR140" i="1"/>
  <c r="CH140" i="1"/>
  <c r="CT140" i="1"/>
  <c r="GF140" i="1"/>
  <c r="CN140" i="1"/>
  <c r="EJ140" i="1"/>
  <c r="KJ140" i="1"/>
  <c r="KP140" i="1"/>
  <c r="FH140" i="1"/>
  <c r="CB140" i="1"/>
  <c r="Z140" i="1"/>
  <c r="W171" i="1"/>
  <c r="LB138" i="1"/>
  <c r="LC160" i="1" s="1"/>
  <c r="Q35" i="6"/>
  <c r="R44" i="6"/>
  <c r="EA172" i="1"/>
  <c r="EE172" i="1" s="1"/>
  <c r="ES172" i="1"/>
  <c r="EW172" i="1" s="1"/>
  <c r="FW172" i="1"/>
  <c r="GA172" i="1" s="1"/>
  <c r="EG172" i="1"/>
  <c r="EK172" i="1" s="1"/>
  <c r="FE172" i="1"/>
  <c r="FI172" i="1" s="1"/>
  <c r="HS172" i="1"/>
  <c r="HW172" i="1" s="1"/>
  <c r="DC172" i="1"/>
  <c r="DG172" i="1" s="1"/>
  <c r="IE172" i="1"/>
  <c r="II172" i="1" s="1"/>
  <c r="IK172" i="1"/>
  <c r="IO172" i="1" s="1"/>
  <c r="FK172" i="1"/>
  <c r="FO172" i="1" s="1"/>
  <c r="HM172" i="1"/>
  <c r="HQ172" i="1" s="1"/>
  <c r="KG172" i="1"/>
  <c r="KK172" i="1" s="1"/>
  <c r="GC172" i="1"/>
  <c r="GG172" i="1" s="1"/>
  <c r="KY172" i="1"/>
  <c r="LC172" i="1" s="1"/>
  <c r="IQ172" i="1"/>
  <c r="IU172" i="1" s="1"/>
  <c r="EY172" i="1"/>
  <c r="FC172" i="1" s="1"/>
  <c r="DO172" i="1"/>
  <c r="DS172" i="1" s="1"/>
  <c r="HA172" i="1"/>
  <c r="HE172" i="1" s="1"/>
  <c r="GO172" i="1"/>
  <c r="GS172" i="1" s="1"/>
  <c r="JI172" i="1"/>
  <c r="JM172" i="1" s="1"/>
  <c r="KM172" i="1"/>
  <c r="KQ172" i="1" s="1"/>
  <c r="EM172" i="1"/>
  <c r="EQ172" i="1" s="1"/>
  <c r="KA172" i="1"/>
  <c r="KE172" i="1" s="1"/>
  <c r="HG172" i="1"/>
  <c r="HK172" i="1" s="1"/>
  <c r="IW172" i="1"/>
  <c r="JA172" i="1" s="1"/>
  <c r="JC172" i="1"/>
  <c r="JG172" i="1" s="1"/>
  <c r="DI172" i="1"/>
  <c r="DM172" i="1" s="1"/>
  <c r="DU172" i="1"/>
  <c r="DY172" i="1" s="1"/>
  <c r="GI172" i="1"/>
  <c r="GM172" i="1" s="1"/>
  <c r="JU172" i="1"/>
  <c r="JY172" i="1" s="1"/>
  <c r="JO172" i="1"/>
  <c r="JS172" i="1" s="1"/>
  <c r="KS172" i="1"/>
  <c r="KW172" i="1" s="1"/>
  <c r="GU172" i="1"/>
  <c r="GY172" i="1" s="1"/>
  <c r="HY172" i="1"/>
  <c r="IC172" i="1" s="1"/>
  <c r="FQ172" i="1"/>
  <c r="FU172" i="1" s="1"/>
  <c r="BM172" i="1"/>
  <c r="BQ172" i="1" s="1"/>
  <c r="BS172" i="1"/>
  <c r="BW172" i="1" s="1"/>
  <c r="CE172" i="1"/>
  <c r="T132" i="1"/>
  <c r="AO172" i="1"/>
  <c r="AS172" i="1" s="1"/>
  <c r="BY172" i="1"/>
  <c r="CC172" i="1" s="1"/>
  <c r="R82" i="1"/>
  <c r="T92" i="1"/>
  <c r="T99" i="1" s="1"/>
  <c r="DO158" i="1"/>
  <c r="DP158" i="1"/>
  <c r="DU158" i="1"/>
  <c r="DV158" i="1"/>
  <c r="DI158" i="1"/>
  <c r="DJ158" i="1"/>
  <c r="AA171" i="1" l="1"/>
  <c r="KZ151" i="1"/>
  <c r="LB140" i="1"/>
  <c r="S35" i="6"/>
  <c r="Q36" i="6" s="1"/>
  <c r="P47" i="6" s="1"/>
  <c r="P46" i="6" s="1"/>
  <c r="KK173" i="1"/>
  <c r="GY173" i="1"/>
  <c r="IC173" i="1"/>
  <c r="DM173" i="1"/>
  <c r="CI172" i="1"/>
  <c r="AC172" i="1"/>
  <c r="AG172" i="1" s="1"/>
  <c r="CW172" i="1"/>
  <c r="DA172" i="1" s="1"/>
  <c r="BG172" i="1"/>
  <c r="BK172" i="1" s="1"/>
  <c r="AU172" i="1"/>
  <c r="AY172" i="1" s="1"/>
  <c r="CK172" i="1"/>
  <c r="CO172" i="1" s="1"/>
  <c r="W172" i="1"/>
  <c r="CQ172" i="1"/>
  <c r="CU172" i="1" s="1"/>
  <c r="AI172" i="1"/>
  <c r="AM172" i="1" s="1"/>
  <c r="T100" i="1"/>
  <c r="T134" i="1" s="1"/>
  <c r="Q172" i="1"/>
  <c r="R141" i="1"/>
  <c r="R102" i="1"/>
  <c r="Y153" i="1"/>
  <c r="Y158" i="1" s="1"/>
  <c r="Z153" i="1"/>
  <c r="Z158" i="1" s="1"/>
  <c r="CG158" i="1"/>
  <c r="AA172" i="1" l="1"/>
  <c r="W173" i="1"/>
  <c r="JA173" i="1"/>
  <c r="FC173" i="1"/>
  <c r="LC173" i="1"/>
  <c r="GG173" i="1"/>
  <c r="II173" i="1"/>
  <c r="KQ173" i="1"/>
  <c r="GS173" i="1"/>
  <c r="DY173" i="1"/>
  <c r="KW173" i="1"/>
  <c r="IO173" i="1"/>
  <c r="DS173" i="1"/>
  <c r="JG173" i="1"/>
  <c r="T135" i="1"/>
  <c r="T136" i="1"/>
  <c r="U172" i="1"/>
  <c r="EK173" i="1" l="1"/>
  <c r="HE173" i="1"/>
  <c r="HK173" i="1"/>
  <c r="JM173" i="1"/>
  <c r="JY173" i="1"/>
  <c r="FU173" i="1"/>
  <c r="HW173" i="1"/>
  <c r="HQ173" i="1"/>
  <c r="IU173" i="1"/>
  <c r="GA173" i="1"/>
  <c r="DG173" i="1"/>
  <c r="KE173" i="1"/>
  <c r="EW173" i="1"/>
  <c r="FO173" i="1"/>
  <c r="JS173" i="1"/>
  <c r="EQ173" i="1"/>
  <c r="FI173" i="1"/>
  <c r="GM173" i="1"/>
  <c r="EE173" i="1"/>
  <c r="T138" i="1"/>
  <c r="Z159" i="1"/>
  <c r="AD159" i="1"/>
  <c r="AE159" i="1"/>
  <c r="BH159" i="1"/>
  <c r="BV159" i="1"/>
  <c r="BT159" i="1"/>
  <c r="S159" i="1"/>
  <c r="T159" i="1"/>
  <c r="Q159" i="1"/>
  <c r="Q160" i="1" s="1"/>
  <c r="R159" i="1"/>
  <c r="BS159" i="1"/>
  <c r="BU159" i="1"/>
  <c r="BM159" i="1"/>
  <c r="BP159" i="1"/>
  <c r="BO159" i="1"/>
  <c r="BN159" i="1"/>
  <c r="AQ159" i="1"/>
  <c r="AR159" i="1"/>
  <c r="AP159" i="1"/>
  <c r="AO159" i="1"/>
  <c r="AF159" i="1"/>
  <c r="AC159" i="1"/>
  <c r="AK159" i="1"/>
  <c r="AJ159" i="1"/>
  <c r="CY159" i="1"/>
  <c r="CW159" i="1"/>
  <c r="CN159" i="1"/>
  <c r="CK159" i="1"/>
  <c r="AX159" i="1"/>
  <c r="CT159" i="1"/>
  <c r="CS159" i="1"/>
  <c r="CR159" i="1"/>
  <c r="CQ159" i="1"/>
  <c r="Y159" i="1"/>
  <c r="X159" i="1"/>
  <c r="W159" i="1"/>
  <c r="BJ159" i="1"/>
  <c r="BI159" i="1"/>
  <c r="BG159" i="1"/>
  <c r="CB159" i="1"/>
  <c r="BY159" i="1"/>
  <c r="AL159" i="1"/>
  <c r="AI159" i="1"/>
  <c r="FH143" i="1"/>
  <c r="KD143" i="1"/>
  <c r="HD143" i="1"/>
  <c r="IZ143" i="1"/>
  <c r="JF143" i="1"/>
  <c r="IB143" i="1"/>
  <c r="T171" i="1" l="1"/>
  <c r="S171" i="1"/>
  <c r="S173" i="1" s="1"/>
  <c r="R171" i="1"/>
  <c r="R173" i="1" s="1"/>
  <c r="R151" i="1"/>
  <c r="Q171" i="1"/>
  <c r="Q173" i="1" s="1"/>
  <c r="T153" i="1"/>
  <c r="T158" i="1" s="1"/>
  <c r="S153" i="1"/>
  <c r="S158" i="1" s="1"/>
  <c r="T140" i="1"/>
  <c r="T173" i="1"/>
  <c r="AX143" i="1"/>
  <c r="AU159" i="1"/>
  <c r="AW159" i="1"/>
  <c r="AV159" i="1"/>
  <c r="BW159" i="1"/>
  <c r="BW160" i="1" s="1"/>
  <c r="CT153" i="1"/>
  <c r="CT158" i="1" s="1"/>
  <c r="CS153" i="1"/>
  <c r="CS158" i="1" s="1"/>
  <c r="BQ159" i="1"/>
  <c r="BQ160" i="1" s="1"/>
  <c r="CI173" i="1"/>
  <c r="BW173" i="1"/>
  <c r="BQ173" i="1"/>
  <c r="AS159" i="1"/>
  <c r="AS160" i="1" s="1"/>
  <c r="AS173" i="1"/>
  <c r="AG159" i="1"/>
  <c r="AG160" i="1" s="1"/>
  <c r="DA173" i="1"/>
  <c r="AG173" i="1"/>
  <c r="CC173" i="1"/>
  <c r="AA173" i="1"/>
  <c r="AM173" i="1"/>
  <c r="CC159" i="1"/>
  <c r="CC160" i="1" s="1"/>
  <c r="CU173" i="1"/>
  <c r="CO173" i="1"/>
  <c r="DA159" i="1"/>
  <c r="DA160" i="1" s="1"/>
  <c r="AM159" i="1"/>
  <c r="AM160" i="1" s="1"/>
  <c r="BK159" i="1"/>
  <c r="BK160" i="1" s="1"/>
  <c r="AA159" i="1"/>
  <c r="AA160" i="1" s="1"/>
  <c r="CU159" i="1"/>
  <c r="CU160" i="1" s="1"/>
  <c r="CO159" i="1"/>
  <c r="CO160" i="1" s="1"/>
  <c r="ED143" i="1"/>
  <c r="FT143" i="1"/>
  <c r="GX143" i="1"/>
  <c r="JR143" i="1"/>
  <c r="EJ143" i="1"/>
  <c r="HV143" i="1"/>
  <c r="DR143" i="1"/>
  <c r="JX143" i="1"/>
  <c r="FN143" i="1"/>
  <c r="JL143" i="1"/>
  <c r="LB143" i="1"/>
  <c r="IH143" i="1"/>
  <c r="HP143" i="1"/>
  <c r="FZ143" i="1"/>
  <c r="HJ143" i="1"/>
  <c r="EV143" i="1"/>
  <c r="IN143" i="1"/>
  <c r="DX143" i="1"/>
  <c r="DL143" i="1"/>
  <c r="KJ143" i="1"/>
  <c r="KV143" i="1"/>
  <c r="IT143" i="1"/>
  <c r="CH143" i="1"/>
  <c r="CN143" i="1"/>
  <c r="CB143" i="1"/>
  <c r="AF143" i="1"/>
  <c r="BD143" i="1"/>
  <c r="AL143" i="1"/>
  <c r="BP143" i="1"/>
  <c r="CZ143" i="1"/>
  <c r="BJ143" i="1"/>
  <c r="CT143" i="1"/>
  <c r="CR153" i="1"/>
  <c r="X153" i="1"/>
  <c r="Z151" i="1" l="1"/>
  <c r="AY159" i="1"/>
  <c r="AY160" i="1" s="1"/>
  <c r="AY173" i="1"/>
  <c r="EP143" i="1"/>
  <c r="GL143" i="1"/>
  <c r="KP143" i="1"/>
  <c r="FB143" i="1"/>
  <c r="GR143" i="1"/>
  <c r="DF143" i="1"/>
  <c r="GF143" i="1"/>
  <c r="R153" i="1"/>
  <c r="T151" i="1" s="1"/>
  <c r="Z143" i="1"/>
  <c r="AW153" i="1"/>
  <c r="AW158" i="1" s="1"/>
  <c r="AR143" i="1"/>
  <c r="CN153" i="1"/>
  <c r="CN158" i="1" s="1"/>
  <c r="BV143" i="1"/>
  <c r="BT153" i="1"/>
  <c r="CH153" i="1"/>
  <c r="CH158" i="1" s="1"/>
  <c r="T143" i="1"/>
  <c r="AL153" i="1"/>
  <c r="AL158" i="1" s="1"/>
  <c r="AK153" i="1"/>
  <c r="AK158" i="1" s="1"/>
  <c r="AJ153" i="1"/>
  <c r="CA153" i="1"/>
  <c r="CA158" i="1" s="1"/>
  <c r="AF153" i="1"/>
  <c r="AF158" i="1" s="1"/>
  <c r="AE153" i="1"/>
  <c r="AE158" i="1" s="1"/>
  <c r="AD153" i="1"/>
  <c r="CX153" i="1"/>
  <c r="CY153" i="1"/>
  <c r="CY158" i="1" s="1"/>
  <c r="CZ153" i="1"/>
  <c r="CZ158" i="1" s="1"/>
  <c r="AP153" i="1"/>
  <c r="AQ153" i="1"/>
  <c r="AQ158" i="1" s="1"/>
  <c r="AR153" i="1"/>
  <c r="AR158" i="1" s="1"/>
  <c r="BN153" i="1"/>
  <c r="BP153" i="1"/>
  <c r="BP158" i="1" s="1"/>
  <c r="BO153" i="1"/>
  <c r="BO158" i="1" s="1"/>
  <c r="CF153" i="1" l="1"/>
  <c r="CG153" i="1"/>
  <c r="AX153" i="1"/>
  <c r="AX158" i="1" s="1"/>
  <c r="BU153" i="1"/>
  <c r="BU158" i="1" s="1"/>
  <c r="CM153" i="1"/>
  <c r="CM158" i="1" s="1"/>
  <c r="BV153" i="1"/>
  <c r="BV158" i="1" s="1"/>
  <c r="AV153" i="1"/>
  <c r="CL153" i="1"/>
  <c r="U171" i="1"/>
  <c r="U173" i="1" s="1"/>
  <c r="U159" i="1"/>
  <c r="U160" i="1" s="1"/>
  <c r="CB153" i="1"/>
  <c r="CB158" i="1" s="1"/>
  <c r="BZ153" i="1"/>
  <c r="U14" i="1"/>
  <c r="U18" i="1" s="1"/>
  <c r="Q47" i="1" l="1"/>
  <c r="M47" i="1" s="1"/>
  <c r="M7" i="6"/>
  <c r="N24" i="6" s="1"/>
  <c r="M31" i="6" l="1"/>
  <c r="M34" i="6" s="1"/>
  <c r="M41" i="6"/>
  <c r="M44" i="6" s="1"/>
  <c r="M20" i="6"/>
  <c r="M23" i="6" s="1"/>
  <c r="K23" i="6" l="1"/>
  <c r="L25" i="6"/>
  <c r="N25" i="6" s="1"/>
  <c r="L26" i="6" s="1"/>
  <c r="L35" i="6" l="1"/>
  <c r="N35" i="6" s="1"/>
  <c r="K34" i="6"/>
  <c r="L36" i="6" l="1"/>
  <c r="K47" i="6" s="1"/>
  <c r="K46" i="6" s="1"/>
  <c r="K44" i="6"/>
  <c r="H7" i="6"/>
  <c r="I24" i="6" s="1"/>
  <c r="H20" i="6" l="1"/>
  <c r="H23" i="6" s="1"/>
  <c r="F23" i="6" s="1"/>
  <c r="H31" i="6"/>
  <c r="H34" i="6" s="1"/>
  <c r="H41" i="6"/>
  <c r="H44" i="6" s="1"/>
  <c r="G25" i="6" l="1"/>
  <c r="G35" i="6" l="1"/>
  <c r="I35" i="6" s="1"/>
  <c r="G36" i="6" s="1"/>
  <c r="F34" i="6"/>
  <c r="G26" i="6"/>
  <c r="F47" i="6" s="1"/>
  <c r="F46" i="6" l="1"/>
  <c r="F44" i="6"/>
  <c r="ED53" i="1"/>
  <c r="ED59" i="1" s="1"/>
  <c r="FN53" i="1"/>
  <c r="FN59" i="1" s="1"/>
  <c r="GL53" i="1"/>
  <c r="GL59" i="1" s="1"/>
  <c r="GX53" i="1"/>
  <c r="GX59" i="1" s="1"/>
  <c r="HJ53" i="1"/>
  <c r="HJ59" i="1" s="1"/>
  <c r="IH53" i="1"/>
  <c r="IH59" i="1" s="1"/>
  <c r="KP53" i="1"/>
  <c r="KP59" i="1" s="1"/>
  <c r="DF53" i="1"/>
  <c r="DF59" i="1" s="1"/>
  <c r="DR53" i="1"/>
  <c r="DR59" i="1" s="1"/>
  <c r="EP53" i="1"/>
  <c r="EP59" i="1" s="1"/>
  <c r="FB53" i="1"/>
  <c r="FB59" i="1" s="1"/>
  <c r="FZ53" i="1"/>
  <c r="FZ59" i="1" s="1"/>
  <c r="HV53" i="1"/>
  <c r="HV59" i="1" s="1"/>
  <c r="IT53" i="1"/>
  <c r="IT59" i="1" s="1"/>
  <c r="JL53" i="1"/>
  <c r="JL59" i="1" s="1"/>
  <c r="JR53" i="1"/>
  <c r="JR59" i="1" s="1"/>
  <c r="KD53" i="1"/>
  <c r="KD59" i="1" s="1"/>
  <c r="LB53" i="1"/>
  <c r="LB59" i="1" s="1"/>
  <c r="FT53" i="1"/>
  <c r="FT59" i="1" s="1"/>
  <c r="GF53" i="1"/>
  <c r="GF59" i="1" s="1"/>
  <c r="IB53" i="1"/>
  <c r="IB59" i="1" s="1"/>
  <c r="IN53" i="1"/>
  <c r="IN59" i="1" s="1"/>
  <c r="JF53" i="1"/>
  <c r="JF59" i="1" s="1"/>
  <c r="KV53" i="1"/>
  <c r="KV59" i="1" s="1"/>
  <c r="DL53" i="1"/>
  <c r="DL59" i="1" s="1"/>
  <c r="DX53" i="1"/>
  <c r="DX59" i="1" s="1"/>
  <c r="EJ53" i="1"/>
  <c r="EJ59" i="1" s="1"/>
  <c r="EV53" i="1"/>
  <c r="EV59" i="1" s="1"/>
  <c r="FH53" i="1"/>
  <c r="FH59" i="1" s="1"/>
  <c r="GR53" i="1"/>
  <c r="GR59" i="1" s="1"/>
  <c r="HD53" i="1"/>
  <c r="HD59" i="1" s="1"/>
  <c r="HP53" i="1"/>
  <c r="HP59" i="1" s="1"/>
  <c r="IZ53" i="1"/>
  <c r="IZ59" i="1" s="1"/>
  <c r="JX53" i="1"/>
  <c r="JX59" i="1" s="1"/>
  <c r="KJ53" i="1"/>
  <c r="KJ59" i="1" s="1"/>
  <c r="CH53" i="1"/>
  <c r="CH59" i="1" s="1"/>
  <c r="AL53" i="1"/>
  <c r="AL59" i="1" s="1"/>
  <c r="CB53" i="1"/>
  <c r="CB59" i="1" s="1"/>
  <c r="AF53" i="1"/>
  <c r="AF59" i="1" s="1"/>
  <c r="BV53" i="1"/>
  <c r="BV59" i="1" s="1"/>
  <c r="Z53" i="1"/>
  <c r="Z59" i="1" s="1"/>
  <c r="BP53" i="1"/>
  <c r="BP59" i="1" s="1"/>
  <c r="T53" i="1"/>
  <c r="T59" i="1" s="1"/>
  <c r="K58" i="1" s="1"/>
  <c r="BJ53" i="1"/>
  <c r="BJ59" i="1" s="1"/>
  <c r="CZ53" i="1"/>
  <c r="CZ59" i="1" s="1"/>
  <c r="BD53" i="1"/>
  <c r="BD59" i="1" s="1"/>
  <c r="M71" i="6"/>
  <c r="CT53" i="1"/>
  <c r="CT59" i="1" s="1"/>
  <c r="AX53" i="1"/>
  <c r="AX59" i="1" s="1"/>
  <c r="CN53" i="1"/>
  <c r="CN59" i="1" s="1"/>
  <c r="AR53" i="1"/>
  <c r="AR59" i="1" s="1"/>
  <c r="H53" i="1"/>
  <c r="AY151" i="1" l="1"/>
  <c r="AW151" i="1"/>
  <c r="CM151" i="1"/>
  <c r="CO151" i="1"/>
  <c r="BE151" i="1"/>
  <c r="BC151" i="1"/>
  <c r="BO151" i="1"/>
  <c r="BQ151" i="1"/>
  <c r="CA151" i="1"/>
  <c r="CC151" i="1"/>
  <c r="JY151" i="1"/>
  <c r="JW151" i="1"/>
  <c r="GS151" i="1"/>
  <c r="GQ151" i="1"/>
  <c r="DW151" i="1"/>
  <c r="DY151" i="1"/>
  <c r="IO151" i="1"/>
  <c r="IM151" i="1"/>
  <c r="LA151" i="1"/>
  <c r="LC151" i="1"/>
  <c r="IU151" i="1"/>
  <c r="IS151" i="1"/>
  <c r="EQ151" i="1"/>
  <c r="EO151" i="1"/>
  <c r="II151" i="1"/>
  <c r="IG151" i="1"/>
  <c r="FO151" i="1"/>
  <c r="FM151" i="1"/>
  <c r="DA151" i="1"/>
  <c r="CY151" i="1"/>
  <c r="Y151" i="1"/>
  <c r="AA151" i="1"/>
  <c r="X157" i="1" s="1"/>
  <c r="AK151" i="1"/>
  <c r="AM151" i="1"/>
  <c r="JA151" i="1"/>
  <c r="IY151" i="1"/>
  <c r="FG151" i="1"/>
  <c r="FI151" i="1"/>
  <c r="DK151" i="1"/>
  <c r="DM151" i="1"/>
  <c r="IC151" i="1"/>
  <c r="IA151" i="1"/>
  <c r="KE151" i="1"/>
  <c r="KC151" i="1"/>
  <c r="HW151" i="1"/>
  <c r="HU151" i="1"/>
  <c r="DQ151" i="1"/>
  <c r="DS151" i="1"/>
  <c r="HK151" i="1"/>
  <c r="HI151" i="1"/>
  <c r="EC151" i="1"/>
  <c r="EE151" i="1"/>
  <c r="CU151" i="1"/>
  <c r="CS151" i="1"/>
  <c r="BK151" i="1"/>
  <c r="BI151" i="1"/>
  <c r="BU151" i="1"/>
  <c r="BW151" i="1"/>
  <c r="CG151" i="1"/>
  <c r="CI151" i="1"/>
  <c r="HO151" i="1"/>
  <c r="HQ151" i="1"/>
  <c r="EW151" i="1"/>
  <c r="EU151" i="1"/>
  <c r="KW151" i="1"/>
  <c r="KU151" i="1"/>
  <c r="GE151" i="1"/>
  <c r="GG151" i="1"/>
  <c r="JQ151" i="1"/>
  <c r="JS151" i="1"/>
  <c r="FY151" i="1"/>
  <c r="GA151" i="1"/>
  <c r="DE151" i="1"/>
  <c r="DG151" i="1"/>
  <c r="GW151" i="1"/>
  <c r="GY151" i="1"/>
  <c r="AS151" i="1"/>
  <c r="AQ151" i="1"/>
  <c r="AE151" i="1"/>
  <c r="AG151" i="1"/>
  <c r="KK151" i="1"/>
  <c r="KI151" i="1"/>
  <c r="HE151" i="1"/>
  <c r="HC151" i="1"/>
  <c r="EK151" i="1"/>
  <c r="EI151" i="1"/>
  <c r="JE151" i="1"/>
  <c r="JG151" i="1"/>
  <c r="FS151" i="1"/>
  <c r="FU151" i="1"/>
  <c r="JM151" i="1"/>
  <c r="JK151" i="1"/>
  <c r="FA151" i="1"/>
  <c r="FC151" i="1"/>
  <c r="KO151" i="1"/>
  <c r="KQ151" i="1"/>
  <c r="GK151" i="1"/>
  <c r="GM151" i="1"/>
  <c r="JY164" i="1"/>
  <c r="JX164" i="1" s="1"/>
  <c r="GS164" i="1"/>
  <c r="GR164" i="1" s="1"/>
  <c r="DY164" i="1"/>
  <c r="DX164" i="1" s="1"/>
  <c r="IO164" i="1"/>
  <c r="IN164" i="1" s="1"/>
  <c r="LC164" i="1"/>
  <c r="LB164" i="1" s="1"/>
  <c r="IU164" i="1"/>
  <c r="IT164" i="1" s="1"/>
  <c r="EQ164" i="1"/>
  <c r="EP164" i="1" s="1"/>
  <c r="II164" i="1"/>
  <c r="IH164" i="1" s="1"/>
  <c r="FO164" i="1"/>
  <c r="FN164" i="1" s="1"/>
  <c r="JA164" i="1"/>
  <c r="IZ164" i="1" s="1"/>
  <c r="FI164" i="1"/>
  <c r="FH164" i="1" s="1"/>
  <c r="DM164" i="1"/>
  <c r="DL164" i="1" s="1"/>
  <c r="IC164" i="1"/>
  <c r="IB164" i="1" s="1"/>
  <c r="KE164" i="1"/>
  <c r="KD164" i="1" s="1"/>
  <c r="HW164" i="1"/>
  <c r="HV164" i="1" s="1"/>
  <c r="DS164" i="1"/>
  <c r="DS175" i="1" s="1"/>
  <c r="DR175" i="1" s="1"/>
  <c r="HK164" i="1"/>
  <c r="EE164" i="1"/>
  <c r="ED164" i="1" s="1"/>
  <c r="HQ164" i="1"/>
  <c r="HP164" i="1" s="1"/>
  <c r="EW164" i="1"/>
  <c r="EV164" i="1" s="1"/>
  <c r="KW164" i="1"/>
  <c r="KV164" i="1" s="1"/>
  <c r="GG164" i="1"/>
  <c r="GF164" i="1" s="1"/>
  <c r="JS164" i="1"/>
  <c r="JS175" i="1" s="1"/>
  <c r="JR175" i="1" s="1"/>
  <c r="GA164" i="1"/>
  <c r="FZ164" i="1" s="1"/>
  <c r="DG164" i="1"/>
  <c r="GY164" i="1"/>
  <c r="GX164" i="1" s="1"/>
  <c r="KK164" i="1"/>
  <c r="KJ164" i="1" s="1"/>
  <c r="HE164" i="1"/>
  <c r="HE175" i="1" s="1"/>
  <c r="HD175" i="1" s="1"/>
  <c r="EK164" i="1"/>
  <c r="EK175" i="1" s="1"/>
  <c r="EJ175" i="1" s="1"/>
  <c r="JG164" i="1"/>
  <c r="JF164" i="1" s="1"/>
  <c r="FU164" i="1"/>
  <c r="FT164" i="1" s="1"/>
  <c r="JM164" i="1"/>
  <c r="JM175" i="1" s="1"/>
  <c r="JL175" i="1" s="1"/>
  <c r="FC164" i="1"/>
  <c r="FB164" i="1" s="1"/>
  <c r="KQ164" i="1"/>
  <c r="KP164" i="1" s="1"/>
  <c r="GM164" i="1"/>
  <c r="GL164" i="1" s="1"/>
  <c r="G46" i="6"/>
  <c r="D46" i="6"/>
  <c r="KK175" i="1"/>
  <c r="KJ175" i="1" s="1"/>
  <c r="FU175" i="1"/>
  <c r="FT175" i="1" s="1"/>
  <c r="FC175" i="1"/>
  <c r="FB175" i="1" s="1"/>
  <c r="JY175" i="1"/>
  <c r="JX175" i="1" s="1"/>
  <c r="DY175" i="1"/>
  <c r="DX175" i="1" s="1"/>
  <c r="LC175" i="1"/>
  <c r="LB175" i="1" s="1"/>
  <c r="IU175" i="1"/>
  <c r="IT175" i="1" s="1"/>
  <c r="EQ175" i="1"/>
  <c r="EP175" i="1" s="1"/>
  <c r="FO175" i="1"/>
  <c r="FN175" i="1" s="1"/>
  <c r="FI175" i="1"/>
  <c r="FH175" i="1" s="1"/>
  <c r="IC175" i="1"/>
  <c r="IB175" i="1" s="1"/>
  <c r="HW175" i="1"/>
  <c r="HV175" i="1" s="1"/>
  <c r="DR164" i="1"/>
  <c r="HK175" i="1"/>
  <c r="HJ175" i="1" s="1"/>
  <c r="HJ164" i="1"/>
  <c r="EE175" i="1"/>
  <c r="ED175" i="1" s="1"/>
  <c r="EW175" i="1"/>
  <c r="EV175" i="1" s="1"/>
  <c r="KW175" i="1"/>
  <c r="KV175" i="1" s="1"/>
  <c r="JR164" i="1"/>
  <c r="GA175" i="1"/>
  <c r="FZ175" i="1" s="1"/>
  <c r="DG175" i="1"/>
  <c r="DF175" i="1" s="1"/>
  <c r="DF164" i="1"/>
  <c r="BE164" i="1"/>
  <c r="BQ164" i="1"/>
  <c r="CC164" i="1"/>
  <c r="U151" i="1"/>
  <c r="Q151" i="1"/>
  <c r="S151" i="1"/>
  <c r="AG164" i="1"/>
  <c r="CO164" i="1"/>
  <c r="AY164" i="1"/>
  <c r="DA164" i="1"/>
  <c r="AA164" i="1"/>
  <c r="AM164" i="1"/>
  <c r="AS164" i="1"/>
  <c r="CU164" i="1"/>
  <c r="BK164" i="1"/>
  <c r="BJ164" i="1" s="1"/>
  <c r="BW164" i="1"/>
  <c r="CI164" i="1"/>
  <c r="U164" i="1"/>
  <c r="T164" i="1" s="1"/>
  <c r="BG168" i="1"/>
  <c r="BG170" i="1" s="1"/>
  <c r="D10" i="5"/>
  <c r="BH153" i="1"/>
  <c r="M30" i="1"/>
  <c r="L28" i="1" s="1"/>
  <c r="M44" i="1"/>
  <c r="L42" i="1" s="1"/>
  <c r="M16" i="1"/>
  <c r="L14" i="1" s="1"/>
  <c r="DM175" i="1" l="1"/>
  <c r="DL175" i="1" s="1"/>
  <c r="GG175" i="1"/>
  <c r="GF175" i="1" s="1"/>
  <c r="IO175" i="1"/>
  <c r="IN175" i="1" s="1"/>
  <c r="GY175" i="1"/>
  <c r="GX175" i="1" s="1"/>
  <c r="JA175" i="1"/>
  <c r="IZ175" i="1" s="1"/>
  <c r="GS175" i="1"/>
  <c r="GR175" i="1" s="1"/>
  <c r="HQ175" i="1"/>
  <c r="HP175" i="1" s="1"/>
  <c r="KE175" i="1"/>
  <c r="KD175" i="1" s="1"/>
  <c r="II175" i="1"/>
  <c r="IH175" i="1" s="1"/>
  <c r="GM175" i="1"/>
  <c r="GL175" i="1" s="1"/>
  <c r="EJ164" i="1"/>
  <c r="HD164" i="1"/>
  <c r="JL164" i="1"/>
  <c r="R157" i="1"/>
  <c r="KQ175" i="1"/>
  <c r="KP175" i="1" s="1"/>
  <c r="JG175" i="1"/>
  <c r="JF175" i="1" s="1"/>
  <c r="L46" i="1"/>
  <c r="AU158" i="1"/>
  <c r="AP158" i="1"/>
  <c r="Q157" i="1"/>
  <c r="Q158" i="1" s="1"/>
  <c r="BS158" i="1"/>
  <c r="BT158" i="1"/>
  <c r="BM158" i="1"/>
  <c r="AI158" i="1"/>
  <c r="AJ158" i="1"/>
  <c r="AO158" i="1"/>
  <c r="CQ158" i="1"/>
  <c r="AL164" i="1"/>
  <c r="AM175" i="1"/>
  <c r="AL175" i="1" s="1"/>
  <c r="Z164" i="1"/>
  <c r="AA175" i="1"/>
  <c r="Z175" i="1" s="1"/>
  <c r="CZ164" i="1"/>
  <c r="DA175" i="1"/>
  <c r="CZ175" i="1" s="1"/>
  <c r="AX164" i="1"/>
  <c r="AY175" i="1"/>
  <c r="AX175" i="1" s="1"/>
  <c r="CN164" i="1"/>
  <c r="CO175" i="1"/>
  <c r="CN175" i="1" s="1"/>
  <c r="AD158" i="1"/>
  <c r="AC158" i="1"/>
  <c r="R158" i="1"/>
  <c r="BZ158" i="1"/>
  <c r="BY158" i="1"/>
  <c r="CB164" i="1"/>
  <c r="CC175" i="1"/>
  <c r="CB175" i="1" s="1"/>
  <c r="BQ175" i="1"/>
  <c r="BP175" i="1" s="1"/>
  <c r="BP164" i="1"/>
  <c r="BH158" i="1"/>
  <c r="BG158" i="1"/>
  <c r="X158" i="1"/>
  <c r="W158" i="1"/>
  <c r="BN158" i="1"/>
  <c r="CI175" i="1"/>
  <c r="CH175" i="1" s="1"/>
  <c r="CH164" i="1"/>
  <c r="BW175" i="1"/>
  <c r="BV175" i="1" s="1"/>
  <c r="BV164" i="1"/>
  <c r="CT164" i="1"/>
  <c r="CU175" i="1"/>
  <c r="CT175" i="1" s="1"/>
  <c r="AS175" i="1"/>
  <c r="AR175" i="1" s="1"/>
  <c r="AR164" i="1"/>
  <c r="CW158" i="1"/>
  <c r="CX158" i="1"/>
  <c r="AV158" i="1"/>
  <c r="CK158" i="1"/>
  <c r="CL158" i="1"/>
  <c r="AG175" i="1"/>
  <c r="AF175" i="1" s="1"/>
  <c r="AF164" i="1"/>
  <c r="CF158" i="1"/>
  <c r="CE158" i="1"/>
  <c r="U175" i="1"/>
  <c r="T175" i="1" s="1"/>
  <c r="CR158" i="1"/>
  <c r="H60" i="1"/>
  <c r="BI168" i="1"/>
  <c r="BI170" i="1" s="1"/>
  <c r="F10" i="5"/>
  <c r="BH168" i="1"/>
  <c r="BH170" i="1" s="1"/>
  <c r="E10" i="5"/>
  <c r="BJ153" i="1"/>
  <c r="BJ158" i="1" s="1"/>
  <c r="BI153" i="1"/>
  <c r="BI158" i="1" s="1"/>
  <c r="BJ168" i="1"/>
  <c r="BJ170" i="1" s="1"/>
  <c r="G10" i="5"/>
  <c r="L59" i="1" l="1"/>
  <c r="J63" i="1" s="1"/>
  <c r="J52" i="1"/>
  <c r="BK170" i="1"/>
  <c r="BK173" i="1" s="1"/>
  <c r="BK175" i="1" l="1"/>
  <c r="BJ175" i="1" s="1"/>
  <c r="BE69" i="1"/>
  <c r="BD72" i="1" s="1"/>
  <c r="BA70" i="1" l="1"/>
  <c r="BA71" i="1" s="1"/>
  <c r="BA160" i="1" s="1"/>
  <c r="BD70" i="1"/>
  <c r="BD71" i="1" s="1"/>
  <c r="BD160" i="1" s="1"/>
  <c r="BC70" i="1"/>
  <c r="BC71" i="1" s="1"/>
  <c r="BC160" i="1" s="1"/>
  <c r="BB70" i="1"/>
  <c r="BB71" i="1" s="1"/>
  <c r="BA68" i="1"/>
  <c r="BB157" i="1" l="1"/>
  <c r="BB160" i="1"/>
  <c r="BA151" i="1"/>
  <c r="BD151" i="1"/>
  <c r="BC171" i="1"/>
  <c r="BC157" i="1"/>
  <c r="BD171" i="1"/>
  <c r="BD157" i="1"/>
  <c r="BA157" i="1"/>
  <c r="BB173" i="1"/>
  <c r="BB171" i="1"/>
  <c r="BA173" i="1"/>
  <c r="BA171" i="1"/>
  <c r="BE171" i="1" s="1"/>
  <c r="BC172" i="1"/>
  <c r="I57" i="6" s="1"/>
  <c r="I76" i="6" s="1"/>
  <c r="BA153" i="1"/>
  <c r="BD172" i="1"/>
  <c r="K57" i="6" s="1"/>
  <c r="K76" i="6" s="1"/>
  <c r="L69" i="1"/>
  <c r="L145" i="1" s="1"/>
  <c r="BB172" i="1"/>
  <c r="G57" i="6" s="1"/>
  <c r="G76" i="6" s="1"/>
  <c r="BA172" i="1"/>
  <c r="BA167" i="1"/>
  <c r="BA159" i="1"/>
  <c r="E56" i="6"/>
  <c r="BD164" i="1"/>
  <c r="BC173" i="1"/>
  <c r="BD173" i="1"/>
  <c r="G56" i="6"/>
  <c r="BB159" i="1"/>
  <c r="I56" i="6"/>
  <c r="J59" i="6" s="1"/>
  <c r="BC159" i="1"/>
  <c r="K56" i="6"/>
  <c r="BD159" i="1"/>
  <c r="BC167" i="1"/>
  <c r="BA168" i="1"/>
  <c r="BA170" i="1" s="1"/>
  <c r="E9" i="5"/>
  <c r="G9" i="5"/>
  <c r="D9" i="5"/>
  <c r="BD167" i="1"/>
  <c r="BB153" i="1"/>
  <c r="BB167" i="1"/>
  <c r="BB168" i="1"/>
  <c r="BA158" i="1"/>
  <c r="BD153" i="1"/>
  <c r="E57" i="6"/>
  <c r="BE172" i="1"/>
  <c r="J148" i="1" l="1"/>
  <c r="J75" i="1"/>
  <c r="BE159" i="1"/>
  <c r="BE160" i="1" s="1"/>
  <c r="E58" i="6"/>
  <c r="BB170" i="1"/>
  <c r="G58" i="6" s="1"/>
  <c r="BD158" i="1"/>
  <c r="BD168" i="1"/>
  <c r="BD170" i="1" s="1"/>
  <c r="BC153" i="1"/>
  <c r="BC158" i="1" s="1"/>
  <c r="BE167" i="1"/>
  <c r="F9" i="5"/>
  <c r="BC168" i="1"/>
  <c r="BC170" i="1" s="1"/>
  <c r="E55" i="6"/>
  <c r="M83" i="6" s="1"/>
  <c r="I75" i="6"/>
  <c r="BB158" i="1"/>
  <c r="L59" i="6"/>
  <c r="K75" i="6"/>
  <c r="H59" i="6"/>
  <c r="G75" i="6"/>
  <c r="M56" i="6"/>
  <c r="N59" i="6" s="1"/>
  <c r="F59" i="6"/>
  <c r="E75" i="6"/>
  <c r="E76" i="6"/>
  <c r="M76" i="6" s="1"/>
  <c r="M57" i="6"/>
  <c r="H60" i="6" l="1"/>
  <c r="G55" i="6"/>
  <c r="G74" i="6" s="1"/>
  <c r="I62" i="6"/>
  <c r="O71" i="6"/>
  <c r="F60" i="6"/>
  <c r="K55" i="6"/>
  <c r="K74" i="6" s="1"/>
  <c r="BE170" i="1"/>
  <c r="BE173" i="1" s="1"/>
  <c r="K58" i="6"/>
  <c r="L60" i="6" s="1"/>
  <c r="I158" i="1"/>
  <c r="L160" i="1" s="1"/>
  <c r="J163" i="1" s="1"/>
  <c r="L84" i="6"/>
  <c r="E74" i="6"/>
  <c r="I55" i="6"/>
  <c r="I74" i="6" s="1"/>
  <c r="I58" i="6"/>
  <c r="J60" i="6" s="1"/>
  <c r="M75" i="6"/>
  <c r="R62" i="6" l="1"/>
  <c r="P62" i="6" s="1"/>
  <c r="L175" i="1"/>
  <c r="C2" i="6" s="1"/>
  <c r="Q2" i="6" s="1"/>
  <c r="BE175" i="1"/>
  <c r="BD175" i="1" s="1"/>
  <c r="M74" i="6"/>
  <c r="M58" i="6"/>
  <c r="N60" i="6" s="1"/>
  <c r="M55" i="6"/>
  <c r="C68" i="6" l="1"/>
  <c r="C51" i="6"/>
  <c r="L46" i="6"/>
  <c r="Q51" i="6" l="1"/>
  <c r="L62" i="6"/>
  <c r="N62" i="6" s="1"/>
  <c r="P59" i="6" l="1"/>
  <c r="Q59" i="6" s="1"/>
  <c r="F62" i="6" s="1"/>
  <c r="E80" i="6"/>
  <c r="E77" i="6" l="1"/>
  <c r="G77" i="6"/>
  <c r="G78" i="6" s="1"/>
  <c r="B63" i="6"/>
  <c r="R65" i="6"/>
  <c r="I77" i="6"/>
  <c r="I78" i="6" s="1"/>
  <c r="B65" i="6"/>
  <c r="K65" i="6"/>
  <c r="B64" i="6"/>
  <c r="S65" i="6"/>
  <c r="K77" i="6"/>
  <c r="K78" i="6" s="1"/>
  <c r="K80" i="6" l="1"/>
  <c r="G80" i="6"/>
  <c r="I80" i="6"/>
  <c r="E78" i="6"/>
  <c r="M78" i="6" s="1"/>
  <c r="M77" i="6"/>
  <c r="M87" i="6" s="1"/>
  <c r="B88" i="6" s="1"/>
  <c r="M80" i="6" l="1"/>
  <c r="M82" i="6" s="1"/>
  <c r="O82" i="6" l="1"/>
  <c r="M85" i="6"/>
  <c r="O85" i="6" s="1"/>
  <c r="Q46" i="6" l="1"/>
  <c r="E46" i="6" s="1"/>
  <c r="H48" i="1" l="1"/>
  <c r="B48" i="6" l="1"/>
  <c r="Z48" i="1" l="1"/>
  <c r="AL48" i="1"/>
  <c r="IB48" i="1"/>
  <c r="EJ48" i="1"/>
  <c r="AR48" i="1"/>
  <c r="DF48" i="1"/>
  <c r="IN48" i="1"/>
  <c r="EV48" i="1"/>
  <c r="BD48" i="1"/>
  <c r="ED48" i="1"/>
  <c r="JF48" i="1"/>
  <c r="FN48" i="1"/>
  <c r="BV48" i="1"/>
  <c r="KP48" i="1"/>
  <c r="KV48" i="1"/>
  <c r="HD48" i="1"/>
  <c r="DL48" i="1"/>
  <c r="T48" i="1"/>
  <c r="CH48" i="1"/>
  <c r="HP48" i="1"/>
  <c r="DX48" i="1"/>
  <c r="AF48" i="1"/>
  <c r="BJ48" i="1"/>
  <c r="IH48" i="1"/>
  <c r="EP48" i="1"/>
  <c r="AX48" i="1"/>
  <c r="HV48" i="1"/>
  <c r="JX48" i="1"/>
  <c r="GF48" i="1"/>
  <c r="CN48" i="1"/>
  <c r="JR48" i="1"/>
  <c r="KJ48" i="1"/>
  <c r="GR48" i="1"/>
  <c r="CZ48" i="1"/>
  <c r="IT48" i="1"/>
  <c r="LB48" i="1"/>
  <c r="HJ48" i="1"/>
  <c r="DR48" i="1"/>
  <c r="FZ48" i="1"/>
  <c r="IZ48" i="1"/>
  <c r="FH48" i="1"/>
  <c r="BP48" i="1"/>
  <c r="GX48" i="1"/>
  <c r="JL48" i="1"/>
  <c r="FT48" i="1"/>
  <c r="CB48" i="1"/>
  <c r="FB48" i="1"/>
  <c r="KD48" i="1"/>
  <c r="GL48" i="1"/>
  <c r="CT48" i="1"/>
  <c r="B48" i="13"/>
  <c r="L46" i="13"/>
  <c r="Q46" i="13"/>
  <c r="E46" i="13" l="1"/>
  <c r="H48" i="12" s="1"/>
  <c r="ED48" i="12" s="1"/>
  <c r="FT48" i="12" l="1"/>
  <c r="GR48" i="12"/>
  <c r="BD48" i="12"/>
  <c r="FB48" i="12"/>
  <c r="BJ48" i="12"/>
  <c r="DX48" i="12"/>
  <c r="JX48" i="12"/>
  <c r="AX48" i="12"/>
  <c r="DF48" i="12"/>
  <c r="HD48" i="12"/>
  <c r="AL48" i="12"/>
  <c r="IZ48" i="12"/>
  <c r="GL48" i="12"/>
  <c r="JL48" i="12"/>
  <c r="CT48" i="12"/>
  <c r="CZ48" i="12"/>
  <c r="GX48" i="12"/>
  <c r="HP48" i="12"/>
  <c r="FN48" i="12"/>
  <c r="IN48" i="12"/>
  <c r="EP48" i="12"/>
  <c r="BV48" i="12"/>
  <c r="HV48" i="12"/>
  <c r="HJ48" i="12"/>
  <c r="KP48" i="12"/>
  <c r="KV48" i="12"/>
  <c r="IB48" i="12"/>
  <c r="JF48" i="12"/>
  <c r="EV48" i="12"/>
  <c r="KD48" i="12"/>
  <c r="KJ48" i="12"/>
  <c r="IT48" i="12"/>
  <c r="LB48" i="12"/>
  <c r="CH48" i="12"/>
  <c r="GF48" i="12"/>
  <c r="AR48" i="12"/>
  <c r="FH48" i="12"/>
  <c r="BP48" i="12"/>
  <c r="CB48" i="12"/>
  <c r="JR48" i="12"/>
  <c r="AF48" i="12"/>
  <c r="CN48" i="12"/>
  <c r="T48" i="12"/>
  <c r="IH48" i="12"/>
  <c r="DL48" i="12"/>
  <c r="FZ48" i="12"/>
  <c r="EJ48" i="12"/>
  <c r="Z48" i="12"/>
  <c r="DR48" i="12"/>
  <c r="R62" i="13"/>
  <c r="P62" i="13" l="1"/>
  <c r="L62" i="13" l="1"/>
  <c r="N62" i="13" s="1"/>
  <c r="P59" i="13"/>
  <c r="Q59" i="13" s="1"/>
  <c r="F62" i="13" s="1"/>
  <c r="E80" i="13"/>
  <c r="B65" i="13" l="1"/>
  <c r="E77" i="13"/>
  <c r="I77" i="13"/>
  <c r="I78" i="13" s="1"/>
  <c r="B63" i="13"/>
  <c r="K65" i="13"/>
  <c r="R65" i="13"/>
  <c r="B64" i="13"/>
  <c r="S65" i="13"/>
  <c r="G77" i="13"/>
  <c r="G78" i="13" s="1"/>
  <c r="K77" i="13"/>
  <c r="K78" i="13" s="1"/>
  <c r="M83" i="13" l="1"/>
  <c r="K80" i="13"/>
  <c r="I80" i="13"/>
  <c r="M77" i="13"/>
  <c r="M87" i="13" s="1"/>
  <c r="B88" i="13" s="1"/>
  <c r="E78" i="13"/>
  <c r="M78" i="13" s="1"/>
  <c r="G80" i="13"/>
  <c r="M80" i="13" l="1"/>
  <c r="M82" i="13" s="1"/>
  <c r="M85" i="13" s="1"/>
  <c r="O82" i="13" l="1"/>
  <c r="O85"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W. White</author>
  </authors>
  <commentList>
    <comment ref="P11" authorId="0" shapeId="0" xr:uid="{00000000-0006-0000-0200-000001000000}">
      <text>
        <r>
          <rPr>
            <sz val="9"/>
            <color indexed="81"/>
            <rFont val="Tahoma"/>
            <family val="2"/>
          </rPr>
          <t>Unallowable expenses must be paid for by departmental subsidies or external sales gains.  Choose which source you would like to use first for these expenses; any amount not covered by the primary source will be charged to the other source.</t>
        </r>
      </text>
    </comment>
    <comment ref="I17" authorId="0" shapeId="0" xr:uid="{00000000-0006-0000-0200-000002000000}">
      <text>
        <r>
          <rPr>
            <sz val="9"/>
            <color indexed="81"/>
            <rFont val="Tahoma"/>
            <family val="2"/>
          </rPr>
          <t>Any unit of sale may be entered. Examples include hour, sample, process, gigabyte, or session.</t>
        </r>
      </text>
    </comment>
    <comment ref="B53" authorId="0" shapeId="0" xr:uid="{00000000-0006-0000-0200-000003000000}">
      <text>
        <r>
          <rPr>
            <sz val="9"/>
            <color indexed="81"/>
            <rFont val="Tahoma"/>
            <family val="2"/>
          </rPr>
          <t>This row is for operating transfers resulting from external sales.  Do not include depreciation transfers for capital equipment.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W. White</author>
    <author>Leila M McCamey</author>
  </authors>
  <commentList>
    <comment ref="A2" authorId="0" shapeId="0" xr:uid="{00000000-0006-0000-0300-000001000000}">
      <text>
        <r>
          <rPr>
            <b/>
            <sz val="9"/>
            <color indexed="81"/>
            <rFont val="Tahoma"/>
            <family val="2"/>
          </rPr>
          <t>David W. White:</t>
        </r>
        <r>
          <rPr>
            <sz val="9"/>
            <color indexed="81"/>
            <rFont val="Tahoma"/>
            <family val="2"/>
          </rPr>
          <t xml:space="preserve">
Input cells are highlighted using conditional formatting based on columns A-E and row 2.</t>
        </r>
      </text>
    </comment>
    <comment ref="F2" authorId="0" shapeId="0" xr:uid="{00000000-0006-0000-0300-000002000000}">
      <text>
        <r>
          <rPr>
            <b/>
            <sz val="9"/>
            <color indexed="81"/>
            <rFont val="Tahoma"/>
            <family val="2"/>
          </rPr>
          <t>David W. White:</t>
        </r>
        <r>
          <rPr>
            <sz val="9"/>
            <color indexed="81"/>
            <rFont val="Tahoma"/>
            <family val="2"/>
          </rPr>
          <t xml:space="preserve">
Section backgrounds are added using conditional formatting based on this column and row</t>
        </r>
      </text>
    </comment>
    <comment ref="J7" authorId="0" shapeId="0" xr:uid="{00000000-0006-0000-0300-000003000000}">
      <text>
        <r>
          <rPr>
            <b/>
            <sz val="9"/>
            <color indexed="81"/>
            <rFont val="Tahoma"/>
            <family val="2"/>
          </rPr>
          <t>Units Sold:</t>
        </r>
        <r>
          <rPr>
            <sz val="9"/>
            <color indexed="81"/>
            <rFont val="Tahoma"/>
            <family val="2"/>
          </rPr>
          <t xml:space="preserve">
In the absence of unit-level records, you may make estimates of unit counts here that map accurately to actual rates and revenue totals.  In other words, the estimated units sold multiplied by the actual price per unit should enter the total revenue.</t>
        </r>
      </text>
    </comment>
    <comment ref="J13" authorId="0" shapeId="0" xr:uid="{00000000-0006-0000-0300-000004000000}">
      <text>
        <r>
          <rPr>
            <b/>
            <sz val="9"/>
            <color indexed="81"/>
            <rFont val="Tahoma"/>
            <family val="2"/>
          </rPr>
          <t>Total Expenses</t>
        </r>
        <r>
          <rPr>
            <sz val="9"/>
            <color indexed="81"/>
            <rFont val="Tahoma"/>
            <family val="2"/>
          </rPr>
          <t xml:space="preserve">
Enter total expenses for all items here.  You can then manually enter expenses per item in the columns to the right, or you can accept the default calculation.  The default calculation spreads expenses proportionally among items based on their revenues.</t>
        </r>
      </text>
    </comment>
    <comment ref="L14" authorId="0" shapeId="0" xr:uid="{00000000-0006-0000-0300-000005000000}">
      <text>
        <r>
          <rPr>
            <b/>
            <sz val="9"/>
            <color indexed="81"/>
            <rFont val="Tahoma"/>
            <family val="2"/>
          </rPr>
          <t>Expense Check</t>
        </r>
        <r>
          <rPr>
            <sz val="9"/>
            <color indexed="81"/>
            <rFont val="Tahoma"/>
            <family val="2"/>
          </rPr>
          <t xml:space="preserve">
An error in this field indicates that the manually-entered expenses for each item do not add up to the total shown above.</t>
        </r>
      </text>
    </comment>
    <comment ref="S15" authorId="0" shapeId="0" xr:uid="{00000000-0006-0000-0300-000006000000}">
      <text>
        <r>
          <rPr>
            <b/>
            <sz val="9"/>
            <color indexed="81"/>
            <rFont val="Tahoma"/>
            <family val="2"/>
          </rPr>
          <t xml:space="preserve">David W. White:
</t>
        </r>
        <r>
          <rPr>
            <sz val="9"/>
            <color indexed="81"/>
            <rFont val="Tahoma"/>
            <family val="2"/>
          </rPr>
          <t>Units as % of all items without manual exps entered</t>
        </r>
      </text>
    </comment>
    <comment ref="T15" authorId="0" shapeId="0" xr:uid="{00000000-0006-0000-0300-000007000000}">
      <text>
        <r>
          <rPr>
            <b/>
            <sz val="9"/>
            <color indexed="81"/>
            <rFont val="Tahoma"/>
            <family val="2"/>
          </rPr>
          <t>David W. White:</t>
        </r>
        <r>
          <rPr>
            <sz val="9"/>
            <color indexed="81"/>
            <rFont val="Tahoma"/>
            <family val="2"/>
          </rPr>
          <t xml:space="preserve">
$ allocation of non-manual expenses based on non-manual % in previous column</t>
        </r>
      </text>
    </comment>
    <comment ref="U15" authorId="0" shapeId="0" xr:uid="{00000000-0006-0000-0300-000008000000}">
      <text>
        <r>
          <rPr>
            <b/>
            <sz val="9"/>
            <color indexed="81"/>
            <rFont val="Tahoma"/>
            <family val="2"/>
          </rPr>
          <t>David W. White:</t>
        </r>
        <r>
          <rPr>
            <sz val="9"/>
            <color indexed="81"/>
            <rFont val="Tahoma"/>
            <family val="2"/>
          </rPr>
          <t xml:space="preserve">
flag for manual exp entered</t>
        </r>
      </text>
    </comment>
    <comment ref="J27" authorId="0" shapeId="0" xr:uid="{00000000-0006-0000-0300-000009000000}">
      <text>
        <r>
          <rPr>
            <b/>
            <sz val="9"/>
            <color indexed="81"/>
            <rFont val="Tahoma"/>
            <family val="2"/>
          </rPr>
          <t xml:space="preserve">Total Expenses
</t>
        </r>
        <r>
          <rPr>
            <sz val="9"/>
            <color indexed="81"/>
            <rFont val="Tahoma"/>
            <family val="2"/>
          </rPr>
          <t>Enter total expenses for all items here.  You can then manually enter expenses per item in the columns to the right, or you can accept the default calculation.  The default calculation spreads expenses proportionally among items based on their revenues.</t>
        </r>
      </text>
    </comment>
    <comment ref="L28" authorId="0" shapeId="0" xr:uid="{00000000-0006-0000-0300-00000A000000}">
      <text>
        <r>
          <rPr>
            <b/>
            <sz val="9"/>
            <color indexed="81"/>
            <rFont val="Tahoma"/>
            <family val="2"/>
          </rPr>
          <t>Expense Check</t>
        </r>
        <r>
          <rPr>
            <sz val="9"/>
            <color indexed="81"/>
            <rFont val="Tahoma"/>
            <family val="2"/>
          </rPr>
          <t xml:space="preserve">
An error in this field indicates that the manually-entered expenses for each item do not add up to the total shown above.</t>
        </r>
      </text>
    </comment>
    <comment ref="J41" authorId="0" shapeId="0" xr:uid="{00000000-0006-0000-0300-00000B000000}">
      <text>
        <r>
          <rPr>
            <b/>
            <sz val="9"/>
            <color indexed="81"/>
            <rFont val="Tahoma"/>
            <family val="2"/>
          </rPr>
          <t xml:space="preserve">Total Expenses
</t>
        </r>
        <r>
          <rPr>
            <sz val="9"/>
            <color indexed="81"/>
            <rFont val="Tahoma"/>
            <family val="2"/>
          </rPr>
          <t>Enter total expenses for all items here.  You can then manually enter expenses per item in the columns to the right, or you can accept the default calculation.  The default calculation spreads expenses proportionally among items based on their revenues.</t>
        </r>
      </text>
    </comment>
    <comment ref="L42" authorId="0" shapeId="0" xr:uid="{00000000-0006-0000-0300-00000C000000}">
      <text>
        <r>
          <rPr>
            <b/>
            <sz val="9"/>
            <color indexed="81"/>
            <rFont val="Tahoma"/>
            <family val="2"/>
          </rPr>
          <t>Expense Check</t>
        </r>
        <r>
          <rPr>
            <sz val="9"/>
            <color indexed="81"/>
            <rFont val="Tahoma"/>
            <family val="2"/>
          </rPr>
          <t xml:space="preserve">
An error in this field indicates that the manually-entered expenses for each item do not add up to the total shown above.</t>
        </r>
      </text>
    </comment>
    <comment ref="I139" authorId="1" shapeId="0" xr:uid="{00000000-0006-0000-0300-00000D000000}">
      <text>
        <r>
          <rPr>
            <b/>
            <sz val="9"/>
            <color indexed="81"/>
            <rFont val="Tahoma"/>
            <family val="2"/>
          </rPr>
          <t>Unfunded Unallowable Expenses:</t>
        </r>
        <r>
          <rPr>
            <sz val="9"/>
            <color indexed="81"/>
            <rFont val="Tahoma"/>
            <family val="2"/>
          </rPr>
          <t xml:space="preserve">
Enter the total amount, as a positive number, for unallowable expenses that will not be funded by a subsidy or profit from external sales.  Examples of unallowable costs include:
- Bad debt expense
- Donations and contributions
- Entertainment costs
- Financial aid
- Fines and penalties
- PIE Charges
- Product advertising
- Promotional items and memorabilia
- Social and civic activity expenses (memberships, professional activity costs, subscriptions, etc.)
- Student activity costs
- Other costs deemed unallowable by OMB Circular A-21</t>
        </r>
      </text>
    </comment>
    <comment ref="I141" authorId="1" shapeId="0" xr:uid="{00000000-0006-0000-0300-00000E000000}">
      <text>
        <r>
          <rPr>
            <b/>
            <sz val="9"/>
            <color indexed="81"/>
            <rFont val="Tahoma"/>
            <family val="2"/>
          </rPr>
          <t>Subsidy:</t>
        </r>
        <r>
          <rPr>
            <sz val="9"/>
            <color indexed="81"/>
            <rFont val="Tahoma"/>
            <family val="2"/>
          </rPr>
          <t xml:space="preserve">
Subsidies are amounts provided by a department(s) to defray the costs of operations.  These amounts differ from a loan, in that  there is no expectation of repayment of a subsidy.</t>
        </r>
      </text>
    </comment>
    <comment ref="I142" authorId="0" shapeId="0" xr:uid="{00000000-0006-0000-0300-00000F000000}">
      <text>
        <r>
          <rPr>
            <b/>
            <sz val="9"/>
            <color indexed="81"/>
            <rFont val="Tahoma"/>
            <family val="2"/>
          </rPr>
          <t xml:space="preserve">Other Subsidy:
</t>
        </r>
        <r>
          <rPr>
            <sz val="9"/>
            <color indexed="81"/>
            <rFont val="Tahoma"/>
            <family val="2"/>
          </rPr>
          <t>Amounts transferred into the external-only cost center to support external operations.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W. White</author>
    <author>Leila M McCamey</author>
  </authors>
  <commentList>
    <comment ref="B9" authorId="0" shapeId="0" xr:uid="{00000000-0006-0000-0400-000001000000}">
      <text>
        <r>
          <rPr>
            <sz val="9"/>
            <color indexed="81"/>
            <rFont val="Tahoma"/>
            <family val="2"/>
          </rPr>
          <t>From departmental funds (e.g. general fund) or from related fund 78 reserves.  Subsidies can also be used to cover unallowable costs (e.g. PIE).</t>
        </r>
      </text>
    </comment>
    <comment ref="B11" authorId="1" shapeId="0" xr:uid="{00000000-0006-0000-0400-000002000000}">
      <text>
        <r>
          <rPr>
            <b/>
            <sz val="9"/>
            <color indexed="81"/>
            <rFont val="Tahoma"/>
            <family val="2"/>
          </rPr>
          <t>Internal Revenue:</t>
        </r>
        <r>
          <rPr>
            <sz val="9"/>
            <color indexed="81"/>
            <rFont val="Tahoma"/>
            <family val="2"/>
          </rPr>
          <t xml:space="preserve">
Received from sales to another department within the institution.  Internal revenues may be recorded in the account codes for ID Revenue (390xxx),  IN Revenue (380xxx), or Auxiliary Enterprise Revenue (280xxx).  See the </t>
        </r>
        <r>
          <rPr>
            <b/>
            <sz val="9"/>
            <color indexed="81"/>
            <rFont val="Tahoma"/>
            <family val="2"/>
          </rPr>
          <t>Reference</t>
        </r>
        <r>
          <rPr>
            <sz val="9"/>
            <color indexed="81"/>
            <rFont val="Tahoma"/>
            <family val="2"/>
          </rPr>
          <t xml:space="preserve"> tab for guidance on which type of revenue to use.</t>
        </r>
      </text>
    </comment>
    <comment ref="B12" authorId="1" shapeId="0" xr:uid="{00000000-0006-0000-0400-000003000000}">
      <text>
        <r>
          <rPr>
            <b/>
            <sz val="9"/>
            <color indexed="81"/>
            <rFont val="Tahoma"/>
            <family val="2"/>
          </rPr>
          <t>External Federal Revenue:</t>
        </r>
        <r>
          <rPr>
            <sz val="9"/>
            <color indexed="81"/>
            <rFont val="Tahoma"/>
            <family val="2"/>
          </rPr>
          <t xml:space="preserve">
Received from federal agencies or labs outside the institution.  External federal revenues may be recorded in the account codes for SSEA Revenue (250xxx), Auxiliary Enterprise Revenue (280xxx), or Miscellaneous Revenue (325xxx).  See the </t>
        </r>
        <r>
          <rPr>
            <b/>
            <sz val="9"/>
            <color indexed="81"/>
            <rFont val="Tahoma"/>
            <family val="2"/>
          </rPr>
          <t>Reference</t>
        </r>
        <r>
          <rPr>
            <sz val="9"/>
            <color indexed="81"/>
            <rFont val="Tahoma"/>
            <family val="2"/>
          </rPr>
          <t xml:space="preserve"> tab for guidance on which type of revenue to use.</t>
        </r>
      </text>
    </comment>
    <comment ref="B13" authorId="0" shapeId="0" xr:uid="{00000000-0006-0000-0400-000004000000}">
      <text>
        <r>
          <rPr>
            <b/>
            <sz val="9"/>
            <color indexed="81"/>
            <rFont val="Tahoma"/>
            <family val="2"/>
          </rPr>
          <t>External Non-profit Revenue:</t>
        </r>
        <r>
          <rPr>
            <sz val="9"/>
            <color indexed="81"/>
            <rFont val="Tahoma"/>
            <family val="2"/>
          </rPr>
          <t xml:space="preserve">
Received from non-profit entities outside the institution.  External non-profit revenues may be recorded in the account codes for SSEA Revenue (250xxx), Auxiliary Enterprise Revenue (280xxx), or Miscellaneous Revenue (325xxx).  See the Reference tab for guidance on which type of revenue to use.</t>
        </r>
      </text>
    </comment>
    <comment ref="B14" authorId="0" shapeId="0" xr:uid="{00000000-0006-0000-0400-000005000000}">
      <text>
        <r>
          <rPr>
            <b/>
            <sz val="9"/>
            <color indexed="81"/>
            <rFont val="Tahoma"/>
            <family val="2"/>
          </rPr>
          <t>External Corporate Revenue:</t>
        </r>
        <r>
          <rPr>
            <sz val="9"/>
            <color indexed="81"/>
            <rFont val="Tahoma"/>
            <family val="2"/>
          </rPr>
          <t xml:space="preserve">
Received from students, industry, or other sources outside the institution.  External corporate revenues may be recorded in the account codes for SSEA Revenue (250xxx), Auxiliary Enterprise Revenue (280xxx), or Miscellaneous Revenue (325xxx).  See the Reference tab for guidance on which type of revenue to use.</t>
        </r>
      </text>
    </comment>
    <comment ref="B28" authorId="0" shapeId="0" xr:uid="{00000000-0006-0000-0400-000006000000}">
      <text>
        <r>
          <rPr>
            <sz val="9"/>
            <color indexed="81"/>
            <rFont val="Tahoma"/>
            <family val="2"/>
          </rPr>
          <t>This row is for operating transfers resulting from external sales.  Do not include depreciation transfers for capital equipment.</t>
        </r>
      </text>
    </comment>
    <comment ref="B38" authorId="0" shapeId="0" xr:uid="{00000000-0006-0000-0400-000007000000}">
      <text>
        <r>
          <rPr>
            <sz val="9"/>
            <color indexed="81"/>
            <rFont val="Tahoma"/>
            <family val="2"/>
          </rPr>
          <t>This row is for operating transfers resulting from external sales.  Do not include depreciation transfers for capital equipment.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 W. White</author>
  </authors>
  <commentList>
    <comment ref="P11" authorId="0" shapeId="0" xr:uid="{00000000-0006-0000-0A00-000001000000}">
      <text>
        <r>
          <rPr>
            <sz val="9"/>
            <color indexed="81"/>
            <rFont val="Tahoma"/>
            <family val="2"/>
          </rPr>
          <t>Unallowable expenses must be paid for by departmental subsidies or external sales gains.  Choose which source you would like to use first for these expenses; any amount not covered by the primary source will be charged to the other source.</t>
        </r>
      </text>
    </comment>
    <comment ref="I17" authorId="0" shapeId="0" xr:uid="{00000000-0006-0000-0A00-000002000000}">
      <text>
        <r>
          <rPr>
            <sz val="9"/>
            <color indexed="81"/>
            <rFont val="Tahoma"/>
            <family val="2"/>
          </rPr>
          <t>Any unit of sale may be entered. Examples include hour, sample, process, gigabyte, or session.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David W. White</author>
    <author>Leila M McCamey</author>
  </authors>
  <commentList>
    <comment ref="A2" authorId="0" shapeId="0" xr:uid="{00000000-0006-0000-0B00-000001000000}">
      <text>
        <r>
          <rPr>
            <b/>
            <sz val="9"/>
            <color indexed="81"/>
            <rFont val="Tahoma"/>
            <family val="2"/>
          </rPr>
          <t>David W. White:</t>
        </r>
        <r>
          <rPr>
            <sz val="9"/>
            <color indexed="81"/>
            <rFont val="Tahoma"/>
            <family val="2"/>
          </rPr>
          <t xml:space="preserve">
Input cells are highlighted using conditional formatting based on columns A-E and row 2.</t>
        </r>
      </text>
    </comment>
    <comment ref="F2" authorId="0" shapeId="0" xr:uid="{00000000-0006-0000-0B00-000002000000}">
      <text>
        <r>
          <rPr>
            <b/>
            <sz val="9"/>
            <color indexed="81"/>
            <rFont val="Tahoma"/>
            <family val="2"/>
          </rPr>
          <t>David W. White:</t>
        </r>
        <r>
          <rPr>
            <sz val="9"/>
            <color indexed="81"/>
            <rFont val="Tahoma"/>
            <family val="2"/>
          </rPr>
          <t xml:space="preserve">
Section backgrounds are added using conditional formatting based on this column and row</t>
        </r>
      </text>
    </comment>
    <comment ref="J7" authorId="0" shapeId="0" xr:uid="{00000000-0006-0000-0B00-000003000000}">
      <text>
        <r>
          <rPr>
            <b/>
            <sz val="9"/>
            <color indexed="81"/>
            <rFont val="Tahoma"/>
            <family val="2"/>
          </rPr>
          <t>Units Sold:</t>
        </r>
        <r>
          <rPr>
            <sz val="9"/>
            <color indexed="81"/>
            <rFont val="Tahoma"/>
            <family val="2"/>
          </rPr>
          <t xml:space="preserve">
In the absence of unit-level records, you may make estimates of unit counts here that map accurately to actual rates and revenue totals.  In other words, the estimated units sold multiplied by the actual price per unit should enter the total revenue.
In the absence of unit-level records, you may make estimates of unit counts here that map accurately to actual rates and revenue totals.  In other words, the estimated units sold multiplied by the actual price per unit should enter the total revenue.</t>
        </r>
      </text>
    </comment>
    <comment ref="J13" authorId="0" shapeId="0" xr:uid="{00000000-0006-0000-0B00-000004000000}">
      <text>
        <r>
          <rPr>
            <b/>
            <sz val="9"/>
            <color indexed="81"/>
            <rFont val="Tahoma"/>
            <family val="2"/>
          </rPr>
          <t>Total Expenses</t>
        </r>
        <r>
          <rPr>
            <sz val="9"/>
            <color indexed="81"/>
            <rFont val="Tahoma"/>
            <family val="2"/>
          </rPr>
          <t xml:space="preserve">
Enter total expenses for all items here.  You can then manually enter expenses per item in the columns to the right, or you can accept the default calculation.  The default calculation spreads expenses proportionally among items based on their revenues.</t>
        </r>
      </text>
    </comment>
    <comment ref="L14" authorId="0" shapeId="0" xr:uid="{00000000-0006-0000-0B00-000005000000}">
      <text>
        <r>
          <rPr>
            <b/>
            <sz val="9"/>
            <color indexed="81"/>
            <rFont val="Tahoma"/>
            <family val="2"/>
          </rPr>
          <t>Expense Check</t>
        </r>
        <r>
          <rPr>
            <sz val="9"/>
            <color indexed="81"/>
            <rFont val="Tahoma"/>
            <family val="2"/>
          </rPr>
          <t xml:space="preserve">
An error in this field indicates that the manually-entered expenses for each item do not add up to the total shown above.</t>
        </r>
      </text>
    </comment>
    <comment ref="S15" authorId="0" shapeId="0" xr:uid="{00000000-0006-0000-0B00-000006000000}">
      <text>
        <r>
          <rPr>
            <b/>
            <sz val="9"/>
            <color indexed="81"/>
            <rFont val="Tahoma"/>
            <family val="2"/>
          </rPr>
          <t xml:space="preserve">David W. White:
</t>
        </r>
        <r>
          <rPr>
            <sz val="9"/>
            <color indexed="81"/>
            <rFont val="Tahoma"/>
            <family val="2"/>
          </rPr>
          <t>Units as % of all items without manual exps entered</t>
        </r>
      </text>
    </comment>
    <comment ref="T15" authorId="0" shapeId="0" xr:uid="{00000000-0006-0000-0B00-000007000000}">
      <text>
        <r>
          <rPr>
            <b/>
            <sz val="9"/>
            <color indexed="81"/>
            <rFont val="Tahoma"/>
            <family val="2"/>
          </rPr>
          <t>David W. White:</t>
        </r>
        <r>
          <rPr>
            <sz val="9"/>
            <color indexed="81"/>
            <rFont val="Tahoma"/>
            <family val="2"/>
          </rPr>
          <t xml:space="preserve">
$ allocation of non-manual expenses based on non-manual % in previous column</t>
        </r>
      </text>
    </comment>
    <comment ref="U15" authorId="0" shapeId="0" xr:uid="{00000000-0006-0000-0B00-000008000000}">
      <text>
        <r>
          <rPr>
            <b/>
            <sz val="9"/>
            <color indexed="81"/>
            <rFont val="Tahoma"/>
            <family val="2"/>
          </rPr>
          <t>David W. White:</t>
        </r>
        <r>
          <rPr>
            <sz val="9"/>
            <color indexed="81"/>
            <rFont val="Tahoma"/>
            <family val="2"/>
          </rPr>
          <t xml:space="preserve">
flag for manual exp entered</t>
        </r>
      </text>
    </comment>
    <comment ref="J27" authorId="0" shapeId="0" xr:uid="{00000000-0006-0000-0B00-000009000000}">
      <text>
        <r>
          <rPr>
            <b/>
            <sz val="9"/>
            <color indexed="81"/>
            <rFont val="Tahoma"/>
            <family val="2"/>
          </rPr>
          <t>Total Expenses</t>
        </r>
        <r>
          <rPr>
            <sz val="9"/>
            <color indexed="81"/>
            <rFont val="Tahoma"/>
            <family val="2"/>
          </rPr>
          <t xml:space="preserve">
Enter total expenses for all items here.  You can then manually enter expenses per item in the columns to the right, or you can accept the default calculation.  The default calculation spreads expenses proportionally among items based on their revenues.</t>
        </r>
      </text>
    </comment>
    <comment ref="L28" authorId="0" shapeId="0" xr:uid="{00000000-0006-0000-0B00-00000A000000}">
      <text>
        <r>
          <rPr>
            <b/>
            <sz val="9"/>
            <color indexed="81"/>
            <rFont val="Tahoma"/>
            <family val="2"/>
          </rPr>
          <t>Expense Check</t>
        </r>
        <r>
          <rPr>
            <sz val="9"/>
            <color indexed="81"/>
            <rFont val="Tahoma"/>
            <family val="2"/>
          </rPr>
          <t xml:space="preserve">
An error in this field indicates that the manually-entered expenses for each item do not add up to the total shown above.</t>
        </r>
      </text>
    </comment>
    <comment ref="J41" authorId="0" shapeId="0" xr:uid="{00000000-0006-0000-0B00-00000B000000}">
      <text>
        <r>
          <rPr>
            <b/>
            <sz val="9"/>
            <color indexed="81"/>
            <rFont val="Tahoma"/>
            <family val="2"/>
          </rPr>
          <t>Total Expenses</t>
        </r>
        <r>
          <rPr>
            <sz val="9"/>
            <color indexed="81"/>
            <rFont val="Tahoma"/>
            <family val="2"/>
          </rPr>
          <t xml:space="preserve">
Enter total expenses for all items here.  You can then manually enter expenses per item in the columns to the right, or you can accept the default calculation.  The default calculation spreads expenses proportionally among items based on their revenues.</t>
        </r>
      </text>
    </comment>
    <comment ref="L42" authorId="0" shapeId="0" xr:uid="{00000000-0006-0000-0B00-00000C000000}">
      <text>
        <r>
          <rPr>
            <b/>
            <sz val="9"/>
            <color indexed="81"/>
            <rFont val="Tahoma"/>
            <family val="2"/>
          </rPr>
          <t>Expense Check</t>
        </r>
        <r>
          <rPr>
            <sz val="9"/>
            <color indexed="81"/>
            <rFont val="Tahoma"/>
            <family val="2"/>
          </rPr>
          <t xml:space="preserve">
An error in this field indicates that the manually-entered expenses for each item do not add up to the total shown above.</t>
        </r>
      </text>
    </comment>
    <comment ref="I139" authorId="1" shapeId="0" xr:uid="{00000000-0006-0000-0B00-00000D000000}">
      <text>
        <r>
          <rPr>
            <b/>
            <sz val="9"/>
            <color indexed="81"/>
            <rFont val="Tahoma"/>
            <family val="2"/>
          </rPr>
          <t>Unfunded Unallowable Expenses:</t>
        </r>
        <r>
          <rPr>
            <sz val="9"/>
            <color indexed="81"/>
            <rFont val="Tahoma"/>
            <family val="2"/>
          </rPr>
          <t xml:space="preserve">
Enter the total amount, as a positive number, for unallowable expenses that will not be funded by a subsidy or profit from external sales.  Examples of unallowable costs include:
- Bad debt expense
- Donations and contributions
- Entertainment costs
- Financial aid
- Fines and penalties
- PIE Charges
- Product advertising
- Promotional items and memorabilia
- Social and civic activity expenses (memberships, professional activity costs, subscriptions, etc.)
- Student activity costs
- Other costs deemed unallowable by OMB Circular A-21</t>
        </r>
      </text>
    </comment>
    <comment ref="I141" authorId="1" shapeId="0" xr:uid="{00000000-0006-0000-0B00-00000E000000}">
      <text>
        <r>
          <rPr>
            <b/>
            <sz val="9"/>
            <color indexed="81"/>
            <rFont val="Tahoma"/>
            <family val="2"/>
          </rPr>
          <t>Internal Subsidies:</t>
        </r>
        <r>
          <rPr>
            <sz val="9"/>
            <color indexed="81"/>
            <rFont val="Tahoma"/>
            <family val="2"/>
          </rPr>
          <t xml:space="preserve">
Subsidies are amounts provided by a department(s) or reserve account(s) to defray the costs of internal sales operations or to cover unallowable costs.  These amounts differ from a loan, in that there is no expectation of repayment of a subsidy.</t>
        </r>
      </text>
    </comment>
    <comment ref="I142" authorId="0" shapeId="0" xr:uid="{00000000-0006-0000-0B00-00000F000000}">
      <text>
        <r>
          <rPr>
            <b/>
            <sz val="9"/>
            <color indexed="81"/>
            <rFont val="Tahoma"/>
            <family val="2"/>
          </rPr>
          <t xml:space="preserve">Other Subsidy:
</t>
        </r>
        <r>
          <rPr>
            <sz val="9"/>
            <color indexed="81"/>
            <rFont val="Tahoma"/>
            <family val="2"/>
          </rPr>
          <t>Amounts transferred into the external-only cost center to support external operations.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David W. White</author>
    <author>Leila M McCamey</author>
  </authors>
  <commentList>
    <comment ref="B9" authorId="0" shapeId="0" xr:uid="{00000000-0006-0000-0C00-000001000000}">
      <text>
        <r>
          <rPr>
            <sz val="9"/>
            <color indexed="81"/>
            <rFont val="Tahoma"/>
            <family val="2"/>
          </rPr>
          <t>From departmental funds (e.g. general fund) or from related fund 78 reserves.  Subsidies can also be used to cover unallowable costs (e.g. PIE).</t>
        </r>
      </text>
    </comment>
    <comment ref="B11" authorId="1" shapeId="0" xr:uid="{00000000-0006-0000-0C00-000002000000}">
      <text>
        <r>
          <rPr>
            <b/>
            <sz val="9"/>
            <color indexed="81"/>
            <rFont val="Tahoma"/>
            <family val="2"/>
          </rPr>
          <t>Internal Revenue:</t>
        </r>
        <r>
          <rPr>
            <sz val="9"/>
            <color indexed="81"/>
            <rFont val="Tahoma"/>
            <family val="2"/>
          </rPr>
          <t xml:space="preserve">
Received from sales to another department within the institution.  Internal revenues may be recorded in the account codes for ID Revenue (390xxx),  IN Revenue (380xxx), or Auxiliary Enterprise Revenue (280xxx).  See the </t>
        </r>
        <r>
          <rPr>
            <b/>
            <sz val="9"/>
            <color indexed="81"/>
            <rFont val="Tahoma"/>
            <family val="2"/>
          </rPr>
          <t>Reference</t>
        </r>
        <r>
          <rPr>
            <sz val="9"/>
            <color indexed="81"/>
            <rFont val="Tahoma"/>
            <family val="2"/>
          </rPr>
          <t xml:space="preserve"> tab for guidance on which type of revenue to use.</t>
        </r>
      </text>
    </comment>
    <comment ref="B12" authorId="1" shapeId="0" xr:uid="{00000000-0006-0000-0C00-000003000000}">
      <text>
        <r>
          <rPr>
            <b/>
            <sz val="9"/>
            <color indexed="81"/>
            <rFont val="Tahoma"/>
            <family val="2"/>
          </rPr>
          <t>External Federal Revenue:</t>
        </r>
        <r>
          <rPr>
            <sz val="9"/>
            <color indexed="81"/>
            <rFont val="Tahoma"/>
            <family val="2"/>
          </rPr>
          <t xml:space="preserve">
Received from federal agencies or labs outside the institution.  External federal revenues may be recorded in the account codes for SSEA Revenue (250xxx), Auxiliary Enterprise Revenue (280xxx), or Miscellaneous Revenue (325xxx).  See the </t>
        </r>
        <r>
          <rPr>
            <b/>
            <sz val="9"/>
            <color indexed="81"/>
            <rFont val="Tahoma"/>
            <family val="2"/>
          </rPr>
          <t>Reference</t>
        </r>
        <r>
          <rPr>
            <sz val="9"/>
            <color indexed="81"/>
            <rFont val="Tahoma"/>
            <family val="2"/>
          </rPr>
          <t xml:space="preserve"> tab for guidance on which type of revenue to use.</t>
        </r>
      </text>
    </comment>
    <comment ref="B13" authorId="0" shapeId="0" xr:uid="{00000000-0006-0000-0C00-000004000000}">
      <text>
        <r>
          <rPr>
            <b/>
            <sz val="9"/>
            <color indexed="81"/>
            <rFont val="Tahoma"/>
            <family val="2"/>
          </rPr>
          <t>External Non-profit Revenue:</t>
        </r>
        <r>
          <rPr>
            <sz val="9"/>
            <color indexed="81"/>
            <rFont val="Tahoma"/>
            <family val="2"/>
          </rPr>
          <t xml:space="preserve">
Received from non-profit entities outside the institution.  External non-profit revenues may be recorded in the account codes for SSEA Revenue (250xxx), Auxiliary Enterprise Revenue (280xxx), or Miscellaneous Revenue (325xxx).  See the Reference tab for guidance on which type of revenue to use.</t>
        </r>
      </text>
    </comment>
    <comment ref="B14" authorId="0" shapeId="0" xr:uid="{00000000-0006-0000-0C00-000005000000}">
      <text>
        <r>
          <rPr>
            <b/>
            <sz val="9"/>
            <color indexed="81"/>
            <rFont val="Tahoma"/>
            <family val="2"/>
          </rPr>
          <t>External Corporate Revenue:</t>
        </r>
        <r>
          <rPr>
            <sz val="9"/>
            <color indexed="81"/>
            <rFont val="Tahoma"/>
            <family val="2"/>
          </rPr>
          <t xml:space="preserve">
Received from students, industry, or other sources outside the institution.  External corporate revenues may be recorded in the account codes for SSEA Revenue (250xxx), Auxiliary Enterprise Revenue (280xxx), or Miscellaneous Revenue (325xxx).  See the Reference tab for guidance on which type of revenue to use.</t>
        </r>
      </text>
    </comment>
  </commentList>
</comments>
</file>

<file path=xl/sharedStrings.xml><?xml version="1.0" encoding="utf-8"?>
<sst xmlns="http://schemas.openxmlformats.org/spreadsheetml/2006/main" count="2504" uniqueCount="417">
  <si>
    <t>Salary &amp; Wages</t>
  </si>
  <si>
    <t>Regular Faculty</t>
  </si>
  <si>
    <t>Research Faculty</t>
  </si>
  <si>
    <t>Professional Exempt</t>
  </si>
  <si>
    <t>Classified - regular, permanent</t>
  </si>
  <si>
    <t>Professional Exempt, temp</t>
  </si>
  <si>
    <t>Classified, temp</t>
  </si>
  <si>
    <t>Student Faculty</t>
  </si>
  <si>
    <t>Hourly</t>
  </si>
  <si>
    <t>Total Salary &amp; Wages</t>
  </si>
  <si>
    <t>Benefits</t>
  </si>
  <si>
    <t>Total Benefits</t>
  </si>
  <si>
    <t>Supplies</t>
  </si>
  <si>
    <t>Equipment (Non-Capital only for fund 28)</t>
  </si>
  <si>
    <t>Maintenance &amp; Repair</t>
  </si>
  <si>
    <t>Travel</t>
  </si>
  <si>
    <t>Other expenses (please specify)</t>
  </si>
  <si>
    <t>Total Salary &amp; Benefits</t>
  </si>
  <si>
    <t>General Administrative/Infrastructure Recharge</t>
  </si>
  <si>
    <t>GAR</t>
  </si>
  <si>
    <t>GIR</t>
  </si>
  <si>
    <t>Fringe Benefit Rates</t>
  </si>
  <si>
    <t>Professional Exempt, full-time</t>
  </si>
  <si>
    <t>Professional Exempt, part-time</t>
  </si>
  <si>
    <t>Rate-Setting Year ("FYxx"):</t>
  </si>
  <si>
    <t>FY18</t>
  </si>
  <si>
    <t>This Year:</t>
  </si>
  <si>
    <t>FY13</t>
  </si>
  <si>
    <t>FY14</t>
  </si>
  <si>
    <t>FY15</t>
  </si>
  <si>
    <t>FY16</t>
  </si>
  <si>
    <t>FY17</t>
  </si>
  <si>
    <t>FY19</t>
  </si>
  <si>
    <t>FY20</t>
  </si>
  <si>
    <t>FY21</t>
  </si>
  <si>
    <t>FY22</t>
  </si>
  <si>
    <t>FY23</t>
  </si>
  <si>
    <t>FY24</t>
  </si>
  <si>
    <t>FY25</t>
  </si>
  <si>
    <t>Last Year:</t>
  </si>
  <si>
    <t>2 Years Ago:</t>
  </si>
  <si>
    <t>3 Years Ago:</t>
  </si>
  <si>
    <t>Per Service</t>
  </si>
  <si>
    <t>Per Item</t>
  </si>
  <si>
    <t>Per Copy</t>
  </si>
  <si>
    <t>Other (specify)</t>
  </si>
  <si>
    <t>Total Operating Expenses</t>
  </si>
  <si>
    <t>Depreciation Transfers</t>
  </si>
  <si>
    <t>Total Recoverable Costs</t>
  </si>
  <si>
    <t>Net Recoverable Costs</t>
  </si>
  <si>
    <t>Projected</t>
  </si>
  <si>
    <t>Internal Sales</t>
  </si>
  <si>
    <t>External Federal Sales</t>
  </si>
  <si>
    <t>External Non-profit Sales</t>
  </si>
  <si>
    <t>External Corporate Sales</t>
  </si>
  <si>
    <t>Item net</t>
  </si>
  <si>
    <t>Total Sales</t>
  </si>
  <si>
    <r>
      <t xml:space="preserve">Other Subsidy - </t>
    </r>
    <r>
      <rPr>
        <u/>
        <sz val="10"/>
        <color theme="1"/>
        <rFont val="Arial"/>
        <family val="2"/>
      </rPr>
      <t>only</t>
    </r>
    <r>
      <rPr>
        <sz val="10"/>
        <color theme="1"/>
        <rFont val="Arial"/>
        <family val="2"/>
      </rPr>
      <t xml:space="preserve"> available if no internal sales will occur (enter as +)</t>
    </r>
  </si>
  <si>
    <t>int. max</t>
  </si>
  <si>
    <t>0-day rate</t>
  </si>
  <si>
    <t>60-day rate</t>
  </si>
  <si>
    <t>HIDDEN ROW</t>
  </si>
  <si>
    <t>Units Sold</t>
  </si>
  <si>
    <t>Revenue</t>
  </si>
  <si>
    <t>Expenses</t>
  </si>
  <si>
    <t>Subsidies</t>
  </si>
  <si>
    <t>Operating Net</t>
  </si>
  <si>
    <t>Rate</t>
  </si>
  <si>
    <t>OR</t>
  </si>
  <si>
    <t># of sales per customer type</t>
  </si>
  <si>
    <t>% of sales per customer type</t>
  </si>
  <si>
    <t>Final %</t>
  </si>
  <si>
    <t>Mode</t>
  </si>
  <si>
    <t>Top</t>
  </si>
  <si>
    <t>Bot</t>
  </si>
  <si>
    <t>Sub</t>
  </si>
  <si>
    <t>Tot</t>
  </si>
  <si>
    <t>R</t>
  </si>
  <si>
    <t>Minimum Rate</t>
  </si>
  <si>
    <t>Selected Rate</t>
  </si>
  <si>
    <t>Maximum Rate</t>
  </si>
  <si>
    <t>Gain/(loss) in $</t>
  </si>
  <si>
    <t>Gain/(loss) in days' reserves</t>
  </si>
  <si>
    <t>Departmental Subsidy for internal sales
(enter as +)</t>
  </si>
  <si>
    <t>If needed, you can add or remove beginning balance from each item.  Any changes will have a proportionate impact across all other items.</t>
  </si>
  <si>
    <t>H5</t>
  </si>
  <si>
    <t>Implied subsidies not specified</t>
  </si>
  <si>
    <t>Choose a rate for each customer type between the minimum and maximums shown for each.  The gain/(loss) figures shown are for that customer type only.</t>
  </si>
  <si>
    <t>Fund #</t>
  </si>
  <si>
    <t>Org #</t>
  </si>
  <si>
    <t>Program #</t>
  </si>
  <si>
    <t>Speedtype #</t>
  </si>
  <si>
    <t>Speedtype Name</t>
  </si>
  <si>
    <t>Item #</t>
  </si>
  <si>
    <t>Item name</t>
  </si>
  <si>
    <t>Enter the names of the products and/or services you offer within the speedtype above.</t>
  </si>
  <si>
    <t>For use when multiple products and/or services are sold within a single speedtype.</t>
  </si>
  <si>
    <t>Item Balance, beginning of year</t>
  </si>
  <si>
    <t>Item Balance, end of year</t>
  </si>
  <si>
    <t>Item Name</t>
  </si>
  <si>
    <t>Col #</t>
  </si>
  <si>
    <t>Internal Rate</t>
  </si>
  <si>
    <t>External Federal Rate</t>
  </si>
  <si>
    <t>External Non-Profit Rate</t>
  </si>
  <si>
    <t>External Corporate Rate</t>
  </si>
  <si>
    <t>All Internal</t>
  </si>
  <si>
    <t>External federal</t>
  </si>
  <si>
    <t>External
non-profit</t>
  </si>
  <si>
    <t>External 
corporate</t>
  </si>
  <si>
    <t>Total</t>
  </si>
  <si>
    <t>1-day expenses (blended)</t>
  </si>
  <si>
    <t>external retention eligible?</t>
  </si>
  <si>
    <t>60-day res.</t>
  </si>
  <si>
    <t>dist to 60-day</t>
  </si>
  <si>
    <t>Blended days' reserves</t>
  </si>
  <si>
    <t>Transfers within categories</t>
  </si>
  <si>
    <t>error-checking in this section: rates too high/low</t>
  </si>
  <si>
    <t>error-checking in this section: total &lt;&gt;100%, total # &gt; entered, both methods</t>
  </si>
  <si>
    <t>used</t>
  </si>
  <si>
    <t>error-checking in this section: entered amounts do not force total balance to change</t>
  </si>
  <si>
    <t>total balance is affected:</t>
  </si>
  <si>
    <t>error checking: xfr amt</t>
  </si>
  <si>
    <t>Yes</t>
  </si>
  <si>
    <t>No</t>
  </si>
  <si>
    <t>item  units as % of total</t>
  </si>
  <si>
    <t>Would you like to spread expenses across items using the proportion of</t>
  </si>
  <si>
    <t>error-checking in this section: row total $ &lt;&gt; Projection or % &lt;&gt; 100%</t>
  </si>
  <si>
    <t>T4</t>
  </si>
  <si>
    <t>Beginning Speedtype Balance</t>
  </si>
  <si>
    <t>Departmental Subsidies</t>
  </si>
  <si>
    <t>Actuals</t>
  </si>
  <si>
    <t>Avg
$/unit</t>
  </si>
  <si>
    <t>Total
Units</t>
  </si>
  <si>
    <t>Total Amount</t>
  </si>
  <si>
    <t>diff to 60</t>
  </si>
  <si>
    <t>internal bal</t>
  </si>
  <si>
    <t>1-day int</t>
  </si>
  <si>
    <t>units for each? (You can still enter manual % where needed.)</t>
  </si>
  <si>
    <t>Errors present</t>
  </si>
  <si>
    <t>Beginning speedtype balance</t>
  </si>
  <si>
    <t>Internal sales</t>
  </si>
  <si>
    <t>External federal sales</t>
  </si>
  <si>
    <t>External non-profit sales</t>
  </si>
  <si>
    <t>External corporate sales</t>
  </si>
  <si>
    <t>Total sales revenue</t>
  </si>
  <si>
    <t>Before ye transfers</t>
  </si>
  <si>
    <t>Adjusted speedtype balance</t>
  </si>
  <si>
    <t>Speedtype balance, end of year</t>
  </si>
  <si>
    <t>Speedtype balance, after transfers</t>
  </si>
  <si>
    <t>Speedtype balance, beginning of year</t>
  </si>
  <si>
    <t>cost-cov</t>
  </si>
  <si>
    <t>Services</t>
  </si>
  <si>
    <t># of rates needed (max. 50)</t>
  </si>
  <si>
    <t>non-manual exps</t>
  </si>
  <si>
    <t>Total Expenses for All Items</t>
  </si>
  <si>
    <t>Local Complete:</t>
  </si>
  <si>
    <t>complete</t>
  </si>
  <si>
    <t>Expense check</t>
  </si>
  <si>
    <t>Total expected sales (in units; enter zero if none)</t>
  </si>
  <si>
    <t>T5</t>
  </si>
  <si>
    <t>Completed:</t>
  </si>
  <si>
    <t>Total revenue:</t>
  </si>
  <si>
    <t>Name</t>
  </si>
  <si>
    <t>H1</t>
  </si>
  <si>
    <t>H2</t>
  </si>
  <si>
    <t>A-stop</t>
  </si>
  <si>
    <t>B-stop</t>
  </si>
  <si>
    <t>C-stop</t>
  </si>
  <si>
    <t>List the name and service center expenses for employees by category, and then enter dollar amounts or percentages (but not both) for each person listed.</t>
  </si>
  <si>
    <t>Diff</t>
  </si>
  <si>
    <t>Primary funding source for unallowable expenses (if any)</t>
  </si>
  <si>
    <t>External gains</t>
  </si>
  <si>
    <t>Dept. subsidies</t>
  </si>
  <si>
    <t>Unallowable expenses</t>
  </si>
  <si>
    <t>unall dept</t>
  </si>
  <si>
    <t>unall ext</t>
  </si>
  <si>
    <t>Fund 78 transfers in/(out) for net of external sales (only when internal sales occur)</t>
  </si>
  <si>
    <t>Elective transfers in/(out) (only when no internal sales occur)</t>
  </si>
  <si>
    <t>ext trx avail</t>
  </si>
  <si>
    <t>Ending Balance</t>
  </si>
  <si>
    <t>Year-end transfers (to)/from fund 78</t>
  </si>
  <si>
    <t>Year-End GL Balance</t>
  </si>
  <si>
    <t>trx:</t>
  </si>
  <si>
    <t>min</t>
  </si>
  <si>
    <t>max</t>
  </si>
  <si>
    <t>After YE transfers</t>
  </si>
  <si>
    <t>transfer:</t>
  </si>
  <si>
    <t>Unit of sale</t>
  </si>
  <si>
    <t>Year-end Transfers (to)/from Fund 78</t>
  </si>
  <si>
    <t>int result</t>
  </si>
  <si>
    <t>Beginning Balance</t>
  </si>
  <si>
    <t>Surplus/(deficit), internal activity</t>
  </si>
  <si>
    <t>Surplus/(deficit), external activity</t>
  </si>
  <si>
    <t>Balance after sales activity and before year-end transfers</t>
  </si>
  <si>
    <t>Balance after sales activity and after year-end transfers</t>
  </si>
  <si>
    <t>Balance after adjustments in subsequent years</t>
  </si>
  <si>
    <t>Transfers (to)/from fund 78 after FY end</t>
  </si>
  <si>
    <t>Total allowable exps.</t>
  </si>
  <si>
    <t>Subsidies to apply to internal rates</t>
  </si>
  <si>
    <t>Total Allowable Direct Expenses</t>
  </si>
  <si>
    <t>Total Allowable Expenses</t>
  </si>
  <si>
    <t>required</t>
  </si>
  <si>
    <t>1.</t>
  </si>
  <si>
    <t>Required Cells</t>
  </si>
  <si>
    <t>Optional Cells</t>
  </si>
  <si>
    <t>2.</t>
  </si>
  <si>
    <t>3.</t>
  </si>
  <si>
    <t>Rate Sheet Submission Process</t>
  </si>
  <si>
    <t>What Happens After the Rate Sheet is Submitted?</t>
  </si>
  <si>
    <t>Documentation Requirements</t>
  </si>
  <si>
    <t>The annual rate calculation worksheet plus any documentation supporting historical figures or projections: three full years + current fiscal year.</t>
  </si>
  <si>
    <t>Records of all goods and services provided to each customer that document the goods and services sold and the price charged for each: three full fiscal years + current fiscal year.</t>
  </si>
  <si>
    <t>Records of all capital equipment purchases and the associated depreciation schedules used to determine depreciation funding transfers: 3 years after disposal.</t>
  </si>
  <si>
    <r>
      <rPr>
        <u/>
        <sz val="10"/>
        <rFont val="Arial"/>
        <family val="2"/>
      </rPr>
      <t>Note</t>
    </r>
    <r>
      <rPr>
        <sz val="10"/>
        <rFont val="Arial"/>
        <family val="2"/>
      </rPr>
      <t>: If the RBSA makes a sale to a sponsored project (Fund 30), the department must retain documentation for 6 years after the final financial report for the project is filed with the sponsor. If this information is unknown, departments must retain the records for a period of time dating back to include the oldest active project. That date is currently February 1, 1997.</t>
    </r>
  </si>
  <si>
    <t>Billing &amp; Pricing Considerations</t>
  </si>
  <si>
    <t>The rate sheet takes the following general rate-setting guidelines into account:</t>
  </si>
  <si>
    <t>4.</t>
  </si>
  <si>
    <t>Resources</t>
  </si>
  <si>
    <t>New or existing rate?</t>
  </si>
  <si>
    <t>Unit Information</t>
  </si>
  <si>
    <t>Activity Manager Information</t>
  </si>
  <si>
    <t>Department Name</t>
  </si>
  <si>
    <t>Org Number</t>
  </si>
  <si>
    <t>Phone Number</t>
  </si>
  <si>
    <t>Program Number</t>
  </si>
  <si>
    <t>E-mail Address</t>
  </si>
  <si>
    <t>Preparer Information</t>
  </si>
  <si>
    <t>Speedtype Number</t>
  </si>
  <si>
    <t>Goods &amp; Services Provided</t>
  </si>
  <si>
    <t>Certification Statement and Signatures</t>
  </si>
  <si>
    <t>The enclosed Rate-Based Service Activity rate calculations have been thoroughly reviewed, and I certify that due diligence and prudence were taken in preparing this document.  All expenses included in the rate are reasonable and necessary for producing the activities. This statement is certified by:</t>
  </si>
  <si>
    <t>Service Activity Manager</t>
  </si>
  <si>
    <t>Name (please print or type)</t>
  </si>
  <si>
    <t>Signature</t>
  </si>
  <si>
    <t>Date</t>
  </si>
  <si>
    <t>Department Head/Chair/Org Fiscal Manager</t>
  </si>
  <si>
    <t>Please provide a general description of the goods and services to be provided.  Briefly describe how your organization's provision of these services is unique and furthers the mission of the University of Colorado Boulder.</t>
  </si>
  <si>
    <t>Once you have completed all required steps, a summary of your selected rates for each product or service can be found on the Rate Menu tab.</t>
  </si>
  <si>
    <t>Following Year:</t>
  </si>
  <si>
    <t>Capital Lease Payments (principal &amp; interest only)</t>
  </si>
  <si>
    <t>Printing &amp; Copying</t>
  </si>
  <si>
    <t>Contact us if you need additional rows for expenses</t>
  </si>
  <si>
    <t>Introduction: Preparation and Submission</t>
  </si>
  <si>
    <t>Quick-Start Instructions:</t>
  </si>
  <si>
    <t>These cells may be completed when applicable for optional steps.</t>
  </si>
  <si>
    <t xml:space="preserve">Please visit the RBSA website at </t>
  </si>
  <si>
    <t>actively with you on the 'what,' 'how,' and 'why' of this effort!</t>
  </si>
  <si>
    <t>Which File Should I Use, and How Many?</t>
  </si>
  <si>
    <r>
      <rPr>
        <b/>
        <sz val="10"/>
        <rFont val="Arial"/>
        <family val="2"/>
      </rPr>
      <t>Internal</t>
    </r>
    <r>
      <rPr>
        <sz val="10"/>
        <rFont val="Arial"/>
        <family val="2"/>
      </rPr>
      <t xml:space="preserve"> customers are those for which a university speedtype is to be charged.  Internal customers also include speedtypes from other CU campuses.  The exception is Fund 80 speedtypes, which are considered external customers.</t>
    </r>
  </si>
  <si>
    <r>
      <rPr>
        <b/>
        <sz val="10"/>
        <rFont val="Arial"/>
        <family val="2"/>
      </rPr>
      <t>External</t>
    </r>
    <r>
      <rPr>
        <sz val="10"/>
        <rFont val="Arial"/>
        <family val="2"/>
      </rPr>
      <t xml:space="preserve"> customers are those who pay using a credit card, purchase order, or other vendor-style payment method.  Fund 80 speedtypes are also considered external customers.  For rate-setting purposes, external customers are further divided in to </t>
    </r>
    <r>
      <rPr>
        <b/>
        <sz val="10"/>
        <rFont val="Arial"/>
        <family val="2"/>
      </rPr>
      <t>external federal</t>
    </r>
    <r>
      <rPr>
        <sz val="10"/>
        <rFont val="Arial"/>
        <family val="2"/>
      </rPr>
      <t xml:space="preserve">, </t>
    </r>
    <r>
      <rPr>
        <b/>
        <sz val="10"/>
        <rFont val="Arial"/>
        <family val="2"/>
      </rPr>
      <t>external non-profit</t>
    </r>
    <r>
      <rPr>
        <sz val="10"/>
        <rFont val="Arial"/>
        <family val="2"/>
      </rPr>
      <t xml:space="preserve">, and </t>
    </r>
    <r>
      <rPr>
        <b/>
        <sz val="10"/>
        <rFont val="Arial"/>
        <family val="2"/>
      </rPr>
      <t xml:space="preserve">external corporate </t>
    </r>
    <r>
      <rPr>
        <sz val="10"/>
        <rFont val="Arial"/>
        <family val="2"/>
      </rPr>
      <t>categories.  Not all RBSAs will have all customer types, and rates do not need to be set for inapplicable types.</t>
    </r>
  </si>
  <si>
    <t>Internal customers, including sponsored projects, cannot be charged more than actual cost plus consideration for up to a 60-day expense reserve.</t>
  </si>
  <si>
    <t>All internal customers, including sponsored projects, must be charged the same rate within the same fiscal year.</t>
  </si>
  <si>
    <t>Services should be billed within 30 days and may not be billed in advance of providing the services. For prolonged service provision, interim billings are encouraged.</t>
  </si>
  <si>
    <t>Policy Reference</t>
  </si>
  <si>
    <t>Under University policy, Rate-Based Service Activities (RBSAs) must comply with the provisions of Federal OMB Circular A-21 (including its successors) and the OMB Uniform Guidance. The University's interpretation of these guidelines is embodied in Chapter 13 of the Departmental Financial Guide, "Internal Sales Activities."</t>
  </si>
  <si>
    <t>Excess external gain:</t>
  </si>
  <si>
    <t>Back to the rate sheet</t>
  </si>
  <si>
    <t xml:space="preserve">This rate sheet is intended for RBSAs which produce several products/services from a pool of expenses recorded within a single speedtype.
</t>
  </si>
  <si>
    <t>Back to the instructions</t>
  </si>
  <si>
    <t>This section plays a key role in your rate selection (Step 7) by testing your year-end fund balances (incl. internal vs. external activity, when applicable) for compliance.</t>
  </si>
  <si>
    <t>Complete all yellow-shaded cells on the four blue-shaded tabs.  Refer to the "Sample Data" tabs (shaded green) for a full example.</t>
  </si>
  <si>
    <t>All other cells within the framed ranges on the input tabs are protected for your convenience.</t>
  </si>
  <si>
    <t>Yellow-shaded cells require your input.  Prior year data is required.  Please insert notes or supporting calculations only to the right of column U.</t>
  </si>
  <si>
    <t>Product</t>
  </si>
  <si>
    <t>Testing</t>
  </si>
  <si>
    <t>Sample</t>
  </si>
  <si>
    <t>Hour</t>
  </si>
  <si>
    <t>Each</t>
  </si>
  <si>
    <t>Student Labor</t>
  </si>
  <si>
    <t>Subsidies to apply to internal rates and/or unallowable costs (enter as +)
(enter as +)</t>
  </si>
  <si>
    <t>RBSAs which produce one or more separate products/services, each of which does not share the same speedtype with another product/service, should instead complete one or more versions of the standard Rate Sheet, which can also be found at:</t>
  </si>
  <si>
    <t>Generally, amounts should be entered as positive (+) figures. Cells where amounts may need to be entered as negative figures are labeled accordingly.  Dollar signs ($) are not necessary.</t>
  </si>
  <si>
    <t>Use this worksheet if you have multiple employees in one or more employee categories whose effort is split across multiple items.  The worksheet will calculate the total percentage for each employee type and item.</t>
  </si>
  <si>
    <t>Tip: If you have multiple employee salaries to allocate across your various units of sale in Step 7, and you want to save time, you can use the OptionalEmployeeSplits tab to combine their data into a single row for each employee type.</t>
  </si>
  <si>
    <t>Which Revenue Account Code Can I Use in My Program?</t>
  </si>
  <si>
    <t>The account code used to record revenue is driven by the selling unit.  The fund type, the program's EPC, and the customer type are all factors.</t>
  </si>
  <si>
    <t>Fund Type</t>
  </si>
  <si>
    <r>
      <t>EPC</t>
    </r>
    <r>
      <rPr>
        <vertAlign val="superscript"/>
        <sz val="10"/>
        <rFont val="Arial"/>
        <family val="2"/>
      </rPr>
      <t>1</t>
    </r>
  </si>
  <si>
    <t>Customer Type</t>
  </si>
  <si>
    <t>SSEA Revenue</t>
  </si>
  <si>
    <r>
      <t>Auxiliary Enterprise Revenue</t>
    </r>
    <r>
      <rPr>
        <vertAlign val="superscript"/>
        <sz val="10"/>
        <rFont val="Arial"/>
        <family val="2"/>
      </rPr>
      <t>2</t>
    </r>
  </si>
  <si>
    <t>250000 - 259999</t>
  </si>
  <si>
    <t>280000 - 289999</t>
  </si>
  <si>
    <t>325000 - 334999</t>
  </si>
  <si>
    <t>Misc Revenue</t>
  </si>
  <si>
    <r>
      <t>IN Revenue</t>
    </r>
    <r>
      <rPr>
        <vertAlign val="superscript"/>
        <sz val="10"/>
        <rFont val="Arial"/>
        <family val="2"/>
      </rPr>
      <t>2</t>
    </r>
  </si>
  <si>
    <r>
      <t>ID Revenue</t>
    </r>
    <r>
      <rPr>
        <vertAlign val="superscript"/>
        <sz val="10"/>
        <rFont val="Arial"/>
        <family val="2"/>
      </rPr>
      <t>2</t>
    </r>
  </si>
  <si>
    <t>380000 - 389999</t>
  </si>
  <si>
    <t>390000 - 399999</t>
  </si>
  <si>
    <t>Fund 10</t>
  </si>
  <si>
    <t>All EPCs</t>
  </si>
  <si>
    <t>Internal Customer</t>
  </si>
  <si>
    <t>External Customer</t>
  </si>
  <si>
    <t>Fund 20</t>
  </si>
  <si>
    <t>EPC 2000</t>
  </si>
  <si>
    <t>EPC 2100</t>
  </si>
  <si>
    <t>Other EPCs</t>
  </si>
  <si>
    <t>Fund 26</t>
  </si>
  <si>
    <t>Fund 28</t>
  </si>
  <si>
    <t>Fund 29</t>
  </si>
  <si>
    <t>EPC 1100-1500</t>
  </si>
  <si>
    <t>325200-325399 only</t>
  </si>
  <si>
    <t>325800 only</t>
  </si>
  <si>
    <t>http://www.colorado.edu/abs/interdepartmental-sales-purchases.</t>
  </si>
  <si>
    <t>On this page, you will also find a discussion about Auxiliary Enterprises and Internal Service Centers.</t>
  </si>
  <si>
    <r>
      <rPr>
        <vertAlign val="superscript"/>
        <sz val="8"/>
        <rFont val="Arial"/>
        <family val="2"/>
      </rPr>
      <t>1</t>
    </r>
    <r>
      <rPr>
        <sz val="8"/>
        <rFont val="Arial"/>
        <family val="2"/>
      </rPr>
      <t xml:space="preserve"> EPC is an attribute at the program level.  To find your program in PeopleSoft Finance, navigate to General Ledger / ChartFields / Program.  Once you find your program, click on the "program CU attributes" tab to find the EPC.</t>
    </r>
  </si>
  <si>
    <r>
      <rPr>
        <vertAlign val="superscript"/>
        <sz val="8"/>
        <rFont val="Arial"/>
        <family val="2"/>
      </rPr>
      <t>2</t>
    </r>
    <r>
      <rPr>
        <sz val="8"/>
        <rFont val="Arial"/>
        <family val="2"/>
      </rPr>
      <t xml:space="preserve"> If using ID Revenue for the selling unit, the purchasing unit must record an ID Expense.  A list of ID expense codes is on the ABS Website:</t>
    </r>
  </si>
  <si>
    <t>Once you've entered all of the necessary information, cells highlighted in green can be pasted into Part B, Step 7.</t>
  </si>
  <si>
    <t>Step 1:</t>
  </si>
  <si>
    <t>Step 2:</t>
  </si>
  <si>
    <t>Step 3:</t>
  </si>
  <si>
    <t>Step 4:</t>
  </si>
  <si>
    <t>Step 5:</t>
  </si>
  <si>
    <t>Step 6:</t>
  </si>
  <si>
    <t>Step 7:</t>
  </si>
  <si>
    <t>Step 8:</t>
  </si>
  <si>
    <t>Step 9:</t>
  </si>
  <si>
    <t>Step 10:</t>
  </si>
  <si>
    <t>Step 11:</t>
  </si>
  <si>
    <t>Step 12:</t>
  </si>
  <si>
    <t>complete:</t>
  </si>
  <si>
    <t>Rate sheet version 1.06</t>
  </si>
  <si>
    <t>Departmental fund 26s are not revenue generating, except for payments received for royalties.</t>
  </si>
  <si>
    <t>Introduction</t>
  </si>
  <si>
    <t>Fund 78 Speedtype Number</t>
  </si>
  <si>
    <t>X</t>
  </si>
  <si>
    <t>RBSA Worksheet--Lab/Title</t>
  </si>
  <si>
    <t>Manager</t>
  </si>
  <si>
    <t>Speedtype</t>
  </si>
  <si>
    <t>Fund 78 Speedtype</t>
  </si>
  <si>
    <t>General Explantion of Service:</t>
  </si>
  <si>
    <t>UNITS</t>
  </si>
  <si>
    <t>Units of Sale</t>
  </si>
  <si>
    <t>Projected Sales</t>
  </si>
  <si>
    <t>Service 1</t>
  </si>
  <si>
    <t>Service 2</t>
  </si>
  <si>
    <t>Service 3</t>
  </si>
  <si>
    <t>Service 4</t>
  </si>
  <si>
    <t>Service 5</t>
  </si>
  <si>
    <t>Service 6</t>
  </si>
  <si>
    <t>Customer Mix</t>
  </si>
  <si>
    <t>Internal</t>
  </si>
  <si>
    <t>Federal</t>
  </si>
  <si>
    <t>Ext nonprofit</t>
  </si>
  <si>
    <t>Ext corporate</t>
  </si>
  <si>
    <t>SERVICE 1</t>
  </si>
  <si>
    <t>SERVICE 2</t>
  </si>
  <si>
    <t>SERVICE 3</t>
  </si>
  <si>
    <t>SERVICE 4</t>
  </si>
  <si>
    <t>SERVICE 5</t>
  </si>
  <si>
    <t>LABOR</t>
  </si>
  <si>
    <t>EID</t>
  </si>
  <si>
    <t>Account/Title</t>
  </si>
  <si>
    <t>Annual Hours</t>
  </si>
  <si>
    <t>% to RBSA</t>
  </si>
  <si>
    <t>Annual Salary</t>
  </si>
  <si>
    <t>Cost per hour</t>
  </si>
  <si>
    <t>Emp 1</t>
  </si>
  <si>
    <t>Emp 2</t>
  </si>
  <si>
    <t>Emp 3</t>
  </si>
  <si>
    <t>Emp 4</t>
  </si>
  <si>
    <t>Emp 5</t>
  </si>
  <si>
    <t>Total Annual Labor Costs</t>
  </si>
  <si>
    <t>CONSUMABLES/VARIABLE</t>
  </si>
  <si>
    <t>Cost</t>
  </si>
  <si>
    <t>per Unit</t>
  </si>
  <si>
    <t>Consumable 1</t>
  </si>
  <si>
    <t>Consumable 2</t>
  </si>
  <si>
    <t>Consumable 3</t>
  </si>
  <si>
    <t>Consumable 4</t>
  </si>
  <si>
    <t>Consumable 5</t>
  </si>
  <si>
    <t>Total Annual Variable Costs</t>
  </si>
  <si>
    <t>Number of trips</t>
  </si>
  <si>
    <t>Ave Expense</t>
  </si>
  <si>
    <t>CAPITAL/FIXED</t>
  </si>
  <si>
    <t>Lifespan</t>
  </si>
  <si>
    <t>% RBSA</t>
  </si>
  <si>
    <t>RBSA Costs</t>
  </si>
  <si>
    <t>Total Annual Capital Costs</t>
  </si>
  <si>
    <t>Annual  Quantity</t>
  </si>
  <si>
    <t>Maintenance</t>
  </si>
  <si>
    <t>Dept/Overhead Surcharge</t>
  </si>
  <si>
    <t>GAIR</t>
  </si>
  <si>
    <t>Annual Costs</t>
  </si>
  <si>
    <t>Total GAIR</t>
  </si>
  <si>
    <t>TOTAL ANNUAL COSTS</t>
  </si>
  <si>
    <t>Labor</t>
  </si>
  <si>
    <t>Variable</t>
  </si>
  <si>
    <t>Fixed</t>
  </si>
  <si>
    <t>Overhead</t>
  </si>
  <si>
    <t>TOTAL</t>
  </si>
  <si>
    <t>Note: Additional information regarding revenue account codes is available on the BFP Website:</t>
  </si>
  <si>
    <t>https://www.colorado.edu/bfp/planning-resources/rate-based-service-activities/rbsa-bookkeeping</t>
  </si>
  <si>
    <t>Equipment 1</t>
  </si>
  <si>
    <t>Equipment 2</t>
  </si>
  <si>
    <t>Equipment 3</t>
  </si>
  <si>
    <t>Equipment 4</t>
  </si>
  <si>
    <t>Desired Rates</t>
  </si>
  <si>
    <r>
      <t xml:space="preserve">This tool has been provided for use in developing rates for </t>
    </r>
    <r>
      <rPr>
        <b/>
        <sz val="10"/>
        <rFont val="Arial"/>
        <family val="2"/>
      </rPr>
      <t>Rate-Based Service Activities (RBSAs)</t>
    </r>
    <r>
      <rPr>
        <sz val="10"/>
        <rFont val="Arial"/>
        <family val="2"/>
      </rPr>
      <t>.  This will allow each campus unit engaging in rate-based services to satisfy federal regulations relating to internal services, and to comply with campus policy and guidelines relating to both internal and external sales.</t>
    </r>
  </si>
  <si>
    <t>Once you submit your rate sheet, a collegue from the Contoller's Office may reach out to you to provide feedback or support in the event that further clarification or detail is needed.  Submission of a rate sheet that is complete, has no omissions, flags, or error messages, and selects allowable rates constitutes the required compliance step.  As an extra and optional step, you are free to engage with the Contoller's Offfice at any time throughout the year for discussion about the business planning implications of the rates that you have selected (e.g., the sustainability of relatively level rates over time, optimal application of department subsidies, etc.).</t>
  </si>
  <si>
    <t>At a minimum, an RBSA must retain certain documentation for the periods of time noted per the UCCS Records Retention APS, and Schedule 7 of the Colorado State Archives Records Management Manual. Generally, this includes:</t>
  </si>
  <si>
    <t>Information on Retention of University Records:</t>
  </si>
  <si>
    <t>https://compliance.uccs.edu/news/record-retention</t>
  </si>
  <si>
    <t xml:space="preserve">For information about these and other financial guidelines, go to the Controller's Office web site at: </t>
  </si>
  <si>
    <t>https://rmd.uccs.edu/uccs-controllers-office</t>
  </si>
  <si>
    <t>Controller's Office FAQs:</t>
  </si>
  <si>
    <t xml:space="preserve">Finally, for RBSAs with any external customers, near the end of each fiscal year, you may need to transfer gains generated from external sales (if any) to a Fund 78 (plant fund) in order to maintain compliance in addition to followng FYE Recommendations from UCCS Budget and Planning Office. </t>
  </si>
  <si>
    <t xml:space="preserve">External customers, including students and Fund 80 programs, can be charged more than actual cost. Product sales to external customers may be subject to sales tax.  For guidance on sales tax, please refer to the UBIT FAQs at: </t>
  </si>
  <si>
    <t>https://rmd.uccs.edu/uccs-controllers-office/ubit-faqs</t>
  </si>
  <si>
    <t xml:space="preserve">For the remainder of this year and for the full fiscal year ahead, please continue to monitor your planned and actual revenues and expenses.  In rare cases, in the event of a major change during the year in your service center (e.g., a brand new product/service offering, substantial changes in expected revenues or expenses, etc.), a mid-cycle review and revision of your rates may be appropriate.  Please contact rbsa@uccs.edu, at any time if this may be applicable to you.  
</t>
  </si>
  <si>
    <t>Fill out the rate sheet, referring to the comments provided in many of the cells and any pop-up messages.  Upon completion of the workbook, email the electronic copy to rbsa@uccs.edu.</t>
  </si>
  <si>
    <r>
      <rPr>
        <sz val="10"/>
        <rFont val="Arial"/>
        <family val="2"/>
      </rPr>
      <t>to learn more, or contact rbsa@uccs.edu</t>
    </r>
    <r>
      <rPr>
        <u/>
        <sz val="10"/>
        <color theme="10"/>
        <rFont val="Arial"/>
        <family val="2"/>
      </rPr>
      <t>,</t>
    </r>
    <r>
      <rPr>
        <sz val="10"/>
        <rFont val="Arial"/>
        <family val="2"/>
      </rPr>
      <t xml:space="preserve"> to engage with us in dialogue.  We would be happy to partner</t>
    </r>
  </si>
  <si>
    <r>
      <t xml:space="preserve">Submit this file to </t>
    </r>
    <r>
      <rPr>
        <u/>
        <sz val="10"/>
        <color rgb="FF0070C0"/>
        <rFont val="Arial"/>
        <family val="2"/>
      </rPr>
      <t>rbsa@uccs.edu</t>
    </r>
    <r>
      <rPr>
        <sz val="10"/>
        <color rgb="FFC00000"/>
        <rFont val="Arial"/>
        <family val="2"/>
      </rPr>
      <t xml:space="preserve"> when a new activity requires a rate or when a current activity needs a rate review. Rate reviews are due annually or bi-annually on March 31st, frequency is determined by the risk level.</t>
    </r>
  </si>
  <si>
    <r>
      <t xml:space="preserve">Sign the Certification tab &amp; send it to </t>
    </r>
    <r>
      <rPr>
        <sz val="10"/>
        <color rgb="FF0070C0"/>
        <rFont val="Arial"/>
        <family val="2"/>
      </rPr>
      <t>rbsa@uccs.edu</t>
    </r>
    <r>
      <rPr>
        <sz val="10"/>
        <color rgb="FFC00000"/>
        <rFont val="Arial"/>
        <family val="2"/>
      </rPr>
      <t>.</t>
    </r>
  </si>
  <si>
    <t xml:space="preserve">Need help?  Please contact your Area Accountant or rbsa@uccs.edu.
Email completed rate proposals and a signed copy of this Certification electronically to rbsa@uccs.edu.
</t>
  </si>
  <si>
    <t>uccs-controllers-office/frequently-asked-questions/rate-based-service-activities</t>
  </si>
  <si>
    <t>https://rmd.uccs.edu/uccs-controllers-office/frequently-asked-questions/rate-based-service-activities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</si>
</sst>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0.0%"/>
    <numFmt numFmtId="165" formatCode="_(* #,##0_);_(* \(#,##0\);_(* &quot;-&quot;??_);_(@_)"/>
    <numFmt numFmtId="166" formatCode="_(&quot;$&quot;#,##0_);_(&quot;$&quot;\(#,##0\);_(&quot;-&quot;_);_(@_)"/>
    <numFmt numFmtId="167" formatCode="_(&quot;$&quot;#,##0.00_);_(&quot;$&quot;\(#,##0.00\);_(&quot;-&quot;_);_(@_)"/>
    <numFmt numFmtId="168" formatCode="_(&quot;$&quot;#,##0_);_(\(&quot;$&quot;#,##0\);_(&quot;-&quot;_);_(@_)"/>
    <numFmt numFmtId="169" formatCode="00000000"/>
    <numFmt numFmtId="170" formatCode="[$-409]mmmm\-yy;@"/>
    <numFmt numFmtId="171" formatCode="_(&quot;$&quot;#,##0.00_);_(\(&quot;$&quot;#,##0.00\);_(&quot;-&quot;_);_(@_)"/>
    <numFmt numFmtId="172" formatCode="&quot;$&quot;#,##0"/>
    <numFmt numFmtId="173" formatCode="0&quot; days&quot;"/>
    <numFmt numFmtId="174" formatCode="0&quot; internal days&quot;"/>
    <numFmt numFmtId="175" formatCode="[$-409]mmmm\ d\,\ yyyy;@"/>
    <numFmt numFmtId="176" formatCode="_(&quot;$&quot;* #,##0_);_(&quot;$&quot;* \(#,##0\);_(&quot;$&quot;* &quot;-&quot;??_);_(@_)"/>
    <numFmt numFmtId="177" formatCode="_(&quot;$&quot;* #,##0.0_);_(&quot;$&quot;* \(#,##0.0\);_(&quot;$&quot;* &quot;-&quot;??_);_(@_)"/>
    <numFmt numFmtId="178" formatCode="_(&quot;$&quot;* #,##0_);_(&quot;$&quot;* \(#,##0\);_(&quot;$&quot;* &quot;-&quot;?_);_(@_)"/>
  </numFmts>
  <fonts count="96"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0"/>
      <name val="Arial"/>
      <family val="2"/>
    </font>
    <font>
      <sz val="10"/>
      <name val="Arial"/>
      <family val="2"/>
    </font>
    <font>
      <b/>
      <sz val="10"/>
      <name val="Arial"/>
      <family val="2"/>
    </font>
    <font>
      <i/>
      <sz val="8"/>
      <name val="Arial"/>
      <family val="2"/>
    </font>
    <font>
      <b/>
      <i/>
      <sz val="10"/>
      <name val="Arial"/>
      <family val="2"/>
    </font>
    <font>
      <b/>
      <sz val="10"/>
      <color indexed="8"/>
      <name val="Arial"/>
      <family val="2"/>
    </font>
    <font>
      <sz val="8"/>
      <color theme="1"/>
      <name val="Arial"/>
      <family val="2"/>
    </font>
    <font>
      <b/>
      <sz val="8"/>
      <color theme="1"/>
      <name val="Arial"/>
      <family val="2"/>
    </font>
    <font>
      <b/>
      <sz val="9"/>
      <color indexed="81"/>
      <name val="Tahoma"/>
      <family val="2"/>
    </font>
    <font>
      <sz val="9"/>
      <color indexed="81"/>
      <name val="Tahoma"/>
      <family val="2"/>
    </font>
    <font>
      <i/>
      <sz val="8"/>
      <color theme="1"/>
      <name val="Arial"/>
      <family val="2"/>
    </font>
    <font>
      <i/>
      <sz val="10"/>
      <color theme="1"/>
      <name val="Arial"/>
      <family val="2"/>
    </font>
    <font>
      <sz val="10"/>
      <color theme="1" tint="0.499984740745262"/>
      <name val="Arial"/>
      <family val="2"/>
    </font>
    <font>
      <sz val="8"/>
      <color theme="1" tint="0.499984740745262"/>
      <name val="Arial"/>
      <family val="2"/>
    </font>
    <font>
      <b/>
      <sz val="10"/>
      <color theme="0"/>
      <name val="Arial"/>
      <family val="2"/>
    </font>
    <font>
      <sz val="10"/>
      <color theme="0"/>
      <name val="Arial"/>
      <family val="2"/>
    </font>
    <font>
      <b/>
      <sz val="12"/>
      <color theme="1"/>
      <name val="Arial"/>
      <family val="2"/>
    </font>
    <font>
      <u/>
      <sz val="10"/>
      <color theme="1"/>
      <name val="Arial"/>
      <family val="2"/>
    </font>
    <font>
      <sz val="8"/>
      <color theme="0"/>
      <name val="Arial"/>
      <family val="2"/>
    </font>
    <font>
      <i/>
      <sz val="10"/>
      <color theme="0"/>
      <name val="Arial"/>
      <family val="2"/>
    </font>
    <font>
      <sz val="5"/>
      <color theme="0"/>
      <name val="Arial"/>
      <family val="2"/>
    </font>
    <font>
      <sz val="10"/>
      <color rgb="FF0070C0"/>
      <name val="Arial"/>
      <family val="2"/>
    </font>
    <font>
      <b/>
      <sz val="8"/>
      <color theme="1" tint="0.499984740745262"/>
      <name val="Arial"/>
      <family val="2"/>
    </font>
    <font>
      <sz val="5"/>
      <color rgb="FFFF0000"/>
      <name val="Arial"/>
      <family val="2"/>
    </font>
    <font>
      <b/>
      <sz val="8"/>
      <name val="Arial"/>
      <family val="2"/>
    </font>
    <font>
      <sz val="12"/>
      <color theme="1"/>
      <name val="Arial"/>
      <family val="2"/>
    </font>
    <font>
      <sz val="6"/>
      <color theme="1" tint="0.499984740745262"/>
      <name val="Arial"/>
      <family val="2"/>
    </font>
    <font>
      <b/>
      <i/>
      <sz val="10"/>
      <color theme="1"/>
      <name val="Arial"/>
      <family val="2"/>
    </font>
    <font>
      <i/>
      <sz val="8"/>
      <color theme="1" tint="0.499984740745262"/>
      <name val="Arial"/>
      <family val="2"/>
    </font>
    <font>
      <i/>
      <sz val="12"/>
      <color theme="1"/>
      <name val="Arial"/>
      <family val="2"/>
    </font>
    <font>
      <b/>
      <sz val="12"/>
      <color indexed="8"/>
      <name val="Arial"/>
      <family val="2"/>
    </font>
    <font>
      <i/>
      <sz val="10"/>
      <color indexed="8"/>
      <name val="Arial"/>
      <family val="2"/>
    </font>
    <font>
      <sz val="10"/>
      <color indexed="8"/>
      <name val="Arial"/>
      <family val="2"/>
    </font>
    <font>
      <sz val="16"/>
      <color indexed="8"/>
      <name val="Arial"/>
      <family val="2"/>
    </font>
    <font>
      <i/>
      <sz val="10"/>
      <color rgb="FFC00000"/>
      <name val="Arial"/>
      <family val="2"/>
    </font>
    <font>
      <sz val="10"/>
      <color rgb="FFFF0000"/>
      <name val="Arial"/>
      <family val="2"/>
    </font>
    <font>
      <i/>
      <sz val="10"/>
      <name val="Arial"/>
      <family val="2"/>
    </font>
    <font>
      <sz val="10"/>
      <color theme="1" tint="0.34998626667073579"/>
      <name val="Arial"/>
      <family val="2"/>
    </font>
    <font>
      <i/>
      <sz val="8"/>
      <color theme="1" tint="0.34998626667073579"/>
      <name val="Arial"/>
      <family val="2"/>
    </font>
    <font>
      <b/>
      <sz val="10"/>
      <color rgb="FFFF0000"/>
      <name val="Arial"/>
      <family val="2"/>
    </font>
    <font>
      <u/>
      <sz val="10"/>
      <color theme="10"/>
      <name val="Arial"/>
      <family val="2"/>
    </font>
    <font>
      <b/>
      <sz val="10"/>
      <color theme="1" tint="0.34998626667073579"/>
      <name val="Arial"/>
      <family val="2"/>
    </font>
    <font>
      <u/>
      <sz val="10"/>
      <name val="Arial"/>
      <family val="2"/>
    </font>
    <font>
      <sz val="8"/>
      <color theme="1" tint="0.34998626667073579"/>
      <name val="Arial"/>
      <family val="2"/>
    </font>
    <font>
      <i/>
      <sz val="10"/>
      <color rgb="FFFF0000"/>
      <name val="Arial"/>
      <family val="2"/>
    </font>
    <font>
      <sz val="8"/>
      <color rgb="FFFF0000"/>
      <name val="Arial"/>
      <family val="2"/>
    </font>
    <font>
      <sz val="9"/>
      <color rgb="FFFF0000"/>
      <name val="Arial"/>
      <family val="2"/>
    </font>
    <font>
      <b/>
      <sz val="9"/>
      <color rgb="FFFF0000"/>
      <name val="Arial"/>
      <family val="2"/>
    </font>
    <font>
      <b/>
      <sz val="8"/>
      <color theme="1" tint="0.34998626667073579"/>
      <name val="Arial"/>
      <family val="2"/>
    </font>
    <font>
      <sz val="9"/>
      <color theme="1"/>
      <name val="Arial"/>
      <family val="2"/>
    </font>
    <font>
      <sz val="9"/>
      <color theme="1" tint="0.34998626667073579"/>
      <name val="Arial"/>
      <family val="2"/>
    </font>
    <font>
      <sz val="6"/>
      <color theme="1" tint="0.34998626667073579"/>
      <name val="Arial"/>
      <family val="2"/>
    </font>
    <font>
      <b/>
      <u/>
      <sz val="10"/>
      <color theme="10"/>
      <name val="Arial"/>
      <family val="2"/>
    </font>
    <font>
      <i/>
      <sz val="9"/>
      <color rgb="FFFF0000"/>
      <name val="Arial"/>
      <family val="2"/>
    </font>
    <font>
      <sz val="10"/>
      <color rgb="FF006100"/>
      <name val="Arial"/>
      <family val="2"/>
    </font>
    <font>
      <i/>
      <sz val="10"/>
      <color theme="1" tint="0.34998626667073579"/>
      <name val="Arial"/>
      <family val="2"/>
    </font>
    <font>
      <i/>
      <sz val="6"/>
      <color theme="1" tint="0.34998626667073579"/>
      <name val="Arial"/>
      <family val="2"/>
    </font>
    <font>
      <i/>
      <sz val="9"/>
      <name val="Arial"/>
      <family val="2"/>
    </font>
    <font>
      <sz val="16"/>
      <name val="Arial"/>
      <family val="2"/>
    </font>
    <font>
      <b/>
      <sz val="16"/>
      <color rgb="FFFF0000"/>
      <name val="Arial"/>
      <family val="2"/>
    </font>
    <font>
      <sz val="11"/>
      <name val="Arial"/>
      <family val="2"/>
    </font>
    <font>
      <b/>
      <i/>
      <sz val="12"/>
      <color rgb="FFC00000"/>
      <name val="Arial"/>
      <family val="2"/>
    </font>
    <font>
      <b/>
      <i/>
      <sz val="11"/>
      <color rgb="FFC00000"/>
      <name val="Arial"/>
      <family val="2"/>
    </font>
    <font>
      <sz val="10"/>
      <color rgb="FFC00000"/>
      <name val="Arial"/>
      <family val="2"/>
    </font>
    <font>
      <b/>
      <sz val="10"/>
      <color rgb="FFC00000"/>
      <name val="Arial"/>
      <family val="2"/>
    </font>
    <font>
      <b/>
      <u/>
      <sz val="12"/>
      <name val="Arial"/>
      <family val="2"/>
    </font>
    <font>
      <b/>
      <u/>
      <sz val="11"/>
      <name val="Arial"/>
      <family val="2"/>
    </font>
    <font>
      <u/>
      <sz val="10"/>
      <color indexed="12"/>
      <name val="Arial"/>
      <family val="2"/>
    </font>
    <font>
      <b/>
      <u/>
      <sz val="10"/>
      <name val="Arial"/>
      <family val="2"/>
    </font>
    <font>
      <sz val="8"/>
      <color rgb="FF000000"/>
      <name val="Tahoma"/>
      <family val="2"/>
    </font>
    <font>
      <sz val="16"/>
      <color rgb="FFFF0000"/>
      <name val="Arial"/>
      <family val="2"/>
    </font>
    <font>
      <b/>
      <sz val="11"/>
      <color indexed="8"/>
      <name val="Arial"/>
      <family val="2"/>
    </font>
    <font>
      <sz val="11"/>
      <color rgb="FF000000"/>
      <name val="Arial"/>
      <family val="2"/>
    </font>
    <font>
      <sz val="11"/>
      <color indexed="8"/>
      <name val="Arial"/>
      <family val="2"/>
    </font>
    <font>
      <sz val="11"/>
      <color theme="1"/>
      <name val="Arial"/>
      <family val="2"/>
    </font>
    <font>
      <u/>
      <sz val="8"/>
      <color theme="10"/>
      <name val="Arial"/>
      <family val="2"/>
    </font>
    <font>
      <sz val="16"/>
      <color theme="1"/>
      <name val="Arial"/>
      <family val="2"/>
    </font>
    <font>
      <vertAlign val="superscript"/>
      <sz val="10"/>
      <name val="Arial"/>
      <family val="2"/>
    </font>
    <font>
      <sz val="8"/>
      <name val="Arial"/>
      <family val="2"/>
    </font>
    <font>
      <sz val="12"/>
      <name val="Arial"/>
      <family val="2"/>
    </font>
    <font>
      <vertAlign val="superscript"/>
      <sz val="8"/>
      <name val="Arial"/>
      <family val="2"/>
    </font>
    <font>
      <sz val="6"/>
      <color theme="0"/>
      <name val="Arial"/>
      <family val="2"/>
    </font>
    <font>
      <b/>
      <sz val="11"/>
      <color theme="1"/>
      <name val="Calibri"/>
      <family val="2"/>
      <scheme val="minor"/>
    </font>
    <font>
      <b/>
      <i/>
      <sz val="14"/>
      <color theme="1"/>
      <name val="Calibri"/>
      <family val="2"/>
      <scheme val="minor"/>
    </font>
    <font>
      <i/>
      <sz val="11"/>
      <color theme="1"/>
      <name val="Calibri"/>
      <family val="2"/>
      <scheme val="minor"/>
    </font>
    <font>
      <i/>
      <sz val="11"/>
      <name val="Calibri"/>
      <family val="2"/>
      <scheme val="minor"/>
    </font>
    <font>
      <b/>
      <i/>
      <sz val="12"/>
      <color theme="1"/>
      <name val="Calibri"/>
      <family val="2"/>
      <scheme val="minor"/>
    </font>
    <font>
      <sz val="11"/>
      <name val="Calibri"/>
      <family val="2"/>
      <scheme val="minor"/>
    </font>
    <font>
      <i/>
      <sz val="11"/>
      <color rgb="FFFF0000"/>
      <name val="Calibri"/>
      <family val="2"/>
      <scheme val="minor"/>
    </font>
    <font>
      <u/>
      <sz val="10"/>
      <color rgb="FF0070C0"/>
      <name val="Arial"/>
      <family val="2"/>
    </font>
  </fonts>
  <fills count="1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34998626667073579"/>
        <bgColor indexed="64"/>
      </patternFill>
    </fill>
    <fill>
      <patternFill patternType="gray0625"/>
    </fill>
    <fill>
      <patternFill patternType="solid">
        <fgColor rgb="FFC6EFCE"/>
      </patternFill>
    </fill>
    <fill>
      <gradientFill degree="270">
        <stop position="0">
          <color theme="0"/>
        </stop>
        <stop position="1">
          <color theme="4" tint="0.40000610370189521"/>
        </stop>
      </gradientFill>
    </fill>
    <fill>
      <patternFill patternType="solid">
        <fgColor theme="2"/>
        <bgColor indexed="64"/>
      </patternFill>
    </fill>
    <fill>
      <patternFill patternType="solid">
        <fgColor theme="3" tint="0.79998168889431442"/>
        <bgColor indexed="64"/>
      </patternFill>
    </fill>
    <fill>
      <patternFill patternType="solid">
        <fgColor theme="0"/>
        <bgColor indexed="64"/>
      </patternFill>
    </fill>
  </fills>
  <borders count="48">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auto="1"/>
      </top>
      <bottom/>
      <diagonal/>
    </border>
    <border>
      <left/>
      <right style="thin">
        <color auto="1"/>
      </right>
      <top style="thin">
        <color auto="1"/>
      </top>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bottom/>
      <diagonal/>
    </border>
    <border>
      <left/>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style="thin">
        <color auto="1"/>
      </bottom>
      <diagonal/>
    </border>
    <border>
      <left/>
      <right/>
      <top style="hair">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hair">
        <color indexed="64"/>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style="medium">
        <color auto="1"/>
      </left>
      <right style="thin">
        <color indexed="64"/>
      </right>
      <top style="thin">
        <color indexed="64"/>
      </top>
      <bottom/>
      <diagonal/>
    </border>
    <border>
      <left style="thin">
        <color indexed="64"/>
      </left>
      <right style="medium">
        <color auto="1"/>
      </right>
      <top style="thin">
        <color indexed="64"/>
      </top>
      <bottom/>
      <diagonal/>
    </border>
    <border>
      <left style="medium">
        <color auto="1"/>
      </left>
      <right style="thin">
        <color indexed="64"/>
      </right>
      <top/>
      <bottom style="thin">
        <color indexed="64"/>
      </bottom>
      <diagonal/>
    </border>
    <border>
      <left style="thin">
        <color indexed="64"/>
      </left>
      <right style="medium">
        <color auto="1"/>
      </right>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indexed="64"/>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n">
        <color indexed="64"/>
      </top>
      <bottom style="medium">
        <color indexed="64"/>
      </bottom>
      <diagonal/>
    </border>
  </borders>
  <cellStyleXfs count="14">
    <xf numFmtId="0" fontId="0"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6" fillId="0" borderId="0"/>
    <xf numFmtId="0" fontId="46" fillId="0" borderId="0" applyNumberFormat="0" applyFill="0" applyBorder="0" applyAlignment="0" applyProtection="0"/>
    <xf numFmtId="0" fontId="60" fillId="11" borderId="0" applyNumberFormat="0" applyBorder="0" applyAlignment="0" applyProtection="0"/>
    <xf numFmtId="0" fontId="73"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cellStyleXfs>
  <cellXfs count="1193">
    <xf numFmtId="0" fontId="0" fillId="0" borderId="0" xfId="0"/>
    <xf numFmtId="0" fontId="6" fillId="0" borderId="0" xfId="5"/>
    <xf numFmtId="0" fontId="7" fillId="2" borderId="1" xfId="5" applyFont="1" applyFill="1" applyBorder="1" applyAlignment="1">
      <alignment horizontal="left" vertical="top"/>
    </xf>
    <xf numFmtId="0" fontId="7" fillId="0" borderId="0" xfId="5" applyFont="1"/>
    <xf numFmtId="0" fontId="7" fillId="2" borderId="1" xfId="5" applyFont="1" applyFill="1" applyBorder="1" applyAlignment="1">
      <alignment horizontal="center" vertical="top" wrapText="1"/>
    </xf>
    <xf numFmtId="0" fontId="8" fillId="2" borderId="1" xfId="5" applyFont="1" applyFill="1" applyBorder="1" applyAlignment="1">
      <alignment horizontal="center" vertical="top" wrapText="1"/>
    </xf>
    <xf numFmtId="0" fontId="7" fillId="2" borderId="1" xfId="5" applyFont="1" applyFill="1" applyBorder="1" applyAlignment="1">
      <alignment horizontal="center" vertical="top"/>
    </xf>
    <xf numFmtId="0" fontId="6" fillId="0" borderId="0" xfId="5" applyAlignment="1">
      <alignment vertical="top"/>
    </xf>
    <xf numFmtId="0" fontId="7" fillId="0" borderId="0" xfId="5" applyFont="1" applyBorder="1" applyAlignment="1">
      <alignment vertical="top"/>
    </xf>
    <xf numFmtId="0" fontId="7" fillId="2" borderId="1" xfId="5" applyFont="1" applyFill="1" applyBorder="1" applyAlignment="1">
      <alignment vertical="top"/>
    </xf>
    <xf numFmtId="0" fontId="9" fillId="0" borderId="0" xfId="5" applyFont="1"/>
    <xf numFmtId="164" fontId="0" fillId="0" borderId="0" xfId="3" applyNumberFormat="1" applyFont="1" applyFill="1" applyBorder="1" applyAlignment="1" applyProtection="1">
      <alignment vertical="top"/>
      <protection locked="0"/>
    </xf>
    <xf numFmtId="0" fontId="0" fillId="4" borderId="12" xfId="0" applyFill="1" applyBorder="1" applyAlignment="1" applyProtection="1">
      <alignment horizontal="center"/>
      <protection locked="0"/>
    </xf>
    <xf numFmtId="0" fontId="0" fillId="0" borderId="0" xfId="0" applyProtection="1">
      <protection hidden="1"/>
    </xf>
    <xf numFmtId="0" fontId="0" fillId="0" borderId="0" xfId="0" applyAlignment="1" applyProtection="1">
      <alignment horizontal="center"/>
      <protection hidden="1"/>
    </xf>
    <xf numFmtId="0" fontId="4" fillId="0" borderId="13" xfId="4" applyFont="1" applyBorder="1" applyProtection="1">
      <protection hidden="1"/>
    </xf>
    <xf numFmtId="0" fontId="36" fillId="0" borderId="14" xfId="4" applyFont="1" applyFill="1" applyBorder="1" applyAlignment="1" applyProtection="1">
      <alignment vertical="center"/>
      <protection hidden="1"/>
    </xf>
    <xf numFmtId="0" fontId="36" fillId="0" borderId="15" xfId="4" applyFont="1" applyFill="1" applyBorder="1" applyAlignment="1" applyProtection="1">
      <alignment horizontal="left" vertical="center"/>
      <protection hidden="1"/>
    </xf>
    <xf numFmtId="0" fontId="4" fillId="0" borderId="16" xfId="4" applyFont="1" applyBorder="1" applyProtection="1">
      <protection hidden="1"/>
    </xf>
    <xf numFmtId="0" fontId="36" fillId="0" borderId="0" xfId="4" applyFont="1" applyFill="1" applyBorder="1" applyAlignment="1" applyProtection="1">
      <alignment vertical="center"/>
      <protection hidden="1"/>
    </xf>
    <xf numFmtId="0" fontId="36" fillId="0" borderId="0" xfId="4" applyFont="1" applyFill="1" applyBorder="1" applyAlignment="1" applyProtection="1">
      <alignment horizontal="center" vertical="center"/>
      <protection hidden="1"/>
    </xf>
    <xf numFmtId="0" fontId="36" fillId="0" borderId="19" xfId="4" applyFont="1" applyFill="1" applyBorder="1" applyAlignment="1" applyProtection="1">
      <alignment horizontal="left" vertical="center"/>
      <protection hidden="1"/>
    </xf>
    <xf numFmtId="0" fontId="4" fillId="0" borderId="16" xfId="4" applyFont="1" applyFill="1" applyBorder="1" applyProtection="1">
      <protection hidden="1"/>
    </xf>
    <xf numFmtId="0" fontId="37" fillId="0" borderId="0" xfId="4" applyFont="1" applyFill="1" applyBorder="1" applyAlignment="1" applyProtection="1">
      <alignment horizontal="right"/>
      <protection hidden="1"/>
    </xf>
    <xf numFmtId="0" fontId="38" fillId="0" borderId="0" xfId="4" applyFont="1" applyFill="1" applyBorder="1" applyAlignment="1" applyProtection="1">
      <alignment horizontal="center"/>
      <protection hidden="1"/>
    </xf>
    <xf numFmtId="0" fontId="4" fillId="0" borderId="0" xfId="4" applyFont="1" applyFill="1" applyBorder="1" applyProtection="1">
      <protection hidden="1"/>
    </xf>
    <xf numFmtId="0" fontId="17" fillId="0" borderId="0" xfId="4" applyFont="1" applyFill="1" applyBorder="1" applyAlignment="1" applyProtection="1">
      <alignment horizontal="right"/>
      <protection hidden="1"/>
    </xf>
    <xf numFmtId="170" fontId="5" fillId="0" borderId="19" xfId="4" applyNumberFormat="1" applyFont="1" applyFill="1" applyBorder="1" applyAlignment="1" applyProtection="1">
      <alignment horizontal="center" wrapText="1"/>
      <protection hidden="1"/>
    </xf>
    <xf numFmtId="0" fontId="38" fillId="0" borderId="0" xfId="4" applyFont="1" applyFill="1" applyBorder="1" applyAlignment="1" applyProtection="1">
      <alignment wrapText="1"/>
      <protection hidden="1"/>
    </xf>
    <xf numFmtId="43" fontId="4" fillId="0" borderId="19" xfId="1" applyFont="1" applyFill="1" applyBorder="1" applyProtection="1">
      <protection hidden="1"/>
    </xf>
    <xf numFmtId="0" fontId="4" fillId="0" borderId="0" xfId="4" applyNumberFormat="1" applyFont="1" applyFill="1" applyBorder="1" applyAlignment="1" applyProtection="1">
      <protection hidden="1"/>
    </xf>
    <xf numFmtId="0" fontId="4" fillId="0" borderId="0" xfId="4" applyNumberFormat="1" applyFont="1" applyFill="1" applyBorder="1" applyAlignment="1" applyProtection="1">
      <alignment horizontal="right"/>
      <protection hidden="1"/>
    </xf>
    <xf numFmtId="0" fontId="4" fillId="0" borderId="21" xfId="4" applyFont="1" applyFill="1" applyBorder="1" applyProtection="1">
      <protection hidden="1"/>
    </xf>
    <xf numFmtId="0" fontId="37" fillId="0" borderId="22" xfId="4" applyFont="1" applyFill="1" applyBorder="1" applyAlignment="1" applyProtection="1">
      <alignment wrapText="1"/>
      <protection hidden="1"/>
    </xf>
    <xf numFmtId="0" fontId="4" fillId="0" borderId="22" xfId="4" applyFont="1" applyFill="1" applyBorder="1" applyProtection="1">
      <protection hidden="1"/>
    </xf>
    <xf numFmtId="5" fontId="4" fillId="0" borderId="23" xfId="4" applyNumberFormat="1" applyFont="1" applyFill="1" applyBorder="1" applyProtection="1">
      <protection hidden="1"/>
    </xf>
    <xf numFmtId="0" fontId="0" fillId="0" borderId="16" xfId="0" applyBorder="1" applyProtection="1">
      <protection hidden="1"/>
    </xf>
    <xf numFmtId="0" fontId="17" fillId="0" borderId="0" xfId="0" applyFont="1" applyBorder="1" applyProtection="1">
      <protection hidden="1"/>
    </xf>
    <xf numFmtId="0" fontId="0" fillId="0" borderId="0" xfId="0" applyBorder="1" applyProtection="1">
      <protection hidden="1"/>
    </xf>
    <xf numFmtId="0" fontId="0" fillId="0" borderId="19" xfId="0" applyBorder="1" applyProtection="1">
      <protection hidden="1"/>
    </xf>
    <xf numFmtId="0" fontId="17" fillId="0" borderId="0" xfId="0" applyFont="1" applyBorder="1" applyAlignment="1" applyProtection="1">
      <alignment horizontal="center"/>
      <protection hidden="1"/>
    </xf>
    <xf numFmtId="0" fontId="0" fillId="0" borderId="0" xfId="0" applyBorder="1" applyAlignment="1" applyProtection="1">
      <alignment horizontal="center"/>
      <protection hidden="1"/>
    </xf>
    <xf numFmtId="0" fontId="0" fillId="0" borderId="16" xfId="0" applyBorder="1" applyAlignment="1" applyProtection="1">
      <alignment horizontal="left"/>
      <protection hidden="1"/>
    </xf>
    <xf numFmtId="0" fontId="0" fillId="0" borderId="21" xfId="0" applyBorder="1" applyAlignment="1" applyProtection="1">
      <alignment horizontal="left"/>
      <protection hidden="1"/>
    </xf>
    <xf numFmtId="0" fontId="0" fillId="0" borderId="22" xfId="0" applyBorder="1" applyProtection="1">
      <protection hidden="1"/>
    </xf>
    <xf numFmtId="0" fontId="0" fillId="0" borderId="22" xfId="0" applyFill="1" applyBorder="1" applyAlignment="1" applyProtection="1">
      <alignment horizontal="left"/>
      <protection hidden="1"/>
    </xf>
    <xf numFmtId="0" fontId="0" fillId="0" borderId="23" xfId="0" applyBorder="1" applyProtection="1">
      <protection hidden="1"/>
    </xf>
    <xf numFmtId="0" fontId="0" fillId="0" borderId="0" xfId="0" applyAlignment="1" applyProtection="1">
      <alignment horizontal="left"/>
      <protection hidden="1"/>
    </xf>
    <xf numFmtId="0" fontId="0" fillId="0" borderId="0" xfId="0" applyFill="1" applyAlignment="1" applyProtection="1">
      <alignment horizontal="left"/>
      <protection hidden="1"/>
    </xf>
    <xf numFmtId="0" fontId="0" fillId="0" borderId="0" xfId="0" applyFill="1" applyBorder="1" applyAlignment="1" applyProtection="1">
      <alignment horizontal="left"/>
      <protection hidden="1"/>
    </xf>
    <xf numFmtId="0" fontId="0" fillId="0" borderId="16" xfId="0" applyFill="1" applyBorder="1" applyAlignment="1" applyProtection="1">
      <alignment horizontal="left"/>
      <protection hidden="1"/>
    </xf>
    <xf numFmtId="0" fontId="0" fillId="0" borderId="0" xfId="0" applyFill="1" applyBorder="1" applyProtection="1">
      <protection hidden="1"/>
    </xf>
    <xf numFmtId="170" fontId="5" fillId="0" borderId="0" xfId="4" applyNumberFormat="1" applyFont="1" applyFill="1" applyBorder="1" applyAlignment="1" applyProtection="1">
      <alignment horizontal="center" wrapText="1"/>
      <protection hidden="1"/>
    </xf>
    <xf numFmtId="0" fontId="0" fillId="0" borderId="19" xfId="0" applyFill="1" applyBorder="1" applyProtection="1">
      <protection hidden="1"/>
    </xf>
    <xf numFmtId="0" fontId="0" fillId="0" borderId="0" xfId="0" applyFill="1" applyProtection="1">
      <protection hidden="1"/>
    </xf>
    <xf numFmtId="0" fontId="0" fillId="0" borderId="0" xfId="0" applyFill="1" applyBorder="1" applyAlignment="1" applyProtection="1">
      <alignment horizontal="right"/>
      <protection hidden="1"/>
    </xf>
    <xf numFmtId="0" fontId="0" fillId="0" borderId="0" xfId="0" applyBorder="1" applyAlignment="1" applyProtection="1">
      <alignment horizontal="left"/>
      <protection hidden="1"/>
    </xf>
    <xf numFmtId="0" fontId="0" fillId="0" borderId="0" xfId="0" applyBorder="1" applyAlignment="1" applyProtection="1">
      <alignment horizontal="right"/>
      <protection hidden="1"/>
    </xf>
    <xf numFmtId="0" fontId="42" fillId="0" borderId="0" xfId="0" applyFont="1" applyBorder="1" applyProtection="1">
      <protection hidden="1"/>
    </xf>
    <xf numFmtId="0" fontId="0" fillId="0" borderId="22" xfId="0" applyBorder="1" applyAlignment="1" applyProtection="1">
      <alignment horizontal="left"/>
      <protection hidden="1"/>
    </xf>
    <xf numFmtId="0" fontId="0" fillId="0" borderId="0" xfId="0" applyAlignment="1" applyProtection="1">
      <protection hidden="1"/>
    </xf>
    <xf numFmtId="0" fontId="49" fillId="5" borderId="0" xfId="0" applyFont="1" applyFill="1" applyBorder="1" applyAlignment="1" applyProtection="1">
      <alignment horizontal="left"/>
      <protection hidden="1"/>
    </xf>
    <xf numFmtId="0" fontId="49" fillId="5" borderId="0" xfId="0" applyFont="1" applyFill="1" applyBorder="1" applyAlignment="1" applyProtection="1">
      <alignment horizontal="center"/>
      <protection hidden="1"/>
    </xf>
    <xf numFmtId="0" fontId="43" fillId="5" borderId="0" xfId="0" applyFont="1" applyFill="1" applyBorder="1" applyAlignment="1" applyProtection="1">
      <protection hidden="1"/>
    </xf>
    <xf numFmtId="0" fontId="49" fillId="5" borderId="0" xfId="0" applyFont="1" applyFill="1" applyBorder="1" applyAlignment="1" applyProtection="1">
      <protection hidden="1"/>
    </xf>
    <xf numFmtId="0" fontId="43" fillId="5" borderId="0" xfId="0" applyNumberFormat="1" applyFont="1" applyFill="1" applyBorder="1" applyAlignment="1" applyProtection="1">
      <alignment wrapText="1"/>
      <protection hidden="1"/>
    </xf>
    <xf numFmtId="0" fontId="43" fillId="5" borderId="0" xfId="0" applyNumberFormat="1" applyFont="1" applyFill="1" applyBorder="1" applyAlignment="1" applyProtection="1">
      <alignment shrinkToFit="1"/>
      <protection hidden="1"/>
    </xf>
    <xf numFmtId="0" fontId="43" fillId="0" borderId="0" xfId="0" applyFont="1" applyBorder="1" applyAlignment="1" applyProtection="1">
      <protection hidden="1"/>
    </xf>
    <xf numFmtId="0" fontId="19" fillId="0" borderId="0" xfId="0" applyFont="1" applyFill="1" applyBorder="1" applyAlignment="1" applyProtection="1">
      <alignment horizontal="left"/>
      <protection hidden="1"/>
    </xf>
    <xf numFmtId="0" fontId="0" fillId="0" borderId="0" xfId="0" applyFont="1" applyBorder="1" applyAlignment="1" applyProtection="1">
      <protection hidden="1"/>
    </xf>
    <xf numFmtId="0" fontId="12" fillId="0" borderId="0" xfId="0" applyFont="1" applyBorder="1" applyAlignment="1" applyProtection="1">
      <protection hidden="1"/>
    </xf>
    <xf numFmtId="0" fontId="0" fillId="0" borderId="0" xfId="0" applyFont="1" applyFill="1" applyBorder="1" applyAlignment="1" applyProtection="1">
      <protection hidden="1"/>
    </xf>
    <xf numFmtId="0" fontId="21" fillId="0" borderId="0" xfId="0" applyFont="1" applyFill="1" applyBorder="1" applyAlignment="1" applyProtection="1">
      <protection hidden="1"/>
    </xf>
    <xf numFmtId="0" fontId="5" fillId="0" borderId="0" xfId="0" applyFont="1" applyBorder="1" applyAlignment="1" applyProtection="1">
      <alignment shrinkToFit="1"/>
      <protection hidden="1"/>
    </xf>
    <xf numFmtId="0" fontId="5" fillId="0" borderId="0" xfId="0" applyFont="1" applyFill="1" applyBorder="1" applyAlignment="1" applyProtection="1">
      <alignment shrinkToFit="1"/>
      <protection hidden="1"/>
    </xf>
    <xf numFmtId="0" fontId="21" fillId="0" borderId="0" xfId="0" applyFont="1" applyBorder="1" applyAlignment="1" applyProtection="1">
      <protection hidden="1"/>
    </xf>
    <xf numFmtId="0" fontId="47" fillId="5" borderId="0" xfId="0" applyFont="1" applyFill="1" applyBorder="1" applyAlignment="1" applyProtection="1">
      <alignment horizontal="center"/>
      <protection hidden="1"/>
    </xf>
    <xf numFmtId="0" fontId="54" fillId="5" borderId="0" xfId="0" applyFont="1" applyFill="1" applyBorder="1" applyAlignment="1" applyProtection="1">
      <alignment horizontal="left"/>
      <protection hidden="1"/>
    </xf>
    <xf numFmtId="0" fontId="54" fillId="5" borderId="0" xfId="0" applyFont="1" applyFill="1" applyBorder="1" applyAlignment="1" applyProtection="1">
      <alignment horizontal="center"/>
      <protection hidden="1"/>
    </xf>
    <xf numFmtId="0" fontId="28" fillId="0" borderId="0" xfId="0" applyFont="1" applyFill="1" applyBorder="1" applyAlignment="1" applyProtection="1">
      <alignment horizontal="left"/>
      <protection hidden="1"/>
    </xf>
    <xf numFmtId="0" fontId="5" fillId="0" borderId="0" xfId="0" applyFont="1" applyBorder="1" applyAlignment="1" applyProtection="1">
      <protection hidden="1"/>
    </xf>
    <xf numFmtId="0" fontId="13" fillId="0" borderId="0" xfId="0" applyFont="1" applyBorder="1" applyAlignment="1" applyProtection="1">
      <protection hidden="1"/>
    </xf>
    <xf numFmtId="0" fontId="5" fillId="0" borderId="0" xfId="0" applyFont="1" applyFill="1" applyBorder="1" applyAlignment="1" applyProtection="1">
      <protection hidden="1"/>
    </xf>
    <xf numFmtId="0" fontId="20" fillId="0" borderId="0" xfId="0" applyFont="1" applyFill="1" applyBorder="1" applyAlignment="1" applyProtection="1">
      <protection hidden="1"/>
    </xf>
    <xf numFmtId="0" fontId="20" fillId="0" borderId="0" xfId="0" applyFont="1" applyBorder="1" applyAlignment="1" applyProtection="1">
      <protection hidden="1"/>
    </xf>
    <xf numFmtId="0" fontId="49" fillId="5" borderId="0" xfId="0" applyFont="1" applyFill="1" applyBorder="1" applyAlignment="1" applyProtection="1">
      <alignment horizontal="center" vertical="center"/>
      <protection hidden="1"/>
    </xf>
    <xf numFmtId="0" fontId="19" fillId="0" borderId="2" xfId="0" applyFont="1" applyFill="1" applyBorder="1" applyAlignment="1" applyProtection="1">
      <alignment horizontal="center" vertical="center"/>
      <protection hidden="1"/>
    </xf>
    <xf numFmtId="0" fontId="22" fillId="0" borderId="10" xfId="0" applyFont="1" applyFill="1" applyBorder="1" applyAlignment="1" applyProtection="1">
      <alignment vertical="center"/>
      <protection hidden="1"/>
    </xf>
    <xf numFmtId="0" fontId="0" fillId="0" borderId="10" xfId="0" applyFont="1" applyFill="1" applyBorder="1" applyAlignment="1" applyProtection="1">
      <alignment vertical="center"/>
      <protection hidden="1"/>
    </xf>
    <xf numFmtId="0" fontId="12" fillId="0" borderId="10" xfId="0" applyFont="1" applyFill="1" applyBorder="1" applyAlignment="1" applyProtection="1">
      <alignment vertical="center"/>
      <protection hidden="1"/>
    </xf>
    <xf numFmtId="0" fontId="0" fillId="0" borderId="11" xfId="0" applyFont="1" applyFill="1" applyBorder="1" applyAlignment="1" applyProtection="1">
      <alignment vertical="center"/>
      <protection hidden="1"/>
    </xf>
    <xf numFmtId="0" fontId="0" fillId="0" borderId="0" xfId="0" applyFont="1" applyFill="1" applyBorder="1" applyAlignment="1" applyProtection="1">
      <alignment vertical="center"/>
      <protection hidden="1"/>
    </xf>
    <xf numFmtId="0" fontId="21" fillId="0" borderId="0" xfId="0" applyFont="1" applyFill="1" applyBorder="1" applyAlignment="1" applyProtection="1">
      <alignment vertical="center"/>
      <protection hidden="1"/>
    </xf>
    <xf numFmtId="0" fontId="5" fillId="0" borderId="0" xfId="0" applyFont="1" applyFill="1" applyBorder="1" applyAlignment="1" applyProtection="1">
      <alignment horizontal="center" vertical="center" wrapText="1"/>
      <protection hidden="1"/>
    </xf>
    <xf numFmtId="0" fontId="5" fillId="0" borderId="0" xfId="0" applyFont="1" applyFill="1" applyBorder="1" applyAlignment="1" applyProtection="1">
      <alignment horizontal="center" vertical="center" shrinkToFit="1"/>
      <protection hidden="1"/>
    </xf>
    <xf numFmtId="0" fontId="0" fillId="0" borderId="0" xfId="0" applyFont="1" applyFill="1" applyBorder="1" applyAlignment="1" applyProtection="1">
      <alignment horizontal="center" vertical="center" wrapText="1"/>
      <protection hidden="1"/>
    </xf>
    <xf numFmtId="0" fontId="0" fillId="0" borderId="0" xfId="0" applyFont="1" applyFill="1" applyBorder="1" applyAlignment="1" applyProtection="1">
      <alignment vertical="center" shrinkToFit="1"/>
      <protection hidden="1"/>
    </xf>
    <xf numFmtId="0" fontId="44" fillId="5" borderId="0" xfId="0" applyFont="1" applyFill="1" applyBorder="1" applyAlignment="1" applyProtection="1">
      <alignment horizontal="center"/>
      <protection hidden="1"/>
    </xf>
    <xf numFmtId="0" fontId="34" fillId="0" borderId="3" xfId="0" applyFont="1" applyFill="1" applyBorder="1" applyAlignment="1" applyProtection="1">
      <alignment horizontal="center"/>
      <protection hidden="1"/>
    </xf>
    <xf numFmtId="0" fontId="17" fillId="0" borderId="0" xfId="0" applyFont="1" applyFill="1" applyBorder="1" applyAlignment="1" applyProtection="1">
      <protection hidden="1"/>
    </xf>
    <xf numFmtId="0" fontId="16" fillId="0" borderId="0" xfId="0" applyFont="1" applyFill="1" applyBorder="1" applyAlignment="1" applyProtection="1">
      <protection hidden="1"/>
    </xf>
    <xf numFmtId="0" fontId="17" fillId="0" borderId="4" xfId="0" applyFont="1" applyFill="1" applyBorder="1" applyAlignment="1" applyProtection="1">
      <protection hidden="1"/>
    </xf>
    <xf numFmtId="0" fontId="25" fillId="0" borderId="0" xfId="0" applyFont="1" applyFill="1" applyBorder="1" applyAlignment="1" applyProtection="1">
      <protection hidden="1"/>
    </xf>
    <xf numFmtId="0" fontId="17" fillId="0" borderId="0" xfId="0" applyFont="1" applyFill="1" applyBorder="1" applyAlignment="1" applyProtection="1">
      <alignment horizontal="center" wrapText="1"/>
      <protection hidden="1"/>
    </xf>
    <xf numFmtId="0" fontId="17" fillId="0" borderId="0" xfId="0" applyFont="1" applyFill="1" applyBorder="1" applyAlignment="1" applyProtection="1">
      <alignment horizontal="center" shrinkToFit="1"/>
      <protection hidden="1"/>
    </xf>
    <xf numFmtId="0" fontId="25" fillId="0" borderId="0" xfId="0" applyFont="1" applyFill="1" applyBorder="1" applyAlignment="1" applyProtection="1">
      <alignment horizontal="center"/>
      <protection hidden="1"/>
    </xf>
    <xf numFmtId="9" fontId="17" fillId="0" borderId="0" xfId="3" applyFont="1" applyFill="1" applyBorder="1" applyAlignment="1" applyProtection="1">
      <alignment horizontal="center" shrinkToFit="1"/>
      <protection hidden="1"/>
    </xf>
    <xf numFmtId="7" fontId="17" fillId="0" borderId="0" xfId="0" applyNumberFormat="1" applyFont="1" applyFill="1" applyBorder="1" applyAlignment="1" applyProtection="1">
      <alignment horizontal="center" wrapText="1"/>
      <protection hidden="1"/>
    </xf>
    <xf numFmtId="5" fontId="17" fillId="0" borderId="0" xfId="0" applyNumberFormat="1" applyFont="1" applyFill="1" applyBorder="1" applyAlignment="1" applyProtection="1">
      <alignment horizontal="center" wrapText="1"/>
      <protection hidden="1"/>
    </xf>
    <xf numFmtId="4" fontId="17" fillId="0" borderId="0" xfId="0" applyNumberFormat="1" applyFont="1" applyFill="1" applyBorder="1" applyAlignment="1" applyProtection="1">
      <alignment horizontal="center" wrapText="1"/>
      <protection hidden="1"/>
    </xf>
    <xf numFmtId="0" fontId="17" fillId="0" borderId="0" xfId="0" applyFont="1" applyFill="1" applyBorder="1" applyAlignment="1" applyProtection="1">
      <alignment horizontal="center"/>
      <protection hidden="1"/>
    </xf>
    <xf numFmtId="4" fontId="17" fillId="0" borderId="0" xfId="0" applyNumberFormat="1" applyFont="1" applyFill="1" applyBorder="1" applyAlignment="1" applyProtection="1">
      <alignment horizontal="center"/>
      <protection hidden="1"/>
    </xf>
    <xf numFmtId="7" fontId="17" fillId="0" borderId="0" xfId="0" applyNumberFormat="1" applyFont="1" applyFill="1" applyBorder="1" applyAlignment="1" applyProtection="1">
      <alignment horizontal="center"/>
      <protection hidden="1"/>
    </xf>
    <xf numFmtId="5" fontId="17" fillId="0" borderId="0" xfId="0" applyNumberFormat="1" applyFont="1" applyFill="1" applyBorder="1" applyAlignment="1" applyProtection="1">
      <alignment horizontal="center"/>
      <protection hidden="1"/>
    </xf>
    <xf numFmtId="0" fontId="19" fillId="0" borderId="3" xfId="0" applyFont="1" applyFill="1" applyBorder="1" applyAlignment="1" applyProtection="1">
      <alignment horizontal="center"/>
      <protection hidden="1"/>
    </xf>
    <xf numFmtId="0" fontId="0" fillId="0" borderId="0" xfId="0" applyFont="1" applyFill="1" applyBorder="1" applyAlignment="1" applyProtection="1">
      <alignment horizontal="left" indent="1"/>
      <protection hidden="1"/>
    </xf>
    <xf numFmtId="0" fontId="12" fillId="0" borderId="0" xfId="0" applyFont="1" applyFill="1" applyBorder="1" applyAlignment="1" applyProtection="1">
      <protection hidden="1"/>
    </xf>
    <xf numFmtId="0" fontId="0" fillId="0" borderId="4" xfId="0" applyFont="1" applyFill="1" applyBorder="1" applyAlignment="1" applyProtection="1">
      <protection hidden="1"/>
    </xf>
    <xf numFmtId="1" fontId="0" fillId="0" borderId="0" xfId="0" applyNumberFormat="1" applyFont="1" applyFill="1" applyBorder="1" applyAlignment="1" applyProtection="1">
      <alignment horizontal="center" wrapText="1"/>
      <protection hidden="1"/>
    </xf>
    <xf numFmtId="9" fontId="0" fillId="0" borderId="0" xfId="3" applyFont="1" applyFill="1" applyBorder="1" applyAlignment="1" applyProtection="1">
      <alignment horizontal="center"/>
      <protection hidden="1"/>
    </xf>
    <xf numFmtId="5" fontId="4" fillId="0" borderId="0" xfId="3" applyNumberFormat="1" applyFont="1" applyFill="1" applyBorder="1" applyAlignment="1" applyProtection="1">
      <alignment horizontal="right" shrinkToFit="1"/>
      <protection hidden="1"/>
    </xf>
    <xf numFmtId="9" fontId="0" fillId="0" borderId="0" xfId="3" applyFont="1" applyFill="1" applyBorder="1" applyAlignment="1" applyProtection="1">
      <alignment horizontal="center" wrapText="1"/>
      <protection hidden="1"/>
    </xf>
    <xf numFmtId="5" fontId="0" fillId="0" borderId="0" xfId="3" applyNumberFormat="1" applyFont="1" applyFill="1" applyBorder="1" applyAlignment="1" applyProtection="1">
      <alignment horizontal="right" shrinkToFit="1"/>
      <protection hidden="1"/>
    </xf>
    <xf numFmtId="7" fontId="0" fillId="0" borderId="0" xfId="0" applyNumberFormat="1" applyFont="1" applyFill="1" applyBorder="1" applyAlignment="1" applyProtection="1">
      <alignment horizontal="center" wrapText="1"/>
      <protection hidden="1"/>
    </xf>
    <xf numFmtId="1" fontId="0" fillId="0" borderId="0" xfId="0" applyNumberFormat="1" applyFont="1" applyFill="1" applyBorder="1" applyAlignment="1" applyProtection="1">
      <protection hidden="1"/>
    </xf>
    <xf numFmtId="4" fontId="0" fillId="0" borderId="0" xfId="0" applyNumberFormat="1" applyFont="1" applyFill="1" applyBorder="1" applyAlignment="1" applyProtection="1">
      <protection hidden="1"/>
    </xf>
    <xf numFmtId="7" fontId="0" fillId="0" borderId="0" xfId="0" applyNumberFormat="1" applyFont="1" applyFill="1" applyBorder="1" applyAlignment="1" applyProtection="1">
      <protection hidden="1"/>
    </xf>
    <xf numFmtId="5" fontId="0" fillId="0" borderId="0" xfId="0" applyNumberFormat="1" applyFont="1" applyFill="1" applyBorder="1" applyAlignment="1" applyProtection="1">
      <protection hidden="1"/>
    </xf>
    <xf numFmtId="5" fontId="12" fillId="0" borderId="0" xfId="0" applyNumberFormat="1" applyFont="1" applyFill="1" applyBorder="1" applyAlignment="1" applyProtection="1">
      <protection hidden="1"/>
    </xf>
    <xf numFmtId="5" fontId="0" fillId="0" borderId="4" xfId="0" applyNumberFormat="1" applyFont="1" applyFill="1" applyBorder="1" applyAlignment="1" applyProtection="1">
      <protection hidden="1"/>
    </xf>
    <xf numFmtId="5" fontId="21" fillId="0" borderId="0" xfId="0" applyNumberFormat="1" applyFont="1" applyFill="1" applyBorder="1" applyAlignment="1" applyProtection="1">
      <protection hidden="1"/>
    </xf>
    <xf numFmtId="5" fontId="0" fillId="0" borderId="0" xfId="0" applyNumberFormat="1" applyFont="1" applyFill="1" applyBorder="1" applyAlignment="1" applyProtection="1">
      <alignment wrapText="1"/>
      <protection hidden="1"/>
    </xf>
    <xf numFmtId="7" fontId="0" fillId="0" borderId="0" xfId="0" applyNumberFormat="1" applyFont="1" applyFill="1" applyBorder="1" applyAlignment="1" applyProtection="1">
      <alignment wrapText="1"/>
      <protection hidden="1"/>
    </xf>
    <xf numFmtId="5" fontId="0" fillId="0" borderId="0" xfId="0" applyNumberFormat="1" applyFont="1" applyFill="1" applyBorder="1" applyAlignment="1" applyProtection="1">
      <alignment horizontal="right" wrapText="1"/>
      <protection hidden="1"/>
    </xf>
    <xf numFmtId="0" fontId="5" fillId="0" borderId="0" xfId="0" applyFont="1" applyFill="1" applyBorder="1" applyAlignment="1" applyProtection="1">
      <alignment horizontal="center" wrapText="1"/>
      <protection hidden="1"/>
    </xf>
    <xf numFmtId="4" fontId="5" fillId="0" borderId="0" xfId="0" applyNumberFormat="1" applyFont="1" applyFill="1" applyBorder="1" applyAlignment="1" applyProtection="1">
      <alignment horizontal="center" wrapText="1"/>
      <protection hidden="1"/>
    </xf>
    <xf numFmtId="7" fontId="5" fillId="0" borderId="0" xfId="0" applyNumberFormat="1" applyFont="1" applyFill="1" applyBorder="1" applyAlignment="1" applyProtection="1">
      <alignment horizontal="center" wrapText="1"/>
      <protection hidden="1"/>
    </xf>
    <xf numFmtId="5" fontId="5" fillId="0" borderId="0" xfId="0" applyNumberFormat="1" applyFont="1" applyFill="1" applyBorder="1" applyAlignment="1" applyProtection="1">
      <alignment horizontal="right" wrapText="1"/>
      <protection hidden="1"/>
    </xf>
    <xf numFmtId="5" fontId="5" fillId="0" borderId="0" xfId="0" applyNumberFormat="1" applyFont="1" applyFill="1" applyBorder="1" applyAlignment="1" applyProtection="1">
      <alignment horizontal="center" wrapText="1"/>
      <protection hidden="1"/>
    </xf>
    <xf numFmtId="168" fontId="19" fillId="0" borderId="3" xfId="0" applyNumberFormat="1" applyFont="1" applyFill="1" applyBorder="1" applyAlignment="1" applyProtection="1">
      <alignment horizontal="center"/>
      <protection hidden="1"/>
    </xf>
    <xf numFmtId="168" fontId="0" fillId="0" borderId="0" xfId="0" applyNumberFormat="1" applyFont="1" applyFill="1" applyBorder="1" applyAlignment="1" applyProtection="1">
      <protection hidden="1"/>
    </xf>
    <xf numFmtId="0" fontId="0" fillId="0" borderId="0" xfId="0" applyNumberFormat="1" applyFont="1" applyFill="1" applyBorder="1" applyAlignment="1" applyProtection="1">
      <protection hidden="1"/>
    </xf>
    <xf numFmtId="168" fontId="24" fillId="0" borderId="0" xfId="0" applyNumberFormat="1" applyFont="1" applyFill="1" applyBorder="1" applyAlignment="1" applyProtection="1">
      <protection hidden="1"/>
    </xf>
    <xf numFmtId="168" fontId="0" fillId="0" borderId="4" xfId="0" applyNumberFormat="1" applyFont="1" applyFill="1" applyBorder="1" applyAlignment="1" applyProtection="1">
      <protection hidden="1"/>
    </xf>
    <xf numFmtId="168" fontId="21" fillId="0" borderId="0" xfId="0" applyNumberFormat="1" applyFont="1" applyFill="1" applyBorder="1" applyAlignment="1" applyProtection="1">
      <alignment horizontal="right"/>
      <protection hidden="1"/>
    </xf>
    <xf numFmtId="168" fontId="0" fillId="0" borderId="0" xfId="0" applyNumberFormat="1" applyFont="1" applyFill="1" applyBorder="1" applyAlignment="1" applyProtection="1">
      <alignment horizontal="right"/>
      <protection hidden="1"/>
    </xf>
    <xf numFmtId="168" fontId="0" fillId="0" borderId="0" xfId="0" applyNumberFormat="1" applyFont="1" applyFill="1" applyBorder="1" applyAlignment="1" applyProtection="1">
      <alignment horizontal="center"/>
      <protection hidden="1"/>
    </xf>
    <xf numFmtId="168" fontId="55" fillId="0" borderId="0" xfId="0" applyNumberFormat="1" applyFont="1" applyFill="1" applyBorder="1" applyAlignment="1" applyProtection="1">
      <alignment horizontal="right"/>
      <protection hidden="1"/>
    </xf>
    <xf numFmtId="5" fontId="0" fillId="0" borderId="0" xfId="0" applyNumberFormat="1" applyFont="1" applyFill="1" applyBorder="1" applyAlignment="1" applyProtection="1">
      <alignment horizontal="right"/>
      <protection hidden="1"/>
    </xf>
    <xf numFmtId="5" fontId="21" fillId="0" borderId="0" xfId="0" applyNumberFormat="1" applyFont="1" applyFill="1" applyBorder="1" applyAlignment="1" applyProtection="1">
      <alignment horizontal="right"/>
      <protection hidden="1"/>
    </xf>
    <xf numFmtId="5" fontId="55" fillId="0" borderId="0" xfId="0" applyNumberFormat="1" applyFont="1" applyFill="1" applyBorder="1" applyAlignment="1" applyProtection="1">
      <alignment horizontal="right"/>
      <protection hidden="1"/>
    </xf>
    <xf numFmtId="0" fontId="0" fillId="0" borderId="0" xfId="0" applyFont="1" applyFill="1" applyBorder="1" applyAlignment="1" applyProtection="1">
      <alignment horizontal="right"/>
      <protection hidden="1"/>
    </xf>
    <xf numFmtId="0" fontId="6" fillId="0" borderId="0" xfId="0" applyFont="1" applyFill="1" applyBorder="1" applyAlignment="1" applyProtection="1">
      <alignment horizontal="right"/>
      <protection hidden="1"/>
    </xf>
    <xf numFmtId="0" fontId="21" fillId="0" borderId="0" xfId="0" applyFont="1" applyFill="1" applyBorder="1" applyAlignment="1" applyProtection="1">
      <alignment horizontal="right"/>
      <protection hidden="1"/>
    </xf>
    <xf numFmtId="4" fontId="0" fillId="0" borderId="0" xfId="0" applyNumberFormat="1" applyFont="1" applyFill="1" applyBorder="1" applyAlignment="1" applyProtection="1">
      <alignment horizontal="center"/>
      <protection hidden="1"/>
    </xf>
    <xf numFmtId="0" fontId="49" fillId="5" borderId="3" xfId="0" applyFont="1" applyFill="1" applyBorder="1" applyAlignment="1" applyProtection="1">
      <alignment horizontal="center"/>
      <protection hidden="1"/>
    </xf>
    <xf numFmtId="0" fontId="49" fillId="5" borderId="0" xfId="0" applyFont="1" applyFill="1" applyBorder="1" applyAlignment="1" applyProtection="1">
      <alignment horizontal="right"/>
      <protection hidden="1"/>
    </xf>
    <xf numFmtId="168" fontId="49" fillId="5" borderId="0" xfId="0" applyNumberFormat="1" applyFont="1" applyFill="1" applyBorder="1" applyAlignment="1" applyProtection="1">
      <alignment horizontal="right"/>
      <protection hidden="1"/>
    </xf>
    <xf numFmtId="0" fontId="49" fillId="5" borderId="4" xfId="0" applyFont="1" applyFill="1" applyBorder="1" applyAlignment="1" applyProtection="1">
      <protection hidden="1"/>
    </xf>
    <xf numFmtId="0" fontId="49" fillId="5" borderId="0" xfId="0" applyNumberFormat="1" applyFont="1" applyFill="1" applyBorder="1" applyAlignment="1" applyProtection="1">
      <alignment horizontal="center"/>
      <protection hidden="1"/>
    </xf>
    <xf numFmtId="9" fontId="49" fillId="5" borderId="0" xfId="3" applyFont="1" applyFill="1" applyBorder="1" applyAlignment="1" applyProtection="1">
      <alignment horizontal="right"/>
      <protection hidden="1"/>
    </xf>
    <xf numFmtId="165" fontId="49" fillId="5" borderId="0" xfId="1" applyNumberFormat="1" applyFont="1" applyFill="1" applyBorder="1" applyAlignment="1" applyProtection="1">
      <alignment horizontal="right"/>
      <protection hidden="1"/>
    </xf>
    <xf numFmtId="37" fontId="49" fillId="5" borderId="0" xfId="3" applyNumberFormat="1" applyFont="1" applyFill="1" applyBorder="1" applyAlignment="1" applyProtection="1">
      <alignment horizontal="center" shrinkToFit="1"/>
      <protection hidden="1"/>
    </xf>
    <xf numFmtId="9" fontId="49" fillId="5" borderId="0" xfId="0" applyNumberFormat="1" applyFont="1" applyFill="1" applyBorder="1" applyAlignment="1" applyProtection="1">
      <alignment horizontal="right"/>
      <protection hidden="1"/>
    </xf>
    <xf numFmtId="165" fontId="49" fillId="5" borderId="0" xfId="0" applyNumberFormat="1" applyFont="1" applyFill="1" applyBorder="1" applyAlignment="1" applyProtection="1">
      <alignment horizontal="right"/>
      <protection hidden="1"/>
    </xf>
    <xf numFmtId="5" fontId="49" fillId="5" borderId="0" xfId="3" applyNumberFormat="1" applyFont="1" applyFill="1" applyBorder="1" applyAlignment="1" applyProtection="1">
      <alignment horizontal="right" shrinkToFit="1"/>
      <protection hidden="1"/>
    </xf>
    <xf numFmtId="0" fontId="49" fillId="5" borderId="4" xfId="0" applyFont="1" applyFill="1" applyBorder="1" applyAlignment="1" applyProtection="1">
      <alignment horizontal="center"/>
      <protection hidden="1"/>
    </xf>
    <xf numFmtId="9" fontId="49" fillId="5" borderId="0" xfId="3" applyFont="1" applyFill="1" applyBorder="1" applyAlignment="1" applyProtection="1">
      <alignment horizontal="center"/>
      <protection hidden="1"/>
    </xf>
    <xf numFmtId="165" fontId="49" fillId="5" borderId="0" xfId="1" applyNumberFormat="1" applyFont="1" applyFill="1" applyBorder="1" applyAlignment="1" applyProtection="1">
      <alignment horizontal="center"/>
      <protection hidden="1"/>
    </xf>
    <xf numFmtId="9" fontId="49" fillId="5" borderId="0" xfId="0" applyNumberFormat="1" applyFont="1" applyFill="1" applyBorder="1" applyAlignment="1" applyProtection="1">
      <alignment horizontal="center"/>
      <protection hidden="1"/>
    </xf>
    <xf numFmtId="165" fontId="49" fillId="5" borderId="0" xfId="0" applyNumberFormat="1" applyFont="1" applyFill="1" applyBorder="1" applyAlignment="1" applyProtection="1">
      <alignment horizontal="center"/>
      <protection hidden="1"/>
    </xf>
    <xf numFmtId="0" fontId="0" fillId="0" borderId="0" xfId="0" applyFont="1" applyFill="1" applyBorder="1" applyAlignment="1" applyProtection="1">
      <alignment horizontal="center"/>
      <protection hidden="1"/>
    </xf>
    <xf numFmtId="0" fontId="5" fillId="0" borderId="0" xfId="0" applyFont="1" applyFill="1" applyBorder="1" applyAlignment="1" applyProtection="1">
      <alignment horizontal="right" wrapText="1"/>
      <protection hidden="1"/>
    </xf>
    <xf numFmtId="0" fontId="13" fillId="0" borderId="0" xfId="0" applyFont="1" applyFill="1" applyBorder="1" applyAlignment="1" applyProtection="1">
      <protection hidden="1"/>
    </xf>
    <xf numFmtId="168" fontId="5" fillId="0" borderId="0" xfId="0" applyNumberFormat="1" applyFont="1" applyFill="1" applyBorder="1" applyAlignment="1" applyProtection="1">
      <protection hidden="1"/>
    </xf>
    <xf numFmtId="0" fontId="5" fillId="0" borderId="4" xfId="0" applyFont="1" applyFill="1" applyBorder="1" applyAlignment="1" applyProtection="1">
      <protection hidden="1"/>
    </xf>
    <xf numFmtId="5" fontId="5" fillId="0" borderId="0" xfId="0" applyNumberFormat="1" applyFont="1" applyFill="1" applyBorder="1" applyAlignment="1" applyProtection="1">
      <alignment horizontal="right" shrinkToFit="1"/>
      <protection hidden="1"/>
    </xf>
    <xf numFmtId="5" fontId="5" fillId="0" borderId="0" xfId="3" applyNumberFormat="1" applyFont="1" applyFill="1" applyBorder="1" applyAlignment="1" applyProtection="1">
      <alignment horizontal="right" shrinkToFit="1"/>
      <protection hidden="1"/>
    </xf>
    <xf numFmtId="5" fontId="20" fillId="0" borderId="0" xfId="0" applyNumberFormat="1" applyFont="1" applyFill="1" applyBorder="1" applyAlignment="1" applyProtection="1">
      <alignment horizontal="right" shrinkToFit="1"/>
      <protection hidden="1"/>
    </xf>
    <xf numFmtId="0" fontId="0" fillId="0" borderId="0" xfId="0" applyFont="1" applyFill="1" applyBorder="1" applyAlignment="1" applyProtection="1">
      <alignment horizontal="center" wrapText="1"/>
      <protection hidden="1"/>
    </xf>
    <xf numFmtId="5" fontId="0" fillId="0" borderId="0" xfId="0" applyNumberFormat="1" applyFont="1" applyFill="1" applyBorder="1" applyAlignment="1" applyProtection="1">
      <alignment horizontal="center" wrapText="1"/>
      <protection hidden="1"/>
    </xf>
    <xf numFmtId="168" fontId="17" fillId="0" borderId="0" xfId="0" applyNumberFormat="1" applyFont="1" applyFill="1" applyBorder="1" applyAlignment="1" applyProtection="1">
      <protection hidden="1"/>
    </xf>
    <xf numFmtId="5" fontId="17" fillId="0" borderId="0" xfId="3" applyNumberFormat="1" applyFont="1" applyFill="1" applyBorder="1" applyAlignment="1" applyProtection="1">
      <alignment horizontal="center" shrinkToFit="1"/>
      <protection hidden="1"/>
    </xf>
    <xf numFmtId="0" fontId="43" fillId="5" borderId="0" xfId="0" applyFont="1" applyFill="1" applyBorder="1" applyAlignment="1" applyProtection="1">
      <alignment horizontal="center"/>
      <protection hidden="1"/>
    </xf>
    <xf numFmtId="0" fontId="18" fillId="0" borderId="3" xfId="0" applyFont="1" applyFill="1" applyBorder="1" applyAlignment="1" applyProtection="1">
      <alignment horizontal="center"/>
      <protection hidden="1"/>
    </xf>
    <xf numFmtId="168" fontId="21" fillId="0" borderId="0" xfId="0" applyNumberFormat="1" applyFont="1" applyFill="1" applyBorder="1" applyAlignment="1" applyProtection="1">
      <protection hidden="1"/>
    </xf>
    <xf numFmtId="168" fontId="5" fillId="0" borderId="0" xfId="0" applyNumberFormat="1" applyFont="1" applyFill="1" applyBorder="1" applyAlignment="1" applyProtection="1">
      <alignment horizontal="right"/>
      <protection hidden="1"/>
    </xf>
    <xf numFmtId="5" fontId="5" fillId="0" borderId="0" xfId="0" applyNumberFormat="1" applyFont="1" applyFill="1" applyBorder="1" applyAlignment="1" applyProtection="1">
      <alignment horizontal="right"/>
      <protection hidden="1"/>
    </xf>
    <xf numFmtId="0" fontId="5" fillId="0" borderId="0" xfId="0" applyFont="1" applyFill="1" applyBorder="1" applyAlignment="1" applyProtection="1">
      <alignment horizontal="right"/>
      <protection hidden="1"/>
    </xf>
    <xf numFmtId="0" fontId="49" fillId="0" borderId="0" xfId="0" applyFont="1" applyFill="1" applyBorder="1" applyAlignment="1" applyProtection="1">
      <alignment horizontal="right"/>
      <protection hidden="1"/>
    </xf>
    <xf numFmtId="0" fontId="49" fillId="0" borderId="0" xfId="0" applyFont="1" applyFill="1" applyBorder="1" applyAlignment="1" applyProtection="1">
      <alignment horizontal="center"/>
      <protection hidden="1"/>
    </xf>
    <xf numFmtId="0" fontId="28" fillId="0" borderId="3" xfId="0" applyFont="1" applyFill="1" applyBorder="1" applyAlignment="1" applyProtection="1">
      <alignment horizontal="center"/>
      <protection hidden="1"/>
    </xf>
    <xf numFmtId="5" fontId="0" fillId="0" borderId="0" xfId="0" applyNumberFormat="1" applyFont="1" applyFill="1" applyBorder="1" applyAlignment="1" applyProtection="1">
      <alignment horizontal="right" shrinkToFit="1"/>
      <protection hidden="1"/>
    </xf>
    <xf numFmtId="4" fontId="5" fillId="0" borderId="0" xfId="0" applyNumberFormat="1" applyFont="1" applyFill="1" applyBorder="1" applyAlignment="1" applyProtection="1">
      <alignment horizontal="right"/>
      <protection hidden="1"/>
    </xf>
    <xf numFmtId="5" fontId="49" fillId="5" borderId="0" xfId="0" applyNumberFormat="1" applyFont="1" applyFill="1" applyBorder="1" applyAlignment="1" applyProtection="1">
      <alignment horizontal="right" shrinkToFit="1"/>
      <protection hidden="1"/>
    </xf>
    <xf numFmtId="0" fontId="43" fillId="0" borderId="0" xfId="0" applyFont="1" applyFill="1" applyBorder="1" applyAlignment="1" applyProtection="1">
      <alignment horizontal="right"/>
      <protection hidden="1"/>
    </xf>
    <xf numFmtId="0" fontId="43" fillId="0" borderId="0" xfId="0" applyFont="1" applyFill="1" applyBorder="1" applyAlignment="1" applyProtection="1">
      <alignment horizontal="center"/>
      <protection hidden="1"/>
    </xf>
    <xf numFmtId="5" fontId="5" fillId="0" borderId="0" xfId="0" applyNumberFormat="1" applyFont="1" applyFill="1" applyBorder="1" applyAlignment="1" applyProtection="1">
      <alignment horizontal="center" shrinkToFit="1"/>
      <protection hidden="1"/>
    </xf>
    <xf numFmtId="5" fontId="5" fillId="0" borderId="0" xfId="0" applyNumberFormat="1" applyFont="1" applyFill="1" applyBorder="1" applyAlignment="1" applyProtection="1">
      <alignment shrinkToFit="1"/>
      <protection hidden="1"/>
    </xf>
    <xf numFmtId="5" fontId="20" fillId="0" borderId="0" xfId="0" applyNumberFormat="1" applyFont="1" applyFill="1" applyBorder="1" applyAlignment="1" applyProtection="1">
      <alignment shrinkToFit="1"/>
      <protection hidden="1"/>
    </xf>
    <xf numFmtId="0" fontId="49" fillId="5" borderId="0" xfId="0" applyFont="1" applyFill="1" applyBorder="1" applyAlignment="1" applyProtection="1">
      <alignment horizontal="center" wrapText="1"/>
      <protection hidden="1"/>
    </xf>
    <xf numFmtId="5" fontId="49" fillId="5" borderId="0" xfId="0" applyNumberFormat="1" applyFont="1" applyFill="1" applyBorder="1" applyAlignment="1" applyProtection="1">
      <alignment horizontal="center" wrapText="1"/>
      <protection hidden="1"/>
    </xf>
    <xf numFmtId="5" fontId="49" fillId="5" borderId="0" xfId="0" applyNumberFormat="1" applyFont="1" applyFill="1" applyBorder="1" applyAlignment="1" applyProtection="1">
      <alignment horizontal="center" shrinkToFit="1"/>
      <protection hidden="1"/>
    </xf>
    <xf numFmtId="5" fontId="49" fillId="5" borderId="0" xfId="0" applyNumberFormat="1" applyFont="1" applyFill="1" applyBorder="1" applyAlignment="1" applyProtection="1">
      <alignment horizontal="center"/>
      <protection hidden="1"/>
    </xf>
    <xf numFmtId="0" fontId="49" fillId="0" borderId="0" xfId="0" applyFont="1" applyFill="1" applyBorder="1" applyAlignment="1" applyProtection="1">
      <protection hidden="1"/>
    </xf>
    <xf numFmtId="0" fontId="51" fillId="5" borderId="0" xfId="0" applyFont="1" applyFill="1" applyBorder="1" applyAlignment="1" applyProtection="1">
      <alignment horizontal="center"/>
      <protection hidden="1"/>
    </xf>
    <xf numFmtId="0" fontId="51" fillId="0" borderId="3" xfId="0" applyFont="1" applyFill="1" applyBorder="1" applyAlignment="1" applyProtection="1">
      <alignment horizontal="center"/>
      <protection hidden="1"/>
    </xf>
    <xf numFmtId="0" fontId="41" fillId="0" borderId="4" xfId="0" applyFont="1" applyFill="1" applyBorder="1" applyAlignment="1" applyProtection="1">
      <protection hidden="1"/>
    </xf>
    <xf numFmtId="0" fontId="41" fillId="0" borderId="0" xfId="0" applyFont="1" applyFill="1" applyBorder="1" applyAlignment="1" applyProtection="1">
      <protection hidden="1"/>
    </xf>
    <xf numFmtId="0" fontId="45" fillId="0" borderId="0" xfId="0" applyFont="1" applyFill="1" applyBorder="1" applyAlignment="1" applyProtection="1">
      <alignment horizontal="center" wrapText="1"/>
      <protection hidden="1"/>
    </xf>
    <xf numFmtId="5" fontId="45" fillId="0" borderId="0" xfId="0" applyNumberFormat="1" applyFont="1" applyFill="1" applyBorder="1" applyAlignment="1" applyProtection="1">
      <alignment wrapText="1"/>
      <protection hidden="1"/>
    </xf>
    <xf numFmtId="5" fontId="45" fillId="0" borderId="0" xfId="0" applyNumberFormat="1" applyFont="1" applyFill="1" applyBorder="1" applyAlignment="1" applyProtection="1">
      <alignment horizontal="right"/>
      <protection hidden="1"/>
    </xf>
    <xf numFmtId="5" fontId="45" fillId="0" borderId="0" xfId="0" applyNumberFormat="1" applyFont="1" applyFill="1" applyBorder="1" applyAlignment="1" applyProtection="1">
      <alignment shrinkToFit="1"/>
      <protection hidden="1"/>
    </xf>
    <xf numFmtId="0" fontId="45" fillId="0" borderId="0" xfId="0" applyFont="1" applyFill="1" applyBorder="1" applyAlignment="1" applyProtection="1">
      <protection hidden="1"/>
    </xf>
    <xf numFmtId="0" fontId="45" fillId="0" borderId="0" xfId="0" applyFont="1" applyFill="1" applyBorder="1" applyAlignment="1" applyProtection="1">
      <alignment horizontal="right"/>
      <protection hidden="1"/>
    </xf>
    <xf numFmtId="5" fontId="45" fillId="0" borderId="0" xfId="0" applyNumberFormat="1" applyFont="1" applyFill="1" applyBorder="1" applyAlignment="1" applyProtection="1">
      <alignment horizontal="right" shrinkToFit="1"/>
      <protection hidden="1"/>
    </xf>
    <xf numFmtId="5" fontId="45" fillId="0" borderId="0" xfId="0" applyNumberFormat="1" applyFont="1" applyFill="1" applyBorder="1" applyAlignment="1" applyProtection="1">
      <protection hidden="1"/>
    </xf>
    <xf numFmtId="0" fontId="19" fillId="0" borderId="5" xfId="0" applyFont="1" applyFill="1" applyBorder="1" applyAlignment="1" applyProtection="1">
      <alignment horizontal="center"/>
      <protection hidden="1"/>
    </xf>
    <xf numFmtId="0" fontId="5" fillId="0" borderId="1" xfId="0" applyFont="1" applyFill="1" applyBorder="1" applyAlignment="1" applyProtection="1">
      <protection hidden="1"/>
    </xf>
    <xf numFmtId="0" fontId="13" fillId="0" borderId="1" xfId="0" applyFont="1" applyFill="1" applyBorder="1" applyAlignment="1" applyProtection="1">
      <protection hidden="1"/>
    </xf>
    <xf numFmtId="0" fontId="5" fillId="0" borderId="6" xfId="0" applyFont="1" applyFill="1" applyBorder="1" applyAlignment="1" applyProtection="1">
      <protection hidden="1"/>
    </xf>
    <xf numFmtId="5" fontId="5" fillId="0" borderId="0" xfId="0" applyNumberFormat="1" applyFont="1" applyFill="1" applyBorder="1" applyAlignment="1" applyProtection="1">
      <alignment wrapText="1"/>
      <protection hidden="1"/>
    </xf>
    <xf numFmtId="5" fontId="5" fillId="0" borderId="0" xfId="0" applyNumberFormat="1" applyFont="1" applyFill="1" applyBorder="1" applyAlignment="1" applyProtection="1">
      <protection hidden="1"/>
    </xf>
    <xf numFmtId="0" fontId="19" fillId="0" borderId="0" xfId="0" applyFont="1" applyFill="1" applyBorder="1" applyAlignment="1" applyProtection="1">
      <alignment horizontal="center"/>
      <protection hidden="1"/>
    </xf>
    <xf numFmtId="0" fontId="5" fillId="0" borderId="0" xfId="0" applyFont="1" applyFill="1" applyBorder="1" applyAlignment="1" applyProtection="1">
      <alignment horizontal="center" shrinkToFit="1"/>
      <protection hidden="1"/>
    </xf>
    <xf numFmtId="0" fontId="0" fillId="0" borderId="0" xfId="0" applyFont="1" applyFill="1" applyBorder="1" applyAlignment="1" applyProtection="1">
      <alignment shrinkToFit="1"/>
      <protection hidden="1"/>
    </xf>
    <xf numFmtId="0" fontId="5" fillId="0" borderId="0" xfId="0" applyFont="1" applyFill="1" applyBorder="1" applyAlignment="1" applyProtection="1">
      <alignment horizontal="left" vertical="center"/>
      <protection hidden="1"/>
    </xf>
    <xf numFmtId="0" fontId="5" fillId="0" borderId="0" xfId="0" applyFont="1" applyFill="1" applyBorder="1" applyAlignment="1" applyProtection="1">
      <alignment horizontal="center" vertical="center"/>
      <protection hidden="1"/>
    </xf>
    <xf numFmtId="0" fontId="0" fillId="0" borderId="0" xfId="0" applyFont="1" applyFill="1" applyBorder="1" applyAlignment="1" applyProtection="1">
      <alignment horizontal="center" vertical="center"/>
      <protection hidden="1"/>
    </xf>
    <xf numFmtId="0" fontId="49" fillId="5" borderId="0" xfId="0" applyFont="1" applyFill="1" applyBorder="1" applyAlignment="1" applyProtection="1">
      <alignment horizontal="right" vertical="center"/>
      <protection hidden="1"/>
    </xf>
    <xf numFmtId="0" fontId="19" fillId="0" borderId="3" xfId="0" applyFont="1" applyFill="1" applyBorder="1" applyAlignment="1" applyProtection="1">
      <alignment horizontal="right" vertical="center"/>
      <protection hidden="1"/>
    </xf>
    <xf numFmtId="0" fontId="17" fillId="0" borderId="4" xfId="0" applyFont="1" applyFill="1" applyBorder="1" applyAlignment="1" applyProtection="1">
      <alignment horizontal="left" vertical="center" wrapText="1"/>
      <protection hidden="1"/>
    </xf>
    <xf numFmtId="0" fontId="17" fillId="0" borderId="0" xfId="0" applyFont="1" applyFill="1" applyBorder="1" applyAlignment="1" applyProtection="1">
      <alignment horizontal="left" vertical="center" wrapText="1"/>
      <protection hidden="1"/>
    </xf>
    <xf numFmtId="0" fontId="21" fillId="0" borderId="0" xfId="0" applyFont="1" applyFill="1" applyBorder="1" applyAlignment="1" applyProtection="1">
      <alignment horizontal="right" vertical="center"/>
      <protection hidden="1"/>
    </xf>
    <xf numFmtId="168" fontId="0" fillId="0" borderId="0" xfId="0" applyNumberFormat="1" applyFont="1" applyFill="1" applyBorder="1" applyAlignment="1" applyProtection="1">
      <alignment horizontal="right" vertical="center"/>
      <protection hidden="1"/>
    </xf>
    <xf numFmtId="168" fontId="5" fillId="0" borderId="0" xfId="0" applyNumberFormat="1" applyFont="1" applyFill="1" applyBorder="1" applyAlignment="1" applyProtection="1">
      <alignment horizontal="right" vertical="center" shrinkToFit="1"/>
      <protection hidden="1"/>
    </xf>
    <xf numFmtId="168" fontId="21" fillId="0" borderId="0" xfId="0" applyNumberFormat="1" applyFont="1" applyFill="1" applyBorder="1" applyAlignment="1" applyProtection="1">
      <alignment horizontal="right" vertical="center"/>
      <protection hidden="1"/>
    </xf>
    <xf numFmtId="0" fontId="0" fillId="0" borderId="0" xfId="0" applyFont="1" applyFill="1" applyBorder="1" applyAlignment="1" applyProtection="1">
      <alignment horizontal="right" vertical="center"/>
      <protection hidden="1"/>
    </xf>
    <xf numFmtId="166" fontId="0" fillId="0" borderId="0" xfId="0" applyNumberFormat="1" applyFont="1" applyFill="1" applyBorder="1" applyAlignment="1" applyProtection="1">
      <alignment horizontal="right" vertical="center"/>
      <protection hidden="1"/>
    </xf>
    <xf numFmtId="0" fontId="5" fillId="0" borderId="0" xfId="0" applyFont="1" applyFill="1" applyBorder="1" applyAlignment="1" applyProtection="1">
      <alignment horizontal="right" vertical="center" shrinkToFit="1"/>
      <protection hidden="1"/>
    </xf>
    <xf numFmtId="0" fontId="0" fillId="0" borderId="0" xfId="0" applyFont="1" applyFill="1" applyBorder="1" applyAlignment="1" applyProtection="1">
      <alignment horizontal="right" vertical="center" shrinkToFit="1"/>
      <protection hidden="1"/>
    </xf>
    <xf numFmtId="168" fontId="49" fillId="5" borderId="0" xfId="0" applyNumberFormat="1" applyFont="1" applyFill="1" applyBorder="1" applyAlignment="1" applyProtection="1">
      <alignment horizontal="right" vertical="center"/>
      <protection hidden="1"/>
    </xf>
    <xf numFmtId="168" fontId="49" fillId="5" borderId="0" xfId="0" applyNumberFormat="1" applyFont="1" applyFill="1" applyBorder="1" applyAlignment="1" applyProtection="1">
      <alignment horizontal="center" vertical="center"/>
      <protection hidden="1"/>
    </xf>
    <xf numFmtId="168" fontId="19" fillId="0" borderId="3" xfId="0" applyNumberFormat="1" applyFont="1" applyFill="1" applyBorder="1" applyAlignment="1" applyProtection="1">
      <alignment horizontal="right" vertical="center"/>
      <protection hidden="1"/>
    </xf>
    <xf numFmtId="168" fontId="17" fillId="0" borderId="4" xfId="0" applyNumberFormat="1" applyFont="1" applyFill="1" applyBorder="1" applyAlignment="1" applyProtection="1">
      <alignment horizontal="left" vertical="center" wrapText="1"/>
      <protection hidden="1"/>
    </xf>
    <xf numFmtId="168" fontId="17" fillId="0" borderId="0" xfId="0" applyNumberFormat="1" applyFont="1" applyFill="1" applyBorder="1" applyAlignment="1" applyProtection="1">
      <alignment horizontal="left" vertical="center" wrapText="1"/>
      <protection hidden="1"/>
    </xf>
    <xf numFmtId="37" fontId="0" fillId="0" borderId="0" xfId="0" applyNumberFormat="1" applyFont="1" applyFill="1" applyBorder="1" applyAlignment="1" applyProtection="1">
      <alignment horizontal="right" vertical="center" shrinkToFit="1"/>
      <protection hidden="1"/>
    </xf>
    <xf numFmtId="168" fontId="0" fillId="0" borderId="0" xfId="0" applyNumberFormat="1" applyFont="1" applyFill="1" applyBorder="1" applyAlignment="1" applyProtection="1">
      <alignment horizontal="right" vertical="center" shrinkToFit="1"/>
      <protection hidden="1"/>
    </xf>
    <xf numFmtId="0" fontId="49" fillId="5" borderId="3" xfId="0" applyFont="1" applyFill="1" applyBorder="1" applyAlignment="1" applyProtection="1">
      <alignment horizontal="right"/>
      <protection hidden="1"/>
    </xf>
    <xf numFmtId="0" fontId="43" fillId="5" borderId="0" xfId="0" applyFont="1" applyFill="1" applyBorder="1" applyAlignment="1" applyProtection="1">
      <alignment horizontal="left"/>
      <protection hidden="1"/>
    </xf>
    <xf numFmtId="0" fontId="43" fillId="5" borderId="0" xfId="0" applyFont="1" applyFill="1" applyBorder="1" applyAlignment="1" applyProtection="1">
      <alignment horizontal="right"/>
      <protection hidden="1"/>
    </xf>
    <xf numFmtId="0" fontId="43" fillId="5" borderId="0" xfId="0" applyNumberFormat="1" applyFont="1" applyFill="1" applyBorder="1" applyAlignment="1" applyProtection="1">
      <alignment horizontal="right"/>
      <protection hidden="1"/>
    </xf>
    <xf numFmtId="0" fontId="43" fillId="5" borderId="0" xfId="0" applyNumberFormat="1" applyFont="1" applyFill="1" applyBorder="1" applyAlignment="1" applyProtection="1">
      <alignment horizontal="right" shrinkToFit="1"/>
      <protection hidden="1"/>
    </xf>
    <xf numFmtId="0" fontId="43" fillId="5" borderId="0" xfId="0" applyFont="1" applyFill="1" applyBorder="1" applyAlignment="1" applyProtection="1">
      <alignment horizontal="right" shrinkToFit="1"/>
      <protection hidden="1"/>
    </xf>
    <xf numFmtId="0" fontId="43" fillId="0" borderId="0" xfId="0" applyFont="1" applyBorder="1" applyAlignment="1" applyProtection="1">
      <alignment horizontal="right"/>
      <protection hidden="1"/>
    </xf>
    <xf numFmtId="5" fontId="43" fillId="5" borderId="0" xfId="0" applyNumberFormat="1" applyFont="1" applyFill="1" applyBorder="1" applyAlignment="1" applyProtection="1">
      <alignment horizontal="right"/>
      <protection hidden="1"/>
    </xf>
    <xf numFmtId="5" fontId="47" fillId="5" borderId="0" xfId="0" applyNumberFormat="1" applyFont="1" applyFill="1" applyBorder="1" applyAlignment="1" applyProtection="1">
      <alignment horizontal="right" shrinkToFit="1"/>
      <protection hidden="1"/>
    </xf>
    <xf numFmtId="5" fontId="43" fillId="5" borderId="0" xfId="0" applyNumberFormat="1" applyFont="1" applyFill="1" applyBorder="1" applyAlignment="1" applyProtection="1">
      <alignment horizontal="right" shrinkToFit="1"/>
      <protection hidden="1"/>
    </xf>
    <xf numFmtId="0" fontId="19" fillId="0" borderId="3" xfId="0" applyFont="1" applyFill="1" applyBorder="1" applyAlignment="1" applyProtection="1">
      <alignment horizontal="right"/>
      <protection hidden="1"/>
    </xf>
    <xf numFmtId="0" fontId="53" fillId="0" borderId="0" xfId="0" applyFont="1" applyFill="1" applyBorder="1" applyAlignment="1" applyProtection="1">
      <alignment horizontal="left"/>
      <protection hidden="1"/>
    </xf>
    <xf numFmtId="0" fontId="0" fillId="0" borderId="0" xfId="0" applyFont="1" applyFill="1" applyBorder="1" applyAlignment="1" applyProtection="1">
      <alignment horizontal="left"/>
      <protection hidden="1"/>
    </xf>
    <xf numFmtId="0" fontId="12" fillId="0" borderId="0" xfId="0" applyFont="1" applyFill="1" applyBorder="1" applyAlignment="1" applyProtection="1">
      <alignment horizontal="left"/>
      <protection hidden="1"/>
    </xf>
    <xf numFmtId="0" fontId="0" fillId="0" borderId="4" xfId="0" applyFont="1" applyFill="1" applyBorder="1" applyAlignment="1" applyProtection="1">
      <alignment horizontal="left"/>
      <protection hidden="1"/>
    </xf>
    <xf numFmtId="0" fontId="41" fillId="0" borderId="0" xfId="0" applyFont="1" applyFill="1" applyBorder="1" applyAlignment="1" applyProtection="1">
      <alignment horizontal="left"/>
      <protection hidden="1"/>
    </xf>
    <xf numFmtId="0" fontId="5" fillId="0" borderId="0" xfId="0" applyFont="1" applyFill="1" applyBorder="1" applyAlignment="1" applyProtection="1">
      <alignment horizontal="center"/>
      <protection hidden="1"/>
    </xf>
    <xf numFmtId="0" fontId="0" fillId="0" borderId="1" xfId="0" applyFont="1" applyFill="1" applyBorder="1" applyAlignment="1" applyProtection="1">
      <protection hidden="1"/>
    </xf>
    <xf numFmtId="0" fontId="12" fillId="0" borderId="1" xfId="0" applyFont="1" applyFill="1" applyBorder="1" applyAlignment="1" applyProtection="1">
      <protection hidden="1"/>
    </xf>
    <xf numFmtId="0" fontId="0" fillId="0" borderId="6" xfId="0" applyFont="1" applyFill="1" applyBorder="1" applyAlignment="1" applyProtection="1">
      <protection hidden="1"/>
    </xf>
    <xf numFmtId="5" fontId="0" fillId="0" borderId="0" xfId="0" applyNumberFormat="1" applyFont="1" applyFill="1" applyBorder="1" applyAlignment="1" applyProtection="1">
      <alignment shrinkToFit="1"/>
      <protection hidden="1"/>
    </xf>
    <xf numFmtId="0" fontId="0" fillId="0" borderId="0" xfId="0" applyFont="1" applyBorder="1" applyAlignment="1" applyProtection="1">
      <alignment horizontal="center" wrapText="1"/>
      <protection hidden="1"/>
    </xf>
    <xf numFmtId="0" fontId="5" fillId="0" borderId="0" xfId="0" applyFont="1" applyBorder="1" applyAlignment="1" applyProtection="1">
      <alignment horizontal="center" shrinkToFit="1"/>
      <protection hidden="1"/>
    </xf>
    <xf numFmtId="0" fontId="0" fillId="0" borderId="0" xfId="0" applyFont="1" applyBorder="1" applyAlignment="1" applyProtection="1">
      <alignment shrinkToFit="1"/>
      <protection hidden="1"/>
    </xf>
    <xf numFmtId="0" fontId="57" fillId="5" borderId="0" xfId="0" applyFont="1" applyFill="1" applyBorder="1" applyAlignment="1" applyProtection="1">
      <alignment horizontal="center" vertical="center"/>
      <protection hidden="1"/>
    </xf>
    <xf numFmtId="0" fontId="32" fillId="0" borderId="2" xfId="0" applyFont="1" applyFill="1" applyBorder="1" applyAlignment="1" applyProtection="1">
      <alignment horizontal="center" vertical="center"/>
      <protection hidden="1"/>
    </xf>
    <xf numFmtId="0" fontId="27" fillId="0" borderId="10" xfId="0" applyFont="1" applyFill="1" applyBorder="1" applyAlignment="1" applyProtection="1">
      <alignment vertical="center"/>
      <protection hidden="1"/>
    </xf>
    <xf numFmtId="0" fontId="27" fillId="0" borderId="11" xfId="0" applyFont="1" applyFill="1" applyBorder="1" applyAlignment="1" applyProtection="1">
      <alignment vertical="center"/>
      <protection hidden="1"/>
    </xf>
    <xf numFmtId="0" fontId="27" fillId="0" borderId="0" xfId="0" applyFont="1" applyFill="1" applyBorder="1" applyAlignment="1" applyProtection="1">
      <alignment vertical="center"/>
      <protection hidden="1"/>
    </xf>
    <xf numFmtId="4" fontId="49" fillId="5" borderId="0" xfId="0" applyNumberFormat="1" applyFont="1" applyFill="1" applyBorder="1" applyAlignment="1" applyProtection="1">
      <alignment horizontal="center"/>
      <protection hidden="1"/>
    </xf>
    <xf numFmtId="4" fontId="19" fillId="0" borderId="3" xfId="0" applyNumberFormat="1" applyFont="1" applyFill="1" applyBorder="1" applyAlignment="1" applyProtection="1">
      <alignment horizontal="center"/>
      <protection hidden="1"/>
    </xf>
    <xf numFmtId="4" fontId="12" fillId="0" borderId="0" xfId="0" applyNumberFormat="1" applyFont="1" applyFill="1" applyBorder="1" applyAlignment="1" applyProtection="1">
      <protection hidden="1"/>
    </xf>
    <xf numFmtId="4" fontId="12" fillId="0" borderId="4" xfId="0" applyNumberFormat="1" applyFont="1" applyFill="1" applyBorder="1" applyAlignment="1" applyProtection="1">
      <protection hidden="1"/>
    </xf>
    <xf numFmtId="4" fontId="21" fillId="0" borderId="0" xfId="0" applyNumberFormat="1" applyFont="1" applyFill="1" applyBorder="1" applyAlignment="1" applyProtection="1">
      <protection hidden="1"/>
    </xf>
    <xf numFmtId="4" fontId="5" fillId="0" borderId="0" xfId="0" applyNumberFormat="1" applyFont="1" applyFill="1" applyBorder="1" applyAlignment="1" applyProtection="1">
      <alignment horizontal="center" shrinkToFit="1"/>
      <protection hidden="1"/>
    </xf>
    <xf numFmtId="4" fontId="0" fillId="0" borderId="0" xfId="0" applyNumberFormat="1" applyFont="1" applyFill="1" applyBorder="1" applyAlignment="1" applyProtection="1">
      <alignment horizontal="center" shrinkToFit="1"/>
      <protection hidden="1"/>
    </xf>
    <xf numFmtId="0" fontId="12" fillId="0" borderId="4" xfId="0" applyFont="1" applyFill="1" applyBorder="1" applyAlignment="1" applyProtection="1">
      <protection hidden="1"/>
    </xf>
    <xf numFmtId="0" fontId="44" fillId="5" borderId="0" xfId="0" applyFont="1" applyFill="1" applyBorder="1" applyAlignment="1" applyProtection="1">
      <alignment horizontal="center" wrapText="1"/>
      <protection hidden="1"/>
    </xf>
    <xf numFmtId="0" fontId="34" fillId="0" borderId="3" xfId="0" applyFont="1" applyFill="1" applyBorder="1" applyAlignment="1" applyProtection="1">
      <alignment horizontal="center" wrapText="1"/>
      <protection hidden="1"/>
    </xf>
    <xf numFmtId="0" fontId="16" fillId="0" borderId="0" xfId="0" applyFont="1" applyFill="1" applyBorder="1" applyAlignment="1" applyProtection="1">
      <alignment horizontal="center" wrapText="1"/>
      <protection hidden="1"/>
    </xf>
    <xf numFmtId="0" fontId="16" fillId="0" borderId="4" xfId="0" applyFont="1" applyFill="1" applyBorder="1" applyAlignment="1" applyProtection="1">
      <alignment horizontal="center" wrapText="1"/>
      <protection hidden="1"/>
    </xf>
    <xf numFmtId="0" fontId="25" fillId="0" borderId="0" xfId="0" applyFont="1" applyFill="1" applyBorder="1" applyAlignment="1" applyProtection="1">
      <alignment horizontal="center" wrapText="1"/>
      <protection hidden="1"/>
    </xf>
    <xf numFmtId="0" fontId="33" fillId="0" borderId="0" xfId="0" applyFont="1" applyFill="1" applyBorder="1" applyAlignment="1" applyProtection="1">
      <alignment horizontal="center" shrinkToFit="1"/>
      <protection hidden="1"/>
    </xf>
    <xf numFmtId="9" fontId="5" fillId="0" borderId="0" xfId="3" applyFont="1" applyFill="1" applyBorder="1" applyAlignment="1" applyProtection="1">
      <alignment horizontal="center" shrinkToFit="1"/>
      <protection hidden="1"/>
    </xf>
    <xf numFmtId="9" fontId="29" fillId="0" borderId="0" xfId="3" applyFont="1" applyFill="1" applyBorder="1" applyAlignment="1" applyProtection="1">
      <alignment horizontal="center"/>
      <protection hidden="1"/>
    </xf>
    <xf numFmtId="9" fontId="26" fillId="0" borderId="0" xfId="3" applyFont="1" applyFill="1" applyBorder="1" applyAlignment="1" applyProtection="1">
      <alignment horizontal="center"/>
      <protection hidden="1"/>
    </xf>
    <xf numFmtId="9" fontId="21" fillId="0" borderId="0" xfId="3" applyFont="1" applyFill="1" applyBorder="1" applyAlignment="1" applyProtection="1">
      <alignment horizontal="center"/>
      <protection hidden="1"/>
    </xf>
    <xf numFmtId="9" fontId="21" fillId="0" borderId="0" xfId="3" applyFont="1" applyFill="1" applyBorder="1" applyAlignment="1" applyProtection="1">
      <protection hidden="1"/>
    </xf>
    <xf numFmtId="9" fontId="0" fillId="0" borderId="0" xfId="3" applyFont="1" applyFill="1" applyBorder="1" applyAlignment="1" applyProtection="1">
      <protection hidden="1"/>
    </xf>
    <xf numFmtId="0" fontId="51" fillId="0" borderId="3" xfId="0" applyFont="1" applyFill="1" applyBorder="1" applyAlignment="1" applyProtection="1">
      <alignment horizontal="left"/>
      <protection hidden="1"/>
    </xf>
    <xf numFmtId="0" fontId="6" fillId="0" borderId="0" xfId="0" applyFont="1" applyFill="1" applyBorder="1" applyAlignment="1" applyProtection="1">
      <alignment horizontal="left"/>
      <protection hidden="1"/>
    </xf>
    <xf numFmtId="0" fontId="51" fillId="0" borderId="0" xfId="0" applyFont="1" applyFill="1" applyBorder="1" applyAlignment="1" applyProtection="1">
      <alignment horizontal="left"/>
      <protection hidden="1"/>
    </xf>
    <xf numFmtId="0" fontId="51" fillId="0" borderId="4" xfId="0" applyFont="1" applyFill="1" applyBorder="1" applyAlignment="1" applyProtection="1">
      <alignment horizontal="left"/>
      <protection hidden="1"/>
    </xf>
    <xf numFmtId="9" fontId="41" fillId="0" borderId="0" xfId="0" applyNumberFormat="1" applyFont="1" applyFill="1" applyBorder="1" applyAlignment="1" applyProtection="1">
      <alignment horizontal="left"/>
      <protection hidden="1"/>
    </xf>
    <xf numFmtId="9" fontId="45" fillId="0" borderId="0" xfId="3" applyFont="1" applyFill="1" applyBorder="1" applyAlignment="1" applyProtection="1">
      <alignment horizontal="left" shrinkToFit="1"/>
      <protection hidden="1"/>
    </xf>
    <xf numFmtId="9" fontId="29" fillId="0" borderId="0" xfId="0" applyNumberFormat="1" applyFont="1" applyFill="1" applyBorder="1" applyAlignment="1" applyProtection="1">
      <alignment horizontal="left"/>
      <protection hidden="1"/>
    </xf>
    <xf numFmtId="9" fontId="41" fillId="0" borderId="0" xfId="3" applyFont="1" applyFill="1" applyBorder="1" applyAlignment="1" applyProtection="1">
      <alignment horizontal="left"/>
      <protection hidden="1"/>
    </xf>
    <xf numFmtId="0" fontId="41" fillId="0" borderId="0" xfId="3" applyNumberFormat="1" applyFont="1" applyFill="1" applyBorder="1" applyAlignment="1" applyProtection="1">
      <alignment horizontal="left"/>
      <protection hidden="1"/>
    </xf>
    <xf numFmtId="9" fontId="45" fillId="0" borderId="0" xfId="0" applyNumberFormat="1" applyFont="1" applyFill="1" applyBorder="1" applyAlignment="1" applyProtection="1">
      <alignment horizontal="left" shrinkToFit="1"/>
      <protection hidden="1"/>
    </xf>
    <xf numFmtId="3" fontId="49" fillId="5" borderId="0" xfId="0" applyNumberFormat="1" applyFont="1" applyFill="1" applyBorder="1" applyAlignment="1" applyProtection="1">
      <alignment horizontal="center"/>
      <protection hidden="1"/>
    </xf>
    <xf numFmtId="3" fontId="19" fillId="0" borderId="3" xfId="0" applyNumberFormat="1" applyFont="1" applyFill="1" applyBorder="1" applyAlignment="1" applyProtection="1">
      <alignment horizontal="center"/>
      <protection hidden="1"/>
    </xf>
    <xf numFmtId="3" fontId="0" fillId="0" borderId="0" xfId="0" applyNumberFormat="1" applyFont="1" applyFill="1" applyBorder="1" applyAlignment="1" applyProtection="1">
      <protection hidden="1"/>
    </xf>
    <xf numFmtId="3" fontId="12" fillId="0" borderId="0" xfId="0" applyNumberFormat="1" applyFont="1" applyFill="1" applyBorder="1" applyAlignment="1" applyProtection="1">
      <protection hidden="1"/>
    </xf>
    <xf numFmtId="3" fontId="12" fillId="0" borderId="4" xfId="0" applyNumberFormat="1" applyFont="1" applyFill="1" applyBorder="1" applyAlignment="1" applyProtection="1">
      <protection hidden="1"/>
    </xf>
    <xf numFmtId="3" fontId="21" fillId="0" borderId="0" xfId="0" applyNumberFormat="1" applyFont="1" applyFill="1" applyBorder="1" applyAlignment="1" applyProtection="1">
      <protection hidden="1"/>
    </xf>
    <xf numFmtId="3" fontId="5" fillId="0" borderId="0" xfId="3" applyNumberFormat="1" applyFont="1" applyFill="1" applyBorder="1" applyAlignment="1" applyProtection="1">
      <alignment horizontal="center" shrinkToFit="1"/>
      <protection hidden="1"/>
    </xf>
    <xf numFmtId="3" fontId="29" fillId="0" borderId="0" xfId="0" applyNumberFormat="1" applyFont="1" applyFill="1" applyBorder="1" applyAlignment="1" applyProtection="1">
      <alignment horizontal="center"/>
      <protection hidden="1"/>
    </xf>
    <xf numFmtId="3" fontId="26" fillId="0" borderId="0" xfId="0" applyNumberFormat="1" applyFont="1" applyFill="1" applyBorder="1" applyAlignment="1" applyProtection="1">
      <alignment horizontal="center"/>
      <protection hidden="1"/>
    </xf>
    <xf numFmtId="3" fontId="5" fillId="0" borderId="0" xfId="0" applyNumberFormat="1" applyFont="1" applyFill="1" applyBorder="1" applyAlignment="1" applyProtection="1">
      <alignment horizontal="center" shrinkToFit="1"/>
      <protection hidden="1"/>
    </xf>
    <xf numFmtId="3" fontId="21" fillId="0" borderId="0" xfId="0" applyNumberFormat="1" applyFont="1" applyFill="1" applyBorder="1" applyAlignment="1" applyProtection="1">
      <alignment horizontal="center"/>
      <protection hidden="1"/>
    </xf>
    <xf numFmtId="9" fontId="54" fillId="5" borderId="0" xfId="3" applyFont="1" applyFill="1" applyBorder="1" applyAlignment="1" applyProtection="1">
      <alignment horizontal="center" shrinkToFit="1"/>
      <protection hidden="1"/>
    </xf>
    <xf numFmtId="9" fontId="49" fillId="5" borderId="0" xfId="0" applyNumberFormat="1" applyFont="1" applyFill="1" applyBorder="1" applyAlignment="1" applyProtection="1">
      <alignment horizontal="center" shrinkToFit="1"/>
      <protection hidden="1"/>
    </xf>
    <xf numFmtId="0" fontId="57" fillId="5" borderId="0" xfId="0" applyFont="1" applyFill="1" applyBorder="1" applyAlignment="1" applyProtection="1">
      <alignment horizontal="center"/>
      <protection hidden="1"/>
    </xf>
    <xf numFmtId="0" fontId="32" fillId="0" borderId="5" xfId="0" applyFont="1" applyFill="1" applyBorder="1" applyAlignment="1" applyProtection="1">
      <alignment horizontal="center"/>
      <protection hidden="1"/>
    </xf>
    <xf numFmtId="0" fontId="19" fillId="0" borderId="1" xfId="0" applyFont="1" applyFill="1" applyBorder="1" applyAlignment="1" applyProtection="1">
      <protection hidden="1"/>
    </xf>
    <xf numFmtId="0" fontId="19" fillId="0" borderId="6" xfId="0" applyFont="1" applyFill="1" applyBorder="1" applyAlignment="1" applyProtection="1">
      <protection hidden="1"/>
    </xf>
    <xf numFmtId="0" fontId="19" fillId="0" borderId="0" xfId="0" applyFont="1" applyFill="1" applyBorder="1" applyAlignment="1" applyProtection="1">
      <protection hidden="1"/>
    </xf>
    <xf numFmtId="9" fontId="19" fillId="0" borderId="0" xfId="3" applyFont="1" applyFill="1" applyBorder="1" applyAlignment="1" applyProtection="1">
      <protection hidden="1"/>
    </xf>
    <xf numFmtId="9" fontId="19" fillId="0" borderId="0" xfId="0" applyNumberFormat="1" applyFont="1" applyFill="1" applyBorder="1" applyAlignment="1" applyProtection="1">
      <protection hidden="1"/>
    </xf>
    <xf numFmtId="9" fontId="28" fillId="0" borderId="0" xfId="3" applyFont="1" applyFill="1" applyBorder="1" applyAlignment="1" applyProtection="1">
      <alignment shrinkToFit="1"/>
      <protection hidden="1"/>
    </xf>
    <xf numFmtId="9" fontId="19" fillId="0" borderId="0" xfId="0" applyNumberFormat="1" applyFont="1" applyFill="1" applyBorder="1" applyAlignment="1" applyProtection="1">
      <alignment shrinkToFit="1"/>
      <protection hidden="1"/>
    </xf>
    <xf numFmtId="0" fontId="49" fillId="5" borderId="0" xfId="0" applyFont="1" applyFill="1" applyBorder="1" applyAlignment="1" applyProtection="1">
      <alignment horizontal="left" vertical="center"/>
      <protection hidden="1"/>
    </xf>
    <xf numFmtId="0" fontId="44" fillId="5" borderId="3" xfId="0" applyFont="1" applyFill="1" applyBorder="1" applyAlignment="1" applyProtection="1">
      <alignment horizontal="left" vertical="center"/>
      <protection hidden="1"/>
    </xf>
    <xf numFmtId="0" fontId="49" fillId="5" borderId="0" xfId="0" applyFont="1" applyFill="1" applyBorder="1" applyAlignment="1" applyProtection="1">
      <alignment vertical="center"/>
      <protection hidden="1"/>
    </xf>
    <xf numFmtId="0" fontId="49" fillId="5" borderId="4" xfId="0" applyFont="1" applyFill="1" applyBorder="1" applyAlignment="1" applyProtection="1">
      <alignment vertical="center"/>
      <protection hidden="1"/>
    </xf>
    <xf numFmtId="0" fontId="49" fillId="5" borderId="0" xfId="0" applyFont="1" applyFill="1" applyBorder="1" applyAlignment="1" applyProtection="1">
      <alignment horizontal="center" vertical="center" wrapText="1"/>
      <protection hidden="1"/>
    </xf>
    <xf numFmtId="0" fontId="49" fillId="5" borderId="0" xfId="0" applyFont="1" applyFill="1" applyBorder="1" applyAlignment="1" applyProtection="1">
      <alignment horizontal="center" vertical="center" shrinkToFit="1"/>
      <protection hidden="1"/>
    </xf>
    <xf numFmtId="0" fontId="49" fillId="5" borderId="0" xfId="0" applyFont="1" applyFill="1" applyBorder="1" applyAlignment="1" applyProtection="1">
      <alignment vertical="center" shrinkToFit="1"/>
      <protection hidden="1"/>
    </xf>
    <xf numFmtId="0" fontId="49" fillId="0" borderId="0" xfId="0" applyFont="1" applyFill="1" applyBorder="1" applyAlignment="1" applyProtection="1">
      <alignment vertical="center"/>
      <protection hidden="1"/>
    </xf>
    <xf numFmtId="0" fontId="19" fillId="0" borderId="3" xfId="0" applyFont="1" applyFill="1" applyBorder="1" applyAlignment="1" applyProtection="1">
      <alignment horizontal="center" vertical="center"/>
      <protection hidden="1"/>
    </xf>
    <xf numFmtId="0" fontId="55" fillId="0" borderId="0" xfId="0" applyFont="1" applyFill="1" applyBorder="1" applyAlignment="1" applyProtection="1">
      <alignment vertical="center"/>
      <protection hidden="1"/>
    </xf>
    <xf numFmtId="0" fontId="0" fillId="0" borderId="4" xfId="0" applyFont="1" applyFill="1" applyBorder="1" applyAlignment="1" applyProtection="1">
      <alignment vertical="center"/>
      <protection hidden="1"/>
    </xf>
    <xf numFmtId="0" fontId="8" fillId="0" borderId="0" xfId="0" applyFont="1" applyFill="1" applyBorder="1" applyAlignment="1" applyProtection="1">
      <alignment horizontal="left" vertical="center"/>
      <protection hidden="1"/>
    </xf>
    <xf numFmtId="0" fontId="35" fillId="0" borderId="0" xfId="0" applyFont="1" applyFill="1" applyBorder="1" applyAlignment="1" applyProtection="1">
      <protection hidden="1"/>
    </xf>
    <xf numFmtId="0" fontId="59" fillId="0" borderId="0" xfId="0" applyFont="1" applyFill="1" applyBorder="1" applyAlignment="1" applyProtection="1">
      <alignment horizontal="right"/>
      <protection hidden="1"/>
    </xf>
    <xf numFmtId="0" fontId="0" fillId="0" borderId="4" xfId="0" applyFont="1" applyFill="1" applyBorder="1" applyAlignment="1" applyProtection="1">
      <alignment horizontal="center"/>
      <protection hidden="1"/>
    </xf>
    <xf numFmtId="164" fontId="0" fillId="0" borderId="0" xfId="0" applyNumberFormat="1" applyFont="1" applyFill="1" applyBorder="1" applyAlignment="1" applyProtection="1">
      <protection hidden="1"/>
    </xf>
    <xf numFmtId="0" fontId="52" fillId="0" borderId="0" xfId="0" applyFont="1" applyFill="1" applyBorder="1" applyAlignment="1" applyProtection="1">
      <alignment horizontal="right"/>
      <protection hidden="1"/>
    </xf>
    <xf numFmtId="0" fontId="12" fillId="0" borderId="0" xfId="2" applyNumberFormat="1" applyFont="1" applyFill="1" applyBorder="1" applyAlignment="1" applyProtection="1">
      <alignment horizontal="center"/>
      <protection hidden="1"/>
    </xf>
    <xf numFmtId="166" fontId="0" fillId="0" borderId="4" xfId="1" applyNumberFormat="1" applyFont="1" applyFill="1" applyBorder="1" applyAlignment="1" applyProtection="1">
      <alignment horizontal="right"/>
      <protection hidden="1"/>
    </xf>
    <xf numFmtId="166" fontId="0" fillId="0" borderId="0" xfId="1" applyNumberFormat="1" applyFont="1" applyFill="1" applyBorder="1" applyAlignment="1" applyProtection="1">
      <alignment horizontal="right"/>
      <protection hidden="1"/>
    </xf>
    <xf numFmtId="0" fontId="21" fillId="0" borderId="0" xfId="2" applyNumberFormat="1" applyFont="1" applyFill="1" applyBorder="1" applyAlignment="1" applyProtection="1">
      <alignment horizontal="center"/>
      <protection hidden="1"/>
    </xf>
    <xf numFmtId="165" fontId="5" fillId="0" borderId="0" xfId="1" applyNumberFormat="1" applyFont="1" applyFill="1" applyBorder="1" applyAlignment="1" applyProtection="1">
      <alignment shrinkToFit="1"/>
      <protection hidden="1"/>
    </xf>
    <xf numFmtId="9" fontId="0" fillId="0" borderId="0" xfId="0" applyNumberFormat="1" applyFont="1" applyFill="1" applyBorder="1" applyAlignment="1" applyProtection="1">
      <protection hidden="1"/>
    </xf>
    <xf numFmtId="165" fontId="5" fillId="0" borderId="0" xfId="0" applyNumberFormat="1" applyFont="1" applyFill="1" applyBorder="1" applyAlignment="1" applyProtection="1">
      <alignment shrinkToFit="1"/>
      <protection hidden="1"/>
    </xf>
    <xf numFmtId="165" fontId="0" fillId="0" borderId="0" xfId="0" applyNumberFormat="1" applyFont="1" applyFill="1" applyBorder="1" applyAlignment="1" applyProtection="1">
      <alignment shrinkToFit="1"/>
      <protection hidden="1"/>
    </xf>
    <xf numFmtId="0" fontId="5" fillId="0" borderId="0" xfId="4" applyFont="1" applyFill="1" applyBorder="1" applyAlignment="1" applyProtection="1">
      <alignment horizontal="left"/>
      <protection hidden="1"/>
    </xf>
    <xf numFmtId="0" fontId="13" fillId="0" borderId="0" xfId="4" applyFont="1" applyFill="1" applyBorder="1" applyAlignment="1" applyProtection="1">
      <alignment horizontal="left"/>
      <protection hidden="1"/>
    </xf>
    <xf numFmtId="166" fontId="5" fillId="0" borderId="4" xfId="4" applyNumberFormat="1" applyFont="1" applyFill="1" applyBorder="1" applyAlignment="1" applyProtection="1">
      <alignment horizontal="right"/>
      <protection hidden="1"/>
    </xf>
    <xf numFmtId="166" fontId="5" fillId="0" borderId="0" xfId="4" applyNumberFormat="1" applyFont="1" applyFill="1" applyBorder="1" applyAlignment="1" applyProtection="1">
      <alignment horizontal="right"/>
      <protection hidden="1"/>
    </xf>
    <xf numFmtId="0" fontId="20" fillId="0" borderId="0" xfId="4" applyFont="1" applyFill="1" applyBorder="1" applyAlignment="1" applyProtection="1">
      <alignment horizontal="left"/>
      <protection hidden="1"/>
    </xf>
    <xf numFmtId="0" fontId="5" fillId="0" borderId="0" xfId="4" applyFont="1" applyFill="1" applyBorder="1" applyAlignment="1" applyProtection="1">
      <alignment horizontal="right"/>
      <protection hidden="1"/>
    </xf>
    <xf numFmtId="164" fontId="5" fillId="0" borderId="0" xfId="4" applyNumberFormat="1" applyFont="1" applyFill="1" applyBorder="1" applyAlignment="1" applyProtection="1">
      <alignment horizontal="right"/>
      <protection hidden="1"/>
    </xf>
    <xf numFmtId="165" fontId="5" fillId="0" borderId="0" xfId="4" applyNumberFormat="1" applyFont="1" applyFill="1" applyBorder="1" applyAlignment="1" applyProtection="1">
      <alignment horizontal="right" shrinkToFit="1"/>
      <protection hidden="1"/>
    </xf>
    <xf numFmtId="0" fontId="20" fillId="0" borderId="0" xfId="4" applyFont="1" applyFill="1" applyBorder="1" applyAlignment="1" applyProtection="1">
      <alignment horizontal="right"/>
      <protection hidden="1"/>
    </xf>
    <xf numFmtId="0" fontId="20" fillId="0" borderId="0" xfId="0" applyFont="1" applyFill="1" applyBorder="1" applyAlignment="1" applyProtection="1">
      <alignment horizontal="right"/>
      <protection hidden="1"/>
    </xf>
    <xf numFmtId="164" fontId="5" fillId="0" borderId="0" xfId="0" applyNumberFormat="1" applyFont="1" applyFill="1" applyBorder="1" applyAlignment="1" applyProtection="1">
      <alignment horizontal="right"/>
      <protection hidden="1"/>
    </xf>
    <xf numFmtId="165" fontId="5" fillId="0" borderId="0" xfId="0" applyNumberFormat="1" applyFont="1" applyFill="1" applyBorder="1" applyAlignment="1" applyProtection="1">
      <alignment horizontal="right" shrinkToFit="1"/>
      <protection hidden="1"/>
    </xf>
    <xf numFmtId="0" fontId="53" fillId="0" borderId="0" xfId="0" applyFont="1" applyFill="1" applyBorder="1" applyAlignment="1" applyProtection="1">
      <alignment horizontal="right"/>
      <protection hidden="1"/>
    </xf>
    <xf numFmtId="0" fontId="16" fillId="0" borderId="0" xfId="4" applyFont="1" applyFill="1" applyBorder="1" applyAlignment="1" applyProtection="1">
      <alignment horizontal="center" vertical="top"/>
      <protection hidden="1"/>
    </xf>
    <xf numFmtId="0" fontId="16" fillId="0" borderId="0" xfId="4" applyFont="1" applyFill="1" applyBorder="1" applyAlignment="1" applyProtection="1">
      <alignment vertical="top"/>
      <protection hidden="1"/>
    </xf>
    <xf numFmtId="166" fontId="17" fillId="0" borderId="0" xfId="4" applyNumberFormat="1" applyFont="1" applyFill="1" applyBorder="1" applyAlignment="1" applyProtection="1">
      <alignment horizontal="right" vertical="top"/>
      <protection hidden="1"/>
    </xf>
    <xf numFmtId="166" fontId="17" fillId="0" borderId="4" xfId="4" applyNumberFormat="1" applyFont="1" applyFill="1" applyBorder="1" applyAlignment="1" applyProtection="1">
      <alignment horizontal="right" vertical="top"/>
      <protection hidden="1"/>
    </xf>
    <xf numFmtId="0" fontId="25" fillId="0" borderId="0" xfId="4" applyFont="1" applyFill="1" applyBorder="1" applyAlignment="1" applyProtection="1">
      <alignment vertical="top"/>
      <protection hidden="1"/>
    </xf>
    <xf numFmtId="164" fontId="12" fillId="0" borderId="0" xfId="4" applyNumberFormat="1" applyFont="1" applyFill="1" applyBorder="1" applyAlignment="1" applyProtection="1">
      <alignment horizontal="center"/>
      <protection hidden="1"/>
    </xf>
    <xf numFmtId="0" fontId="45" fillId="0" borderId="0" xfId="4" applyFont="1" applyFill="1" applyBorder="1" applyAlignment="1" applyProtection="1">
      <alignment horizontal="right"/>
      <protection hidden="1"/>
    </xf>
    <xf numFmtId="166" fontId="5" fillId="0" borderId="0" xfId="0" applyNumberFormat="1" applyFont="1" applyFill="1" applyBorder="1" applyAlignment="1" applyProtection="1">
      <protection hidden="1"/>
    </xf>
    <xf numFmtId="164" fontId="5" fillId="0" borderId="0" xfId="0" applyNumberFormat="1" applyFont="1" applyFill="1" applyBorder="1" applyAlignment="1" applyProtection="1">
      <protection hidden="1"/>
    </xf>
    <xf numFmtId="0" fontId="5" fillId="2" borderId="10" xfId="4" applyFont="1" applyFill="1" applyBorder="1" applyAlignment="1" applyProtection="1">
      <protection hidden="1"/>
    </xf>
    <xf numFmtId="0" fontId="13" fillId="2" borderId="10" xfId="4" applyFont="1" applyFill="1" applyBorder="1" applyAlignment="1" applyProtection="1">
      <protection hidden="1"/>
    </xf>
    <xf numFmtId="0" fontId="20" fillId="0" borderId="0" xfId="4" applyFont="1" applyFill="1" applyBorder="1" applyAlignment="1" applyProtection="1">
      <protection hidden="1"/>
    </xf>
    <xf numFmtId="0" fontId="11" fillId="0" borderId="0" xfId="4" applyFont="1" applyFill="1" applyBorder="1" applyAlignment="1" applyProtection="1">
      <alignment vertical="top"/>
      <protection hidden="1"/>
    </xf>
    <xf numFmtId="0" fontId="45" fillId="0" borderId="0" xfId="4" applyFont="1" applyFill="1" applyBorder="1" applyAlignment="1" applyProtection="1">
      <alignment horizontal="right" vertical="top"/>
      <protection hidden="1"/>
    </xf>
    <xf numFmtId="164" fontId="11" fillId="0" borderId="0" xfId="4" applyNumberFormat="1" applyFont="1" applyFill="1" applyBorder="1" applyAlignment="1" applyProtection="1">
      <alignment vertical="top"/>
      <protection hidden="1"/>
    </xf>
    <xf numFmtId="165" fontId="5" fillId="0" borderId="0" xfId="4" applyNumberFormat="1" applyFont="1" applyFill="1" applyBorder="1" applyAlignment="1" applyProtection="1">
      <alignment shrinkToFit="1"/>
      <protection hidden="1"/>
    </xf>
    <xf numFmtId="166" fontId="0" fillId="0" borderId="0" xfId="0" applyNumberFormat="1" applyFont="1" applyFill="1" applyBorder="1" applyAlignment="1" applyProtection="1">
      <alignment horizontal="right"/>
      <protection hidden="1"/>
    </xf>
    <xf numFmtId="166" fontId="0" fillId="0" borderId="4" xfId="0" applyNumberFormat="1" applyFont="1" applyFill="1" applyBorder="1" applyAlignment="1" applyProtection="1">
      <alignment horizontal="right"/>
      <protection hidden="1"/>
    </xf>
    <xf numFmtId="0" fontId="41" fillId="0" borderId="0" xfId="0" applyFont="1" applyFill="1" applyBorder="1" applyAlignment="1" applyProtection="1">
      <alignment horizontal="right"/>
      <protection hidden="1"/>
    </xf>
    <xf numFmtId="0" fontId="12" fillId="0" borderId="0" xfId="4" applyFont="1" applyFill="1" applyBorder="1" applyAlignment="1" applyProtection="1">
      <alignment horizontal="center" vertical="top"/>
      <protection hidden="1"/>
    </xf>
    <xf numFmtId="166" fontId="0" fillId="0" borderId="4" xfId="1" applyNumberFormat="1" applyFont="1" applyFill="1" applyBorder="1" applyAlignment="1" applyProtection="1">
      <alignment horizontal="right" vertical="top"/>
      <protection hidden="1"/>
    </xf>
    <xf numFmtId="166" fontId="0" fillId="0" borderId="0" xfId="1" applyNumberFormat="1" applyFont="1" applyFill="1" applyBorder="1" applyAlignment="1" applyProtection="1">
      <alignment horizontal="right" vertical="top"/>
      <protection hidden="1"/>
    </xf>
    <xf numFmtId="0" fontId="21" fillId="0" borderId="0" xfId="4" applyFont="1" applyFill="1" applyBorder="1" applyAlignment="1" applyProtection="1">
      <alignment horizontal="center" vertical="top"/>
      <protection hidden="1"/>
    </xf>
    <xf numFmtId="0" fontId="5" fillId="7" borderId="10" xfId="4" applyFont="1" applyFill="1" applyBorder="1" applyAlignment="1" applyProtection="1">
      <protection hidden="1"/>
    </xf>
    <xf numFmtId="0" fontId="13" fillId="7" borderId="10" xfId="4" applyFont="1" applyFill="1" applyBorder="1" applyAlignment="1" applyProtection="1">
      <protection hidden="1"/>
    </xf>
    <xf numFmtId="0" fontId="8" fillId="6" borderId="10" xfId="4" applyFont="1" applyFill="1" applyBorder="1" applyAlignment="1" applyProtection="1">
      <protection hidden="1"/>
    </xf>
    <xf numFmtId="0" fontId="30" fillId="6" borderId="10" xfId="4" applyFont="1" applyFill="1" applyBorder="1" applyAlignment="1" applyProtection="1">
      <protection hidden="1"/>
    </xf>
    <xf numFmtId="166" fontId="8" fillId="0" borderId="4" xfId="4" applyNumberFormat="1" applyFont="1" applyFill="1" applyBorder="1" applyAlignment="1" applyProtection="1">
      <alignment horizontal="right"/>
      <protection hidden="1"/>
    </xf>
    <xf numFmtId="166" fontId="8" fillId="0" borderId="0" xfId="4" applyNumberFormat="1" applyFont="1" applyFill="1" applyBorder="1" applyAlignment="1" applyProtection="1">
      <alignment horizontal="right"/>
      <protection hidden="1"/>
    </xf>
    <xf numFmtId="0" fontId="8" fillId="0" borderId="0" xfId="4" applyFont="1" applyFill="1" applyBorder="1" applyAlignment="1" applyProtection="1">
      <protection hidden="1"/>
    </xf>
    <xf numFmtId="0" fontId="5" fillId="0" borderId="0" xfId="4" applyFont="1" applyFill="1" applyBorder="1" applyAlignment="1" applyProtection="1">
      <protection hidden="1"/>
    </xf>
    <xf numFmtId="164" fontId="5" fillId="0" borderId="0" xfId="4" applyNumberFormat="1" applyFont="1" applyFill="1" applyBorder="1" applyAlignment="1" applyProtection="1">
      <protection hidden="1"/>
    </xf>
    <xf numFmtId="166" fontId="5" fillId="0" borderId="0" xfId="4" applyNumberFormat="1" applyFont="1" applyFill="1" applyBorder="1" applyAlignment="1" applyProtection="1">
      <protection hidden="1"/>
    </xf>
    <xf numFmtId="0" fontId="0" fillId="0" borderId="0" xfId="4" applyFont="1" applyFill="1" applyBorder="1" applyAlignment="1" applyProtection="1">
      <alignment vertical="top"/>
      <protection hidden="1"/>
    </xf>
    <xf numFmtId="10" fontId="12" fillId="0" borderId="0" xfId="4" applyNumberFormat="1" applyFont="1" applyFill="1" applyBorder="1" applyAlignment="1" applyProtection="1">
      <alignment vertical="top"/>
      <protection hidden="1"/>
    </xf>
    <xf numFmtId="0" fontId="12" fillId="0" borderId="0" xfId="4" applyFont="1" applyFill="1" applyBorder="1" applyAlignment="1" applyProtection="1">
      <alignment vertical="top"/>
      <protection hidden="1"/>
    </xf>
    <xf numFmtId="9" fontId="0" fillId="0" borderId="0" xfId="3" applyFont="1" applyFill="1" applyBorder="1" applyAlignment="1" applyProtection="1">
      <alignment vertical="top"/>
      <protection hidden="1"/>
    </xf>
    <xf numFmtId="0" fontId="5" fillId="6" borderId="10" xfId="4" applyFont="1" applyFill="1" applyBorder="1" applyAlignment="1" applyProtection="1">
      <protection hidden="1"/>
    </xf>
    <xf numFmtId="0" fontId="13" fillId="6" borderId="10" xfId="4" applyFont="1" applyFill="1" applyBorder="1" applyAlignment="1" applyProtection="1">
      <protection hidden="1"/>
    </xf>
    <xf numFmtId="0" fontId="12" fillId="0" borderId="0" xfId="4" applyFont="1" applyFill="1" applyBorder="1" applyAlignment="1" applyProtection="1">
      <alignment vertical="center"/>
      <protection hidden="1"/>
    </xf>
    <xf numFmtId="166" fontId="0" fillId="0" borderId="4" xfId="1" applyNumberFormat="1" applyFont="1" applyFill="1" applyBorder="1" applyAlignment="1" applyProtection="1">
      <alignment horizontal="right" vertical="center"/>
      <protection hidden="1"/>
    </xf>
    <xf numFmtId="166" fontId="0" fillId="0" borderId="0" xfId="1" applyNumberFormat="1" applyFont="1" applyFill="1" applyBorder="1" applyAlignment="1" applyProtection="1">
      <alignment horizontal="right" vertical="center"/>
      <protection hidden="1"/>
    </xf>
    <xf numFmtId="0" fontId="21" fillId="0" borderId="0" xfId="4" applyFont="1" applyFill="1" applyBorder="1" applyAlignment="1" applyProtection="1">
      <alignment vertical="center"/>
      <protection hidden="1"/>
    </xf>
    <xf numFmtId="9" fontId="0" fillId="0" borderId="0" xfId="3" applyFont="1" applyFill="1" applyBorder="1" applyAlignment="1" applyProtection="1">
      <alignment vertical="center"/>
      <protection hidden="1"/>
    </xf>
    <xf numFmtId="165" fontId="5" fillId="0" borderId="0" xfId="1" applyNumberFormat="1" applyFont="1" applyFill="1" applyBorder="1" applyAlignment="1" applyProtection="1">
      <alignment vertical="center" shrinkToFit="1"/>
      <protection hidden="1"/>
    </xf>
    <xf numFmtId="9" fontId="0" fillId="0" borderId="0" xfId="0" applyNumberFormat="1" applyFont="1" applyFill="1" applyBorder="1" applyAlignment="1" applyProtection="1">
      <alignment vertical="center"/>
      <protection hidden="1"/>
    </xf>
    <xf numFmtId="165" fontId="5" fillId="0" borderId="0" xfId="0" applyNumberFormat="1" applyFont="1" applyFill="1" applyBorder="1" applyAlignment="1" applyProtection="1">
      <alignment vertical="center" shrinkToFit="1"/>
      <protection hidden="1"/>
    </xf>
    <xf numFmtId="0" fontId="52" fillId="0" borderId="0" xfId="0" applyFont="1" applyFill="1" applyBorder="1" applyAlignment="1" applyProtection="1">
      <alignment horizontal="right" vertical="center"/>
      <protection hidden="1"/>
    </xf>
    <xf numFmtId="165" fontId="0" fillId="0" borderId="0" xfId="0" applyNumberFormat="1" applyFont="1" applyFill="1" applyBorder="1" applyAlignment="1" applyProtection="1">
      <alignment vertical="center" shrinkToFit="1"/>
      <protection hidden="1"/>
    </xf>
    <xf numFmtId="0" fontId="12" fillId="0" borderId="0" xfId="4" applyFont="1" applyFill="1" applyBorder="1" applyAlignment="1" applyProtection="1">
      <alignment horizontal="center" vertical="center"/>
      <protection hidden="1"/>
    </xf>
    <xf numFmtId="0" fontId="21" fillId="0" borderId="0" xfId="4" applyFont="1" applyFill="1" applyBorder="1" applyAlignment="1" applyProtection="1">
      <alignment horizontal="center" vertical="center"/>
      <protection hidden="1"/>
    </xf>
    <xf numFmtId="0" fontId="13" fillId="0" borderId="0" xfId="4" applyFont="1" applyFill="1" applyBorder="1" applyAlignment="1" applyProtection="1">
      <protection hidden="1"/>
    </xf>
    <xf numFmtId="0" fontId="5" fillId="0" borderId="1" xfId="4" applyFont="1" applyFill="1" applyBorder="1" applyAlignment="1" applyProtection="1">
      <protection hidden="1"/>
    </xf>
    <xf numFmtId="0" fontId="13" fillId="0" borderId="1" xfId="4" applyFont="1" applyFill="1" applyBorder="1" applyAlignment="1" applyProtection="1">
      <protection hidden="1"/>
    </xf>
    <xf numFmtId="165" fontId="5" fillId="0" borderId="1" xfId="4" applyNumberFormat="1" applyFont="1" applyFill="1" applyBorder="1" applyAlignment="1" applyProtection="1">
      <protection hidden="1"/>
    </xf>
    <xf numFmtId="165" fontId="5" fillId="0" borderId="6" xfId="4" applyNumberFormat="1" applyFont="1" applyFill="1" applyBorder="1" applyAlignment="1" applyProtection="1">
      <protection hidden="1"/>
    </xf>
    <xf numFmtId="165" fontId="5" fillId="0" borderId="0" xfId="4" applyNumberFormat="1" applyFont="1" applyFill="1" applyBorder="1" applyAlignment="1" applyProtection="1">
      <protection hidden="1"/>
    </xf>
    <xf numFmtId="0" fontId="0" fillId="0" borderId="0"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shrinkToFit="1"/>
      <protection hidden="1"/>
    </xf>
    <xf numFmtId="0" fontId="21" fillId="0" borderId="0" xfId="0" applyFont="1" applyBorder="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ont="1" applyBorder="1" applyAlignment="1" applyProtection="1">
      <alignment vertical="center" shrinkToFit="1"/>
      <protection hidden="1"/>
    </xf>
    <xf numFmtId="0" fontId="17" fillId="0" borderId="4" xfId="0" applyFont="1" applyFill="1" applyBorder="1" applyAlignment="1" applyProtection="1">
      <alignment horizontal="left" wrapText="1"/>
      <protection hidden="1"/>
    </xf>
    <xf numFmtId="0" fontId="17" fillId="0" borderId="0" xfId="0" applyFont="1" applyFill="1" applyBorder="1" applyAlignment="1" applyProtection="1">
      <alignment horizontal="left" wrapText="1"/>
      <protection hidden="1"/>
    </xf>
    <xf numFmtId="7" fontId="33" fillId="0" borderId="0" xfId="0" applyNumberFormat="1" applyFont="1" applyFill="1" applyBorder="1" applyAlignment="1" applyProtection="1">
      <alignment horizontal="center" shrinkToFit="1"/>
      <protection hidden="1"/>
    </xf>
    <xf numFmtId="7" fontId="25" fillId="0" borderId="0" xfId="0" applyNumberFormat="1" applyFont="1" applyFill="1" applyBorder="1" applyAlignment="1" applyProtection="1">
      <alignment horizontal="center" wrapText="1"/>
      <protection hidden="1"/>
    </xf>
    <xf numFmtId="7" fontId="17" fillId="0" borderId="0" xfId="0" applyNumberFormat="1" applyFont="1" applyBorder="1" applyAlignment="1" applyProtection="1">
      <alignment horizontal="center" wrapText="1"/>
      <protection hidden="1"/>
    </xf>
    <xf numFmtId="7" fontId="33" fillId="0" borderId="0" xfId="0" applyNumberFormat="1" applyFont="1" applyBorder="1" applyAlignment="1" applyProtection="1">
      <alignment horizontal="center" shrinkToFit="1"/>
      <protection hidden="1"/>
    </xf>
    <xf numFmtId="7" fontId="25" fillId="0" borderId="0" xfId="0" applyNumberFormat="1" applyFont="1" applyBorder="1" applyAlignment="1" applyProtection="1">
      <alignment horizontal="center" wrapText="1"/>
      <protection hidden="1"/>
    </xf>
    <xf numFmtId="0" fontId="17" fillId="0" borderId="0" xfId="0" applyFont="1" applyBorder="1" applyAlignment="1" applyProtection="1">
      <alignment horizontal="center" wrapText="1"/>
      <protection hidden="1"/>
    </xf>
    <xf numFmtId="0" fontId="49" fillId="5" borderId="3" xfId="0" applyFont="1" applyFill="1" applyBorder="1" applyAlignment="1" applyProtection="1">
      <alignment horizontal="left"/>
      <protection hidden="1"/>
    </xf>
    <xf numFmtId="0" fontId="44" fillId="5" borderId="0" xfId="0" applyFont="1" applyFill="1" applyBorder="1" applyAlignment="1" applyProtection="1">
      <alignment horizontal="left"/>
      <protection hidden="1"/>
    </xf>
    <xf numFmtId="7" fontId="49" fillId="5" borderId="0" xfId="0" applyNumberFormat="1" applyFont="1" applyFill="1" applyBorder="1" applyAlignment="1" applyProtection="1">
      <alignment horizontal="center"/>
      <protection hidden="1"/>
    </xf>
    <xf numFmtId="7" fontId="54" fillId="5" borderId="0" xfId="0" applyNumberFormat="1" applyFont="1" applyFill="1" applyBorder="1" applyAlignment="1" applyProtection="1">
      <alignment horizontal="center" shrinkToFit="1"/>
      <protection hidden="1"/>
    </xf>
    <xf numFmtId="0" fontId="49" fillId="0" borderId="0" xfId="0" applyFont="1" applyBorder="1" applyAlignment="1" applyProtection="1">
      <alignment horizontal="center"/>
      <protection hidden="1"/>
    </xf>
    <xf numFmtId="0" fontId="19" fillId="0" borderId="3" xfId="0" applyFont="1" applyFill="1" applyBorder="1" applyAlignment="1" applyProtection="1">
      <alignment horizontal="left"/>
      <protection hidden="1"/>
    </xf>
    <xf numFmtId="0" fontId="19" fillId="0" borderId="4" xfId="0" applyFont="1" applyFill="1" applyBorder="1" applyAlignment="1" applyProtection="1">
      <alignment horizontal="center"/>
      <protection hidden="1"/>
    </xf>
    <xf numFmtId="0" fontId="24" fillId="0" borderId="0" xfId="0" applyFont="1" applyFill="1" applyBorder="1" applyAlignment="1" applyProtection="1">
      <alignment horizontal="center"/>
      <protection hidden="1"/>
    </xf>
    <xf numFmtId="7" fontId="19" fillId="0" borderId="0" xfId="0" applyNumberFormat="1" applyFont="1" applyFill="1" applyBorder="1" applyAlignment="1" applyProtection="1">
      <alignment horizontal="center"/>
      <protection hidden="1"/>
    </xf>
    <xf numFmtId="7" fontId="28" fillId="0" borderId="0" xfId="0" applyNumberFormat="1" applyFont="1" applyFill="1" applyBorder="1" applyAlignment="1" applyProtection="1">
      <alignment horizontal="center" shrinkToFit="1"/>
      <protection hidden="1"/>
    </xf>
    <xf numFmtId="7" fontId="24" fillId="0" borderId="0" xfId="0" applyNumberFormat="1" applyFont="1" applyFill="1" applyBorder="1" applyAlignment="1" applyProtection="1">
      <alignment horizontal="center"/>
      <protection hidden="1"/>
    </xf>
    <xf numFmtId="7" fontId="12" fillId="0" borderId="0" xfId="0" applyNumberFormat="1" applyFont="1" applyFill="1" applyBorder="1" applyAlignment="1" applyProtection="1">
      <protection hidden="1"/>
    </xf>
    <xf numFmtId="7" fontId="0" fillId="0" borderId="4" xfId="0" applyNumberFormat="1" applyFont="1" applyFill="1" applyBorder="1" applyAlignment="1" applyProtection="1">
      <protection hidden="1"/>
    </xf>
    <xf numFmtId="7" fontId="21" fillId="0" borderId="0" xfId="0" applyNumberFormat="1" applyFont="1" applyFill="1" applyBorder="1" applyAlignment="1" applyProtection="1">
      <protection hidden="1"/>
    </xf>
    <xf numFmtId="7" fontId="0" fillId="0" borderId="0" xfId="0" applyNumberFormat="1" applyFont="1" applyFill="1" applyBorder="1" applyAlignment="1" applyProtection="1">
      <alignment horizontal="center"/>
      <protection hidden="1"/>
    </xf>
    <xf numFmtId="7" fontId="5" fillId="0" borderId="0" xfId="0" applyNumberFormat="1" applyFont="1" applyFill="1" applyBorder="1" applyAlignment="1" applyProtection="1">
      <alignment horizontal="center" shrinkToFit="1"/>
      <protection hidden="1"/>
    </xf>
    <xf numFmtId="7" fontId="21" fillId="0" borderId="0" xfId="0" applyNumberFormat="1" applyFont="1" applyFill="1" applyBorder="1" applyAlignment="1" applyProtection="1">
      <alignment horizontal="center"/>
      <protection hidden="1"/>
    </xf>
    <xf numFmtId="7" fontId="0" fillId="0" borderId="0" xfId="0" applyNumberFormat="1" applyFont="1" applyBorder="1" applyAlignment="1" applyProtection="1">
      <alignment horizontal="center"/>
      <protection hidden="1"/>
    </xf>
    <xf numFmtId="7" fontId="5" fillId="0" borderId="0" xfId="0" applyNumberFormat="1" applyFont="1" applyBorder="1" applyAlignment="1" applyProtection="1">
      <alignment horizontal="center" shrinkToFit="1"/>
      <protection hidden="1"/>
    </xf>
    <xf numFmtId="7" fontId="21" fillId="0" borderId="0" xfId="0" applyNumberFormat="1" applyFont="1" applyBorder="1" applyAlignment="1" applyProtection="1">
      <protection hidden="1"/>
    </xf>
    <xf numFmtId="7" fontId="0" fillId="0" borderId="0" xfId="0" applyNumberFormat="1" applyFont="1" applyBorder="1" applyAlignment="1" applyProtection="1">
      <protection hidden="1"/>
    </xf>
    <xf numFmtId="7" fontId="5" fillId="0" borderId="0" xfId="0" applyNumberFormat="1" applyFont="1" applyBorder="1" applyAlignment="1" applyProtection="1">
      <alignment shrinkToFit="1"/>
      <protection hidden="1"/>
    </xf>
    <xf numFmtId="7" fontId="33" fillId="0" borderId="0" xfId="0" quotePrefix="1" applyNumberFormat="1" applyFont="1" applyFill="1" applyBorder="1" applyAlignment="1" applyProtection="1">
      <alignment horizontal="center" shrinkToFit="1"/>
      <protection hidden="1"/>
    </xf>
    <xf numFmtId="0" fontId="56" fillId="5" borderId="0" xfId="0" applyFont="1" applyFill="1" applyBorder="1" applyAlignment="1" applyProtection="1">
      <alignment horizontal="center"/>
      <protection hidden="1"/>
    </xf>
    <xf numFmtId="0" fontId="52" fillId="0" borderId="3" xfId="0" applyFont="1" applyFill="1" applyBorder="1" applyAlignment="1" applyProtection="1">
      <alignment horizontal="center"/>
      <protection hidden="1"/>
    </xf>
    <xf numFmtId="0" fontId="52" fillId="0" borderId="0" xfId="0" applyFont="1" applyFill="1" applyBorder="1" applyAlignment="1" applyProtection="1">
      <alignment horizontal="center"/>
      <protection hidden="1"/>
    </xf>
    <xf numFmtId="0" fontId="52" fillId="0" borderId="0" xfId="0" applyFont="1" applyFill="1" applyBorder="1" applyAlignment="1" applyProtection="1">
      <alignment horizontal="left"/>
      <protection hidden="1"/>
    </xf>
    <xf numFmtId="0" fontId="52" fillId="0" borderId="4" xfId="0" applyFont="1" applyFill="1" applyBorder="1" applyAlignment="1" applyProtection="1">
      <alignment horizontal="center"/>
      <protection hidden="1"/>
    </xf>
    <xf numFmtId="7" fontId="52" fillId="0" borderId="0" xfId="0" applyNumberFormat="1" applyFont="1" applyFill="1" applyBorder="1" applyAlignment="1" applyProtection="1">
      <alignment horizontal="center"/>
      <protection hidden="1"/>
    </xf>
    <xf numFmtId="7" fontId="53" fillId="0" borderId="0" xfId="0" applyNumberFormat="1" applyFont="1" applyFill="1" applyBorder="1" applyAlignment="1" applyProtection="1">
      <alignment horizontal="center" shrinkToFit="1"/>
      <protection hidden="1"/>
    </xf>
    <xf numFmtId="7" fontId="52" fillId="0" borderId="0" xfId="0" applyNumberFormat="1" applyFont="1" applyBorder="1" applyAlignment="1" applyProtection="1">
      <alignment horizontal="center"/>
      <protection hidden="1"/>
    </xf>
    <xf numFmtId="7" fontId="53" fillId="0" borderId="0" xfId="0" applyNumberFormat="1" applyFont="1" applyBorder="1" applyAlignment="1" applyProtection="1">
      <alignment horizontal="center" shrinkToFit="1"/>
      <protection hidden="1"/>
    </xf>
    <xf numFmtId="0" fontId="52" fillId="0" borderId="0" xfId="0" applyFont="1" applyBorder="1" applyAlignment="1" applyProtection="1">
      <alignment horizontal="center"/>
      <protection hidden="1"/>
    </xf>
    <xf numFmtId="168" fontId="49" fillId="5" borderId="0" xfId="0" applyNumberFormat="1" applyFont="1" applyFill="1" applyBorder="1" applyAlignment="1" applyProtection="1">
      <alignment horizontal="center"/>
      <protection hidden="1"/>
    </xf>
    <xf numFmtId="0" fontId="0" fillId="0" borderId="0" xfId="0" applyNumberFormat="1" applyFont="1" applyFill="1" applyBorder="1" applyAlignment="1" applyProtection="1">
      <alignment horizontal="left"/>
      <protection hidden="1"/>
    </xf>
    <xf numFmtId="168" fontId="12" fillId="0" borderId="0" xfId="0" applyNumberFormat="1" applyFont="1" applyFill="1" applyBorder="1" applyAlignment="1" applyProtection="1">
      <alignment horizontal="center"/>
      <protection hidden="1"/>
    </xf>
    <xf numFmtId="168" fontId="0" fillId="0" borderId="4" xfId="0" applyNumberFormat="1" applyFont="1" applyFill="1" applyBorder="1" applyAlignment="1" applyProtection="1">
      <alignment horizontal="center"/>
      <protection hidden="1"/>
    </xf>
    <xf numFmtId="168" fontId="21" fillId="0" borderId="0" xfId="0" applyNumberFormat="1" applyFont="1" applyFill="1" applyBorder="1" applyAlignment="1" applyProtection="1">
      <alignment horizontal="center"/>
      <protection hidden="1"/>
    </xf>
    <xf numFmtId="168" fontId="5" fillId="0" borderId="0" xfId="0" applyNumberFormat="1" applyFont="1" applyFill="1" applyBorder="1" applyAlignment="1" applyProtection="1">
      <alignment horizontal="center" shrinkToFit="1"/>
      <protection hidden="1"/>
    </xf>
    <xf numFmtId="168" fontId="0" fillId="0" borderId="0" xfId="0" applyNumberFormat="1" applyFont="1" applyBorder="1" applyAlignment="1" applyProtection="1">
      <alignment horizontal="center"/>
      <protection hidden="1"/>
    </xf>
    <xf numFmtId="168" fontId="5" fillId="0" borderId="0" xfId="0" applyNumberFormat="1" applyFont="1" applyBorder="1" applyAlignment="1" applyProtection="1">
      <alignment horizontal="center" shrinkToFit="1"/>
      <protection hidden="1"/>
    </xf>
    <xf numFmtId="5" fontId="0" fillId="0" borderId="0" xfId="0" applyNumberFormat="1" applyFont="1" applyFill="1" applyBorder="1" applyAlignment="1" applyProtection="1">
      <alignment horizontal="center"/>
      <protection hidden="1"/>
    </xf>
    <xf numFmtId="5" fontId="0" fillId="0" borderId="0" xfId="0" applyNumberFormat="1" applyFont="1" applyFill="1" applyBorder="1" applyAlignment="1" applyProtection="1">
      <alignment horizontal="left"/>
      <protection hidden="1"/>
    </xf>
    <xf numFmtId="5" fontId="12" fillId="0" borderId="0" xfId="0" applyNumberFormat="1" applyFont="1" applyFill="1" applyBorder="1" applyAlignment="1" applyProtection="1">
      <alignment horizontal="center"/>
      <protection hidden="1"/>
    </xf>
    <xf numFmtId="5" fontId="0" fillId="0" borderId="4" xfId="0" applyNumberFormat="1" applyFont="1" applyFill="1" applyBorder="1" applyAlignment="1" applyProtection="1">
      <alignment horizontal="center"/>
      <protection hidden="1"/>
    </xf>
    <xf numFmtId="5" fontId="21" fillId="0" borderId="0" xfId="0" applyNumberFormat="1" applyFont="1" applyFill="1" applyBorder="1" applyAlignment="1" applyProtection="1">
      <alignment horizontal="center"/>
      <protection hidden="1"/>
    </xf>
    <xf numFmtId="37" fontId="0" fillId="0" borderId="0" xfId="0" applyNumberFormat="1" applyFont="1" applyFill="1" applyBorder="1" applyAlignment="1" applyProtection="1">
      <alignment horizontal="center"/>
      <protection hidden="1"/>
    </xf>
    <xf numFmtId="37" fontId="5" fillId="0" borderId="0" xfId="0" applyNumberFormat="1" applyFont="1" applyFill="1" applyBorder="1" applyAlignment="1" applyProtection="1">
      <alignment horizontal="center" shrinkToFit="1"/>
      <protection hidden="1"/>
    </xf>
    <xf numFmtId="37" fontId="21" fillId="0" borderId="0" xfId="0" applyNumberFormat="1" applyFont="1" applyFill="1" applyBorder="1" applyAlignment="1" applyProtection="1">
      <alignment horizontal="center"/>
      <protection hidden="1"/>
    </xf>
    <xf numFmtId="37" fontId="0" fillId="0" borderId="0" xfId="0" applyNumberFormat="1" applyFont="1" applyBorder="1" applyAlignment="1" applyProtection="1">
      <alignment horizontal="center"/>
      <protection hidden="1"/>
    </xf>
    <xf numFmtId="37" fontId="5" fillId="0" borderId="0" xfId="0" applyNumberFormat="1" applyFont="1" applyBorder="1" applyAlignment="1" applyProtection="1">
      <alignment horizontal="center" shrinkToFit="1"/>
      <protection hidden="1"/>
    </xf>
    <xf numFmtId="5" fontId="0" fillId="0" borderId="1" xfId="0" applyNumberFormat="1" applyFont="1" applyFill="1" applyBorder="1" applyAlignment="1" applyProtection="1">
      <alignment horizontal="center"/>
      <protection hidden="1"/>
    </xf>
    <xf numFmtId="5" fontId="0" fillId="0" borderId="0" xfId="0" applyNumberFormat="1" applyFont="1" applyBorder="1" applyAlignment="1" applyProtection="1">
      <alignment horizontal="center"/>
      <protection hidden="1"/>
    </xf>
    <xf numFmtId="37" fontId="0" fillId="0" borderId="0" xfId="0" applyNumberFormat="1" applyFont="1" applyBorder="1" applyAlignment="1" applyProtection="1">
      <alignment horizontal="center" shrinkToFit="1"/>
      <protection hidden="1"/>
    </xf>
    <xf numFmtId="7" fontId="5" fillId="0" borderId="0" xfId="0" applyNumberFormat="1" applyFont="1" applyFill="1" applyBorder="1" applyAlignment="1" applyProtection="1">
      <alignment shrinkToFit="1"/>
      <protection hidden="1"/>
    </xf>
    <xf numFmtId="0" fontId="19" fillId="0" borderId="2" xfId="0" applyFont="1" applyFill="1" applyBorder="1" applyAlignment="1" applyProtection="1">
      <alignment horizontal="center"/>
      <protection hidden="1"/>
    </xf>
    <xf numFmtId="0" fontId="22" fillId="0" borderId="10" xfId="0" applyFont="1" applyFill="1" applyBorder="1" applyAlignment="1" applyProtection="1">
      <protection hidden="1"/>
    </xf>
    <xf numFmtId="0" fontId="12" fillId="0" borderId="10" xfId="0" applyFont="1" applyFill="1" applyBorder="1" applyAlignment="1" applyProtection="1">
      <protection hidden="1"/>
    </xf>
    <xf numFmtId="168" fontId="19" fillId="0" borderId="3" xfId="0" applyNumberFormat="1" applyFont="1" applyFill="1" applyBorder="1" applyAlignment="1" applyProtection="1">
      <alignment horizontal="right"/>
      <protection hidden="1"/>
    </xf>
    <xf numFmtId="168" fontId="31" fillId="0" borderId="0" xfId="0" applyNumberFormat="1" applyFont="1" applyFill="1" applyBorder="1" applyAlignment="1" applyProtection="1">
      <alignment horizontal="right"/>
      <protection hidden="1"/>
    </xf>
    <xf numFmtId="0" fontId="5" fillId="0" borderId="0" xfId="0" applyNumberFormat="1" applyFont="1" applyFill="1" applyBorder="1" applyAlignment="1" applyProtection="1">
      <alignment horizontal="left"/>
      <protection hidden="1"/>
    </xf>
    <xf numFmtId="168" fontId="12" fillId="0" borderId="0" xfId="0" applyNumberFormat="1" applyFont="1" applyFill="1" applyBorder="1" applyAlignment="1" applyProtection="1">
      <alignment horizontal="right"/>
      <protection hidden="1"/>
    </xf>
    <xf numFmtId="168" fontId="0" fillId="0" borderId="4" xfId="0" applyNumberFormat="1" applyFont="1" applyFill="1" applyBorder="1" applyAlignment="1" applyProtection="1">
      <alignment horizontal="right" vertical="center"/>
      <protection hidden="1"/>
    </xf>
    <xf numFmtId="168" fontId="5" fillId="0" borderId="0" xfId="0" applyNumberFormat="1" applyFont="1" applyFill="1" applyBorder="1" applyAlignment="1" applyProtection="1">
      <alignment horizontal="right" shrinkToFit="1"/>
      <protection hidden="1"/>
    </xf>
    <xf numFmtId="168" fontId="0" fillId="0" borderId="0" xfId="0" applyNumberFormat="1" applyFont="1" applyBorder="1" applyAlignment="1" applyProtection="1">
      <alignment horizontal="right"/>
      <protection hidden="1"/>
    </xf>
    <xf numFmtId="168" fontId="5" fillId="0" borderId="0" xfId="0" applyNumberFormat="1" applyFont="1" applyBorder="1" applyAlignment="1" applyProtection="1">
      <alignment horizontal="right" shrinkToFit="1"/>
      <protection hidden="1"/>
    </xf>
    <xf numFmtId="168" fontId="21" fillId="0" borderId="0" xfId="0" applyNumberFormat="1" applyFont="1" applyBorder="1" applyAlignment="1" applyProtection="1">
      <alignment horizontal="right"/>
      <protection hidden="1"/>
    </xf>
    <xf numFmtId="168" fontId="54" fillId="5" borderId="0" xfId="0" applyNumberFormat="1" applyFont="1" applyFill="1" applyBorder="1" applyAlignment="1" applyProtection="1">
      <alignment horizontal="right"/>
      <protection hidden="1"/>
    </xf>
    <xf numFmtId="168" fontId="22" fillId="0" borderId="0" xfId="0" applyNumberFormat="1" applyFont="1" applyFill="1" applyBorder="1" applyAlignment="1" applyProtection="1">
      <alignment horizontal="right"/>
      <protection hidden="1"/>
    </xf>
    <xf numFmtId="168" fontId="13" fillId="0" borderId="0" xfId="0" applyNumberFormat="1" applyFont="1" applyFill="1" applyBorder="1" applyAlignment="1" applyProtection="1">
      <alignment horizontal="right"/>
      <protection hidden="1"/>
    </xf>
    <xf numFmtId="168" fontId="5" fillId="0" borderId="0" xfId="0" applyNumberFormat="1" applyFont="1" applyFill="1" applyBorder="1" applyAlignment="1" applyProtection="1">
      <alignment horizontal="right" vertical="center"/>
      <protection hidden="1"/>
    </xf>
    <xf numFmtId="168" fontId="5" fillId="0" borderId="4" xfId="0" applyNumberFormat="1" applyFont="1" applyFill="1" applyBorder="1" applyAlignment="1" applyProtection="1">
      <alignment horizontal="right" vertical="center"/>
      <protection hidden="1"/>
    </xf>
    <xf numFmtId="168" fontId="20" fillId="0" borderId="0" xfId="0" applyNumberFormat="1" applyFont="1" applyFill="1" applyBorder="1" applyAlignment="1" applyProtection="1">
      <alignment horizontal="right"/>
      <protection hidden="1"/>
    </xf>
    <xf numFmtId="168" fontId="5" fillId="0" borderId="0" xfId="0" applyNumberFormat="1" applyFont="1" applyFill="1" applyBorder="1" applyAlignment="1" applyProtection="1">
      <alignment horizontal="right" wrapText="1"/>
      <protection hidden="1"/>
    </xf>
    <xf numFmtId="168" fontId="5" fillId="0" borderId="0" xfId="0" applyNumberFormat="1" applyFont="1" applyBorder="1" applyAlignment="1" applyProtection="1">
      <alignment horizontal="right" wrapText="1"/>
      <protection hidden="1"/>
    </xf>
    <xf numFmtId="168" fontId="20" fillId="0" borderId="0" xfId="0" applyNumberFormat="1" applyFont="1" applyBorder="1" applyAlignment="1" applyProtection="1">
      <alignment horizontal="right"/>
      <protection hidden="1"/>
    </xf>
    <xf numFmtId="168" fontId="5" fillId="0" borderId="0" xfId="0" applyNumberFormat="1" applyFont="1" applyBorder="1" applyAlignment="1" applyProtection="1">
      <alignment horizontal="right"/>
      <protection hidden="1"/>
    </xf>
    <xf numFmtId="0" fontId="17" fillId="0" borderId="0" xfId="0" applyNumberFormat="1" applyFont="1" applyFill="1" applyBorder="1" applyAlignment="1" applyProtection="1">
      <alignment horizontal="left"/>
      <protection hidden="1"/>
    </xf>
    <xf numFmtId="0" fontId="17" fillId="0" borderId="0" xfId="0" applyNumberFormat="1" applyFont="1" applyFill="1" applyBorder="1" applyAlignment="1" applyProtection="1">
      <protection hidden="1"/>
    </xf>
    <xf numFmtId="0" fontId="17" fillId="0" borderId="0" xfId="0" applyFont="1" applyFill="1" applyBorder="1" applyAlignment="1" applyProtection="1">
      <alignment vertical="center"/>
      <protection hidden="1"/>
    </xf>
    <xf numFmtId="0" fontId="17" fillId="0" borderId="4" xfId="0" applyFont="1" applyFill="1" applyBorder="1" applyAlignment="1" applyProtection="1">
      <alignment vertical="center"/>
      <protection hidden="1"/>
    </xf>
    <xf numFmtId="0" fontId="33" fillId="0" borderId="0" xfId="0" applyFont="1" applyBorder="1" applyAlignment="1" applyProtection="1">
      <alignment horizontal="center" shrinkToFit="1"/>
      <protection hidden="1"/>
    </xf>
    <xf numFmtId="0" fontId="25" fillId="0" borderId="0" xfId="0" applyFont="1" applyBorder="1" applyAlignment="1" applyProtection="1">
      <protection hidden="1"/>
    </xf>
    <xf numFmtId="0" fontId="17" fillId="0" borderId="0" xfId="0" applyFont="1" applyBorder="1" applyAlignment="1" applyProtection="1">
      <alignment wrapText="1"/>
      <protection hidden="1"/>
    </xf>
    <xf numFmtId="37" fontId="49" fillId="5" borderId="0" xfId="0" applyNumberFormat="1" applyFont="1" applyFill="1" applyBorder="1" applyAlignment="1" applyProtection="1">
      <alignment horizontal="right"/>
      <protection hidden="1"/>
    </xf>
    <xf numFmtId="37" fontId="49" fillId="5" borderId="0" xfId="0" applyNumberFormat="1" applyFont="1" applyFill="1" applyBorder="1" applyAlignment="1" applyProtection="1">
      <alignment horizontal="center"/>
      <protection hidden="1"/>
    </xf>
    <xf numFmtId="37" fontId="19" fillId="0" borderId="3" xfId="0" applyNumberFormat="1" applyFont="1" applyFill="1" applyBorder="1" applyAlignment="1" applyProtection="1">
      <alignment horizontal="right"/>
      <protection hidden="1"/>
    </xf>
    <xf numFmtId="37" fontId="0" fillId="0" borderId="0" xfId="0" applyNumberFormat="1" applyFont="1" applyFill="1" applyBorder="1" applyAlignment="1" applyProtection="1">
      <alignment horizontal="right"/>
      <protection hidden="1"/>
    </xf>
    <xf numFmtId="0" fontId="0" fillId="0" borderId="0" xfId="0" applyNumberFormat="1" applyFont="1" applyFill="1" applyBorder="1" applyAlignment="1" applyProtection="1">
      <alignment horizontal="right"/>
      <protection hidden="1"/>
    </xf>
    <xf numFmtId="37" fontId="12" fillId="0" borderId="0" xfId="0" applyNumberFormat="1" applyFont="1" applyFill="1" applyBorder="1" applyAlignment="1" applyProtection="1">
      <alignment horizontal="right"/>
      <protection hidden="1"/>
    </xf>
    <xf numFmtId="37" fontId="0" fillId="0" borderId="0" xfId="0" applyNumberFormat="1" applyFont="1" applyFill="1" applyBorder="1" applyAlignment="1" applyProtection="1">
      <alignment horizontal="right" vertical="center"/>
      <protection hidden="1"/>
    </xf>
    <xf numFmtId="37" fontId="0" fillId="0" borderId="4" xfId="0" applyNumberFormat="1" applyFont="1" applyFill="1" applyBorder="1" applyAlignment="1" applyProtection="1">
      <alignment horizontal="right" vertical="center"/>
      <protection hidden="1"/>
    </xf>
    <xf numFmtId="37" fontId="21" fillId="0" borderId="0" xfId="0" applyNumberFormat="1" applyFont="1" applyFill="1" applyBorder="1" applyAlignment="1" applyProtection="1">
      <alignment horizontal="right"/>
      <protection hidden="1"/>
    </xf>
    <xf numFmtId="37" fontId="5" fillId="0" borderId="0" xfId="0" applyNumberFormat="1" applyFont="1" applyFill="1" applyBorder="1" applyAlignment="1" applyProtection="1">
      <alignment horizontal="right" shrinkToFit="1"/>
      <protection hidden="1"/>
    </xf>
    <xf numFmtId="37" fontId="0" fillId="0" borderId="0" xfId="0" applyNumberFormat="1" applyFont="1" applyBorder="1" applyAlignment="1" applyProtection="1">
      <alignment horizontal="right"/>
      <protection hidden="1"/>
    </xf>
    <xf numFmtId="37" fontId="5" fillId="0" borderId="0" xfId="0" applyNumberFormat="1" applyFont="1" applyBorder="1" applyAlignment="1" applyProtection="1">
      <alignment horizontal="right" shrinkToFit="1"/>
      <protection hidden="1"/>
    </xf>
    <xf numFmtId="37" fontId="21" fillId="0" borderId="0" xfId="0" applyNumberFormat="1" applyFont="1" applyBorder="1" applyAlignment="1" applyProtection="1">
      <alignment horizontal="right"/>
      <protection hidden="1"/>
    </xf>
    <xf numFmtId="0" fontId="12" fillId="0" borderId="0" xfId="0" applyFont="1" applyFill="1" applyBorder="1" applyAlignment="1" applyProtection="1">
      <alignment horizontal="right"/>
      <protection hidden="1"/>
    </xf>
    <xf numFmtId="0" fontId="0" fillId="0" borderId="4" xfId="0" applyFont="1" applyFill="1" applyBorder="1" applyAlignment="1" applyProtection="1">
      <alignment horizontal="right" vertical="center"/>
      <protection hidden="1"/>
    </xf>
    <xf numFmtId="167" fontId="0" fillId="0" borderId="0" xfId="1" applyNumberFormat="1" applyFont="1" applyFill="1" applyBorder="1" applyAlignment="1" applyProtection="1">
      <alignment horizontal="right"/>
      <protection hidden="1"/>
    </xf>
    <xf numFmtId="167" fontId="0" fillId="0" borderId="0" xfId="0" applyNumberFormat="1" applyFont="1" applyFill="1" applyBorder="1" applyAlignment="1" applyProtection="1">
      <alignment horizontal="right"/>
      <protection hidden="1"/>
    </xf>
    <xf numFmtId="167" fontId="5" fillId="0" borderId="0" xfId="0" applyNumberFormat="1" applyFont="1" applyFill="1" applyBorder="1" applyAlignment="1" applyProtection="1">
      <alignment horizontal="right" shrinkToFit="1"/>
      <protection hidden="1"/>
    </xf>
    <xf numFmtId="167" fontId="21" fillId="0" borderId="0" xfId="0" applyNumberFormat="1" applyFont="1" applyFill="1" applyBorder="1" applyAlignment="1" applyProtection="1">
      <alignment horizontal="right"/>
      <protection hidden="1"/>
    </xf>
    <xf numFmtId="167" fontId="0" fillId="0" borderId="0" xfId="0" applyNumberFormat="1" applyFont="1" applyBorder="1" applyAlignment="1" applyProtection="1">
      <alignment horizontal="right"/>
      <protection hidden="1"/>
    </xf>
    <xf numFmtId="167" fontId="5" fillId="0" borderId="0" xfId="0" applyNumberFormat="1" applyFont="1" applyBorder="1" applyAlignment="1" applyProtection="1">
      <alignment horizontal="right" shrinkToFit="1"/>
      <protection hidden="1"/>
    </xf>
    <xf numFmtId="167" fontId="21" fillId="0" borderId="0" xfId="0" applyNumberFormat="1" applyFont="1" applyBorder="1" applyAlignment="1" applyProtection="1">
      <alignment horizontal="right"/>
      <protection hidden="1"/>
    </xf>
    <xf numFmtId="0" fontId="0" fillId="0" borderId="0" xfId="0" applyFont="1" applyBorder="1" applyAlignment="1" applyProtection="1">
      <alignment horizontal="right"/>
      <protection hidden="1"/>
    </xf>
    <xf numFmtId="7" fontId="0" fillId="0" borderId="0" xfId="0" applyNumberFormat="1" applyFont="1" applyFill="1" applyBorder="1" applyAlignment="1" applyProtection="1">
      <alignment horizontal="right"/>
      <protection hidden="1"/>
    </xf>
    <xf numFmtId="165" fontId="5" fillId="0" borderId="0" xfId="0" applyNumberFormat="1" applyFont="1" applyBorder="1" applyAlignment="1" applyProtection="1">
      <alignment shrinkToFit="1"/>
      <protection hidden="1"/>
    </xf>
    <xf numFmtId="168" fontId="0" fillId="0" borderId="4" xfId="0" applyNumberFormat="1" applyFont="1" applyFill="1" applyBorder="1" applyAlignment="1" applyProtection="1">
      <alignment horizontal="right"/>
      <protection hidden="1"/>
    </xf>
    <xf numFmtId="168" fontId="13" fillId="2" borderId="10" xfId="0" applyNumberFormat="1" applyFont="1" applyFill="1" applyBorder="1" applyAlignment="1" applyProtection="1">
      <alignment horizontal="right"/>
      <protection hidden="1"/>
    </xf>
    <xf numFmtId="168" fontId="5" fillId="2" borderId="10" xfId="0" applyNumberFormat="1" applyFont="1" applyFill="1" applyBorder="1" applyAlignment="1" applyProtection="1">
      <alignment horizontal="right"/>
      <protection hidden="1"/>
    </xf>
    <xf numFmtId="168" fontId="5" fillId="0" borderId="4" xfId="0" applyNumberFormat="1" applyFont="1" applyFill="1" applyBorder="1" applyAlignment="1" applyProtection="1">
      <alignment horizontal="right"/>
      <protection hidden="1"/>
    </xf>
    <xf numFmtId="168" fontId="5" fillId="0" borderId="0" xfId="0" applyNumberFormat="1" applyFont="1" applyFill="1" applyBorder="1" applyAlignment="1" applyProtection="1">
      <alignment horizontal="left"/>
      <protection hidden="1"/>
    </xf>
    <xf numFmtId="168" fontId="0" fillId="0" borderId="0" xfId="0" applyNumberFormat="1" applyFont="1" applyFill="1" applyBorder="1" applyAlignment="1" applyProtection="1">
      <alignment horizontal="left"/>
      <protection hidden="1"/>
    </xf>
    <xf numFmtId="168" fontId="17" fillId="0" borderId="0" xfId="0" applyNumberFormat="1" applyFont="1" applyFill="1" applyBorder="1" applyAlignment="1" applyProtection="1">
      <alignment horizontal="right"/>
      <protection hidden="1"/>
    </xf>
    <xf numFmtId="168" fontId="17" fillId="0" borderId="0" xfId="0" applyNumberFormat="1" applyFont="1" applyBorder="1" applyAlignment="1" applyProtection="1">
      <alignment horizontal="right"/>
      <protection hidden="1"/>
    </xf>
    <xf numFmtId="7" fontId="0" fillId="0" borderId="0" xfId="0" applyNumberFormat="1" applyFont="1" applyBorder="1" applyAlignment="1" applyProtection="1">
      <alignment shrinkToFit="1"/>
      <protection hidden="1"/>
    </xf>
    <xf numFmtId="0" fontId="43" fillId="0" borderId="0" xfId="0" applyFont="1" applyBorder="1" applyAlignment="1" applyProtection="1">
      <alignment horizontal="center"/>
      <protection hidden="1"/>
    </xf>
    <xf numFmtId="0" fontId="18" fillId="0" borderId="0" xfId="0" applyFont="1" applyFill="1" applyBorder="1" applyAlignment="1" applyProtection="1">
      <alignment horizontal="center"/>
      <protection hidden="1"/>
    </xf>
    <xf numFmtId="7" fontId="11" fillId="0" borderId="0" xfId="4" applyNumberFormat="1" applyFont="1" applyFill="1" applyBorder="1" applyAlignment="1" applyProtection="1">
      <alignment vertical="top"/>
      <protection hidden="1"/>
    </xf>
    <xf numFmtId="7" fontId="5" fillId="0" borderId="0" xfId="4" applyNumberFormat="1" applyFont="1" applyFill="1" applyBorder="1" applyAlignment="1" applyProtection="1">
      <alignment shrinkToFit="1"/>
      <protection hidden="1"/>
    </xf>
    <xf numFmtId="7" fontId="20" fillId="0" borderId="0" xfId="4" applyNumberFormat="1" applyFont="1" applyFill="1" applyBorder="1" applyAlignment="1" applyProtection="1">
      <protection hidden="1"/>
    </xf>
    <xf numFmtId="0" fontId="55" fillId="4" borderId="12" xfId="0" applyFont="1" applyFill="1" applyBorder="1" applyAlignment="1" applyProtection="1">
      <alignment horizontal="center" vertical="center"/>
      <protection locked="0"/>
    </xf>
    <xf numFmtId="7" fontId="0" fillId="0" borderId="0" xfId="0" applyNumberFormat="1" applyFont="1" applyFill="1" applyBorder="1" applyAlignment="1" applyProtection="1">
      <alignment horizontal="right" wrapText="1"/>
      <protection locked="0"/>
    </xf>
    <xf numFmtId="5" fontId="4" fillId="0" borderId="0" xfId="3" applyNumberFormat="1" applyFont="1" applyFill="1" applyBorder="1" applyAlignment="1" applyProtection="1">
      <alignment horizontal="right" shrinkToFit="1"/>
      <protection locked="0"/>
    </xf>
    <xf numFmtId="5" fontId="0" fillId="0" borderId="0" xfId="3" applyNumberFormat="1" applyFont="1" applyFill="1" applyBorder="1" applyAlignment="1" applyProtection="1">
      <alignment horizontal="right" shrinkToFit="1"/>
      <protection locked="0"/>
    </xf>
    <xf numFmtId="5" fontId="0" fillId="0" borderId="0" xfId="0" applyNumberFormat="1" applyFont="1" applyFill="1" applyBorder="1" applyAlignment="1" applyProtection="1">
      <alignment horizontal="right" shrinkToFit="1"/>
      <protection locked="0"/>
    </xf>
    <xf numFmtId="5" fontId="5" fillId="0" borderId="0" xfId="0" applyNumberFormat="1" applyFont="1" applyFill="1" applyBorder="1" applyAlignment="1" applyProtection="1">
      <alignment horizontal="right" shrinkToFit="1"/>
      <protection locked="0"/>
    </xf>
    <xf numFmtId="7" fontId="0" fillId="0" borderId="0" xfId="0" applyNumberFormat="1" applyFont="1" applyFill="1" applyBorder="1" applyAlignment="1" applyProtection="1">
      <alignment horizontal="center" wrapText="1"/>
      <protection locked="0"/>
    </xf>
    <xf numFmtId="7" fontId="0" fillId="0" borderId="0" xfId="0" applyNumberFormat="1" applyFont="1" applyFill="1" applyBorder="1" applyAlignment="1" applyProtection="1">
      <protection locked="0"/>
    </xf>
    <xf numFmtId="168" fontId="0" fillId="0" borderId="0" xfId="0" applyNumberFormat="1" applyFont="1" applyFill="1" applyBorder="1" applyAlignment="1" applyProtection="1">
      <alignment horizontal="right" vertical="center"/>
      <protection locked="0"/>
    </xf>
    <xf numFmtId="9" fontId="0" fillId="0" borderId="0" xfId="3" applyFont="1" applyFill="1" applyBorder="1" applyAlignment="1" applyProtection="1">
      <alignment horizontal="center"/>
      <protection locked="0"/>
    </xf>
    <xf numFmtId="3" fontId="0" fillId="0" borderId="0" xfId="0" applyNumberFormat="1" applyFont="1" applyFill="1" applyBorder="1" applyAlignment="1" applyProtection="1">
      <alignment horizontal="center"/>
      <protection locked="0"/>
    </xf>
    <xf numFmtId="3" fontId="0" fillId="0" borderId="0" xfId="3" applyNumberFormat="1" applyFont="1" applyFill="1" applyBorder="1" applyAlignment="1" applyProtection="1">
      <alignment horizontal="center"/>
      <protection locked="0"/>
    </xf>
    <xf numFmtId="164" fontId="0" fillId="0" borderId="0" xfId="3" applyNumberFormat="1" applyFont="1" applyFill="1" applyBorder="1" applyAlignment="1" applyProtection="1">
      <protection locked="0"/>
    </xf>
    <xf numFmtId="164" fontId="0" fillId="0" borderId="0" xfId="0" applyNumberFormat="1" applyFont="1" applyFill="1" applyBorder="1" applyAlignment="1" applyProtection="1">
      <protection locked="0"/>
    </xf>
    <xf numFmtId="164" fontId="0" fillId="0" borderId="0" xfId="3" applyNumberFormat="1" applyFont="1" applyFill="1" applyBorder="1" applyAlignment="1" applyProtection="1">
      <alignment vertical="center"/>
      <protection locked="0"/>
    </xf>
    <xf numFmtId="164" fontId="0" fillId="0" borderId="0" xfId="0" applyNumberFormat="1" applyFont="1" applyFill="1" applyBorder="1" applyAlignment="1" applyProtection="1">
      <alignment vertical="center"/>
      <protection locked="0"/>
    </xf>
    <xf numFmtId="7" fontId="0" fillId="0" borderId="0" xfId="0" applyNumberFormat="1" applyFont="1" applyFill="1" applyBorder="1" applyAlignment="1" applyProtection="1">
      <alignment horizontal="center"/>
      <protection locked="0"/>
    </xf>
    <xf numFmtId="7" fontId="0" fillId="0" borderId="0" xfId="0" applyNumberFormat="1" applyFont="1" applyBorder="1" applyAlignment="1" applyProtection="1">
      <protection locked="0"/>
    </xf>
    <xf numFmtId="0" fontId="0" fillId="0" borderId="0" xfId="0" applyFill="1" applyAlignment="1" applyProtection="1">
      <alignment horizontal="center"/>
      <protection hidden="1"/>
    </xf>
    <xf numFmtId="0" fontId="0" fillId="0" borderId="0" xfId="0" applyFill="1" applyAlignment="1" applyProtection="1">
      <protection hidden="1"/>
    </xf>
    <xf numFmtId="0" fontId="18" fillId="0" borderId="0" xfId="0" applyFont="1" applyFill="1" applyAlignment="1" applyProtection="1">
      <protection hidden="1"/>
    </xf>
    <xf numFmtId="0" fontId="4" fillId="0" borderId="13" xfId="4" applyFont="1" applyBorder="1" applyAlignment="1" applyProtection="1">
      <protection hidden="1"/>
    </xf>
    <xf numFmtId="0" fontId="4" fillId="0" borderId="16" xfId="4" applyFont="1" applyBorder="1" applyAlignment="1" applyProtection="1">
      <protection hidden="1"/>
    </xf>
    <xf numFmtId="0" fontId="0" fillId="0" borderId="16" xfId="0" applyFill="1" applyBorder="1" applyAlignment="1" applyProtection="1">
      <alignment horizontal="center"/>
      <protection hidden="1"/>
    </xf>
    <xf numFmtId="0" fontId="0" fillId="0" borderId="19" xfId="0" applyFill="1" applyBorder="1" applyAlignment="1" applyProtection="1">
      <protection hidden="1"/>
    </xf>
    <xf numFmtId="171" fontId="0" fillId="0" borderId="0" xfId="1" applyNumberFormat="1" applyFont="1" applyFill="1" applyAlignment="1" applyProtection="1">
      <alignment horizontal="center"/>
      <protection hidden="1"/>
    </xf>
    <xf numFmtId="168" fontId="0" fillId="0" borderId="0" xfId="1" applyNumberFormat="1" applyFont="1" applyFill="1" applyAlignment="1" applyProtection="1">
      <alignment horizontal="center"/>
      <protection hidden="1"/>
    </xf>
    <xf numFmtId="43" fontId="0" fillId="0" borderId="1" xfId="1" applyFont="1" applyFill="1" applyBorder="1" applyAlignment="1" applyProtection="1">
      <alignment horizontal="center" wrapText="1"/>
      <protection hidden="1"/>
    </xf>
    <xf numFmtId="0" fontId="19" fillId="0" borderId="0" xfId="4" applyFont="1" applyFill="1" applyBorder="1" applyProtection="1">
      <protection hidden="1"/>
    </xf>
    <xf numFmtId="171" fontId="0" fillId="0" borderId="0" xfId="1" applyNumberFormat="1" applyFont="1" applyFill="1" applyBorder="1" applyAlignment="1" applyProtection="1">
      <alignment horizontal="center"/>
      <protection hidden="1"/>
    </xf>
    <xf numFmtId="168" fontId="0" fillId="0" borderId="0" xfId="1" applyNumberFormat="1" applyFont="1" applyFill="1" applyBorder="1" applyAlignment="1" applyProtection="1">
      <alignment horizontal="center"/>
      <protection hidden="1"/>
    </xf>
    <xf numFmtId="168" fontId="18" fillId="0" borderId="0" xfId="1" applyNumberFormat="1" applyFont="1" applyFill="1" applyBorder="1" applyAlignment="1" applyProtection="1">
      <alignment horizontal="right"/>
      <protection hidden="1"/>
    </xf>
    <xf numFmtId="37" fontId="18" fillId="0" borderId="0" xfId="1" applyNumberFormat="1" applyFont="1" applyFill="1" applyBorder="1" applyAlignment="1" applyProtection="1">
      <alignment horizontal="right"/>
      <protection hidden="1"/>
    </xf>
    <xf numFmtId="0" fontId="38" fillId="0" borderId="0" xfId="4" applyFont="1" applyFill="1" applyBorder="1" applyAlignment="1" applyProtection="1">
      <alignment horizontal="left"/>
      <protection hidden="1"/>
    </xf>
    <xf numFmtId="39" fontId="12" fillId="0" borderId="0" xfId="1" applyNumberFormat="1" applyFont="1" applyFill="1" applyBorder="1" applyAlignment="1" applyProtection="1">
      <alignment horizontal="center" shrinkToFit="1"/>
      <protection hidden="1"/>
    </xf>
    <xf numFmtId="9" fontId="24" fillId="0" borderId="0" xfId="3" applyFont="1" applyFill="1" applyBorder="1" applyAlignment="1" applyProtection="1">
      <alignment horizontal="left"/>
      <protection hidden="1"/>
    </xf>
    <xf numFmtId="9" fontId="0" fillId="0" borderId="19" xfId="0" applyNumberFormat="1" applyFill="1" applyBorder="1" applyAlignment="1" applyProtection="1">
      <protection hidden="1"/>
    </xf>
    <xf numFmtId="0" fontId="4" fillId="0" borderId="0" xfId="4" applyNumberFormat="1" applyFont="1" applyFill="1" applyBorder="1" applyAlignment="1" applyProtection="1">
      <alignment horizontal="left"/>
      <protection hidden="1"/>
    </xf>
    <xf numFmtId="0" fontId="4" fillId="0" borderId="0" xfId="4" applyFont="1" applyFill="1" applyBorder="1" applyAlignment="1" applyProtection="1">
      <alignment horizontal="left"/>
      <protection hidden="1"/>
    </xf>
    <xf numFmtId="0" fontId="11" fillId="3" borderId="0" xfId="4" applyNumberFormat="1" applyFont="1" applyFill="1" applyBorder="1" applyAlignment="1" applyProtection="1">
      <alignment horizontal="left"/>
      <protection hidden="1"/>
    </xf>
    <xf numFmtId="0" fontId="38" fillId="3" borderId="0" xfId="4" applyFont="1" applyFill="1" applyBorder="1" applyAlignment="1" applyProtection="1">
      <alignment horizontal="left"/>
      <protection hidden="1"/>
    </xf>
    <xf numFmtId="171" fontId="0" fillId="3" borderId="0" xfId="1" applyNumberFormat="1" applyFont="1" applyFill="1" applyBorder="1" applyAlignment="1" applyProtection="1">
      <alignment horizontal="center"/>
      <protection hidden="1"/>
    </xf>
    <xf numFmtId="168" fontId="0" fillId="3" borderId="0" xfId="1" applyNumberFormat="1" applyFont="1" applyFill="1" applyBorder="1" applyAlignment="1" applyProtection="1">
      <alignment horizontal="right"/>
      <protection hidden="1"/>
    </xf>
    <xf numFmtId="168" fontId="0" fillId="3" borderId="0" xfId="1" applyNumberFormat="1" applyFont="1" applyFill="1" applyBorder="1" applyAlignment="1" applyProtection="1">
      <alignment horizontal="center"/>
      <protection hidden="1"/>
    </xf>
    <xf numFmtId="168" fontId="18" fillId="3" borderId="0" xfId="1" applyNumberFormat="1" applyFont="1" applyFill="1" applyBorder="1" applyAlignment="1" applyProtection="1">
      <alignment horizontal="right"/>
      <protection hidden="1"/>
    </xf>
    <xf numFmtId="37" fontId="18" fillId="3" borderId="0" xfId="1" applyNumberFormat="1" applyFont="1" applyFill="1" applyBorder="1" applyAlignment="1" applyProtection="1">
      <alignment horizontal="right"/>
      <protection hidden="1"/>
    </xf>
    <xf numFmtId="0" fontId="38" fillId="3" borderId="0" xfId="4" applyNumberFormat="1" applyFont="1" applyFill="1" applyBorder="1" applyAlignment="1" applyProtection="1">
      <alignment horizontal="left"/>
      <protection hidden="1"/>
    </xf>
    <xf numFmtId="0" fontId="38" fillId="3" borderId="0" xfId="4" applyNumberFormat="1" applyFont="1" applyFill="1" applyBorder="1" applyAlignment="1" applyProtection="1">
      <alignment horizontal="left" indent="1"/>
      <protection hidden="1"/>
    </xf>
    <xf numFmtId="0" fontId="43" fillId="9" borderId="16" xfId="0" applyFont="1" applyFill="1" applyBorder="1" applyAlignment="1" applyProtection="1">
      <alignment horizontal="center"/>
      <protection hidden="1"/>
    </xf>
    <xf numFmtId="0" fontId="57" fillId="9" borderId="0" xfId="4" applyFont="1" applyFill="1" applyBorder="1" applyAlignment="1" applyProtection="1">
      <alignment horizontal="left"/>
      <protection hidden="1"/>
    </xf>
    <xf numFmtId="0" fontId="43" fillId="9" borderId="0" xfId="4" applyFont="1" applyFill="1" applyBorder="1" applyAlignment="1" applyProtection="1">
      <alignment horizontal="left"/>
      <protection hidden="1"/>
    </xf>
    <xf numFmtId="0" fontId="49" fillId="9" borderId="0" xfId="4" applyFont="1" applyFill="1" applyBorder="1" applyAlignment="1" applyProtection="1">
      <alignment horizontal="right"/>
      <protection hidden="1"/>
    </xf>
    <xf numFmtId="165" fontId="49" fillId="9" borderId="0" xfId="1" applyNumberFormat="1" applyFont="1" applyFill="1" applyBorder="1" applyAlignment="1" applyProtection="1">
      <protection hidden="1"/>
    </xf>
    <xf numFmtId="0" fontId="49" fillId="9" borderId="0" xfId="4" applyFont="1" applyFill="1" applyBorder="1" applyAlignment="1" applyProtection="1">
      <alignment horizontal="right" shrinkToFit="1"/>
      <protection hidden="1"/>
    </xf>
    <xf numFmtId="173" fontId="49" fillId="9" borderId="0" xfId="4" applyNumberFormat="1" applyFont="1" applyFill="1" applyBorder="1" applyAlignment="1" applyProtection="1">
      <alignment horizontal="right" shrinkToFit="1"/>
      <protection hidden="1"/>
    </xf>
    <xf numFmtId="0" fontId="49" fillId="9" borderId="0" xfId="4" applyFont="1" applyFill="1" applyBorder="1" applyProtection="1">
      <protection hidden="1"/>
    </xf>
    <xf numFmtId="0" fontId="0" fillId="9" borderId="19" xfId="0" applyFill="1" applyBorder="1" applyAlignment="1" applyProtection="1">
      <protection hidden="1"/>
    </xf>
    <xf numFmtId="0" fontId="49" fillId="9" borderId="0" xfId="4" applyFont="1" applyFill="1" applyBorder="1" applyAlignment="1" applyProtection="1">
      <alignment horizontal="right" wrapText="1" shrinkToFit="1"/>
      <protection hidden="1"/>
    </xf>
    <xf numFmtId="165" fontId="49" fillId="9" borderId="0" xfId="1" applyNumberFormat="1" applyFont="1" applyFill="1" applyBorder="1" applyAlignment="1" applyProtection="1">
      <alignment horizontal="right"/>
      <protection hidden="1"/>
    </xf>
    <xf numFmtId="0" fontId="43" fillId="9" borderId="19" xfId="0" applyFont="1" applyFill="1" applyBorder="1" applyAlignment="1" applyProtection="1">
      <protection hidden="1"/>
    </xf>
    <xf numFmtId="0" fontId="49" fillId="9" borderId="0" xfId="4" applyNumberFormat="1" applyFont="1" applyFill="1" applyBorder="1" applyAlignment="1" applyProtection="1">
      <alignment horizontal="left"/>
      <protection hidden="1"/>
    </xf>
    <xf numFmtId="0" fontId="49" fillId="9" borderId="0" xfId="4" applyFont="1" applyFill="1" applyBorder="1" applyAlignment="1" applyProtection="1">
      <alignment horizontal="left"/>
      <protection hidden="1"/>
    </xf>
    <xf numFmtId="0" fontId="11" fillId="3" borderId="0" xfId="4" applyFont="1" applyFill="1" applyBorder="1" applyAlignment="1" applyProtection="1">
      <alignment horizontal="left"/>
      <protection hidden="1"/>
    </xf>
    <xf numFmtId="43" fontId="0" fillId="0" borderId="0" xfId="1" applyFont="1" applyFill="1" applyAlignment="1" applyProtection="1">
      <alignment horizontal="center"/>
      <protection hidden="1"/>
    </xf>
    <xf numFmtId="0" fontId="38" fillId="3" borderId="0" xfId="4" applyFont="1" applyFill="1" applyBorder="1" applyAlignment="1" applyProtection="1">
      <alignment horizontal="left" indent="1"/>
      <protection hidden="1"/>
    </xf>
    <xf numFmtId="165" fontId="49" fillId="9" borderId="0" xfId="4" applyNumberFormat="1" applyFont="1" applyFill="1" applyBorder="1" applyAlignment="1" applyProtection="1">
      <alignment horizontal="left"/>
      <protection hidden="1"/>
    </xf>
    <xf numFmtId="168" fontId="0" fillId="0" borderId="0" xfId="1" applyNumberFormat="1" applyFont="1" applyFill="1" applyAlignment="1" applyProtection="1">
      <alignment horizontal="left"/>
      <protection hidden="1"/>
    </xf>
    <xf numFmtId="0" fontId="41" fillId="0" borderId="0" xfId="4" applyFont="1" applyFill="1" applyBorder="1" applyAlignment="1" applyProtection="1">
      <alignment horizontal="center" vertical="center" wrapText="1"/>
      <protection hidden="1"/>
    </xf>
    <xf numFmtId="0" fontId="0" fillId="0" borderId="21" xfId="0" applyFill="1" applyBorder="1" applyAlignment="1" applyProtection="1">
      <alignment horizontal="center"/>
      <protection hidden="1"/>
    </xf>
    <xf numFmtId="0" fontId="0" fillId="0" borderId="22" xfId="0" applyFill="1" applyBorder="1" applyAlignment="1" applyProtection="1">
      <alignment horizontal="left" shrinkToFit="1"/>
      <protection hidden="1"/>
    </xf>
    <xf numFmtId="171" fontId="0" fillId="0" borderId="22" xfId="1" applyNumberFormat="1" applyFont="1" applyFill="1" applyBorder="1" applyAlignment="1" applyProtection="1">
      <alignment horizontal="center"/>
      <protection hidden="1"/>
    </xf>
    <xf numFmtId="168" fontId="0" fillId="0" borderId="22" xfId="1" applyNumberFormat="1" applyFont="1" applyFill="1" applyBorder="1" applyAlignment="1" applyProtection="1">
      <alignment horizontal="center"/>
      <protection hidden="1"/>
    </xf>
    <xf numFmtId="168" fontId="18" fillId="0" borderId="22" xfId="1" applyNumberFormat="1" applyFont="1" applyFill="1" applyBorder="1" applyAlignment="1" applyProtection="1">
      <alignment horizontal="right"/>
      <protection hidden="1"/>
    </xf>
    <xf numFmtId="37" fontId="18" fillId="0" borderId="22" xfId="1" applyNumberFormat="1" applyFont="1" applyFill="1" applyBorder="1" applyAlignment="1" applyProtection="1">
      <alignment horizontal="right"/>
      <protection hidden="1"/>
    </xf>
    <xf numFmtId="0" fontId="0" fillId="0" borderId="22" xfId="0" applyFill="1" applyBorder="1" applyAlignment="1" applyProtection="1">
      <protection hidden="1"/>
    </xf>
    <xf numFmtId="0" fontId="0" fillId="0" borderId="23" xfId="0" applyFill="1" applyBorder="1" applyAlignment="1" applyProtection="1">
      <protection hidden="1"/>
    </xf>
    <xf numFmtId="0" fontId="4" fillId="8" borderId="0" xfId="4" applyFont="1" applyFill="1" applyBorder="1" applyAlignment="1" applyProtection="1">
      <alignment horizontal="center" vertical="center" wrapText="1"/>
      <protection hidden="1"/>
    </xf>
    <xf numFmtId="170" fontId="17" fillId="8" borderId="0" xfId="4" applyNumberFormat="1" applyFont="1" applyFill="1" applyBorder="1" applyAlignment="1" applyProtection="1">
      <alignment horizontal="center" wrapText="1"/>
      <protection hidden="1"/>
    </xf>
    <xf numFmtId="0" fontId="4" fillId="0" borderId="0" xfId="4" applyFont="1" applyBorder="1" applyProtection="1">
      <protection hidden="1"/>
    </xf>
    <xf numFmtId="170" fontId="17" fillId="0" borderId="0" xfId="4" applyNumberFormat="1" applyFont="1" applyFill="1" applyBorder="1" applyAlignment="1" applyProtection="1">
      <alignment horizontal="center" wrapText="1"/>
      <protection hidden="1"/>
    </xf>
    <xf numFmtId="170" fontId="17" fillId="0" borderId="19" xfId="4" applyNumberFormat="1" applyFont="1" applyFill="1" applyBorder="1" applyAlignment="1" applyProtection="1">
      <alignment horizontal="center" wrapText="1"/>
      <protection hidden="1"/>
    </xf>
    <xf numFmtId="0" fontId="4" fillId="8" borderId="22" xfId="4" applyFont="1" applyFill="1" applyBorder="1" applyAlignment="1" applyProtection="1">
      <alignment horizontal="center" vertical="center" wrapText="1"/>
      <protection hidden="1"/>
    </xf>
    <xf numFmtId="170" fontId="5" fillId="8" borderId="22" xfId="4" applyNumberFormat="1" applyFont="1" applyFill="1" applyBorder="1" applyAlignment="1" applyProtection="1">
      <alignment horizontal="center" wrapText="1"/>
      <protection hidden="1"/>
    </xf>
    <xf numFmtId="0" fontId="4" fillId="0" borderId="0" xfId="4" applyFont="1" applyProtection="1">
      <protection hidden="1"/>
    </xf>
    <xf numFmtId="0" fontId="6" fillId="0" borderId="0" xfId="4" applyFont="1" applyProtection="1">
      <protection hidden="1"/>
    </xf>
    <xf numFmtId="0" fontId="0" fillId="0" borderId="0" xfId="0" applyFill="1" applyBorder="1" applyAlignment="1" applyProtection="1">
      <protection hidden="1"/>
    </xf>
    <xf numFmtId="5" fontId="10" fillId="0" borderId="0" xfId="4" applyNumberFormat="1" applyFont="1" applyFill="1" applyBorder="1" applyAlignment="1" applyProtection="1">
      <alignment horizontal="center"/>
      <protection hidden="1"/>
    </xf>
    <xf numFmtId="0" fontId="18" fillId="0" borderId="0" xfId="0" applyFont="1" applyFill="1" applyBorder="1" applyAlignment="1" applyProtection="1">
      <protection hidden="1"/>
    </xf>
    <xf numFmtId="0" fontId="0" fillId="0" borderId="1" xfId="0" applyNumberFormat="1" applyFont="1" applyFill="1" applyBorder="1" applyAlignment="1" applyProtection="1">
      <alignment horizontal="left"/>
      <protection hidden="1"/>
    </xf>
    <xf numFmtId="0" fontId="0" fillId="0" borderId="1" xfId="0" applyFill="1" applyBorder="1" applyAlignment="1" applyProtection="1">
      <protection hidden="1"/>
    </xf>
    <xf numFmtId="0" fontId="5" fillId="2" borderId="0" xfId="0" applyFont="1" applyFill="1" applyBorder="1" applyAlignment="1" applyProtection="1">
      <protection hidden="1"/>
    </xf>
    <xf numFmtId="0" fontId="44" fillId="9" borderId="16" xfId="0" applyFont="1" applyFill="1" applyBorder="1" applyAlignment="1" applyProtection="1">
      <alignment horizontal="left"/>
      <protection hidden="1"/>
    </xf>
    <xf numFmtId="0" fontId="44" fillId="9" borderId="0" xfId="0" applyFont="1" applyFill="1" applyBorder="1" applyAlignment="1" applyProtection="1">
      <alignment horizontal="center"/>
      <protection hidden="1"/>
    </xf>
    <xf numFmtId="0" fontId="44" fillId="9" borderId="0" xfId="0" applyFont="1" applyFill="1" applyBorder="1" applyAlignment="1" applyProtection="1">
      <alignment horizontal="left"/>
      <protection hidden="1"/>
    </xf>
    <xf numFmtId="0" fontId="44" fillId="9" borderId="0" xfId="0" applyFont="1" applyFill="1" applyBorder="1" applyAlignment="1" applyProtection="1">
      <alignment horizontal="right"/>
      <protection hidden="1"/>
    </xf>
    <xf numFmtId="171" fontId="44" fillId="9" borderId="0" xfId="0" applyNumberFormat="1" applyFont="1" applyFill="1" applyBorder="1" applyAlignment="1" applyProtection="1">
      <alignment shrinkToFit="1"/>
      <protection hidden="1"/>
    </xf>
    <xf numFmtId="168" fontId="44" fillId="9" borderId="0" xfId="0" applyNumberFormat="1" applyFont="1" applyFill="1" applyBorder="1" applyAlignment="1" applyProtection="1">
      <alignment horizontal="left"/>
      <protection hidden="1"/>
    </xf>
    <xf numFmtId="173" fontId="44" fillId="9" borderId="0" xfId="1" applyNumberFormat="1" applyFont="1" applyFill="1" applyBorder="1" applyAlignment="1" applyProtection="1">
      <alignment horizontal="left"/>
      <protection hidden="1"/>
    </xf>
    <xf numFmtId="0" fontId="44" fillId="9" borderId="19" xfId="0" applyFont="1" applyFill="1" applyBorder="1" applyAlignment="1" applyProtection="1">
      <alignment horizontal="center"/>
      <protection hidden="1"/>
    </xf>
    <xf numFmtId="0" fontId="44" fillId="0" borderId="0" xfId="0" applyFont="1" applyFill="1" applyAlignment="1" applyProtection="1">
      <alignment horizontal="center"/>
      <protection hidden="1"/>
    </xf>
    <xf numFmtId="0" fontId="49" fillId="0" borderId="0" xfId="0" applyFont="1" applyFill="1" applyAlignment="1" applyProtection="1">
      <protection hidden="1"/>
    </xf>
    <xf numFmtId="0" fontId="0" fillId="0" borderId="0" xfId="1" applyNumberFormat="1" applyFont="1" applyFill="1" applyBorder="1" applyAlignment="1" applyProtection="1">
      <alignment horizontal="left"/>
      <protection hidden="1"/>
    </xf>
    <xf numFmtId="37" fontId="0" fillId="0" borderId="0" xfId="1" applyNumberFormat="1" applyFont="1" applyFill="1" applyBorder="1" applyAlignment="1" applyProtection="1">
      <alignment horizontal="center"/>
      <protection hidden="1"/>
    </xf>
    <xf numFmtId="0" fontId="0" fillId="0" borderId="0" xfId="0" applyFill="1" applyBorder="1" applyAlignment="1" applyProtection="1">
      <alignment horizontal="left" shrinkToFit="1"/>
      <protection hidden="1"/>
    </xf>
    <xf numFmtId="171" fontId="44" fillId="9" borderId="0" xfId="0" applyNumberFormat="1" applyFont="1" applyFill="1" applyBorder="1" applyAlignment="1" applyProtection="1">
      <protection hidden="1"/>
    </xf>
    <xf numFmtId="171" fontId="44" fillId="9" borderId="0" xfId="0" applyNumberFormat="1" applyFont="1" applyFill="1" applyBorder="1" applyAlignment="1" applyProtection="1">
      <alignment horizontal="right"/>
      <protection hidden="1"/>
    </xf>
    <xf numFmtId="37" fontId="44" fillId="9" borderId="0" xfId="0" applyNumberFormat="1" applyFont="1" applyFill="1" applyBorder="1" applyAlignment="1" applyProtection="1">
      <protection hidden="1"/>
    </xf>
    <xf numFmtId="168" fontId="44" fillId="9" borderId="0" xfId="0" applyNumberFormat="1" applyFont="1" applyFill="1" applyBorder="1" applyAlignment="1" applyProtection="1">
      <protection hidden="1"/>
    </xf>
    <xf numFmtId="171" fontId="62" fillId="9" borderId="0" xfId="0" applyNumberFormat="1" applyFont="1" applyFill="1" applyBorder="1" applyAlignment="1" applyProtection="1">
      <alignment horizontal="right"/>
      <protection hidden="1"/>
    </xf>
    <xf numFmtId="168" fontId="44" fillId="9" borderId="0" xfId="0" applyNumberFormat="1" applyFont="1" applyFill="1" applyBorder="1" applyAlignment="1" applyProtection="1">
      <alignment horizontal="center"/>
      <protection hidden="1"/>
    </xf>
    <xf numFmtId="0" fontId="6" fillId="0" borderId="16" xfId="0" applyFont="1" applyFill="1" applyBorder="1" applyAlignment="1" applyProtection="1">
      <alignment horizontal="center"/>
      <protection hidden="1"/>
    </xf>
    <xf numFmtId="0" fontId="6" fillId="0" borderId="0" xfId="4" applyFont="1" applyFill="1" applyBorder="1" applyAlignment="1" applyProtection="1">
      <protection hidden="1"/>
    </xf>
    <xf numFmtId="0" fontId="42" fillId="0" borderId="0" xfId="4" applyFont="1" applyFill="1" applyBorder="1" applyAlignment="1" applyProtection="1">
      <protection hidden="1"/>
    </xf>
    <xf numFmtId="0" fontId="42" fillId="0" borderId="0" xfId="4" applyFont="1" applyFill="1" applyBorder="1" applyAlignment="1" applyProtection="1">
      <alignment horizontal="right"/>
      <protection hidden="1"/>
    </xf>
    <xf numFmtId="43" fontId="42" fillId="0" borderId="0" xfId="1" applyFont="1" applyFill="1" applyBorder="1" applyAlignment="1" applyProtection="1">
      <alignment horizontal="left"/>
      <protection hidden="1"/>
    </xf>
    <xf numFmtId="0" fontId="42" fillId="0" borderId="0" xfId="4" applyNumberFormat="1" applyFont="1" applyFill="1" applyBorder="1" applyAlignment="1" applyProtection="1">
      <protection hidden="1"/>
    </xf>
    <xf numFmtId="0" fontId="6" fillId="0" borderId="19" xfId="0" applyFont="1" applyFill="1" applyBorder="1" applyAlignment="1" applyProtection="1">
      <protection hidden="1"/>
    </xf>
    <xf numFmtId="171" fontId="6" fillId="0" borderId="0" xfId="1" applyNumberFormat="1" applyFont="1" applyFill="1" applyAlignment="1" applyProtection="1">
      <alignment horizontal="center"/>
      <protection hidden="1"/>
    </xf>
    <xf numFmtId="168" fontId="6" fillId="0" borderId="0" xfId="1" applyNumberFormat="1" applyFont="1" applyFill="1" applyAlignment="1" applyProtection="1">
      <alignment horizontal="center"/>
      <protection hidden="1"/>
    </xf>
    <xf numFmtId="0" fontId="6" fillId="0" borderId="0" xfId="0" applyFont="1" applyFill="1" applyAlignment="1" applyProtection="1">
      <protection hidden="1"/>
    </xf>
    <xf numFmtId="0" fontId="6" fillId="0" borderId="0" xfId="0" applyFont="1" applyFill="1" applyBorder="1" applyAlignment="1" applyProtection="1">
      <protection hidden="1"/>
    </xf>
    <xf numFmtId="43" fontId="45" fillId="0" borderId="0" xfId="1" applyFont="1" applyFill="1" applyBorder="1" applyAlignment="1" applyProtection="1">
      <alignment horizontal="left"/>
      <protection hidden="1"/>
    </xf>
    <xf numFmtId="172" fontId="6" fillId="0" borderId="0" xfId="4" applyNumberFormat="1" applyFont="1" applyFill="1" applyBorder="1" applyAlignment="1" applyProtection="1">
      <alignment horizontal="center"/>
      <protection hidden="1"/>
    </xf>
    <xf numFmtId="0" fontId="6" fillId="0" borderId="0" xfId="4" applyFont="1" applyFill="1" applyBorder="1" applyAlignment="1" applyProtection="1">
      <alignment horizontal="right"/>
      <protection hidden="1"/>
    </xf>
    <xf numFmtId="0" fontId="0" fillId="0" borderId="0" xfId="0" applyFill="1" applyAlignment="1" applyProtection="1">
      <alignment horizontal="left" shrinkToFit="1"/>
      <protection hidden="1"/>
    </xf>
    <xf numFmtId="168" fontId="18" fillId="0" borderId="0" xfId="1" applyNumberFormat="1" applyFont="1" applyFill="1" applyAlignment="1" applyProtection="1">
      <alignment horizontal="right"/>
      <protection hidden="1"/>
    </xf>
    <xf numFmtId="37" fontId="18" fillId="0" borderId="0" xfId="1" applyNumberFormat="1" applyFont="1" applyFill="1" applyAlignment="1" applyProtection="1">
      <alignment horizontal="right"/>
      <protection hidden="1"/>
    </xf>
    <xf numFmtId="0" fontId="11" fillId="0" borderId="0" xfId="4" applyFont="1" applyFill="1" applyBorder="1" applyAlignment="1" applyProtection="1">
      <alignment horizontal="left"/>
      <protection hidden="1"/>
    </xf>
    <xf numFmtId="0" fontId="11" fillId="0" borderId="0" xfId="4" applyFont="1" applyFill="1" applyBorder="1" applyAlignment="1" applyProtection="1">
      <protection hidden="1"/>
    </xf>
    <xf numFmtId="0" fontId="4" fillId="0" borderId="0" xfId="4" applyFont="1" applyBorder="1" applyAlignment="1" applyProtection="1">
      <protection hidden="1"/>
    </xf>
    <xf numFmtId="0" fontId="17" fillId="0" borderId="0" xfId="4" applyFont="1" applyFill="1" applyBorder="1" applyProtection="1">
      <protection hidden="1"/>
    </xf>
    <xf numFmtId="0" fontId="4" fillId="0" borderId="0" xfId="4" applyFont="1" applyFill="1" applyBorder="1" applyAlignment="1" applyProtection="1">
      <protection hidden="1"/>
    </xf>
    <xf numFmtId="0" fontId="0" fillId="0" borderId="0" xfId="0" applyFill="1" applyBorder="1" applyAlignment="1" applyProtection="1">
      <alignment horizontal="center"/>
      <protection hidden="1"/>
    </xf>
    <xf numFmtId="5" fontId="8" fillId="3" borderId="0" xfId="1" applyNumberFormat="1" applyFont="1" applyFill="1" applyBorder="1" applyAlignment="1" applyProtection="1">
      <protection hidden="1"/>
    </xf>
    <xf numFmtId="5" fontId="8" fillId="0" borderId="0" xfId="1" applyNumberFormat="1" applyFont="1" applyFill="1" applyBorder="1" applyAlignment="1" applyProtection="1">
      <protection hidden="1"/>
    </xf>
    <xf numFmtId="0" fontId="38" fillId="0" borderId="0" xfId="4" applyFont="1" applyFill="1" applyBorder="1" applyAlignment="1" applyProtection="1">
      <alignment horizontal="left" indent="1"/>
      <protection hidden="1"/>
    </xf>
    <xf numFmtId="5" fontId="6" fillId="0" borderId="0" xfId="1" applyNumberFormat="1" applyFont="1" applyFill="1" applyBorder="1" applyAlignment="1" applyProtection="1">
      <alignment horizontal="right"/>
      <protection hidden="1"/>
    </xf>
    <xf numFmtId="0" fontId="16" fillId="0" borderId="0" xfId="1" applyNumberFormat="1" applyFont="1" applyFill="1" applyBorder="1" applyAlignment="1" applyProtection="1">
      <alignment horizontal="right"/>
      <protection hidden="1"/>
    </xf>
    <xf numFmtId="5" fontId="8" fillId="0" borderId="0" xfId="1" applyNumberFormat="1" applyFont="1" applyFill="1" applyBorder="1" applyAlignment="1" applyProtection="1">
      <alignment horizontal="right"/>
      <protection hidden="1"/>
    </xf>
    <xf numFmtId="0" fontId="18" fillId="0" borderId="0" xfId="0" applyFont="1" applyFill="1" applyAlignment="1" applyProtection="1">
      <alignment horizontal="right"/>
      <protection hidden="1"/>
    </xf>
    <xf numFmtId="0" fontId="49" fillId="5" borderId="0" xfId="0" applyFont="1" applyFill="1" applyProtection="1">
      <protection hidden="1"/>
    </xf>
    <xf numFmtId="0" fontId="49" fillId="5" borderId="0" xfId="0" applyFont="1" applyFill="1" applyAlignment="1" applyProtection="1">
      <alignment horizontal="right"/>
      <protection hidden="1"/>
    </xf>
    <xf numFmtId="43" fontId="49" fillId="5" borderId="0" xfId="1" applyFont="1" applyFill="1" applyAlignment="1" applyProtection="1">
      <alignment horizontal="right"/>
      <protection hidden="1"/>
    </xf>
    <xf numFmtId="0" fontId="49" fillId="5" borderId="0" xfId="0" applyFont="1" applyFill="1" applyAlignment="1" applyProtection="1">
      <alignment horizontal="center"/>
      <protection hidden="1"/>
    </xf>
    <xf numFmtId="0" fontId="43" fillId="5" borderId="0" xfId="0" applyFont="1" applyFill="1" applyAlignment="1" applyProtection="1">
      <alignment horizontal="center"/>
      <protection hidden="1"/>
    </xf>
    <xf numFmtId="0" fontId="12" fillId="0" borderId="0" xfId="0" applyFont="1" applyProtection="1">
      <protection hidden="1"/>
    </xf>
    <xf numFmtId="0" fontId="0" fillId="0" borderId="0" xfId="0" applyFont="1" applyProtection="1">
      <protection hidden="1"/>
    </xf>
    <xf numFmtId="5" fontId="0" fillId="0" borderId="0" xfId="0" applyNumberFormat="1" applyFont="1" applyProtection="1">
      <protection hidden="1"/>
    </xf>
    <xf numFmtId="5" fontId="43" fillId="5" borderId="0" xfId="0" applyNumberFormat="1" applyFont="1" applyFill="1" applyProtection="1">
      <protection hidden="1"/>
    </xf>
    <xf numFmtId="43" fontId="43" fillId="5" borderId="0" xfId="1" applyFont="1" applyFill="1" applyProtection="1">
      <protection hidden="1"/>
    </xf>
    <xf numFmtId="0" fontId="0" fillId="0" borderId="0" xfId="0" applyFont="1" applyAlignment="1" applyProtection="1">
      <alignment horizontal="center"/>
      <protection hidden="1"/>
    </xf>
    <xf numFmtId="5" fontId="43" fillId="5" borderId="0" xfId="0" applyNumberFormat="1" applyFont="1" applyFill="1" applyAlignment="1" applyProtection="1">
      <alignment horizontal="center"/>
      <protection hidden="1"/>
    </xf>
    <xf numFmtId="43" fontId="43" fillId="5" borderId="0" xfId="1" applyFont="1" applyFill="1" applyAlignment="1" applyProtection="1">
      <alignment horizontal="center"/>
      <protection hidden="1"/>
    </xf>
    <xf numFmtId="0" fontId="0" fillId="0" borderId="0" xfId="0" applyFont="1" applyAlignment="1" applyProtection="1">
      <alignment horizontal="center" vertical="center" wrapText="1"/>
      <protection hidden="1"/>
    </xf>
    <xf numFmtId="5" fontId="43" fillId="5" borderId="0" xfId="0" applyNumberFormat="1" applyFont="1" applyFill="1" applyBorder="1" applyAlignment="1" applyProtection="1">
      <protection hidden="1"/>
    </xf>
    <xf numFmtId="43" fontId="43" fillId="5" borderId="0" xfId="1" applyFont="1" applyFill="1" applyBorder="1" applyAlignment="1" applyProtection="1">
      <protection hidden="1"/>
    </xf>
    <xf numFmtId="0" fontId="0" fillId="0" borderId="0" xfId="2" applyNumberFormat="1" applyFont="1" applyFill="1" applyBorder="1" applyAlignment="1" applyProtection="1">
      <alignment horizontal="center"/>
      <protection hidden="1"/>
    </xf>
    <xf numFmtId="5" fontId="17" fillId="0" borderId="0" xfId="0" applyNumberFormat="1" applyFont="1" applyFill="1" applyBorder="1" applyAlignment="1" applyProtection="1">
      <protection hidden="1"/>
    </xf>
    <xf numFmtId="5" fontId="61" fillId="5" borderId="0" xfId="0" applyNumberFormat="1" applyFont="1" applyFill="1" applyBorder="1" applyAlignment="1" applyProtection="1">
      <alignment horizontal="center"/>
      <protection hidden="1"/>
    </xf>
    <xf numFmtId="43" fontId="61" fillId="5" borderId="0" xfId="1" applyFont="1" applyFill="1" applyBorder="1" applyAlignment="1" applyProtection="1">
      <alignment horizontal="center"/>
      <protection hidden="1"/>
    </xf>
    <xf numFmtId="0" fontId="0" fillId="0" borderId="0" xfId="0" applyFont="1" applyAlignment="1" applyProtection="1">
      <protection hidden="1"/>
    </xf>
    <xf numFmtId="165" fontId="43" fillId="5" borderId="0" xfId="1" applyNumberFormat="1" applyFont="1" applyFill="1" applyBorder="1" applyAlignment="1" applyProtection="1">
      <protection hidden="1"/>
    </xf>
    <xf numFmtId="10" fontId="0" fillId="0" borderId="0" xfId="3" applyNumberFormat="1" applyFont="1" applyAlignment="1" applyProtection="1">
      <alignment horizontal="center"/>
      <protection hidden="1"/>
    </xf>
    <xf numFmtId="43" fontId="49" fillId="5" borderId="0" xfId="1" applyFont="1" applyFill="1" applyProtection="1">
      <protection hidden="1"/>
    </xf>
    <xf numFmtId="43" fontId="0" fillId="0" borderId="0" xfId="1" applyFont="1" applyProtection="1">
      <protection hidden="1"/>
    </xf>
    <xf numFmtId="0" fontId="0" fillId="4" borderId="12" xfId="0" applyFont="1" applyFill="1" applyBorder="1" applyAlignment="1" applyProtection="1">
      <protection locked="0"/>
    </xf>
    <xf numFmtId="5" fontId="0" fillId="4" borderId="12" xfId="0" applyNumberFormat="1" applyFont="1" applyFill="1" applyBorder="1" applyAlignment="1" applyProtection="1">
      <protection locked="0"/>
    </xf>
    <xf numFmtId="39" fontId="0" fillId="0" borderId="0" xfId="1" applyNumberFormat="1" applyFont="1" applyAlignment="1" applyProtection="1">
      <alignment horizontal="center"/>
      <protection locked="0"/>
    </xf>
    <xf numFmtId="0" fontId="0" fillId="0" borderId="0" xfId="0" applyFont="1" applyAlignment="1" applyProtection="1">
      <alignment horizontal="center"/>
      <protection locked="0"/>
    </xf>
    <xf numFmtId="39" fontId="0" fillId="0" borderId="0" xfId="1" applyNumberFormat="1" applyFont="1" applyFill="1" applyBorder="1" applyAlignment="1" applyProtection="1">
      <alignment horizontal="center"/>
      <protection locked="0"/>
    </xf>
    <xf numFmtId="9" fontId="0" fillId="0" borderId="0" xfId="0" applyNumberFormat="1" applyFont="1" applyAlignment="1" applyProtection="1">
      <alignment horizontal="center"/>
      <protection locked="0"/>
    </xf>
    <xf numFmtId="0" fontId="0" fillId="0" borderId="0" xfId="0" applyFont="1" applyFill="1" applyBorder="1" applyAlignment="1" applyProtection="1">
      <alignment horizontal="center"/>
      <protection locked="0"/>
    </xf>
    <xf numFmtId="6" fontId="0" fillId="0" borderId="0" xfId="0" applyNumberFormat="1" applyFont="1" applyAlignment="1" applyProtection="1">
      <alignment horizontal="center"/>
      <protection locked="0"/>
    </xf>
    <xf numFmtId="0" fontId="17" fillId="0" borderId="0" xfId="0" applyFont="1" applyAlignment="1" applyProtection="1">
      <alignment horizontal="center"/>
      <protection hidden="1"/>
    </xf>
    <xf numFmtId="0" fontId="17" fillId="0" borderId="0" xfId="0" applyFont="1" applyAlignment="1" applyProtection="1">
      <alignment horizontal="center" wrapText="1"/>
      <protection hidden="1"/>
    </xf>
    <xf numFmtId="0" fontId="0" fillId="0" borderId="0" xfId="0" applyAlignment="1" applyProtection="1">
      <alignment horizontal="left" shrinkToFit="1"/>
      <protection hidden="1"/>
    </xf>
    <xf numFmtId="0" fontId="0" fillId="0" borderId="0" xfId="0" applyAlignment="1" applyProtection="1">
      <alignment horizontal="center" shrinkToFit="1"/>
      <protection hidden="1"/>
    </xf>
    <xf numFmtId="171" fontId="0" fillId="0" borderId="0" xfId="1" applyNumberFormat="1" applyFont="1" applyAlignment="1" applyProtection="1">
      <alignment horizontal="center"/>
      <protection hidden="1"/>
    </xf>
    <xf numFmtId="7" fontId="0" fillId="0" borderId="0" xfId="0" applyNumberFormat="1" applyProtection="1">
      <protection hidden="1"/>
    </xf>
    <xf numFmtId="171" fontId="0" fillId="0" borderId="0" xfId="0" applyNumberFormat="1" applyProtection="1">
      <protection hidden="1"/>
    </xf>
    <xf numFmtId="5" fontId="0" fillId="0" borderId="0" xfId="0" applyNumberFormat="1" applyProtection="1">
      <protection hidden="1"/>
    </xf>
    <xf numFmtId="0" fontId="6" fillId="0" borderId="0" xfId="5" applyFont="1" applyAlignment="1" applyProtection="1">
      <alignment vertical="top"/>
    </xf>
    <xf numFmtId="0" fontId="65" fillId="0" borderId="0" xfId="5" applyFont="1" applyAlignment="1" applyProtection="1">
      <alignment horizontal="center" vertical="top"/>
    </xf>
    <xf numFmtId="0" fontId="66" fillId="0" borderId="0" xfId="5" applyFont="1" applyAlignment="1" applyProtection="1">
      <alignment vertical="top"/>
    </xf>
    <xf numFmtId="0" fontId="67" fillId="0" borderId="0" xfId="5" applyFont="1" applyFill="1" applyAlignment="1" applyProtection="1">
      <alignment vertical="top"/>
    </xf>
    <xf numFmtId="0" fontId="68" fillId="0" borderId="0" xfId="5" applyFont="1" applyFill="1" applyAlignment="1" applyProtection="1">
      <alignment vertical="top"/>
    </xf>
    <xf numFmtId="0" fontId="69" fillId="0" borderId="0" xfId="5" applyFont="1" applyFill="1" applyAlignment="1" applyProtection="1">
      <alignment vertical="top"/>
    </xf>
    <xf numFmtId="0" fontId="6" fillId="4" borderId="12" xfId="5" applyFont="1" applyFill="1" applyBorder="1" applyAlignment="1" applyProtection="1">
      <alignment horizontal="center" vertical="top"/>
    </xf>
    <xf numFmtId="0" fontId="69" fillId="0" borderId="0" xfId="5" applyFont="1" applyFill="1" applyAlignment="1" applyProtection="1">
      <alignment horizontal="left" vertical="top"/>
    </xf>
    <xf numFmtId="0" fontId="6" fillId="0" borderId="0" xfId="5" applyFont="1" applyFill="1" applyBorder="1" applyAlignment="1" applyProtection="1">
      <alignment horizontal="center" vertical="top"/>
    </xf>
    <xf numFmtId="0" fontId="70" fillId="0" borderId="0" xfId="5" applyFont="1" applyFill="1" applyAlignment="1" applyProtection="1">
      <alignment vertical="top"/>
    </xf>
    <xf numFmtId="0" fontId="6" fillId="0" borderId="0" xfId="5" applyFont="1" applyFill="1" applyAlignment="1" applyProtection="1">
      <alignment horizontal="left" vertical="top"/>
    </xf>
    <xf numFmtId="0" fontId="6" fillId="0" borderId="12" xfId="5" applyFont="1" applyFill="1" applyBorder="1" applyAlignment="1" applyProtection="1">
      <alignment horizontal="center" vertical="top"/>
    </xf>
    <xf numFmtId="0" fontId="71" fillId="0" borderId="0" xfId="5" applyFont="1" applyAlignment="1" applyProtection="1">
      <alignment vertical="top"/>
    </xf>
    <xf numFmtId="0" fontId="72" fillId="0" borderId="0" xfId="5" applyFont="1" applyAlignment="1" applyProtection="1">
      <alignment vertical="top"/>
    </xf>
    <xf numFmtId="0" fontId="8" fillId="0" borderId="0" xfId="5" applyFont="1" applyAlignment="1" applyProtection="1">
      <alignment horizontal="left" vertical="top" wrapText="1"/>
    </xf>
    <xf numFmtId="0" fontId="48" fillId="0" borderId="0" xfId="8" applyFont="1" applyAlignment="1" applyProtection="1">
      <alignment vertical="top"/>
    </xf>
    <xf numFmtId="0" fontId="6" fillId="0" borderId="0" xfId="5" applyFont="1" applyBorder="1" applyAlignment="1" applyProtection="1">
      <alignment vertical="top"/>
    </xf>
    <xf numFmtId="0" fontId="6" fillId="0" borderId="0" xfId="5" applyFont="1" applyAlignment="1" applyProtection="1">
      <alignment horizontal="left" vertical="top"/>
    </xf>
    <xf numFmtId="0" fontId="6" fillId="0" borderId="0" xfId="5" quotePrefix="1" applyFont="1" applyAlignment="1" applyProtection="1">
      <alignment vertical="top"/>
    </xf>
    <xf numFmtId="0" fontId="72" fillId="0" borderId="0" xfId="5" applyFont="1" applyAlignment="1" applyProtection="1">
      <alignment horizontal="left" vertical="top"/>
    </xf>
    <xf numFmtId="0" fontId="72" fillId="0" borderId="0" xfId="5" applyFont="1" applyAlignment="1" applyProtection="1">
      <alignment vertical="top" wrapText="1"/>
    </xf>
    <xf numFmtId="0" fontId="66" fillId="0" borderId="0" xfId="5" applyFont="1" applyAlignment="1" applyProtection="1">
      <alignment vertical="top" wrapText="1"/>
    </xf>
    <xf numFmtId="0" fontId="38" fillId="0" borderId="0" xfId="4" applyFont="1" applyProtection="1">
      <protection hidden="1"/>
    </xf>
    <xf numFmtId="0" fontId="17" fillId="0" borderId="0" xfId="4" applyFont="1" applyProtection="1">
      <protection hidden="1"/>
    </xf>
    <xf numFmtId="0" fontId="76" fillId="0" borderId="0" xfId="4" applyFont="1" applyProtection="1">
      <protection hidden="1"/>
    </xf>
    <xf numFmtId="0" fontId="46" fillId="0" borderId="0" xfId="9" applyFont="1" applyAlignment="1" applyProtection="1">
      <alignment horizontal="right"/>
      <protection hidden="1"/>
    </xf>
    <xf numFmtId="0" fontId="11" fillId="0" borderId="0" xfId="4" applyFont="1" applyProtection="1">
      <protection hidden="1"/>
    </xf>
    <xf numFmtId="0" fontId="4" fillId="4" borderId="17" xfId="4" applyFont="1" applyFill="1" applyBorder="1" applyProtection="1">
      <protection hidden="1"/>
    </xf>
    <xf numFmtId="0" fontId="4" fillId="4" borderId="20" xfId="4" applyFont="1" applyFill="1" applyBorder="1" applyProtection="1">
      <protection hidden="1"/>
    </xf>
    <xf numFmtId="0" fontId="4" fillId="4" borderId="18" xfId="4" applyFont="1" applyFill="1" applyBorder="1" applyProtection="1">
      <protection hidden="1"/>
    </xf>
    <xf numFmtId="0" fontId="36" fillId="0" borderId="1" xfId="4" applyFont="1" applyBorder="1" applyAlignment="1" applyProtection="1">
      <alignment horizontal="left" vertical="top"/>
      <protection hidden="1"/>
    </xf>
    <xf numFmtId="0" fontId="4" fillId="0" borderId="0" xfId="4" applyFont="1" applyAlignment="1" applyProtection="1">
      <alignment horizontal="left" vertical="top" wrapText="1"/>
      <protection hidden="1"/>
    </xf>
    <xf numFmtId="0" fontId="17" fillId="0" borderId="0" xfId="4" applyFont="1" applyAlignment="1" applyProtection="1">
      <alignment horizontal="left"/>
      <protection hidden="1"/>
    </xf>
    <xf numFmtId="0" fontId="77" fillId="0" borderId="0" xfId="4" applyFont="1" applyBorder="1" applyAlignment="1" applyProtection="1">
      <alignment horizontal="left" vertical="top"/>
      <protection hidden="1"/>
    </xf>
    <xf numFmtId="0" fontId="4" fillId="0" borderId="0" xfId="4" applyFont="1" applyAlignment="1" applyProtection="1">
      <alignment horizontal="left" vertical="top"/>
      <protection hidden="1"/>
    </xf>
    <xf numFmtId="0" fontId="4" fillId="0" borderId="0" xfId="4" applyFont="1" applyBorder="1" applyAlignment="1" applyProtection="1">
      <alignment horizontal="left" vertical="top" wrapText="1"/>
      <protection hidden="1"/>
    </xf>
    <xf numFmtId="0" fontId="4" fillId="0" borderId="0" xfId="4" applyFont="1" applyFill="1" applyBorder="1" applyAlignment="1" applyProtection="1">
      <alignment horizontal="left" vertical="top" shrinkToFit="1"/>
      <protection locked="0"/>
    </xf>
    <xf numFmtId="0" fontId="4" fillId="0" borderId="0" xfId="4" applyFont="1" applyFill="1" applyAlignment="1" applyProtection="1">
      <alignment horizontal="left" vertical="top"/>
      <protection hidden="1"/>
    </xf>
    <xf numFmtId="0" fontId="4" fillId="0" borderId="0" xfId="4" applyFont="1" applyFill="1" applyAlignment="1" applyProtection="1">
      <alignment horizontal="left" vertical="top" wrapText="1"/>
      <protection hidden="1"/>
    </xf>
    <xf numFmtId="0" fontId="4" fillId="0" borderId="0" xfId="4" applyFont="1" applyFill="1" applyBorder="1" applyAlignment="1" applyProtection="1">
      <alignment horizontal="left" vertical="top" shrinkToFit="1"/>
      <protection hidden="1"/>
    </xf>
    <xf numFmtId="49" fontId="46" fillId="0" borderId="0" xfId="6" applyNumberFormat="1" applyFont="1" applyFill="1" applyBorder="1" applyAlignment="1" applyProtection="1">
      <alignment horizontal="center" vertical="top" wrapText="1"/>
      <protection hidden="1"/>
    </xf>
    <xf numFmtId="49" fontId="4" fillId="0" borderId="0" xfId="4" applyNumberFormat="1" applyFont="1" applyFill="1" applyBorder="1" applyAlignment="1" applyProtection="1">
      <alignment horizontal="center" vertical="top" wrapText="1"/>
      <protection hidden="1"/>
    </xf>
    <xf numFmtId="0" fontId="4" fillId="0" borderId="0" xfId="4" applyFont="1" applyFill="1" applyProtection="1">
      <protection hidden="1"/>
    </xf>
    <xf numFmtId="0" fontId="17" fillId="0" borderId="0" xfId="4" applyNumberFormat="1" applyFont="1" applyAlignment="1" applyProtection="1">
      <alignment horizontal="left" vertical="top" wrapText="1"/>
      <protection hidden="1"/>
    </xf>
    <xf numFmtId="0" fontId="36" fillId="0" borderId="1" xfId="4" applyFont="1" applyBorder="1" applyProtection="1">
      <protection hidden="1"/>
    </xf>
    <xf numFmtId="0" fontId="4" fillId="0" borderId="1" xfId="4" applyFont="1" applyBorder="1" applyProtection="1">
      <protection hidden="1"/>
    </xf>
    <xf numFmtId="0" fontId="37" fillId="0" borderId="1" xfId="4" applyFont="1" applyFill="1" applyBorder="1" applyAlignment="1" applyProtection="1">
      <alignment horizontal="center"/>
      <protection hidden="1"/>
    </xf>
    <xf numFmtId="0" fontId="37" fillId="0" borderId="0" xfId="4" applyFont="1" applyFill="1" applyAlignment="1" applyProtection="1">
      <alignment horizontal="center"/>
      <protection hidden="1"/>
    </xf>
    <xf numFmtId="0" fontId="36" fillId="0" borderId="0" xfId="4" applyFont="1" applyBorder="1" applyProtection="1">
      <protection hidden="1"/>
    </xf>
    <xf numFmtId="0" fontId="37" fillId="0" borderId="0" xfId="4" applyFont="1" applyFill="1" applyBorder="1" applyAlignment="1" applyProtection="1">
      <alignment horizontal="center"/>
      <protection hidden="1"/>
    </xf>
    <xf numFmtId="0" fontId="37" fillId="0" borderId="0" xfId="4" applyFont="1" applyBorder="1" applyAlignment="1" applyProtection="1">
      <alignment vertical="top" wrapText="1"/>
      <protection hidden="1"/>
    </xf>
    <xf numFmtId="0" fontId="4" fillId="0" borderId="0" xfId="4" applyFont="1" applyAlignment="1" applyProtection="1">
      <alignment horizontal="left" wrapText="1"/>
      <protection hidden="1"/>
    </xf>
    <xf numFmtId="0" fontId="5" fillId="0" borderId="0" xfId="4" applyFont="1" applyAlignment="1" applyProtection="1">
      <alignment horizontal="left"/>
      <protection hidden="1"/>
    </xf>
    <xf numFmtId="0" fontId="37" fillId="0" borderId="10" xfId="4" applyFont="1" applyBorder="1" applyAlignment="1" applyProtection="1">
      <protection hidden="1"/>
    </xf>
    <xf numFmtId="0" fontId="37" fillId="0" borderId="10" xfId="4" applyFont="1" applyBorder="1" applyAlignment="1" applyProtection="1">
      <alignment horizontal="center"/>
      <protection hidden="1"/>
    </xf>
    <xf numFmtId="0" fontId="77" fillId="0" borderId="0" xfId="4" applyFont="1" applyAlignment="1" applyProtection="1">
      <alignment horizontal="center" vertical="center" wrapText="1"/>
      <protection hidden="1"/>
    </xf>
    <xf numFmtId="0" fontId="4" fillId="0" borderId="0" xfId="4" applyFont="1" applyBorder="1" applyAlignment="1" applyProtection="1">
      <alignment horizontal="center"/>
      <protection hidden="1"/>
    </xf>
    <xf numFmtId="0" fontId="78" fillId="0" borderId="0" xfId="5" applyFont="1" applyProtection="1">
      <protection hidden="1"/>
    </xf>
    <xf numFmtId="0" fontId="11" fillId="0" borderId="0" xfId="4" applyFont="1" applyAlignment="1" applyProtection="1">
      <protection hidden="1"/>
    </xf>
    <xf numFmtId="0" fontId="41" fillId="0" borderId="0" xfId="4" applyFont="1" applyAlignment="1" applyProtection="1">
      <alignment vertical="center"/>
      <protection hidden="1"/>
    </xf>
    <xf numFmtId="0" fontId="4" fillId="0" borderId="0" xfId="4" applyFont="1" applyFill="1" applyBorder="1" applyAlignment="1" applyProtection="1">
      <alignment vertical="top" shrinkToFit="1"/>
      <protection hidden="1"/>
    </xf>
    <xf numFmtId="0" fontId="6" fillId="2" borderId="2" xfId="0" applyFont="1" applyFill="1" applyBorder="1" applyAlignment="1" applyProtection="1">
      <alignment horizontal="right"/>
      <protection hidden="1"/>
    </xf>
    <xf numFmtId="0" fontId="0" fillId="2" borderId="11" xfId="0" applyFill="1" applyBorder="1" applyAlignment="1" applyProtection="1">
      <alignment horizontal="center"/>
      <protection hidden="1"/>
    </xf>
    <xf numFmtId="0" fontId="8" fillId="4" borderId="35" xfId="5" applyFont="1" applyFill="1" applyBorder="1" applyAlignment="1" applyProtection="1">
      <alignment horizontal="center"/>
      <protection locked="0"/>
    </xf>
    <xf numFmtId="0" fontId="6" fillId="0" borderId="0" xfId="5" applyProtection="1">
      <protection hidden="1"/>
    </xf>
    <xf numFmtId="10" fontId="6" fillId="0" borderId="0" xfId="5" applyNumberFormat="1" applyProtection="1">
      <protection hidden="1"/>
    </xf>
    <xf numFmtId="0" fontId="7" fillId="2" borderId="3" xfId="5" applyFont="1" applyFill="1" applyBorder="1" applyAlignment="1" applyProtection="1">
      <alignment horizontal="right"/>
      <protection hidden="1"/>
    </xf>
    <xf numFmtId="0" fontId="6" fillId="2" borderId="4" xfId="5" applyFill="1" applyBorder="1" applyAlignment="1" applyProtection="1">
      <alignment horizontal="center"/>
      <protection hidden="1"/>
    </xf>
    <xf numFmtId="10" fontId="8" fillId="0" borderId="1" xfId="5" applyNumberFormat="1" applyFont="1" applyBorder="1" applyAlignment="1" applyProtection="1">
      <alignment horizontal="center"/>
      <protection hidden="1"/>
    </xf>
    <xf numFmtId="0" fontId="10" fillId="0" borderId="0" xfId="5" applyFont="1" applyProtection="1">
      <protection hidden="1"/>
    </xf>
    <xf numFmtId="0" fontId="7" fillId="2" borderId="5" xfId="5" applyFont="1" applyFill="1" applyBorder="1" applyAlignment="1" applyProtection="1">
      <alignment horizontal="right"/>
      <protection hidden="1"/>
    </xf>
    <xf numFmtId="0" fontId="6" fillId="2" borderId="6" xfId="5" applyFill="1" applyBorder="1" applyAlignment="1" applyProtection="1">
      <alignment horizontal="center"/>
      <protection hidden="1"/>
    </xf>
    <xf numFmtId="0" fontId="7" fillId="0" borderId="7" xfId="5" applyFont="1" applyBorder="1" applyProtection="1">
      <protection hidden="1"/>
    </xf>
    <xf numFmtId="0" fontId="7" fillId="0" borderId="8" xfId="5" applyFont="1" applyBorder="1" applyProtection="1">
      <protection hidden="1"/>
    </xf>
    <xf numFmtId="0" fontId="7" fillId="0" borderId="9" xfId="5" applyFont="1" applyBorder="1" applyProtection="1">
      <protection hidden="1"/>
    </xf>
    <xf numFmtId="0" fontId="6" fillId="0" borderId="7" xfId="5" applyBorder="1" applyProtection="1">
      <protection hidden="1"/>
    </xf>
    <xf numFmtId="0" fontId="6" fillId="0" borderId="9" xfId="5" applyBorder="1" applyProtection="1">
      <protection hidden="1"/>
    </xf>
    <xf numFmtId="0" fontId="7" fillId="0" borderId="0" xfId="5" applyFont="1" applyProtection="1">
      <protection hidden="1"/>
    </xf>
    <xf numFmtId="0" fontId="6" fillId="0" borderId="7" xfId="0" applyFont="1" applyBorder="1" applyProtection="1">
      <protection hidden="1"/>
    </xf>
    <xf numFmtId="0" fontId="6" fillId="0" borderId="9" xfId="0" applyFont="1" applyFill="1" applyBorder="1" applyProtection="1">
      <protection hidden="1"/>
    </xf>
    <xf numFmtId="10" fontId="6" fillId="0" borderId="0" xfId="5" applyNumberFormat="1" applyFont="1" applyFill="1" applyProtection="1">
      <protection hidden="1"/>
    </xf>
    <xf numFmtId="164" fontId="6" fillId="0" borderId="0" xfId="5" applyNumberFormat="1" applyFont="1" applyFill="1" applyProtection="1">
      <protection hidden="1"/>
    </xf>
    <xf numFmtId="10" fontId="6" fillId="4" borderId="12" xfId="5" applyNumberFormat="1" applyFont="1" applyFill="1" applyBorder="1" applyProtection="1">
      <protection locked="0"/>
    </xf>
    <xf numFmtId="0" fontId="69" fillId="0" borderId="0" xfId="5" applyFont="1" applyBorder="1" applyAlignment="1" applyProtection="1">
      <alignment horizontal="left" vertical="top" wrapText="1"/>
    </xf>
    <xf numFmtId="0" fontId="6" fillId="0" borderId="0" xfId="5" applyFont="1" applyAlignment="1" applyProtection="1">
      <alignment horizontal="left" vertical="top" wrapText="1"/>
    </xf>
    <xf numFmtId="0" fontId="6" fillId="0" borderId="0" xfId="5" applyFont="1" applyAlignment="1" applyProtection="1">
      <alignment vertical="top" wrapText="1"/>
    </xf>
    <xf numFmtId="0" fontId="6" fillId="0" borderId="0" xfId="5" applyFont="1" applyFill="1" applyAlignment="1" applyProtection="1">
      <alignment vertical="top" wrapText="1"/>
    </xf>
    <xf numFmtId="0" fontId="81" fillId="0" borderId="0" xfId="6" applyFont="1" applyFill="1" applyBorder="1" applyAlignment="1" applyProtection="1">
      <protection hidden="1"/>
    </xf>
    <xf numFmtId="0" fontId="38" fillId="0" borderId="0" xfId="4" applyFont="1" applyFill="1" applyBorder="1" applyAlignment="1" applyProtection="1">
      <alignment horizontal="left" indent="1"/>
      <protection hidden="1"/>
    </xf>
    <xf numFmtId="0" fontId="17" fillId="0" borderId="0" xfId="0" applyFont="1" applyBorder="1" applyAlignment="1" applyProtection="1">
      <alignment horizontal="center"/>
      <protection hidden="1"/>
    </xf>
    <xf numFmtId="0" fontId="17" fillId="0" borderId="0" xfId="0" applyFont="1" applyFill="1" applyBorder="1" applyAlignment="1" applyProtection="1">
      <alignment horizontal="left" vertical="center" wrapText="1"/>
      <protection hidden="1"/>
    </xf>
    <xf numFmtId="0" fontId="5" fillId="0" borderId="0" xfId="0" applyFont="1" applyFill="1" applyBorder="1" applyAlignment="1" applyProtection="1">
      <alignment horizontal="center" wrapText="1"/>
      <protection hidden="1"/>
    </xf>
    <xf numFmtId="0" fontId="17" fillId="0" borderId="0" xfId="0" applyFont="1" applyFill="1" applyBorder="1" applyAlignment="1" applyProtection="1">
      <alignment horizontal="left" wrapText="1"/>
      <protection hidden="1"/>
    </xf>
    <xf numFmtId="0" fontId="5" fillId="0" borderId="0" xfId="0" applyFont="1" applyFill="1" applyBorder="1" applyAlignment="1" applyProtection="1">
      <alignment horizontal="center"/>
      <protection hidden="1"/>
    </xf>
    <xf numFmtId="168" fontId="0" fillId="0" borderId="0" xfId="0" applyNumberFormat="1" applyFont="1" applyFill="1" applyBorder="1" applyAlignment="1" applyProtection="1">
      <alignment horizontal="right"/>
      <protection hidden="1"/>
    </xf>
    <xf numFmtId="0" fontId="4" fillId="8" borderId="0" xfId="4" applyFont="1" applyFill="1" applyBorder="1" applyAlignment="1" applyProtection="1">
      <alignment horizontal="center" vertical="center" wrapText="1"/>
      <protection hidden="1"/>
    </xf>
    <xf numFmtId="0" fontId="4" fillId="8" borderId="22" xfId="4" applyFont="1" applyFill="1" applyBorder="1" applyAlignment="1" applyProtection="1">
      <alignment horizontal="center" vertical="center" wrapText="1"/>
      <protection hidden="1"/>
    </xf>
    <xf numFmtId="170" fontId="17" fillId="8" borderId="0" xfId="4" applyNumberFormat="1" applyFont="1" applyFill="1" applyBorder="1" applyAlignment="1" applyProtection="1">
      <alignment horizontal="center" wrapText="1"/>
      <protection hidden="1"/>
    </xf>
    <xf numFmtId="170" fontId="5" fillId="8" borderId="22" xfId="4" applyNumberFormat="1" applyFont="1" applyFill="1" applyBorder="1" applyAlignment="1" applyProtection="1">
      <alignment horizontal="center" wrapText="1"/>
      <protection hidden="1"/>
    </xf>
    <xf numFmtId="168" fontId="5" fillId="2" borderId="10" xfId="0" applyNumberFormat="1" applyFont="1" applyFill="1" applyBorder="1" applyAlignment="1" applyProtection="1">
      <alignment horizontal="right"/>
      <protection hidden="1"/>
    </xf>
    <xf numFmtId="0" fontId="38" fillId="0" borderId="0" xfId="4" applyNumberFormat="1" applyFont="1" applyFill="1" applyBorder="1" applyAlignment="1" applyProtection="1">
      <alignment horizontal="left"/>
      <protection hidden="1"/>
    </xf>
    <xf numFmtId="0" fontId="38" fillId="0" borderId="0" xfId="4" applyFont="1" applyFill="1" applyBorder="1" applyAlignment="1" applyProtection="1">
      <alignment horizontal="left"/>
      <protection hidden="1"/>
    </xf>
    <xf numFmtId="0" fontId="38" fillId="3" borderId="0" xfId="4" applyNumberFormat="1" applyFont="1" applyFill="1" applyBorder="1" applyAlignment="1" applyProtection="1">
      <alignment horizontal="left"/>
      <protection hidden="1"/>
    </xf>
    <xf numFmtId="0" fontId="38" fillId="3" borderId="0" xfId="4" applyFont="1" applyFill="1" applyBorder="1" applyAlignment="1" applyProtection="1">
      <alignment horizontal="left"/>
      <protection hidden="1"/>
    </xf>
    <xf numFmtId="0" fontId="46" fillId="0" borderId="0" xfId="6" applyFill="1" applyBorder="1" applyAlignment="1" applyProtection="1">
      <protection hidden="1"/>
    </xf>
    <xf numFmtId="5" fontId="0" fillId="0" borderId="0" xfId="1" applyNumberFormat="1" applyFont="1" applyFill="1" applyBorder="1" applyAlignment="1" applyProtection="1">
      <alignment horizontal="center"/>
      <protection hidden="1"/>
    </xf>
    <xf numFmtId="0" fontId="0" fillId="4" borderId="12" xfId="0" applyFill="1" applyBorder="1" applyAlignment="1" applyProtection="1">
      <alignment horizontal="center"/>
      <protection hidden="1"/>
    </xf>
    <xf numFmtId="3" fontId="0" fillId="0" borderId="0" xfId="0" applyNumberFormat="1" applyFont="1" applyFill="1" applyBorder="1" applyAlignment="1" applyProtection="1">
      <alignment horizontal="center"/>
      <protection hidden="1"/>
    </xf>
    <xf numFmtId="3" fontId="0" fillId="0" borderId="0" xfId="3" applyNumberFormat="1" applyFont="1" applyFill="1" applyBorder="1" applyAlignment="1" applyProtection="1">
      <alignment horizontal="center"/>
      <protection hidden="1"/>
    </xf>
    <xf numFmtId="164" fontId="0" fillId="0" borderId="0" xfId="3" applyNumberFormat="1" applyFont="1" applyFill="1" applyBorder="1" applyAlignment="1" applyProtection="1">
      <protection hidden="1"/>
    </xf>
    <xf numFmtId="164" fontId="0" fillId="0" borderId="0" xfId="3" applyNumberFormat="1" applyFont="1" applyFill="1" applyBorder="1" applyAlignment="1" applyProtection="1">
      <alignment vertical="top"/>
      <protection hidden="1"/>
    </xf>
    <xf numFmtId="164" fontId="0" fillId="0" borderId="0" xfId="3" applyNumberFormat="1" applyFont="1" applyFill="1" applyBorder="1" applyAlignment="1" applyProtection="1">
      <alignment vertical="center"/>
      <protection hidden="1"/>
    </xf>
    <xf numFmtId="164" fontId="0" fillId="0" borderId="0" xfId="0" applyNumberFormat="1" applyFont="1" applyFill="1" applyBorder="1" applyAlignment="1" applyProtection="1">
      <alignment vertical="center"/>
      <protection hidden="1"/>
    </xf>
    <xf numFmtId="9" fontId="0" fillId="4" borderId="12" xfId="0" applyNumberFormat="1" applyFont="1" applyFill="1" applyBorder="1" applyAlignment="1" applyProtection="1">
      <protection locked="0"/>
    </xf>
    <xf numFmtId="0" fontId="49" fillId="0" borderId="0" xfId="0" applyFont="1" applyFill="1" applyProtection="1">
      <protection hidden="1"/>
    </xf>
    <xf numFmtId="0" fontId="49" fillId="0" borderId="0" xfId="0" applyFont="1" applyFill="1" applyAlignment="1" applyProtection="1">
      <alignment horizontal="right"/>
      <protection hidden="1"/>
    </xf>
    <xf numFmtId="43" fontId="49" fillId="0" borderId="0" xfId="1" applyFont="1" applyFill="1" applyAlignment="1" applyProtection="1">
      <alignment horizontal="right"/>
      <protection hidden="1"/>
    </xf>
    <xf numFmtId="0" fontId="49" fillId="0" borderId="0" xfId="0" applyFont="1" applyFill="1" applyAlignment="1" applyProtection="1">
      <alignment horizontal="center"/>
      <protection hidden="1"/>
    </xf>
    <xf numFmtId="0" fontId="43" fillId="0" borderId="0" xfId="0" applyFont="1" applyFill="1" applyAlignment="1" applyProtection="1">
      <alignment horizontal="center"/>
      <protection hidden="1"/>
    </xf>
    <xf numFmtId="0" fontId="12" fillId="0" borderId="0" xfId="0" applyFont="1" applyFill="1" applyProtection="1">
      <protection hidden="1"/>
    </xf>
    <xf numFmtId="0" fontId="31" fillId="0" borderId="0" xfId="0" applyFont="1" applyBorder="1" applyAlignment="1" applyProtection="1">
      <alignment vertical="center"/>
      <protection hidden="1"/>
    </xf>
    <xf numFmtId="0" fontId="82" fillId="0" borderId="0" xfId="0" applyFont="1" applyBorder="1" applyAlignment="1" applyProtection="1">
      <alignment vertical="center"/>
      <protection hidden="1"/>
    </xf>
    <xf numFmtId="0" fontId="6" fillId="0" borderId="7" xfId="5" applyBorder="1"/>
    <xf numFmtId="0" fontId="6" fillId="0" borderId="9" xfId="5" applyBorder="1"/>
    <xf numFmtId="0" fontId="6" fillId="0" borderId="7" xfId="5" applyBorder="1" applyAlignment="1">
      <alignment horizontal="center" wrapText="1"/>
    </xf>
    <xf numFmtId="0" fontId="6" fillId="0" borderId="7" xfId="5" applyBorder="1" applyAlignment="1">
      <alignment horizontal="center"/>
    </xf>
    <xf numFmtId="0" fontId="6" fillId="0" borderId="9" xfId="5" applyBorder="1" applyAlignment="1">
      <alignment horizontal="center"/>
    </xf>
    <xf numFmtId="0" fontId="6" fillId="0" borderId="36" xfId="5" applyBorder="1"/>
    <xf numFmtId="0" fontId="6" fillId="0" borderId="36" xfId="5" applyBorder="1" applyAlignment="1">
      <alignment horizontal="center"/>
    </xf>
    <xf numFmtId="0" fontId="70" fillId="0" borderId="36" xfId="5" applyFont="1" applyBorder="1" applyAlignment="1">
      <alignment horizontal="center"/>
    </xf>
    <xf numFmtId="0" fontId="6" fillId="2" borderId="36" xfId="5" applyFill="1" applyBorder="1"/>
    <xf numFmtId="0" fontId="6" fillId="2" borderId="36" xfId="5" applyFill="1" applyBorder="1" applyAlignment="1">
      <alignment horizontal="center"/>
    </xf>
    <xf numFmtId="0" fontId="6" fillId="0" borderId="0" xfId="5" applyBorder="1"/>
    <xf numFmtId="0" fontId="6" fillId="0" borderId="0" xfId="5" applyBorder="1" applyAlignment="1">
      <alignment horizontal="center"/>
    </xf>
    <xf numFmtId="0" fontId="70" fillId="2" borderId="36" xfId="5" applyFont="1" applyFill="1" applyBorder="1" applyAlignment="1">
      <alignment horizontal="center"/>
    </xf>
    <xf numFmtId="0" fontId="84" fillId="0" borderId="0" xfId="5" applyFont="1"/>
    <xf numFmtId="0" fontId="81" fillId="0" borderId="0" xfId="6" applyFont="1"/>
    <xf numFmtId="0" fontId="6" fillId="0" borderId="37" xfId="5" applyBorder="1"/>
    <xf numFmtId="0" fontId="6" fillId="0" borderId="38" xfId="5" applyBorder="1" applyAlignment="1">
      <alignment horizontal="center"/>
    </xf>
    <xf numFmtId="0" fontId="6" fillId="0" borderId="39" xfId="5" applyBorder="1"/>
    <xf numFmtId="0" fontId="6" fillId="0" borderId="40" xfId="5" applyBorder="1" applyAlignment="1">
      <alignment horizontal="center"/>
    </xf>
    <xf numFmtId="0" fontId="6" fillId="0" borderId="16" xfId="5" applyBorder="1"/>
    <xf numFmtId="0" fontId="6" fillId="0" borderId="19" xfId="5" applyBorder="1" applyAlignment="1">
      <alignment horizontal="center"/>
    </xf>
    <xf numFmtId="0" fontId="6" fillId="0" borderId="41" xfId="5" applyBorder="1"/>
    <xf numFmtId="0" fontId="70" fillId="0" borderId="42" xfId="5" applyFont="1" applyBorder="1" applyAlignment="1">
      <alignment horizontal="center"/>
    </xf>
    <xf numFmtId="0" fontId="6" fillId="2" borderId="42" xfId="5" applyFill="1" applyBorder="1" applyAlignment="1">
      <alignment horizontal="center"/>
    </xf>
    <xf numFmtId="0" fontId="6" fillId="0" borderId="43" xfId="5" applyBorder="1"/>
    <xf numFmtId="0" fontId="6" fillId="0" borderId="42" xfId="5" applyBorder="1" applyAlignment="1">
      <alignment horizontal="center"/>
    </xf>
    <xf numFmtId="0" fontId="6" fillId="0" borderId="44" xfId="5" applyBorder="1"/>
    <xf numFmtId="0" fontId="6" fillId="0" borderId="21" xfId="5" applyBorder="1"/>
    <xf numFmtId="0" fontId="6" fillId="2" borderId="45" xfId="5" applyFill="1" applyBorder="1"/>
    <xf numFmtId="0" fontId="6" fillId="2" borderId="45" xfId="5" applyFill="1" applyBorder="1" applyAlignment="1">
      <alignment horizontal="center"/>
    </xf>
    <xf numFmtId="0" fontId="70" fillId="2" borderId="45" xfId="5" applyFont="1" applyFill="1" applyBorder="1" applyAlignment="1">
      <alignment horizontal="center"/>
    </xf>
    <xf numFmtId="0" fontId="6" fillId="2" borderId="46" xfId="5" applyFill="1" applyBorder="1" applyAlignment="1">
      <alignment horizontal="center"/>
    </xf>
    <xf numFmtId="0" fontId="6" fillId="0" borderId="22" xfId="5" applyBorder="1"/>
    <xf numFmtId="10" fontId="8" fillId="3" borderId="0" xfId="5" applyNumberFormat="1" applyFont="1" applyFill="1" applyAlignment="1">
      <alignment horizontal="center" vertical="top"/>
    </xf>
    <xf numFmtId="10" fontId="7" fillId="3" borderId="0" xfId="5" applyNumberFormat="1" applyFont="1" applyFill="1" applyAlignment="1">
      <alignment horizontal="center" vertical="top"/>
    </xf>
    <xf numFmtId="164" fontId="8" fillId="3" borderId="0" xfId="5" applyNumberFormat="1" applyFont="1" applyFill="1" applyAlignment="1">
      <alignment horizontal="center" vertical="top"/>
    </xf>
    <xf numFmtId="164" fontId="7" fillId="3" borderId="0" xfId="5" applyNumberFormat="1" applyFont="1" applyFill="1" applyAlignment="1">
      <alignment horizontal="center" vertical="top"/>
    </xf>
    <xf numFmtId="0" fontId="0" fillId="0" borderId="0" xfId="0" applyFont="1" applyFill="1" applyBorder="1" applyAlignment="1" applyProtection="1">
      <protection locked="0"/>
    </xf>
    <xf numFmtId="0" fontId="12" fillId="0" borderId="0" xfId="4" applyFont="1" applyFill="1" applyBorder="1" applyAlignment="1" applyProtection="1">
      <alignment horizontal="center" vertical="top"/>
      <protection locked="0"/>
    </xf>
    <xf numFmtId="4" fontId="0" fillId="0" borderId="0" xfId="0" applyNumberFormat="1" applyFont="1" applyFill="1" applyBorder="1" applyAlignment="1" applyProtection="1">
      <alignment horizontal="center" shrinkToFit="1"/>
      <protection locked="0"/>
    </xf>
    <xf numFmtId="168" fontId="0" fillId="0" borderId="0" xfId="0" applyNumberFormat="1" applyFont="1" applyFill="1" applyBorder="1" applyAlignment="1" applyProtection="1">
      <alignment horizontal="center" shrinkToFit="1"/>
      <protection hidden="1"/>
    </xf>
    <xf numFmtId="0" fontId="49" fillId="5" borderId="0" xfId="0" applyNumberFormat="1" applyFont="1" applyFill="1" applyBorder="1" applyAlignment="1" applyProtection="1">
      <alignment horizontal="center" shrinkToFit="1"/>
      <protection hidden="1"/>
    </xf>
    <xf numFmtId="4" fontId="17" fillId="0" borderId="0" xfId="0" applyNumberFormat="1" applyFont="1" applyFill="1" applyBorder="1" applyAlignment="1" applyProtection="1">
      <alignment horizontal="center" shrinkToFit="1"/>
      <protection hidden="1"/>
    </xf>
    <xf numFmtId="4" fontId="0" fillId="0" borderId="0" xfId="1" applyNumberFormat="1" applyFont="1" applyFill="1" applyBorder="1" applyAlignment="1" applyProtection="1">
      <alignment horizontal="center" shrinkToFit="1"/>
      <protection hidden="1"/>
    </xf>
    <xf numFmtId="0" fontId="49" fillId="5" borderId="0" xfId="0" applyFont="1" applyFill="1" applyBorder="1" applyAlignment="1" applyProtection="1">
      <alignment horizontal="center" shrinkToFit="1"/>
      <protection hidden="1"/>
    </xf>
    <xf numFmtId="4" fontId="0" fillId="0" borderId="0" xfId="0" applyNumberFormat="1" applyFont="1" applyFill="1" applyBorder="1" applyAlignment="1" applyProtection="1">
      <alignment horizontal="right" shrinkToFit="1"/>
      <protection hidden="1"/>
    </xf>
    <xf numFmtId="4" fontId="0" fillId="0" borderId="0" xfId="0" applyNumberFormat="1" applyFont="1" applyFill="1" applyBorder="1" applyAlignment="1" applyProtection="1">
      <alignment shrinkToFit="1"/>
      <protection hidden="1"/>
    </xf>
    <xf numFmtId="0" fontId="49" fillId="5" borderId="0" xfId="0" applyFont="1" applyFill="1" applyBorder="1" applyAlignment="1" applyProtection="1">
      <alignment horizontal="right" shrinkToFit="1"/>
      <protection hidden="1"/>
    </xf>
    <xf numFmtId="4" fontId="0" fillId="0" borderId="0" xfId="0" applyNumberFormat="1" applyFont="1" applyFill="1" applyBorder="1" applyAlignment="1" applyProtection="1">
      <alignment shrinkToFit="1"/>
      <protection locked="0"/>
    </xf>
    <xf numFmtId="4" fontId="0" fillId="0" borderId="0" xfId="0" applyNumberFormat="1" applyFont="1" applyFill="1" applyBorder="1" applyAlignment="1" applyProtection="1">
      <alignment horizontal="left" shrinkToFit="1"/>
      <protection hidden="1"/>
    </xf>
    <xf numFmtId="4" fontId="21" fillId="0" borderId="0" xfId="0" applyNumberFormat="1" applyFont="1" applyFill="1" applyBorder="1" applyAlignment="1" applyProtection="1">
      <alignment horizontal="center" shrinkToFit="1"/>
      <protection hidden="1"/>
    </xf>
    <xf numFmtId="3" fontId="0" fillId="0" borderId="0" xfId="0" applyNumberFormat="1" applyFont="1" applyFill="1" applyBorder="1" applyAlignment="1" applyProtection="1">
      <alignment horizontal="center" shrinkToFit="1"/>
      <protection locked="0"/>
    </xf>
    <xf numFmtId="3" fontId="29" fillId="0" borderId="0" xfId="0" applyNumberFormat="1" applyFont="1" applyFill="1" applyBorder="1" applyAlignment="1" applyProtection="1">
      <alignment horizontal="center" shrinkToFit="1"/>
      <protection hidden="1"/>
    </xf>
    <xf numFmtId="3" fontId="0" fillId="0" borderId="0" xfId="3" applyNumberFormat="1" applyFont="1" applyFill="1" applyBorder="1" applyAlignment="1" applyProtection="1">
      <alignment horizontal="center" shrinkToFit="1"/>
      <protection locked="0"/>
    </xf>
    <xf numFmtId="3" fontId="26" fillId="0" borderId="0" xfId="0" applyNumberFormat="1" applyFont="1" applyFill="1" applyBorder="1" applyAlignment="1" applyProtection="1">
      <alignment horizontal="center" shrinkToFit="1"/>
      <protection hidden="1"/>
    </xf>
    <xf numFmtId="3" fontId="21" fillId="0" borderId="0" xfId="0" applyNumberFormat="1" applyFont="1" applyFill="1" applyBorder="1" applyAlignment="1" applyProtection="1">
      <alignment horizontal="center" shrinkToFit="1"/>
      <protection hidden="1"/>
    </xf>
    <xf numFmtId="3" fontId="21" fillId="0" borderId="0" xfId="0" applyNumberFormat="1" applyFont="1" applyFill="1" applyBorder="1" applyAlignment="1" applyProtection="1">
      <alignment shrinkToFit="1"/>
      <protection hidden="1"/>
    </xf>
    <xf numFmtId="0" fontId="16" fillId="0" borderId="0" xfId="0" applyFont="1" applyFill="1" applyAlignment="1" applyProtection="1">
      <alignment horizontal="right"/>
      <protection hidden="1"/>
    </xf>
    <xf numFmtId="0" fontId="36" fillId="0" borderId="14" xfId="4" applyFont="1" applyFill="1" applyBorder="1" applyAlignment="1" applyProtection="1">
      <alignment horizontal="left" vertical="center"/>
      <protection hidden="1"/>
    </xf>
    <xf numFmtId="0" fontId="22" fillId="0" borderId="14" xfId="0" applyFont="1" applyBorder="1" applyAlignment="1" applyProtection="1">
      <alignment horizontal="right" vertical="center"/>
      <protection hidden="1"/>
    </xf>
    <xf numFmtId="0" fontId="22" fillId="0" borderId="10" xfId="0" applyFont="1" applyFill="1" applyBorder="1" applyAlignment="1" applyProtection="1">
      <alignment horizontal="right" vertical="center"/>
      <protection hidden="1"/>
    </xf>
    <xf numFmtId="0" fontId="36" fillId="0" borderId="14" xfId="4" applyFont="1" applyFill="1" applyBorder="1" applyAlignment="1" applyProtection="1">
      <alignment horizontal="right" vertical="center"/>
      <protection hidden="1"/>
    </xf>
    <xf numFmtId="0" fontId="22" fillId="0" borderId="10" xfId="0" applyFont="1" applyFill="1" applyBorder="1" applyAlignment="1" applyProtection="1">
      <alignment horizontal="right"/>
      <protection hidden="1"/>
    </xf>
    <xf numFmtId="171" fontId="12" fillId="0" borderId="0" xfId="1" applyNumberFormat="1" applyFont="1" applyFill="1" applyBorder="1" applyAlignment="1" applyProtection="1">
      <alignment shrinkToFit="1"/>
      <protection hidden="1"/>
    </xf>
    <xf numFmtId="0" fontId="20" fillId="0" borderId="0" xfId="0" applyFont="1" applyBorder="1" applyAlignment="1" applyProtection="1">
      <alignment wrapText="1"/>
      <protection hidden="1"/>
    </xf>
    <xf numFmtId="0" fontId="5" fillId="0" borderId="0" xfId="0" applyFont="1" applyBorder="1" applyAlignment="1" applyProtection="1">
      <alignment wrapText="1"/>
      <protection hidden="1"/>
    </xf>
    <xf numFmtId="3" fontId="0" fillId="0" borderId="0" xfId="0" applyNumberFormat="1" applyFont="1" applyFill="1" applyBorder="1" applyAlignment="1" applyProtection="1">
      <alignment horizontal="center" shrinkToFit="1"/>
      <protection hidden="1"/>
    </xf>
    <xf numFmtId="5" fontId="0" fillId="4" borderId="12" xfId="1" applyNumberFormat="1" applyFont="1" applyFill="1" applyBorder="1" applyAlignment="1" applyProtection="1">
      <alignment horizontal="right" shrinkToFit="1"/>
      <protection locked="0"/>
    </xf>
    <xf numFmtId="5" fontId="0" fillId="4" borderId="24" xfId="1" applyNumberFormat="1" applyFont="1" applyFill="1" applyBorder="1" applyAlignment="1" applyProtection="1">
      <alignment horizontal="right" shrinkToFit="1"/>
      <protection locked="0"/>
    </xf>
    <xf numFmtId="5" fontId="5" fillId="0" borderId="10" xfId="4" applyNumberFormat="1" applyFont="1" applyFill="1" applyBorder="1" applyAlignment="1" applyProtection="1">
      <alignment horizontal="right" shrinkToFit="1"/>
      <protection hidden="1"/>
    </xf>
    <xf numFmtId="5" fontId="17" fillId="0" borderId="0" xfId="4" applyNumberFormat="1" applyFont="1" applyFill="1" applyBorder="1" applyAlignment="1" applyProtection="1">
      <alignment horizontal="right" vertical="top" shrinkToFit="1"/>
      <protection hidden="1"/>
    </xf>
    <xf numFmtId="5" fontId="0" fillId="0" borderId="0" xfId="1" applyNumberFormat="1" applyFont="1" applyFill="1" applyBorder="1" applyAlignment="1" applyProtection="1">
      <alignment horizontal="right" shrinkToFit="1"/>
      <protection hidden="1"/>
    </xf>
    <xf numFmtId="5" fontId="5" fillId="0" borderId="0" xfId="4" applyNumberFormat="1" applyFont="1" applyFill="1" applyBorder="1" applyAlignment="1" applyProtection="1">
      <alignment horizontal="right" shrinkToFit="1"/>
      <protection hidden="1"/>
    </xf>
    <xf numFmtId="5" fontId="5" fillId="2" borderId="10" xfId="4" applyNumberFormat="1" applyFont="1" applyFill="1" applyBorder="1" applyAlignment="1" applyProtection="1">
      <alignment horizontal="right" shrinkToFit="1"/>
      <protection hidden="1"/>
    </xf>
    <xf numFmtId="5" fontId="0" fillId="4" borderId="12" xfId="1" applyNumberFormat="1" applyFont="1" applyFill="1" applyBorder="1" applyAlignment="1" applyProtection="1">
      <alignment horizontal="right" vertical="top" shrinkToFit="1"/>
      <protection locked="0"/>
    </xf>
    <xf numFmtId="5" fontId="0" fillId="4" borderId="24" xfId="1" applyNumberFormat="1" applyFont="1" applyFill="1" applyBorder="1" applyAlignment="1" applyProtection="1">
      <alignment horizontal="right" vertical="top" shrinkToFit="1"/>
      <protection locked="0"/>
    </xf>
    <xf numFmtId="5" fontId="5" fillId="7" borderId="10" xfId="4" applyNumberFormat="1" applyFont="1" applyFill="1" applyBorder="1" applyAlignment="1" applyProtection="1">
      <alignment horizontal="right" shrinkToFit="1"/>
      <protection hidden="1"/>
    </xf>
    <xf numFmtId="5" fontId="8" fillId="6" borderId="10" xfId="4" applyNumberFormat="1" applyFont="1" applyFill="1" applyBorder="1" applyAlignment="1" applyProtection="1">
      <alignment horizontal="right" shrinkToFit="1"/>
      <protection hidden="1"/>
    </xf>
    <xf numFmtId="5" fontId="0" fillId="0" borderId="0" xfId="1" applyNumberFormat="1" applyFont="1" applyFill="1" applyBorder="1" applyAlignment="1" applyProtection="1">
      <alignment horizontal="right" vertical="top" shrinkToFit="1"/>
      <protection hidden="1"/>
    </xf>
    <xf numFmtId="5" fontId="5" fillId="6" borderId="10" xfId="4" applyNumberFormat="1" applyFont="1" applyFill="1" applyBorder="1" applyAlignment="1" applyProtection="1">
      <alignment horizontal="right" shrinkToFit="1"/>
      <protection hidden="1"/>
    </xf>
    <xf numFmtId="5" fontId="0" fillId="4" borderId="12" xfId="1" applyNumberFormat="1" applyFont="1" applyFill="1" applyBorder="1" applyAlignment="1" applyProtection="1">
      <alignment horizontal="right" vertical="center" shrinkToFit="1"/>
      <protection locked="0"/>
    </xf>
    <xf numFmtId="5" fontId="0" fillId="4" borderId="24" xfId="1" applyNumberFormat="1" applyFont="1" applyFill="1" applyBorder="1" applyAlignment="1" applyProtection="1">
      <alignment horizontal="right" vertical="center" shrinkToFit="1"/>
      <protection locked="0"/>
    </xf>
    <xf numFmtId="166" fontId="0" fillId="0" borderId="0" xfId="3" applyNumberFormat="1" applyFont="1" applyFill="1" applyBorder="1" applyAlignment="1" applyProtection="1">
      <alignment shrinkToFit="1"/>
      <protection hidden="1"/>
    </xf>
    <xf numFmtId="166" fontId="5" fillId="0" borderId="0" xfId="4" applyNumberFormat="1" applyFont="1" applyFill="1" applyBorder="1" applyAlignment="1" applyProtection="1">
      <alignment horizontal="right" shrinkToFit="1"/>
      <protection hidden="1"/>
    </xf>
    <xf numFmtId="166" fontId="0" fillId="0" borderId="0" xfId="0" applyNumberFormat="1" applyFont="1" applyFill="1" applyBorder="1" applyAlignment="1" applyProtection="1">
      <alignment shrinkToFit="1"/>
      <protection hidden="1"/>
    </xf>
    <xf numFmtId="166" fontId="11" fillId="0" borderId="0" xfId="4" applyNumberFormat="1" applyFont="1" applyFill="1" applyBorder="1" applyAlignment="1" applyProtection="1">
      <alignment vertical="top" shrinkToFit="1"/>
      <protection hidden="1"/>
    </xf>
    <xf numFmtId="166" fontId="5" fillId="0" borderId="0" xfId="4" applyNumberFormat="1" applyFont="1" applyFill="1" applyBorder="1" applyAlignment="1" applyProtection="1">
      <alignment shrinkToFit="1"/>
      <protection hidden="1"/>
    </xf>
    <xf numFmtId="166" fontId="0" fillId="0" borderId="0" xfId="3" applyNumberFormat="1" applyFont="1" applyFill="1" applyBorder="1" applyAlignment="1" applyProtection="1">
      <alignment vertical="top" shrinkToFit="1"/>
      <protection hidden="1"/>
    </xf>
    <xf numFmtId="166" fontId="0" fillId="0" borderId="0" xfId="3" applyNumberFormat="1" applyFont="1" applyFill="1" applyBorder="1" applyAlignment="1" applyProtection="1">
      <alignment vertical="center" shrinkToFit="1"/>
      <protection hidden="1"/>
    </xf>
    <xf numFmtId="43" fontId="0" fillId="0" borderId="0" xfId="1" applyFont="1" applyFill="1" applyBorder="1" applyAlignment="1" applyProtection="1">
      <alignment shrinkToFit="1"/>
      <protection hidden="1"/>
    </xf>
    <xf numFmtId="166" fontId="0" fillId="0" borderId="0" xfId="1" applyNumberFormat="1" applyFont="1" applyFill="1" applyBorder="1" applyAlignment="1" applyProtection="1">
      <alignment shrinkToFit="1"/>
      <protection hidden="1"/>
    </xf>
    <xf numFmtId="43" fontId="0" fillId="0" borderId="0" xfId="1" applyFont="1" applyFill="1" applyBorder="1" applyAlignment="1" applyProtection="1">
      <alignment vertical="center" shrinkToFit="1"/>
      <protection hidden="1"/>
    </xf>
    <xf numFmtId="166" fontId="5" fillId="0" borderId="0" xfId="1" applyNumberFormat="1" applyFont="1" applyFill="1" applyBorder="1" applyAlignment="1" applyProtection="1">
      <alignment shrinkToFit="1"/>
      <protection hidden="1"/>
    </xf>
    <xf numFmtId="166" fontId="5" fillId="0" borderId="0" xfId="0" applyNumberFormat="1" applyFont="1" applyFill="1" applyBorder="1" applyAlignment="1" applyProtection="1">
      <alignment horizontal="right" shrinkToFit="1"/>
      <protection hidden="1"/>
    </xf>
    <xf numFmtId="166" fontId="5" fillId="0" borderId="0" xfId="0" applyNumberFormat="1" applyFont="1" applyFill="1" applyBorder="1" applyAlignment="1" applyProtection="1">
      <alignment shrinkToFit="1"/>
      <protection hidden="1"/>
    </xf>
    <xf numFmtId="166" fontId="0" fillId="0" borderId="0" xfId="0" applyNumberFormat="1" applyFont="1" applyFill="1" applyBorder="1" applyAlignment="1" applyProtection="1">
      <alignment vertical="center" shrinkToFit="1"/>
      <protection hidden="1"/>
    </xf>
    <xf numFmtId="168" fontId="21" fillId="0" borderId="0" xfId="0" applyNumberFormat="1" applyFont="1" applyFill="1" applyBorder="1" applyAlignment="1" applyProtection="1">
      <alignment horizontal="center" shrinkToFit="1"/>
      <protection hidden="1"/>
    </xf>
    <xf numFmtId="168" fontId="0" fillId="0" borderId="0" xfId="0" applyNumberFormat="1" applyFont="1" applyBorder="1" applyAlignment="1" applyProtection="1">
      <alignment horizontal="center" shrinkToFit="1"/>
      <protection hidden="1"/>
    </xf>
    <xf numFmtId="168" fontId="0" fillId="0" borderId="0" xfId="0" applyNumberFormat="1" applyFont="1" applyFill="1" applyBorder="1" applyAlignment="1" applyProtection="1">
      <alignment horizontal="right" shrinkToFit="1"/>
      <protection hidden="1"/>
    </xf>
    <xf numFmtId="168" fontId="21" fillId="0" borderId="0" xfId="0" applyNumberFormat="1" applyFont="1" applyFill="1" applyBorder="1" applyAlignment="1" applyProtection="1">
      <alignment horizontal="right" shrinkToFit="1"/>
      <protection hidden="1"/>
    </xf>
    <xf numFmtId="168" fontId="0" fillId="0" borderId="0" xfId="0" applyNumberFormat="1" applyFont="1" applyBorder="1" applyAlignment="1" applyProtection="1">
      <alignment horizontal="right" shrinkToFit="1"/>
      <protection hidden="1"/>
    </xf>
    <xf numFmtId="168" fontId="21" fillId="0" borderId="0" xfId="0" applyNumberFormat="1" applyFont="1" applyBorder="1" applyAlignment="1" applyProtection="1">
      <alignment horizontal="right" shrinkToFit="1"/>
      <protection hidden="1"/>
    </xf>
    <xf numFmtId="168" fontId="20" fillId="0" borderId="0" xfId="0" applyNumberFormat="1" applyFont="1" applyFill="1" applyBorder="1" applyAlignment="1" applyProtection="1">
      <alignment horizontal="right" shrinkToFit="1"/>
      <protection hidden="1"/>
    </xf>
    <xf numFmtId="168" fontId="20" fillId="0" borderId="0" xfId="0" applyNumberFormat="1" applyFont="1" applyBorder="1" applyAlignment="1" applyProtection="1">
      <alignment horizontal="right" shrinkToFit="1"/>
      <protection hidden="1"/>
    </xf>
    <xf numFmtId="5" fontId="8" fillId="3" borderId="0" xfId="1" applyNumberFormat="1" applyFont="1" applyFill="1" applyBorder="1" applyAlignment="1" applyProtection="1">
      <alignment shrinkToFit="1"/>
      <protection hidden="1"/>
    </xf>
    <xf numFmtId="0" fontId="44" fillId="9" borderId="0" xfId="0" applyFont="1" applyFill="1" applyBorder="1" applyAlignment="1" applyProtection="1">
      <alignment horizontal="right" shrinkToFit="1"/>
      <protection hidden="1"/>
    </xf>
    <xf numFmtId="171" fontId="0" fillId="0" borderId="0" xfId="1" applyNumberFormat="1" applyFont="1" applyFill="1" applyBorder="1" applyAlignment="1" applyProtection="1">
      <alignment horizontal="center" shrinkToFit="1"/>
      <protection hidden="1"/>
    </xf>
    <xf numFmtId="37" fontId="0" fillId="0" borderId="0" xfId="1" applyNumberFormat="1" applyFont="1" applyFill="1" applyBorder="1" applyAlignment="1" applyProtection="1">
      <alignment horizontal="center" shrinkToFit="1"/>
      <protection hidden="1"/>
    </xf>
    <xf numFmtId="168" fontId="0" fillId="0" borderId="0" xfId="1" applyNumberFormat="1" applyFont="1" applyFill="1" applyBorder="1" applyAlignment="1" applyProtection="1">
      <alignment horizontal="center" shrinkToFit="1"/>
      <protection hidden="1"/>
    </xf>
    <xf numFmtId="168" fontId="18" fillId="0" borderId="0" xfId="1" applyNumberFormat="1" applyFont="1" applyFill="1" applyBorder="1" applyAlignment="1" applyProtection="1">
      <alignment horizontal="right" shrinkToFit="1"/>
      <protection hidden="1"/>
    </xf>
    <xf numFmtId="10" fontId="6" fillId="0" borderId="12" xfId="5" applyNumberFormat="1" applyFont="1" applyFill="1" applyBorder="1" applyProtection="1">
      <protection locked="0"/>
    </xf>
    <xf numFmtId="164" fontId="6" fillId="0" borderId="12" xfId="5" applyNumberFormat="1" applyFont="1" applyFill="1" applyBorder="1" applyProtection="1">
      <protection locked="0"/>
    </xf>
    <xf numFmtId="0" fontId="0" fillId="4" borderId="26" xfId="4" applyFont="1" applyFill="1" applyBorder="1" applyAlignment="1" applyProtection="1">
      <alignment horizontal="left" vertical="top" shrinkToFit="1"/>
      <protection locked="0"/>
    </xf>
    <xf numFmtId="0" fontId="0" fillId="4" borderId="12" xfId="4" applyFont="1" applyFill="1" applyBorder="1" applyAlignment="1" applyProtection="1">
      <alignment horizontal="left" vertical="top" shrinkToFit="1"/>
      <protection locked="0"/>
    </xf>
    <xf numFmtId="0" fontId="0" fillId="0" borderId="0" xfId="0" applyProtection="1"/>
    <xf numFmtId="0" fontId="0" fillId="0" borderId="0" xfId="0" applyFont="1" applyBorder="1" applyAlignment="1" applyProtection="1"/>
    <xf numFmtId="0" fontId="0" fillId="0" borderId="19" xfId="0" applyFill="1" applyBorder="1" applyAlignment="1" applyProtection="1"/>
    <xf numFmtId="0" fontId="21" fillId="0" borderId="13" xfId="4" applyFont="1" applyBorder="1" applyProtection="1">
      <protection hidden="1"/>
    </xf>
    <xf numFmtId="0" fontId="24" fillId="0" borderId="2" xfId="0" applyFont="1" applyFill="1" applyBorder="1" applyAlignment="1" applyProtection="1">
      <alignment horizontal="center" vertical="center"/>
      <protection hidden="1"/>
    </xf>
    <xf numFmtId="0" fontId="87" fillId="0" borderId="2" xfId="0" applyFont="1" applyFill="1" applyBorder="1" applyAlignment="1" applyProtection="1">
      <alignment horizontal="center" vertical="center"/>
      <protection hidden="1"/>
    </xf>
    <xf numFmtId="0" fontId="24" fillId="0" borderId="2" xfId="0" applyFont="1" applyFill="1" applyBorder="1" applyAlignment="1" applyProtection="1">
      <alignment horizontal="center"/>
      <protection hidden="1"/>
    </xf>
    <xf numFmtId="0" fontId="21" fillId="0" borderId="13" xfId="4" applyFont="1" applyBorder="1" applyAlignment="1" applyProtection="1">
      <protection hidden="1"/>
    </xf>
    <xf numFmtId="0" fontId="21" fillId="0" borderId="16" xfId="0" applyFont="1" applyFill="1" applyBorder="1" applyAlignment="1" applyProtection="1">
      <alignment horizontal="center"/>
      <protection hidden="1"/>
    </xf>
    <xf numFmtId="0" fontId="89" fillId="0" borderId="0" xfId="10" applyFont="1"/>
    <xf numFmtId="0" fontId="3" fillId="0" borderId="0" xfId="10"/>
    <xf numFmtId="0" fontId="90" fillId="0" borderId="0" xfId="10" applyFont="1"/>
    <xf numFmtId="0" fontId="91" fillId="0" borderId="0" xfId="10" applyFont="1"/>
    <xf numFmtId="0" fontId="88" fillId="0" borderId="0" xfId="10" applyFont="1" applyAlignment="1">
      <alignment horizontal="right"/>
    </xf>
    <xf numFmtId="0" fontId="3" fillId="13" borderId="0" xfId="10" applyFill="1"/>
    <xf numFmtId="0" fontId="3" fillId="0" borderId="47" xfId="10" applyBorder="1" applyAlignment="1">
      <alignment horizontal="right"/>
    </xf>
    <xf numFmtId="0" fontId="3" fillId="0" borderId="0" xfId="10" applyAlignment="1">
      <alignment horizontal="right"/>
    </xf>
    <xf numFmtId="9" fontId="3" fillId="14" borderId="0" xfId="10" applyNumberFormat="1" applyFill="1"/>
    <xf numFmtId="9" fontId="3" fillId="0" borderId="0" xfId="10" applyNumberFormat="1"/>
    <xf numFmtId="176" fontId="0" fillId="0" borderId="0" xfId="11" applyNumberFormat="1" applyFont="1" applyBorder="1"/>
    <xf numFmtId="0" fontId="92" fillId="0" borderId="0" xfId="10" applyFont="1"/>
    <xf numFmtId="0" fontId="3" fillId="13" borderId="0" xfId="10" applyFill="1" applyAlignment="1">
      <alignment horizontal="left"/>
    </xf>
    <xf numFmtId="0" fontId="88" fillId="0" borderId="47" xfId="10" applyFont="1" applyBorder="1"/>
    <xf numFmtId="0" fontId="88" fillId="0" borderId="47" xfId="10" applyFont="1" applyBorder="1" applyAlignment="1">
      <alignment horizontal="right"/>
    </xf>
    <xf numFmtId="0" fontId="88" fillId="13" borderId="0" xfId="10" applyFont="1" applyFill="1"/>
    <xf numFmtId="164" fontId="0" fillId="0" borderId="0" xfId="12" applyNumberFormat="1" applyFont="1" applyFill="1"/>
    <xf numFmtId="176" fontId="0" fillId="0" borderId="0" xfId="11" applyNumberFormat="1" applyFont="1" applyFill="1"/>
    <xf numFmtId="44" fontId="88" fillId="0" borderId="0" xfId="10" applyNumberFormat="1" applyFont="1"/>
    <xf numFmtId="0" fontId="93" fillId="0" borderId="0" xfId="10" applyFont="1"/>
    <xf numFmtId="176" fontId="88" fillId="0" borderId="10" xfId="10" applyNumberFormat="1" applyFont="1" applyBorder="1"/>
    <xf numFmtId="176" fontId="88" fillId="0" borderId="0" xfId="10" applyNumberFormat="1" applyFont="1"/>
    <xf numFmtId="0" fontId="88" fillId="0" borderId="0" xfId="10" applyFont="1"/>
    <xf numFmtId="0" fontId="3" fillId="13" borderId="0" xfId="10" applyFill="1" applyAlignment="1">
      <alignment horizontal="right"/>
    </xf>
    <xf numFmtId="177" fontId="0" fillId="0" borderId="0" xfId="11" applyNumberFormat="1" applyFont="1" applyFill="1"/>
    <xf numFmtId="178" fontId="3" fillId="0" borderId="0" xfId="10" applyNumberFormat="1"/>
    <xf numFmtId="44" fontId="88" fillId="0" borderId="0" xfId="11" applyFont="1" applyFill="1" applyAlignment="1">
      <alignment horizontal="right"/>
    </xf>
    <xf numFmtId="0" fontId="94" fillId="0" borderId="0" xfId="10" applyFont="1"/>
    <xf numFmtId="176" fontId="0" fillId="0" borderId="0" xfId="11" applyNumberFormat="1" applyFont="1"/>
    <xf numFmtId="176" fontId="88" fillId="0" borderId="10" xfId="11" applyNumberFormat="1" applyFont="1" applyBorder="1"/>
    <xf numFmtId="164" fontId="0" fillId="0" borderId="0" xfId="12" applyNumberFormat="1" applyFont="1"/>
    <xf numFmtId="0" fontId="3" fillId="0" borderId="0" xfId="13" applyAlignment="1">
      <alignment horizontal="right"/>
    </xf>
    <xf numFmtId="176" fontId="3" fillId="0" borderId="0" xfId="10" applyNumberFormat="1"/>
    <xf numFmtId="176" fontId="3" fillId="0" borderId="10" xfId="10" applyNumberFormat="1" applyBorder="1"/>
    <xf numFmtId="0" fontId="81" fillId="0" borderId="0" xfId="6" applyFont="1" applyProtection="1"/>
    <xf numFmtId="10" fontId="93" fillId="0" borderId="0" xfId="12" applyNumberFormat="1" applyFont="1"/>
    <xf numFmtId="0" fontId="2" fillId="0" borderId="0" xfId="10" applyFont="1" applyAlignment="1">
      <alignment horizontal="right"/>
    </xf>
    <xf numFmtId="0" fontId="1" fillId="13" borderId="0" xfId="10" applyFont="1" applyFill="1"/>
    <xf numFmtId="0" fontId="6" fillId="0" borderId="0" xfId="5" applyFont="1" applyFill="1" applyAlignment="1" applyProtection="1">
      <alignment vertical="top" wrapText="1"/>
    </xf>
    <xf numFmtId="0" fontId="6" fillId="0" borderId="0" xfId="5" applyFont="1" applyFill="1" applyAlignment="1" applyProtection="1">
      <alignment vertical="top"/>
    </xf>
    <xf numFmtId="0" fontId="6" fillId="0" borderId="0" xfId="5" quotePrefix="1" applyFont="1" applyFill="1" applyAlignment="1" applyProtection="1">
      <alignment vertical="top"/>
    </xf>
    <xf numFmtId="0" fontId="6" fillId="0" borderId="0" xfId="5" applyFont="1" applyFill="1" applyAlignment="1" applyProtection="1">
      <alignment horizontal="left" vertical="top" wrapText="1"/>
    </xf>
    <xf numFmtId="0" fontId="6" fillId="0" borderId="0" xfId="5" applyAlignment="1">
      <alignment horizontal="left" vertical="top" wrapText="1"/>
    </xf>
    <xf numFmtId="0" fontId="46" fillId="0" borderId="0" xfId="6" applyAlignment="1" applyProtection="1">
      <alignment vertical="top"/>
    </xf>
    <xf numFmtId="0" fontId="74" fillId="0" borderId="0" xfId="5" applyFont="1" applyAlignment="1">
      <alignment vertical="top"/>
    </xf>
    <xf numFmtId="0" fontId="69" fillId="0" borderId="0" xfId="5" quotePrefix="1" applyFont="1" applyAlignment="1">
      <alignment vertical="top"/>
    </xf>
    <xf numFmtId="0" fontId="6" fillId="0" borderId="0" xfId="5" quotePrefix="1" applyAlignment="1">
      <alignment vertical="top"/>
    </xf>
    <xf numFmtId="0" fontId="46" fillId="0" borderId="0" xfId="6" applyFill="1" applyAlignment="1" applyProtection="1">
      <alignment vertical="top"/>
    </xf>
    <xf numFmtId="0" fontId="6" fillId="0" borderId="0" xfId="5" applyFill="1" applyAlignment="1">
      <alignment vertical="top"/>
    </xf>
    <xf numFmtId="0" fontId="6" fillId="0" borderId="0" xfId="5" applyFill="1" applyAlignment="1">
      <alignment vertical="top" wrapText="1"/>
    </xf>
    <xf numFmtId="0" fontId="70" fillId="0" borderId="0" xfId="5" applyFont="1" applyFill="1" applyAlignment="1">
      <alignment vertical="top"/>
    </xf>
    <xf numFmtId="0" fontId="6" fillId="15" borderId="0" xfId="5" applyFont="1" applyFill="1" applyAlignment="1" applyProtection="1">
      <alignment vertical="top" wrapText="1"/>
    </xf>
    <xf numFmtId="0" fontId="69" fillId="0" borderId="0" xfId="5" applyFont="1" applyBorder="1" applyAlignment="1" applyProtection="1">
      <alignment horizontal="left" vertical="top" wrapText="1"/>
    </xf>
    <xf numFmtId="0" fontId="6" fillId="0" borderId="0" xfId="5" applyFont="1" applyFill="1" applyAlignment="1" applyProtection="1">
      <alignment vertical="top" wrapText="1"/>
    </xf>
    <xf numFmtId="0" fontId="64" fillId="0" borderId="0" xfId="5" applyFont="1" applyAlignment="1" applyProtection="1">
      <alignment horizontal="center" vertical="top"/>
    </xf>
    <xf numFmtId="0" fontId="69" fillId="0" borderId="0" xfId="5" applyFont="1" applyFill="1" applyAlignment="1" applyProtection="1">
      <alignment horizontal="left" vertical="top" wrapText="1"/>
    </xf>
    <xf numFmtId="0" fontId="69" fillId="0" borderId="0" xfId="5" applyFont="1" applyAlignment="1">
      <alignment vertical="top" wrapText="1"/>
    </xf>
    <xf numFmtId="0" fontId="69" fillId="0" borderId="0" xfId="5" applyFont="1" applyAlignment="1">
      <alignment horizontal="left" vertical="top" wrapText="1"/>
    </xf>
    <xf numFmtId="0" fontId="6" fillId="0" borderId="0" xfId="5" applyAlignment="1">
      <alignment horizontal="left" vertical="top" wrapText="1"/>
    </xf>
    <xf numFmtId="0" fontId="46" fillId="0" borderId="0" xfId="6" applyFill="1" applyBorder="1" applyAlignment="1" applyProtection="1">
      <alignment horizontal="left" vertical="top" wrapText="1"/>
    </xf>
    <xf numFmtId="0" fontId="6" fillId="0" borderId="0" xfId="5" applyFont="1" applyAlignment="1" applyProtection="1">
      <alignment horizontal="left" vertical="top" wrapText="1"/>
    </xf>
    <xf numFmtId="0" fontId="6" fillId="0" borderId="0" xfId="5" applyFont="1" applyFill="1" applyAlignment="1" applyProtection="1">
      <alignment horizontal="left" vertical="top" wrapText="1"/>
    </xf>
    <xf numFmtId="0" fontId="6" fillId="0" borderId="0" xfId="5" applyFont="1" applyAlignment="1" applyProtection="1">
      <alignment vertical="top" wrapText="1"/>
    </xf>
    <xf numFmtId="0" fontId="6" fillId="0" borderId="0" xfId="5" applyFont="1" applyBorder="1" applyAlignment="1" applyProtection="1">
      <alignment horizontal="left" vertical="top" wrapText="1"/>
    </xf>
    <xf numFmtId="0" fontId="46" fillId="0" borderId="0" xfId="6" applyFill="1" applyAlignment="1" applyProtection="1">
      <alignment vertical="top"/>
    </xf>
    <xf numFmtId="0" fontId="6" fillId="0" borderId="0" xfId="5" applyFill="1" applyAlignment="1">
      <alignment horizontal="left" vertical="top" wrapText="1"/>
    </xf>
    <xf numFmtId="0" fontId="8" fillId="0" borderId="0" xfId="5" applyFont="1" applyProtection="1"/>
    <xf numFmtId="0" fontId="46" fillId="0" borderId="0" xfId="6" applyAlignment="1" applyProtection="1">
      <alignment vertical="top"/>
    </xf>
    <xf numFmtId="49" fontId="0" fillId="4" borderId="17" xfId="4" applyNumberFormat="1" applyFont="1" applyFill="1" applyBorder="1" applyAlignment="1" applyProtection="1">
      <alignment horizontal="left" vertical="top" wrapText="1"/>
      <protection locked="0"/>
    </xf>
    <xf numFmtId="49" fontId="4" fillId="4" borderId="20" xfId="4" applyNumberFormat="1" applyFont="1" applyFill="1" applyBorder="1" applyAlignment="1" applyProtection="1">
      <alignment horizontal="left" vertical="top" wrapText="1"/>
      <protection locked="0"/>
    </xf>
    <xf numFmtId="49" fontId="4" fillId="4" borderId="18" xfId="4" applyNumberFormat="1" applyFont="1" applyFill="1" applyBorder="1" applyAlignment="1" applyProtection="1">
      <alignment horizontal="left" vertical="top" wrapText="1"/>
      <protection locked="0"/>
    </xf>
    <xf numFmtId="0" fontId="39" fillId="0" borderId="0" xfId="4" applyFont="1" applyAlignment="1" applyProtection="1">
      <alignment horizontal="center" vertical="top" wrapText="1"/>
      <protection hidden="1"/>
    </xf>
    <xf numFmtId="0" fontId="36" fillId="0" borderId="1" xfId="4" applyFont="1" applyBorder="1" applyAlignment="1" applyProtection="1">
      <alignment horizontal="left" vertical="top"/>
      <protection hidden="1"/>
    </xf>
    <xf numFmtId="0" fontId="0" fillId="4" borderId="17" xfId="4" applyFont="1" applyFill="1" applyBorder="1" applyAlignment="1" applyProtection="1">
      <alignment horizontal="left" vertical="top" shrinkToFit="1"/>
      <protection locked="0"/>
    </xf>
    <xf numFmtId="0" fontId="4" fillId="4" borderId="20" xfId="4" applyFont="1" applyFill="1" applyBorder="1" applyAlignment="1" applyProtection="1">
      <alignment horizontal="left" vertical="top" shrinkToFit="1"/>
      <protection locked="0"/>
    </xf>
    <xf numFmtId="0" fontId="4" fillId="4" borderId="18" xfId="4" applyFont="1" applyFill="1" applyBorder="1" applyAlignment="1" applyProtection="1">
      <alignment horizontal="left" vertical="top" shrinkToFit="1"/>
      <protection locked="0"/>
    </xf>
    <xf numFmtId="0" fontId="0" fillId="4" borderId="17" xfId="4" applyFont="1" applyFill="1" applyBorder="1" applyAlignment="1" applyProtection="1">
      <alignment horizontal="left" vertical="top" wrapText="1"/>
      <protection locked="0"/>
    </xf>
    <xf numFmtId="0" fontId="4" fillId="4" borderId="20" xfId="4" applyFont="1" applyFill="1" applyBorder="1" applyAlignment="1" applyProtection="1">
      <alignment horizontal="left" vertical="top" wrapText="1"/>
      <protection locked="0"/>
    </xf>
    <xf numFmtId="0" fontId="4" fillId="4" borderId="18" xfId="4" applyFont="1" applyFill="1" applyBorder="1" applyAlignment="1" applyProtection="1">
      <alignment horizontal="left" vertical="top" wrapText="1"/>
      <protection locked="0"/>
    </xf>
    <xf numFmtId="49" fontId="46" fillId="4" borderId="17" xfId="6" applyNumberFormat="1" applyFill="1" applyBorder="1" applyAlignment="1" applyProtection="1">
      <alignment horizontal="left" vertical="top" wrapText="1"/>
      <protection locked="0"/>
    </xf>
    <xf numFmtId="49" fontId="46" fillId="4" borderId="20" xfId="6" applyNumberFormat="1" applyFill="1" applyBorder="1" applyAlignment="1" applyProtection="1">
      <alignment horizontal="left" vertical="top" wrapText="1"/>
      <protection locked="0"/>
    </xf>
    <xf numFmtId="0" fontId="0" fillId="4" borderId="17" xfId="4" applyFont="1" applyFill="1" applyBorder="1" applyAlignment="1" applyProtection="1">
      <alignment vertical="top" shrinkToFit="1"/>
      <protection locked="0"/>
    </xf>
    <xf numFmtId="0" fontId="4" fillId="4" borderId="20" xfId="4" applyFont="1" applyFill="1" applyBorder="1" applyAlignment="1" applyProtection="1">
      <alignment vertical="top" shrinkToFit="1"/>
      <protection locked="0"/>
    </xf>
    <xf numFmtId="0" fontId="4" fillId="4" borderId="18" xfId="4" applyFont="1" applyFill="1" applyBorder="1" applyAlignment="1" applyProtection="1">
      <alignment vertical="top" shrinkToFit="1"/>
      <protection locked="0"/>
    </xf>
    <xf numFmtId="0" fontId="0" fillId="4" borderId="27" xfId="4" applyFont="1" applyFill="1" applyBorder="1" applyAlignment="1" applyProtection="1">
      <alignment horizontal="left" vertical="top" shrinkToFit="1"/>
      <protection locked="0"/>
    </xf>
    <xf numFmtId="0" fontId="4" fillId="4" borderId="28" xfId="4" applyFont="1" applyFill="1" applyBorder="1" applyAlignment="1" applyProtection="1">
      <alignment horizontal="left" vertical="top" shrinkToFit="1"/>
      <protection locked="0"/>
    </xf>
    <xf numFmtId="0" fontId="37" fillId="0" borderId="0" xfId="4" applyFont="1" applyBorder="1" applyAlignment="1" applyProtection="1">
      <alignment vertical="top" wrapText="1"/>
      <protection hidden="1"/>
    </xf>
    <xf numFmtId="0" fontId="4" fillId="0" borderId="0" xfId="4" applyFont="1" applyAlignment="1" applyProtection="1">
      <alignment horizontal="left" wrapText="1"/>
      <protection hidden="1"/>
    </xf>
    <xf numFmtId="175" fontId="0" fillId="4" borderId="29" xfId="4" applyNumberFormat="1" applyFont="1" applyFill="1" applyBorder="1" applyAlignment="1" applyProtection="1">
      <alignment horizontal="center"/>
      <protection locked="0"/>
    </xf>
    <xf numFmtId="175" fontId="4" fillId="4" borderId="30" xfId="4" applyNumberFormat="1" applyFont="1" applyFill="1" applyBorder="1" applyAlignment="1" applyProtection="1">
      <alignment horizontal="center"/>
      <protection locked="0"/>
    </xf>
    <xf numFmtId="175" fontId="4" fillId="4" borderId="31" xfId="4" applyNumberFormat="1" applyFont="1" applyFill="1" applyBorder="1" applyAlignment="1" applyProtection="1">
      <alignment horizontal="center"/>
      <protection locked="0"/>
    </xf>
    <xf numFmtId="0" fontId="80" fillId="0" borderId="0" xfId="4" applyFont="1" applyFill="1" applyBorder="1" applyAlignment="1" applyProtection="1">
      <alignment horizontal="center"/>
      <protection hidden="1"/>
    </xf>
    <xf numFmtId="0" fontId="80" fillId="0" borderId="0" xfId="4" applyFont="1" applyFill="1" applyBorder="1" applyAlignment="1" applyProtection="1">
      <alignment horizontal="left"/>
      <protection hidden="1"/>
    </xf>
    <xf numFmtId="0" fontId="80" fillId="0" borderId="0" xfId="4" applyFont="1" applyFill="1" applyBorder="1" applyAlignment="1" applyProtection="1">
      <alignment horizontal="center" wrapText="1"/>
      <protection hidden="1"/>
    </xf>
    <xf numFmtId="0" fontId="80" fillId="0" borderId="0" xfId="4" applyFont="1" applyFill="1" applyBorder="1" applyAlignment="1" applyProtection="1">
      <protection hidden="1"/>
    </xf>
    <xf numFmtId="0" fontId="31" fillId="12" borderId="32" xfId="4" applyFont="1" applyFill="1" applyBorder="1" applyAlignment="1" applyProtection="1">
      <alignment horizontal="center" vertical="center" wrapText="1"/>
      <protection hidden="1"/>
    </xf>
    <xf numFmtId="0" fontId="31" fillId="12" borderId="33" xfId="4" applyFont="1" applyFill="1" applyBorder="1" applyAlignment="1" applyProtection="1">
      <alignment horizontal="center" vertical="center"/>
      <protection hidden="1"/>
    </xf>
    <xf numFmtId="0" fontId="31" fillId="12" borderId="34" xfId="4" applyFont="1" applyFill="1" applyBorder="1" applyAlignment="1" applyProtection="1">
      <alignment horizontal="center" vertical="center"/>
      <protection hidden="1"/>
    </xf>
    <xf numFmtId="0" fontId="38" fillId="0" borderId="0" xfId="4" applyFont="1" applyFill="1" applyBorder="1" applyAlignment="1" applyProtection="1">
      <alignment horizontal="left" vertical="top" wrapText="1"/>
      <protection hidden="1"/>
    </xf>
    <xf numFmtId="0" fontId="79" fillId="0" borderId="0" xfId="4" applyFont="1" applyFill="1" applyBorder="1" applyAlignment="1" applyProtection="1">
      <alignment horizontal="left" vertical="top" wrapText="1"/>
      <protection hidden="1"/>
    </xf>
    <xf numFmtId="0" fontId="4" fillId="4" borderId="17" xfId="4" applyNumberFormat="1" applyFont="1" applyFill="1" applyBorder="1" applyAlignment="1" applyProtection="1">
      <alignment horizontal="center"/>
      <protection locked="0"/>
    </xf>
    <xf numFmtId="0" fontId="4" fillId="4" borderId="20" xfId="4" applyNumberFormat="1" applyFont="1" applyFill="1" applyBorder="1" applyAlignment="1" applyProtection="1">
      <alignment horizontal="center"/>
      <protection locked="0"/>
    </xf>
    <xf numFmtId="0" fontId="4" fillId="4" borderId="18" xfId="4" applyNumberFormat="1" applyFont="1" applyFill="1" applyBorder="1" applyAlignment="1" applyProtection="1">
      <alignment horizontal="center"/>
      <protection locked="0"/>
    </xf>
    <xf numFmtId="0" fontId="0" fillId="0" borderId="0" xfId="0" applyFill="1" applyBorder="1" applyAlignment="1" applyProtection="1">
      <alignment horizontal="left" shrinkToFit="1"/>
      <protection locked="0"/>
    </xf>
    <xf numFmtId="0" fontId="0" fillId="0" borderId="0" xfId="0" applyFill="1" applyBorder="1" applyAlignment="1" applyProtection="1">
      <alignment shrinkToFit="1"/>
      <protection locked="0"/>
    </xf>
    <xf numFmtId="0" fontId="39" fillId="0" borderId="0" xfId="4"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42" fillId="0" borderId="0" xfId="4" applyFont="1" applyFill="1" applyBorder="1" applyAlignment="1" applyProtection="1">
      <alignment horizontal="center" vertical="center"/>
      <protection hidden="1"/>
    </xf>
    <xf numFmtId="169" fontId="38" fillId="0" borderId="0" xfId="4" applyNumberFormat="1" applyFont="1" applyFill="1" applyBorder="1" applyAlignment="1" applyProtection="1">
      <alignment horizontal="center"/>
      <protection hidden="1"/>
    </xf>
    <xf numFmtId="0" fontId="38" fillId="0" borderId="0" xfId="4" applyFont="1" applyFill="1" applyBorder="1" applyAlignment="1" applyProtection="1">
      <alignment horizontal="left" indent="1"/>
      <protection hidden="1"/>
    </xf>
    <xf numFmtId="0" fontId="0" fillId="0" borderId="0" xfId="0" applyFill="1" applyBorder="1" applyAlignment="1" applyProtection="1">
      <alignment horizontal="center" shrinkToFit="1"/>
      <protection locked="0"/>
    </xf>
    <xf numFmtId="0" fontId="17" fillId="0" borderId="0" xfId="0" applyFont="1" applyBorder="1" applyAlignment="1" applyProtection="1">
      <alignment horizontal="center"/>
      <protection hidden="1"/>
    </xf>
    <xf numFmtId="5" fontId="4" fillId="10" borderId="0" xfId="1" applyNumberFormat="1" applyFont="1" applyFill="1" applyBorder="1" applyProtection="1">
      <protection hidden="1"/>
    </xf>
    <xf numFmtId="5" fontId="0" fillId="4" borderId="17" xfId="0" applyNumberFormat="1" applyFill="1" applyBorder="1" applyAlignment="1" applyProtection="1">
      <alignment horizontal="center"/>
      <protection locked="0"/>
    </xf>
    <xf numFmtId="5" fontId="0" fillId="4" borderId="18" xfId="0" applyNumberFormat="1" applyFill="1" applyBorder="1" applyAlignment="1" applyProtection="1">
      <alignment horizontal="center"/>
      <protection locked="0"/>
    </xf>
    <xf numFmtId="0" fontId="17" fillId="8" borderId="0" xfId="0" applyFont="1" applyFill="1" applyBorder="1" applyAlignment="1" applyProtection="1">
      <alignment horizontal="center"/>
      <protection hidden="1"/>
    </xf>
    <xf numFmtId="170" fontId="5" fillId="8" borderId="0" xfId="4" applyNumberFormat="1" applyFont="1" applyFill="1" applyBorder="1" applyAlignment="1" applyProtection="1">
      <alignment horizontal="center" wrapText="1"/>
      <protection hidden="1"/>
    </xf>
    <xf numFmtId="0" fontId="0" fillId="0" borderId="0" xfId="0" applyBorder="1" applyAlignment="1" applyProtection="1">
      <alignment horizontal="right"/>
      <protection hidden="1"/>
    </xf>
    <xf numFmtId="0" fontId="38" fillId="0" borderId="14" xfId="4" applyFont="1" applyFill="1" applyBorder="1" applyAlignment="1" applyProtection="1">
      <alignment horizontal="center" vertical="center"/>
      <protection hidden="1"/>
    </xf>
    <xf numFmtId="0" fontId="6" fillId="0" borderId="14" xfId="4" applyFont="1" applyFill="1" applyBorder="1" applyAlignment="1" applyProtection="1">
      <alignment horizontal="center" vertical="center"/>
      <protection hidden="1"/>
    </xf>
    <xf numFmtId="168" fontId="5" fillId="0" borderId="0" xfId="0" applyNumberFormat="1" applyFont="1" applyFill="1" applyBorder="1" applyAlignment="1" applyProtection="1">
      <alignment horizontal="center"/>
      <protection hidden="1"/>
    </xf>
    <xf numFmtId="5" fontId="5" fillId="0" borderId="0" xfId="0" applyNumberFormat="1" applyFont="1" applyFill="1" applyBorder="1" applyAlignment="1" applyProtection="1">
      <alignment horizontal="center"/>
      <protection hidden="1"/>
    </xf>
    <xf numFmtId="0" fontId="5" fillId="0" borderId="0" xfId="4" applyFont="1" applyFill="1" applyBorder="1" applyAlignment="1" applyProtection="1">
      <alignment horizontal="center"/>
      <protection hidden="1"/>
    </xf>
    <xf numFmtId="0" fontId="5" fillId="0" borderId="0" xfId="0" applyFont="1" applyBorder="1" applyAlignment="1" applyProtection="1">
      <alignment horizontal="center" wrapText="1"/>
      <protection hidden="1"/>
    </xf>
    <xf numFmtId="0" fontId="17" fillId="0" borderId="0" xfId="0" applyFont="1" applyFill="1" applyBorder="1" applyAlignment="1" applyProtection="1">
      <alignment horizontal="left" vertical="center" wrapText="1"/>
      <protection hidden="1"/>
    </xf>
    <xf numFmtId="0" fontId="17" fillId="0" borderId="0" xfId="0" applyNumberFormat="1" applyFont="1" applyFill="1" applyBorder="1" applyAlignment="1" applyProtection="1">
      <alignment horizontal="left" vertical="center" wrapText="1"/>
      <protection hidden="1"/>
    </xf>
    <xf numFmtId="0" fontId="5" fillId="0" borderId="0" xfId="0" applyFont="1" applyFill="1" applyBorder="1" applyAlignment="1" applyProtection="1">
      <alignment horizontal="center" wrapText="1"/>
      <protection hidden="1"/>
    </xf>
    <xf numFmtId="0" fontId="0" fillId="0" borderId="0" xfId="4" applyFont="1" applyFill="1" applyBorder="1" applyAlignment="1" applyProtection="1">
      <alignment horizontal="left" vertical="center" wrapText="1"/>
      <protection hidden="1"/>
    </xf>
    <xf numFmtId="168" fontId="0" fillId="4" borderId="17" xfId="0" applyNumberFormat="1" applyFont="1" applyFill="1" applyBorder="1" applyAlignment="1" applyProtection="1">
      <alignment horizontal="center"/>
      <protection locked="0"/>
    </xf>
    <xf numFmtId="168" fontId="0" fillId="4" borderId="18" xfId="0" applyNumberFormat="1" applyFont="1" applyFill="1" applyBorder="1" applyAlignment="1" applyProtection="1">
      <alignment horizontal="center"/>
      <protection locked="0"/>
    </xf>
    <xf numFmtId="168" fontId="0" fillId="0" borderId="25" xfId="0" applyNumberFormat="1" applyFont="1" applyFill="1" applyBorder="1" applyAlignment="1" applyProtection="1">
      <alignment horizontal="center" shrinkToFit="1"/>
      <protection hidden="1"/>
    </xf>
    <xf numFmtId="168" fontId="6" fillId="4" borderId="17" xfId="0" applyNumberFormat="1" applyFont="1" applyFill="1" applyBorder="1" applyAlignment="1" applyProtection="1">
      <alignment horizontal="center"/>
      <protection locked="0"/>
    </xf>
    <xf numFmtId="168" fontId="6" fillId="4" borderId="18" xfId="0" applyNumberFormat="1" applyFont="1" applyFill="1" applyBorder="1" applyAlignment="1" applyProtection="1">
      <alignment horizontal="center"/>
      <protection locked="0"/>
    </xf>
    <xf numFmtId="168" fontId="6" fillId="0" borderId="25" xfId="0" applyNumberFormat="1" applyFont="1" applyFill="1" applyBorder="1" applyAlignment="1" applyProtection="1">
      <alignment horizontal="center" shrinkToFit="1"/>
      <protection hidden="1"/>
    </xf>
    <xf numFmtId="3" fontId="5" fillId="0" borderId="0" xfId="0" applyNumberFormat="1" applyFont="1" applyFill="1" applyBorder="1" applyAlignment="1" applyProtection="1">
      <alignment horizontal="center"/>
      <protection hidden="1"/>
    </xf>
    <xf numFmtId="0" fontId="17" fillId="0" borderId="0" xfId="0" applyFont="1" applyFill="1" applyBorder="1" applyAlignment="1" applyProtection="1">
      <alignment horizontal="left" wrapText="1"/>
      <protection hidden="1"/>
    </xf>
    <xf numFmtId="0" fontId="55" fillId="0" borderId="0" xfId="4" applyFont="1" applyFill="1" applyBorder="1" applyAlignment="1" applyProtection="1">
      <alignment horizontal="left" vertical="center" wrapText="1"/>
      <protection hidden="1"/>
    </xf>
    <xf numFmtId="0" fontId="5" fillId="0" borderId="0" xfId="0" applyFont="1" applyFill="1" applyBorder="1" applyAlignment="1" applyProtection="1">
      <alignment horizontal="center"/>
      <protection hidden="1"/>
    </xf>
    <xf numFmtId="0" fontId="45" fillId="0" borderId="0" xfId="6" applyFont="1" applyFill="1" applyBorder="1" applyAlignment="1" applyProtection="1">
      <alignment horizontal="center" vertical="center" wrapText="1"/>
      <protection hidden="1"/>
    </xf>
    <xf numFmtId="0" fontId="38" fillId="0" borderId="0" xfId="4" applyNumberFormat="1" applyFont="1" applyFill="1" applyBorder="1" applyAlignment="1" applyProtection="1">
      <alignment horizontal="left"/>
      <protection hidden="1"/>
    </xf>
    <xf numFmtId="5" fontId="0" fillId="3" borderId="0" xfId="1" applyNumberFormat="1" applyFont="1" applyFill="1" applyBorder="1" applyAlignment="1" applyProtection="1">
      <alignment horizontal="right" shrinkToFit="1"/>
      <protection hidden="1"/>
    </xf>
    <xf numFmtId="5" fontId="0" fillId="3" borderId="1" xfId="1" applyNumberFormat="1" applyFont="1" applyFill="1" applyBorder="1" applyAlignment="1" applyProtection="1">
      <alignment horizontal="right" shrinkToFit="1"/>
      <protection hidden="1"/>
    </xf>
    <xf numFmtId="174" fontId="63" fillId="3" borderId="0" xfId="4" applyNumberFormat="1" applyFont="1" applyFill="1" applyBorder="1" applyAlignment="1" applyProtection="1">
      <alignment horizontal="right" shrinkToFit="1"/>
      <protection hidden="1"/>
    </xf>
    <xf numFmtId="5" fontId="0" fillId="0" borderId="0" xfId="1" applyNumberFormat="1" applyFont="1" applyFill="1" applyBorder="1" applyAlignment="1" applyProtection="1">
      <alignment horizontal="right" shrinkToFit="1"/>
      <protection hidden="1"/>
    </xf>
    <xf numFmtId="5" fontId="0" fillId="0" borderId="1" xfId="0" applyNumberFormat="1" applyFont="1" applyFill="1" applyBorder="1" applyAlignment="1" applyProtection="1">
      <alignment horizontal="right" shrinkToFit="1"/>
      <protection hidden="1"/>
    </xf>
    <xf numFmtId="0" fontId="12" fillId="0" borderId="0" xfId="4" applyFont="1" applyFill="1" applyBorder="1" applyAlignment="1" applyProtection="1">
      <alignment horizontal="center" vertical="center" wrapText="1"/>
      <protection hidden="1"/>
    </xf>
    <xf numFmtId="0" fontId="17" fillId="0" borderId="0" xfId="4" applyFont="1" applyBorder="1" applyAlignment="1" applyProtection="1">
      <alignment horizontal="center" wrapText="1"/>
      <protection hidden="1"/>
    </xf>
    <xf numFmtId="5" fontId="0" fillId="0" borderId="0" xfId="0" applyNumberFormat="1" applyFont="1" applyFill="1" applyBorder="1" applyAlignment="1" applyProtection="1">
      <alignment horizontal="right" shrinkToFit="1"/>
      <protection hidden="1"/>
    </xf>
    <xf numFmtId="0" fontId="58" fillId="0" borderId="0" xfId="6" applyFont="1" applyFill="1" applyBorder="1" applyAlignment="1" applyProtection="1">
      <alignment horizontal="left"/>
      <protection hidden="1"/>
    </xf>
    <xf numFmtId="0" fontId="11" fillId="0" borderId="14" xfId="4" applyFont="1" applyFill="1" applyBorder="1" applyAlignment="1" applyProtection="1">
      <alignment horizontal="center" vertical="center"/>
      <protection hidden="1"/>
    </xf>
    <xf numFmtId="0" fontId="4" fillId="8" borderId="0" xfId="4" applyFont="1" applyFill="1" applyBorder="1" applyAlignment="1" applyProtection="1">
      <alignment horizontal="center" vertical="center" wrapText="1"/>
      <protection hidden="1"/>
    </xf>
    <xf numFmtId="0" fontId="4" fillId="8" borderId="22" xfId="4" applyFont="1" applyFill="1" applyBorder="1" applyAlignment="1" applyProtection="1">
      <alignment horizontal="center" vertical="center" wrapText="1"/>
      <protection hidden="1"/>
    </xf>
    <xf numFmtId="170" fontId="17" fillId="8" borderId="0" xfId="4" applyNumberFormat="1" applyFont="1" applyFill="1" applyBorder="1" applyAlignment="1" applyProtection="1">
      <alignment horizontal="center" wrapText="1"/>
      <protection hidden="1"/>
    </xf>
    <xf numFmtId="170" fontId="5" fillId="8" borderId="22" xfId="4" applyNumberFormat="1" applyFont="1" applyFill="1" applyBorder="1" applyAlignment="1" applyProtection="1">
      <alignment horizontal="center" wrapText="1"/>
      <protection hidden="1"/>
    </xf>
    <xf numFmtId="5" fontId="10" fillId="3" borderId="0" xfId="4" applyNumberFormat="1" applyFont="1" applyFill="1" applyBorder="1" applyAlignment="1" applyProtection="1">
      <alignment horizontal="center"/>
      <protection hidden="1"/>
    </xf>
    <xf numFmtId="43" fontId="17" fillId="0" borderId="0" xfId="1" applyFont="1" applyFill="1" applyBorder="1" applyAlignment="1" applyProtection="1">
      <alignment horizontal="center" wrapText="1"/>
      <protection hidden="1"/>
    </xf>
    <xf numFmtId="0" fontId="50" fillId="0" borderId="0" xfId="4" applyFont="1" applyFill="1" applyBorder="1" applyAlignment="1" applyProtection="1">
      <alignment horizontal="left" wrapText="1"/>
      <protection hidden="1"/>
    </xf>
    <xf numFmtId="0" fontId="38" fillId="0" borderId="0" xfId="4" applyFont="1" applyFill="1" applyBorder="1" applyAlignment="1" applyProtection="1">
      <alignment horizontal="left" vertical="top" wrapText="1"/>
      <protection locked="0"/>
    </xf>
    <xf numFmtId="5" fontId="8" fillId="3" borderId="0" xfId="1" applyNumberFormat="1" applyFont="1" applyFill="1" applyBorder="1" applyAlignment="1" applyProtection="1">
      <alignment horizontal="right" shrinkToFit="1"/>
      <protection hidden="1"/>
    </xf>
    <xf numFmtId="5" fontId="6" fillId="3" borderId="0" xfId="1" applyNumberFormat="1" applyFont="1" applyFill="1" applyBorder="1" applyAlignment="1" applyProtection="1">
      <alignment horizontal="right" shrinkToFit="1"/>
      <protection hidden="1"/>
    </xf>
    <xf numFmtId="5" fontId="8" fillId="3" borderId="0" xfId="1" applyNumberFormat="1" applyFont="1" applyFill="1" applyBorder="1" applyAlignment="1" applyProtection="1">
      <alignment horizontal="right" shrinkToFit="1"/>
      <protection locked="0"/>
    </xf>
    <xf numFmtId="5" fontId="5" fillId="3" borderId="1" xfId="0" applyNumberFormat="1" applyFont="1" applyFill="1" applyBorder="1" applyAlignment="1" applyProtection="1">
      <alignment horizontal="right" shrinkToFit="1"/>
      <protection hidden="1"/>
    </xf>
    <xf numFmtId="5" fontId="5" fillId="2" borderId="0" xfId="0" applyNumberFormat="1" applyFont="1" applyFill="1" applyBorder="1" applyAlignment="1" applyProtection="1">
      <alignment horizontal="right" shrinkToFit="1"/>
      <protection hidden="1"/>
    </xf>
    <xf numFmtId="5" fontId="5" fillId="2" borderId="10" xfId="0" applyNumberFormat="1" applyFont="1" applyFill="1" applyBorder="1" applyAlignment="1" applyProtection="1">
      <alignment horizontal="right" shrinkToFit="1"/>
      <protection hidden="1"/>
    </xf>
    <xf numFmtId="0" fontId="38" fillId="0" borderId="0" xfId="4" applyFont="1" applyFill="1" applyBorder="1" applyAlignment="1" applyProtection="1">
      <alignment horizontal="left"/>
      <protection hidden="1"/>
    </xf>
    <xf numFmtId="0" fontId="4" fillId="0" borderId="0" xfId="4" applyNumberFormat="1" applyFont="1" applyBorder="1" applyAlignment="1" applyProtection="1">
      <alignment horizontal="left" wrapText="1" indent="1"/>
      <protection hidden="1"/>
    </xf>
    <xf numFmtId="0" fontId="4" fillId="0" borderId="0" xfId="4" applyFont="1" applyBorder="1" applyAlignment="1" applyProtection="1">
      <alignment horizontal="left" wrapText="1" indent="1"/>
      <protection hidden="1"/>
    </xf>
    <xf numFmtId="170" fontId="17" fillId="8" borderId="0" xfId="4" applyNumberFormat="1" applyFont="1" applyFill="1" applyBorder="1" applyAlignment="1" applyProtection="1">
      <alignment horizontal="center"/>
      <protection hidden="1"/>
    </xf>
    <xf numFmtId="0" fontId="0" fillId="0" borderId="1" xfId="4" applyFont="1" applyFill="1" applyBorder="1" applyAlignment="1" applyProtection="1">
      <alignment horizontal="center"/>
      <protection hidden="1"/>
    </xf>
    <xf numFmtId="0" fontId="4" fillId="0" borderId="1" xfId="4" applyFont="1" applyFill="1" applyBorder="1" applyAlignment="1" applyProtection="1">
      <alignment horizontal="center"/>
      <protection hidden="1"/>
    </xf>
    <xf numFmtId="5" fontId="0" fillId="0" borderId="10" xfId="1" applyNumberFormat="1" applyFont="1" applyFill="1" applyBorder="1" applyAlignment="1" applyProtection="1">
      <alignment horizontal="right" shrinkToFit="1"/>
      <protection hidden="1"/>
    </xf>
    <xf numFmtId="0" fontId="9" fillId="0" borderId="0" xfId="4" applyFont="1" applyFill="1" applyBorder="1" applyAlignment="1" applyProtection="1">
      <alignment horizontal="left" vertical="center" wrapText="1"/>
      <protection hidden="1"/>
    </xf>
    <xf numFmtId="5" fontId="0" fillId="0" borderId="1" xfId="1" applyNumberFormat="1" applyFont="1" applyFill="1" applyBorder="1" applyAlignment="1" applyProtection="1">
      <alignment horizontal="right" shrinkToFit="1"/>
      <protection hidden="1"/>
    </xf>
    <xf numFmtId="0" fontId="4" fillId="0" borderId="0" xfId="4" applyNumberFormat="1" applyFont="1" applyBorder="1" applyAlignment="1" applyProtection="1">
      <alignment horizontal="left" indent="1"/>
      <protection hidden="1"/>
    </xf>
    <xf numFmtId="0" fontId="4" fillId="0" borderId="0" xfId="4" applyFont="1" applyBorder="1" applyAlignment="1" applyProtection="1">
      <alignment horizontal="left" indent="1"/>
      <protection hidden="1"/>
    </xf>
    <xf numFmtId="5" fontId="6" fillId="3" borderId="10" xfId="1" applyNumberFormat="1" applyFont="1" applyFill="1" applyBorder="1" applyAlignment="1" applyProtection="1">
      <alignment shrinkToFit="1"/>
      <protection hidden="1"/>
    </xf>
    <xf numFmtId="0" fontId="38" fillId="3" borderId="0" xfId="4" applyNumberFormat="1" applyFont="1" applyFill="1" applyBorder="1" applyAlignment="1" applyProtection="1">
      <alignment horizontal="left"/>
      <protection hidden="1"/>
    </xf>
    <xf numFmtId="0" fontId="38" fillId="3" borderId="0" xfId="4" applyFont="1" applyFill="1" applyBorder="1" applyAlignment="1" applyProtection="1">
      <alignment horizontal="left"/>
      <protection hidden="1"/>
    </xf>
    <xf numFmtId="5" fontId="5" fillId="3" borderId="0" xfId="0" applyNumberFormat="1" applyFont="1" applyFill="1" applyBorder="1" applyAlignment="1" applyProtection="1">
      <alignment horizontal="right" shrinkToFit="1"/>
      <protection hidden="1"/>
    </xf>
    <xf numFmtId="5" fontId="0" fillId="0" borderId="0" xfId="1" applyNumberFormat="1" applyFont="1" applyFill="1" applyBorder="1" applyAlignment="1" applyProtection="1">
      <alignment horizontal="right"/>
      <protection locked="0"/>
    </xf>
    <xf numFmtId="168" fontId="0" fillId="0" borderId="0" xfId="1" applyNumberFormat="1" applyFont="1" applyFill="1" applyBorder="1" applyAlignment="1" applyProtection="1">
      <alignment horizontal="right"/>
      <protection locked="0"/>
    </xf>
    <xf numFmtId="5" fontId="8" fillId="3" borderId="0" xfId="1" applyNumberFormat="1" applyFont="1" applyFill="1" applyBorder="1" applyAlignment="1" applyProtection="1">
      <alignment horizontal="right"/>
      <protection hidden="1"/>
    </xf>
    <xf numFmtId="168" fontId="0" fillId="0" borderId="0" xfId="0" applyNumberFormat="1" applyFont="1" applyFill="1" applyBorder="1" applyAlignment="1" applyProtection="1">
      <alignment horizontal="right"/>
      <protection hidden="1"/>
    </xf>
    <xf numFmtId="168" fontId="6" fillId="0" borderId="0" xfId="4" applyNumberFormat="1" applyFont="1" applyFill="1" applyBorder="1" applyAlignment="1" applyProtection="1">
      <alignment horizontal="center"/>
      <protection locked="0"/>
    </xf>
    <xf numFmtId="0" fontId="0" fillId="0" borderId="0" xfId="0" applyFont="1" applyAlignment="1" applyProtection="1">
      <alignment horizontal="center"/>
      <protection hidden="1"/>
    </xf>
    <xf numFmtId="0" fontId="60" fillId="11" borderId="0" xfId="7" applyAlignment="1" applyProtection="1">
      <alignment horizontal="center" vertical="center" wrapText="1"/>
      <protection hidden="1"/>
    </xf>
    <xf numFmtId="0" fontId="5" fillId="8" borderId="0" xfId="0" applyFont="1" applyFill="1" applyAlignment="1" applyProtection="1">
      <alignment horizontal="center"/>
      <protection hidden="1"/>
    </xf>
    <xf numFmtId="0" fontId="85" fillId="2" borderId="16" xfId="5" applyFont="1" applyFill="1" applyBorder="1" applyAlignment="1">
      <alignment horizontal="center"/>
    </xf>
    <xf numFmtId="0" fontId="85" fillId="2" borderId="0" xfId="5" applyFont="1" applyFill="1" applyBorder="1" applyAlignment="1">
      <alignment horizontal="center"/>
    </xf>
    <xf numFmtId="0" fontId="85" fillId="2" borderId="19" xfId="5" applyFont="1" applyFill="1" applyBorder="1" applyAlignment="1">
      <alignment horizontal="center"/>
    </xf>
    <xf numFmtId="0" fontId="42" fillId="2" borderId="16" xfId="5" applyFont="1" applyFill="1" applyBorder="1" applyAlignment="1">
      <alignment horizontal="center"/>
    </xf>
    <xf numFmtId="0" fontId="42" fillId="2" borderId="0" xfId="5" applyFont="1" applyFill="1" applyBorder="1" applyAlignment="1">
      <alignment horizontal="center"/>
    </xf>
    <xf numFmtId="0" fontId="42" fillId="2" borderId="19" xfId="5" applyFont="1" applyFill="1" applyBorder="1" applyAlignment="1">
      <alignment horizontal="center"/>
    </xf>
    <xf numFmtId="0" fontId="84" fillId="0" borderId="0" xfId="5" applyFont="1" applyAlignment="1">
      <alignment wrapText="1"/>
    </xf>
    <xf numFmtId="5" fontId="0" fillId="4" borderId="17" xfId="0" applyNumberFormat="1" applyFill="1" applyBorder="1" applyAlignment="1" applyProtection="1">
      <alignment horizontal="center"/>
      <protection hidden="1"/>
    </xf>
    <xf numFmtId="5" fontId="0" fillId="4" borderId="18" xfId="0" applyNumberFormat="1" applyFill="1" applyBorder="1" applyAlignment="1" applyProtection="1">
      <alignment horizontal="center"/>
      <protection hidden="1"/>
    </xf>
    <xf numFmtId="0" fontId="0" fillId="0" borderId="0" xfId="0" applyFill="1" applyBorder="1" applyAlignment="1" applyProtection="1">
      <alignment horizontal="left" shrinkToFit="1"/>
      <protection hidden="1"/>
    </xf>
    <xf numFmtId="0" fontId="0" fillId="0" borderId="0" xfId="0" applyFill="1" applyBorder="1" applyAlignment="1" applyProtection="1">
      <alignment horizontal="center" shrinkToFit="1"/>
      <protection hidden="1"/>
    </xf>
    <xf numFmtId="0" fontId="40" fillId="0" borderId="0" xfId="4" applyFont="1" applyFill="1" applyBorder="1" applyAlignment="1" applyProtection="1">
      <alignment horizontal="center" vertical="center"/>
      <protection hidden="1"/>
    </xf>
    <xf numFmtId="0" fontId="4" fillId="4" borderId="17" xfId="4" applyNumberFormat="1" applyFont="1" applyFill="1" applyBorder="1" applyAlignment="1" applyProtection="1">
      <alignment horizontal="center"/>
      <protection hidden="1"/>
    </xf>
    <xf numFmtId="0" fontId="4" fillId="4" borderId="20" xfId="4" applyNumberFormat="1" applyFont="1" applyFill="1" applyBorder="1" applyAlignment="1" applyProtection="1">
      <alignment horizontal="center"/>
      <protection hidden="1"/>
    </xf>
    <xf numFmtId="0" fontId="4" fillId="4" borderId="18" xfId="4" applyNumberFormat="1" applyFont="1" applyFill="1" applyBorder="1" applyAlignment="1" applyProtection="1">
      <alignment horizontal="center"/>
      <protection hidden="1"/>
    </xf>
    <xf numFmtId="0" fontId="0" fillId="0" borderId="0" xfId="0" applyFill="1" applyBorder="1" applyAlignment="1" applyProtection="1">
      <alignment shrinkToFit="1"/>
      <protection hidden="1"/>
    </xf>
    <xf numFmtId="168" fontId="0" fillId="0" borderId="0" xfId="0" applyNumberFormat="1" applyFont="1" applyFill="1" applyBorder="1" applyAlignment="1" applyProtection="1">
      <alignment horizontal="right" shrinkToFit="1"/>
      <protection hidden="1"/>
    </xf>
    <xf numFmtId="5" fontId="0" fillId="0" borderId="0" xfId="1" applyNumberFormat="1" applyFont="1" applyFill="1" applyBorder="1" applyAlignment="1" applyProtection="1">
      <alignment horizontal="right" shrinkToFit="1"/>
      <protection locked="0"/>
    </xf>
    <xf numFmtId="168" fontId="0" fillId="0" borderId="0" xfId="1" applyNumberFormat="1" applyFont="1" applyFill="1" applyBorder="1" applyAlignment="1" applyProtection="1">
      <alignment horizontal="right" shrinkToFit="1"/>
      <protection locked="0"/>
    </xf>
    <xf numFmtId="0" fontId="46" fillId="0" borderId="0" xfId="6" applyFill="1" applyAlignment="1" applyProtection="1">
      <alignment horizontal="center" vertical="top"/>
    </xf>
  </cellXfs>
  <cellStyles count="14">
    <cellStyle name="Comma" xfId="1" builtinId="3"/>
    <cellStyle name="Currency" xfId="2" builtinId="4"/>
    <cellStyle name="Currency 2" xfId="11" xr:uid="{00000000-0005-0000-0000-000002000000}"/>
    <cellStyle name="Good" xfId="7" builtinId="26"/>
    <cellStyle name="Hyperlink" xfId="6" builtinId="8"/>
    <cellStyle name="Hyperlink 2" xfId="8" xr:uid="{00000000-0005-0000-0000-000005000000}"/>
    <cellStyle name="Hyperlink 3" xfId="9" xr:uid="{00000000-0005-0000-0000-000006000000}"/>
    <cellStyle name="Normal" xfId="0" builtinId="0"/>
    <cellStyle name="Normal 2" xfId="5" xr:uid="{00000000-0005-0000-0000-000008000000}"/>
    <cellStyle name="Normal 3" xfId="4" xr:uid="{00000000-0005-0000-0000-000009000000}"/>
    <cellStyle name="Normal 4" xfId="10" xr:uid="{00000000-0005-0000-0000-00000A000000}"/>
    <cellStyle name="Normal 5" xfId="13" xr:uid="{00000000-0005-0000-0000-00000B000000}"/>
    <cellStyle name="Percent" xfId="3" builtinId="5"/>
    <cellStyle name="Percent 2" xfId="12" xr:uid="{00000000-0005-0000-0000-00000D000000}"/>
  </cellStyles>
  <dxfs count="97">
    <dxf>
      <fill>
        <patternFill>
          <bgColor rgb="FFFFFFCC"/>
        </patternFill>
      </fill>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ont>
        <color rgb="FF006100"/>
      </font>
      <fill>
        <patternFill>
          <bgColor rgb="FFC6EFCE"/>
        </patternFill>
      </fill>
    </dxf>
    <dxf>
      <font>
        <b/>
        <i val="0"/>
        <color rgb="FFFF0000"/>
      </font>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b/>
        <i val="0"/>
      </font>
    </dxf>
    <dxf>
      <fill>
        <patternFill>
          <bgColor rgb="FFFFFFCC"/>
        </patternFill>
      </fill>
      <border>
        <left style="hair">
          <color auto="1"/>
        </left>
        <right style="hair">
          <color auto="1"/>
        </right>
        <top style="hair">
          <color auto="1"/>
        </top>
        <bottom style="hair">
          <color auto="1"/>
        </bottom>
        <vertical/>
        <horizontal/>
      </border>
    </dxf>
    <dxf>
      <fill>
        <patternFill patternType="none">
          <bgColor auto="1"/>
        </patternFill>
      </fill>
      <border>
        <left style="hair">
          <color auto="1"/>
        </left>
        <right style="hair">
          <color auto="1"/>
        </right>
        <top style="hair">
          <color auto="1"/>
        </top>
        <bottom style="hair">
          <color auto="1"/>
        </bottom>
        <vertical/>
        <horizontal/>
      </border>
    </dxf>
    <dxf>
      <fill>
        <patternFill patternType="none">
          <bgColor auto="1"/>
        </patternFill>
      </fill>
      <border>
        <left style="hair">
          <color auto="1"/>
        </left>
        <right style="hair">
          <color auto="1"/>
        </right>
        <top style="hair">
          <color auto="1"/>
        </top>
        <bottom style="hair">
          <color auto="1"/>
        </bottom>
        <vertical/>
        <horizontal/>
      </border>
    </dxf>
    <dxf>
      <font>
        <b/>
        <i val="0"/>
        <color rgb="FFFF0000"/>
      </font>
    </dxf>
    <dxf>
      <font>
        <b/>
        <i val="0"/>
        <color rgb="FFFF0000"/>
      </font>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border>
        <bottom style="thin">
          <color auto="1"/>
        </bottom>
        <vertical/>
        <horizontal/>
      </border>
    </dxf>
    <dxf>
      <border>
        <top style="thin">
          <color auto="1"/>
        </top>
        <vertical/>
        <horizontal/>
      </border>
    </dxf>
    <dxf>
      <fill>
        <patternFill>
          <bgColor rgb="FFFFFFCC"/>
        </patternFill>
      </fill>
      <border>
        <left style="hair">
          <color auto="1"/>
        </left>
        <right style="hair">
          <color auto="1"/>
        </right>
        <top style="hair">
          <color auto="1"/>
        </top>
        <bottom style="hair">
          <color auto="1"/>
        </bottom>
        <vertical/>
        <horizontal/>
      </border>
    </dxf>
    <dxf>
      <fill>
        <patternFill>
          <bgColor rgb="FFFFFFCC"/>
        </patternFill>
      </fill>
      <border>
        <left style="hair">
          <color auto="1"/>
        </left>
        <right style="hair">
          <color auto="1"/>
        </right>
        <top style="hair">
          <color auto="1"/>
        </top>
        <bottom style="hair">
          <color auto="1"/>
        </bottom>
        <vertical/>
        <horizontal/>
      </border>
    </dxf>
    <dxf>
      <font>
        <b/>
        <i val="0"/>
        <color rgb="FFFF0000"/>
      </font>
    </dxf>
    <dxf>
      <fill>
        <patternFill>
          <bgColor theme="0" tint="-4.9989318521683403E-2"/>
        </patternFill>
      </fill>
    </dxf>
    <dxf>
      <font>
        <b/>
        <i val="0"/>
      </font>
      <fill>
        <patternFill>
          <bgColor theme="0" tint="-0.24994659260841701"/>
        </patternFill>
      </fill>
      <border>
        <top style="thin">
          <color auto="1"/>
        </top>
        <vertical/>
        <horizontal/>
      </border>
    </dxf>
    <dxf>
      <fill>
        <patternFill>
          <bgColor rgb="FFFFFFCC"/>
        </patternFill>
      </fill>
      <border>
        <left style="hair">
          <color auto="1"/>
        </left>
        <right style="hair">
          <color auto="1"/>
        </right>
        <top style="hair">
          <color auto="1"/>
        </top>
        <bottom style="hair">
          <color auto="1"/>
        </bottom>
        <vertical/>
        <horizontal/>
      </border>
    </dxf>
    <dxf>
      <border>
        <top style="thin">
          <color auto="1"/>
        </top>
        <vertical/>
        <horizontal/>
      </border>
    </dxf>
    <dxf>
      <border>
        <top style="thin">
          <color auto="1"/>
        </top>
        <vertical/>
        <horizontal/>
      </border>
    </dxf>
    <dxf>
      <font>
        <b/>
        <i val="0"/>
        <color rgb="FFFF0000"/>
      </font>
    </dxf>
    <dxf>
      <font>
        <b/>
        <i val="0"/>
        <color rgb="FFFF0000"/>
      </font>
    </dxf>
    <dxf>
      <fill>
        <patternFill>
          <bgColor theme="4" tint="0.79998168889431442"/>
        </patternFill>
      </fill>
    </dxf>
    <dxf>
      <font>
        <b/>
        <i val="0"/>
      </font>
      <fill>
        <patternFill>
          <bgColor theme="0" tint="-0.14996795556505021"/>
        </patternFill>
      </fill>
      <border>
        <top style="thin">
          <color auto="1"/>
        </top>
        <vertical/>
        <horizontal/>
      </border>
    </dxf>
    <dxf>
      <border>
        <right style="thin">
          <color auto="1"/>
        </right>
        <vertical/>
        <horizontal/>
      </border>
    </dxf>
    <dxf>
      <fill>
        <patternFill patternType="gray0625"/>
      </fill>
    </dxf>
    <dxf>
      <border>
        <left style="thin">
          <color auto="1"/>
        </left>
        <vertical/>
        <horizontal/>
      </border>
    </dxf>
    <dxf>
      <fill>
        <patternFill>
          <bgColor rgb="FFFFFFCC"/>
        </patternFill>
      </fill>
      <border>
        <left style="hair">
          <color auto="1"/>
        </left>
        <right style="hair">
          <color auto="1"/>
        </right>
        <top style="hair">
          <color auto="1"/>
        </top>
        <bottom style="hair">
          <color auto="1"/>
        </bottom>
        <vertical/>
        <horizontal/>
      </border>
    </dxf>
    <dxf>
      <fill>
        <patternFill>
          <bgColor rgb="FFFFFFCC"/>
        </patternFill>
      </fill>
      <border>
        <left style="hair">
          <color auto="1"/>
        </left>
        <right style="hair">
          <color auto="1"/>
        </right>
        <top style="hair">
          <color auto="1"/>
        </top>
        <bottom style="hair">
          <color auto="1"/>
        </bottom>
        <vertical/>
        <horizontal/>
      </border>
    </dxf>
    <dxf>
      <font>
        <b/>
        <i val="0"/>
        <color rgb="FFFF0000"/>
      </font>
    </dxf>
    <dxf>
      <font>
        <color rgb="FF006100"/>
      </font>
      <fill>
        <patternFill>
          <bgColor rgb="FFC6EFCE"/>
        </patternFill>
      </fill>
    </dxf>
    <dxf>
      <fill>
        <patternFill>
          <bgColor rgb="FFFFFFCC"/>
        </patternFill>
      </fill>
      <border>
        <left style="hair">
          <color auto="1"/>
        </left>
        <right style="hair">
          <color auto="1"/>
        </right>
        <top style="hair">
          <color auto="1"/>
        </top>
        <bottom style="hair">
          <color auto="1"/>
        </bottom>
        <vertical/>
        <horizontal/>
      </border>
    </dxf>
    <dxf>
      <fill>
        <patternFill>
          <bgColor rgb="FFFFFFCC"/>
        </patternFill>
      </fill>
      <border>
        <left style="hair">
          <color auto="1"/>
        </left>
        <right style="hair">
          <color auto="1"/>
        </right>
        <top style="hair">
          <color auto="1"/>
        </top>
        <bottom style="hair">
          <color auto="1"/>
        </bottom>
        <vertical/>
        <horizontal/>
      </border>
    </dxf>
    <dxf>
      <font>
        <b/>
        <i val="0"/>
        <color rgb="FFFF0000"/>
      </font>
    </dxf>
    <dxf>
      <font>
        <b/>
        <i val="0"/>
        <color rgb="FFFF0000"/>
      </font>
    </dxf>
    <dxf>
      <fill>
        <patternFill>
          <bgColor rgb="FFFFFFCC"/>
        </patternFill>
      </fill>
      <border>
        <left style="hair">
          <color auto="1"/>
        </left>
        <right style="hair">
          <color auto="1"/>
        </right>
        <top style="hair">
          <color auto="1"/>
        </top>
        <bottom style="hair">
          <color auto="1"/>
        </bottom>
        <vertical/>
        <horizontal/>
      </border>
    </dxf>
    <dxf>
      <font>
        <color rgb="FF006100"/>
      </font>
      <fill>
        <patternFill>
          <bgColor rgb="FFC6EFCE"/>
        </patternFill>
      </fill>
    </dxf>
    <dxf>
      <font>
        <color rgb="FF006100"/>
      </font>
      <fill>
        <patternFill>
          <bgColor rgb="FFC6EFCE"/>
        </patternFill>
      </fill>
    </dxf>
    <dxf>
      <font>
        <b/>
        <i val="0"/>
      </font>
      <fill>
        <patternFill>
          <bgColor theme="4" tint="0.79998168889431442"/>
        </patternFill>
      </fill>
    </dxf>
    <dxf>
      <numFmt numFmtId="14" formatCode="0.00%"/>
    </dxf>
    <dxf>
      <numFmt numFmtId="9" formatCode="&quot;$&quot;#,##0_);\(&quot;$&quot;#,##0\)"/>
    </dxf>
    <dxf>
      <font>
        <color rgb="FF9C6500"/>
      </font>
      <fill>
        <patternFill>
          <bgColor rgb="FFFFEB9C"/>
        </patternFill>
      </fill>
    </dxf>
    <dxf>
      <font>
        <color rgb="FF9C0006"/>
      </font>
      <fill>
        <patternFill>
          <bgColor rgb="FFFFC7CE"/>
        </patternFill>
      </fill>
    </dxf>
    <dxf>
      <font>
        <color theme="5" tint="-0.499984740745262"/>
      </font>
      <fill>
        <patternFill>
          <bgColor theme="5" tint="0.79998168889431442"/>
        </patternFill>
      </fill>
    </dxf>
    <dxf>
      <font>
        <color rgb="FF7030A0"/>
      </font>
      <fill>
        <patternFill>
          <bgColor rgb="FFCCCCFF"/>
        </patternFill>
      </fill>
    </dxf>
    <dxf>
      <font>
        <color rgb="FF9C0006"/>
      </font>
      <fill>
        <patternFill>
          <bgColor rgb="FFFFC7CE"/>
        </patternFill>
      </fill>
    </dxf>
    <dxf>
      <font>
        <color rgb="FF9C6500"/>
      </font>
      <fill>
        <patternFill>
          <bgColor rgb="FFFFEB9C"/>
        </patternFill>
      </fill>
    </dxf>
    <dxf>
      <font>
        <color rgb="FF7030A0"/>
      </font>
      <fill>
        <patternFill>
          <bgColor rgb="FFCCCCFF"/>
        </patternFill>
      </fill>
    </dxf>
    <dxf>
      <fill>
        <patternFill>
          <bgColor rgb="FFFFFFCC"/>
        </patternFill>
      </fill>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ont>
        <color rgb="FF006100"/>
      </font>
      <fill>
        <patternFill>
          <bgColor rgb="FFC6EFCE"/>
        </patternFill>
      </fill>
    </dxf>
    <dxf>
      <font>
        <b/>
        <i val="0"/>
        <color rgb="FFFF0000"/>
      </font>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b/>
        <i val="0"/>
      </font>
    </dxf>
    <dxf>
      <fill>
        <patternFill>
          <bgColor rgb="FFFFFFCC"/>
        </patternFill>
      </fill>
      <border>
        <left style="hair">
          <color auto="1"/>
        </left>
        <right style="hair">
          <color auto="1"/>
        </right>
        <top style="hair">
          <color auto="1"/>
        </top>
        <bottom style="hair">
          <color auto="1"/>
        </bottom>
        <vertical/>
        <horizontal/>
      </border>
    </dxf>
    <dxf>
      <fill>
        <patternFill patternType="none">
          <bgColor auto="1"/>
        </patternFill>
      </fill>
      <border>
        <left style="hair">
          <color auto="1"/>
        </left>
        <right style="hair">
          <color auto="1"/>
        </right>
        <top style="hair">
          <color auto="1"/>
        </top>
        <bottom style="hair">
          <color auto="1"/>
        </bottom>
        <vertical/>
        <horizontal/>
      </border>
    </dxf>
    <dxf>
      <fill>
        <patternFill patternType="none">
          <bgColor auto="1"/>
        </patternFill>
      </fill>
      <border>
        <left style="hair">
          <color auto="1"/>
        </left>
        <right style="hair">
          <color auto="1"/>
        </right>
        <top style="hair">
          <color auto="1"/>
        </top>
        <bottom style="hair">
          <color auto="1"/>
        </bottom>
        <vertical/>
        <horizontal/>
      </border>
    </dxf>
    <dxf>
      <font>
        <b/>
        <i val="0"/>
        <color rgb="FFFF0000"/>
      </font>
    </dxf>
    <dxf>
      <font>
        <b/>
        <i val="0"/>
        <color rgb="FFFF0000"/>
      </font>
    </dxf>
    <dxf>
      <border>
        <bottom style="thin">
          <color auto="1"/>
        </bottom>
        <vertical/>
        <horizontal/>
      </border>
    </dxf>
    <dxf>
      <border>
        <top style="thin">
          <color auto="1"/>
        </top>
        <vertical/>
        <horizontal/>
      </border>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ill>
        <patternFill>
          <bgColor rgb="FFFFFFCC"/>
        </patternFill>
      </fill>
      <border>
        <left style="hair">
          <color auto="1"/>
        </left>
        <right style="hair">
          <color auto="1"/>
        </right>
        <top style="hair">
          <color auto="1"/>
        </top>
        <bottom style="hair">
          <color auto="1"/>
        </bottom>
        <vertical/>
        <horizontal/>
      </border>
    </dxf>
    <dxf>
      <fill>
        <patternFill>
          <bgColor rgb="FFFFFFCC"/>
        </patternFill>
      </fill>
      <border>
        <left style="hair">
          <color auto="1"/>
        </left>
        <right style="hair">
          <color auto="1"/>
        </right>
        <top style="hair">
          <color auto="1"/>
        </top>
        <bottom style="hair">
          <color auto="1"/>
        </bottom>
        <vertical/>
        <horizontal/>
      </border>
    </dxf>
    <dxf>
      <font>
        <b/>
        <i val="0"/>
        <color rgb="FFFF0000"/>
      </font>
    </dxf>
    <dxf>
      <fill>
        <patternFill>
          <bgColor theme="0" tint="-4.9989318521683403E-2"/>
        </patternFill>
      </fill>
    </dxf>
    <dxf>
      <font>
        <b/>
        <i val="0"/>
      </font>
      <fill>
        <patternFill>
          <bgColor theme="0" tint="-0.24994659260841701"/>
        </patternFill>
      </fill>
      <border>
        <top style="thin">
          <color auto="1"/>
        </top>
        <vertical/>
        <horizontal/>
      </border>
    </dxf>
    <dxf>
      <fill>
        <patternFill>
          <bgColor rgb="FFFFFFCC"/>
        </patternFill>
      </fill>
      <border>
        <left style="hair">
          <color auto="1"/>
        </left>
        <right style="hair">
          <color auto="1"/>
        </right>
        <top style="hair">
          <color auto="1"/>
        </top>
        <bottom style="hair">
          <color auto="1"/>
        </bottom>
        <vertical/>
        <horizontal/>
      </border>
    </dxf>
    <dxf>
      <border>
        <top style="thin">
          <color auto="1"/>
        </top>
        <vertical/>
        <horizontal/>
      </border>
    </dxf>
    <dxf>
      <border>
        <top style="thin">
          <color auto="1"/>
        </top>
        <vertical/>
        <horizontal/>
      </border>
    </dxf>
    <dxf>
      <font>
        <b/>
        <i val="0"/>
        <color rgb="FFFF0000"/>
      </font>
    </dxf>
    <dxf>
      <font>
        <b/>
        <i val="0"/>
        <color rgb="FFFF0000"/>
      </font>
    </dxf>
    <dxf>
      <fill>
        <patternFill>
          <bgColor theme="4" tint="0.79998168889431442"/>
        </patternFill>
      </fill>
    </dxf>
    <dxf>
      <font>
        <b/>
        <i val="0"/>
      </font>
      <fill>
        <patternFill>
          <bgColor theme="0" tint="-0.14996795556505021"/>
        </patternFill>
      </fill>
      <border>
        <top style="thin">
          <color auto="1"/>
        </top>
        <vertical/>
        <horizontal/>
      </border>
    </dxf>
    <dxf>
      <border>
        <right style="thin">
          <color auto="1"/>
        </right>
        <vertical/>
        <horizontal/>
      </border>
    </dxf>
    <dxf>
      <fill>
        <patternFill patternType="gray0625"/>
      </fill>
    </dxf>
    <dxf>
      <border>
        <left style="thin">
          <color auto="1"/>
        </left>
        <vertical/>
        <horizontal/>
      </border>
    </dxf>
    <dxf>
      <fill>
        <patternFill>
          <bgColor rgb="FFFFFFCC"/>
        </patternFill>
      </fill>
      <border>
        <left style="hair">
          <color auto="1"/>
        </left>
        <right style="hair">
          <color auto="1"/>
        </right>
        <top style="hair">
          <color auto="1"/>
        </top>
        <bottom style="hair">
          <color auto="1"/>
        </bottom>
        <vertical/>
        <horizontal/>
      </border>
    </dxf>
    <dxf>
      <fill>
        <patternFill>
          <bgColor rgb="FFFFFFCC"/>
        </patternFill>
      </fill>
      <border>
        <left style="hair">
          <color auto="1"/>
        </left>
        <right style="hair">
          <color auto="1"/>
        </right>
        <top style="hair">
          <color auto="1"/>
        </top>
        <bottom style="hair">
          <color auto="1"/>
        </bottom>
        <vertical/>
        <horizontal/>
      </border>
    </dxf>
    <dxf>
      <font>
        <b/>
        <i val="0"/>
        <color rgb="FFFF0000"/>
      </font>
    </dxf>
    <dxf>
      <font>
        <color rgb="FF006100"/>
      </font>
      <fill>
        <patternFill>
          <bgColor rgb="FFC6EFCE"/>
        </patternFill>
      </fill>
    </dxf>
    <dxf>
      <fill>
        <patternFill>
          <bgColor rgb="FFFFFFCC"/>
        </patternFill>
      </fill>
      <border>
        <left style="hair">
          <color auto="1"/>
        </left>
        <right style="hair">
          <color auto="1"/>
        </right>
        <top style="hair">
          <color auto="1"/>
        </top>
        <bottom style="hair">
          <color auto="1"/>
        </bottom>
        <vertical/>
        <horizontal/>
      </border>
    </dxf>
    <dxf>
      <fill>
        <patternFill>
          <bgColor rgb="FFFFFFCC"/>
        </patternFill>
      </fill>
      <border>
        <left style="hair">
          <color auto="1"/>
        </left>
        <right style="hair">
          <color auto="1"/>
        </right>
        <top style="hair">
          <color auto="1"/>
        </top>
        <bottom style="hair">
          <color auto="1"/>
        </bottom>
        <vertical/>
        <horizontal/>
      </border>
    </dxf>
    <dxf>
      <font>
        <b/>
        <i val="0"/>
        <color rgb="FFFF0000"/>
      </font>
    </dxf>
    <dxf>
      <font>
        <b/>
        <i val="0"/>
        <color rgb="FFFF0000"/>
      </font>
    </dxf>
  </dxfs>
  <tableStyles count="0" defaultTableStyle="TableStyleMedium2" defaultPivotStyle="PivotStyleLight16"/>
  <colors>
    <mruColors>
      <color rgb="FFFFFFCC"/>
      <color rgb="FFCCCCFF"/>
      <color rgb="FFC6EFCE"/>
      <color rgb="FF0061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238125</xdr:colOff>
          <xdr:row>1</xdr:row>
          <xdr:rowOff>76200</xdr:rowOff>
        </xdr:from>
        <xdr:to>
          <xdr:col>9</xdr:col>
          <xdr:colOff>342900</xdr:colOff>
          <xdr:row>3</xdr:row>
          <xdr:rowOff>19050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Rate Update within Existing 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xdr:row>
          <xdr:rowOff>66675</xdr:rowOff>
        </xdr:from>
        <xdr:to>
          <xdr:col>6</xdr:col>
          <xdr:colOff>171450</xdr:colOff>
          <xdr:row>3</xdr:row>
          <xdr:rowOff>19050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New ST Request</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ac3814\AppData\Local\Microsoft\Windows\INetCache\Content.Outlook\ALOL2440\RBSA%20Worksheet%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 val="Costs"/>
    </sheetNames>
    <sheetDataSet>
      <sheetData sheetId="0" refreshError="1">
        <row r="1">
          <cell r="A1" t="str">
            <v>RBSA Worksheet--Lab/Title</v>
          </cell>
        </row>
        <row r="2">
          <cell r="A2" t="str">
            <v>Manager</v>
          </cell>
        </row>
        <row r="3">
          <cell r="A3" t="str">
            <v>Speedtype</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compliance.uccs.edu/news/record-retention" TargetMode="External"/><Relationship Id="rId7" Type="http://schemas.openxmlformats.org/officeDocument/2006/relationships/hyperlink" Target="https://rmd.uccs.edu/uccs-controllers-office/frequently-asked-questions/rate-based-service-activities" TargetMode="External"/><Relationship Id="rId2" Type="http://schemas.openxmlformats.org/officeDocument/2006/relationships/hyperlink" Target="https://rmd.uccs.edu/uccs-controllers-office/frequently-asked-questions/internal-sales-activity-rate" TargetMode="External"/><Relationship Id="rId1" Type="http://schemas.openxmlformats.org/officeDocument/2006/relationships/hyperlink" Target="mailto:rates@colorado.edu?subject=Rate-setting%20question" TargetMode="External"/><Relationship Id="rId6" Type="http://schemas.openxmlformats.org/officeDocument/2006/relationships/hyperlink" Target="https://rmd.uccs.edu/uccs-controllers-office/ubit-faqs" TargetMode="External"/><Relationship Id="rId5" Type="http://schemas.openxmlformats.org/officeDocument/2006/relationships/hyperlink" Target="https://rmd.uccs.edu/uccs-controllers-office/frequently-asked-questions/rate-based-service-activities" TargetMode="External"/><Relationship Id="rId4" Type="http://schemas.openxmlformats.org/officeDocument/2006/relationships/hyperlink" Target="https://rmd.uccs.edu/uccs-controllers-office"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bin"/><Relationship Id="rId1" Type="http://schemas.openxmlformats.org/officeDocument/2006/relationships/hyperlink" Target="mailto:rates@colorado.edu?subject=Additional%20rows%20for%20expenses" TargetMode="External"/><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mailto:rates@colorado.edu?subject=Additional%20rows%20for%20expenses"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colorado.edu/bfp/planning-resources/rate-based-service-activities/rbsa-bookkeeping" TargetMode="External"/><Relationship Id="rId1" Type="http://schemas.openxmlformats.org/officeDocument/2006/relationships/hyperlink" Target="http://www.colorado.edu/abs/interdepartmental-sales-purcha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B4854"/>
  <sheetViews>
    <sheetView showGridLines="0" tabSelected="1" topLeftCell="A64" zoomScaleNormal="100" zoomScaleSheetLayoutView="100" workbookViewId="0">
      <selection activeCell="C34" sqref="C34:G34"/>
    </sheetView>
  </sheetViews>
  <sheetFormatPr defaultRowHeight="12.75" x14ac:dyDescent="0.2"/>
  <cols>
    <col min="1" max="1" width="1.42578125" style="741" customWidth="1"/>
    <col min="2" max="3" width="3" style="741" customWidth="1"/>
    <col min="4" max="4" width="16" style="741" customWidth="1"/>
    <col min="5" max="5" width="8.85546875" style="741" customWidth="1"/>
    <col min="6" max="6" width="55.5703125" style="741" customWidth="1"/>
    <col min="7" max="53" width="9.140625" style="741"/>
    <col min="54" max="54" width="56.7109375" style="741" customWidth="1"/>
    <col min="55" max="260" width="9.140625" style="741"/>
    <col min="261" max="261" width="80.7109375" style="741" customWidth="1"/>
    <col min="262" max="516" width="9.140625" style="741"/>
    <col min="517" max="517" width="80.7109375" style="741" customWidth="1"/>
    <col min="518" max="772" width="9.140625" style="741"/>
    <col min="773" max="773" width="80.7109375" style="741" customWidth="1"/>
    <col min="774" max="1028" width="9.140625" style="741"/>
    <col min="1029" max="1029" width="80.7109375" style="741" customWidth="1"/>
    <col min="1030" max="1284" width="9.140625" style="741"/>
    <col min="1285" max="1285" width="80.7109375" style="741" customWidth="1"/>
    <col min="1286" max="1540" width="9.140625" style="741"/>
    <col min="1541" max="1541" width="80.7109375" style="741" customWidth="1"/>
    <col min="1542" max="1796" width="9.140625" style="741"/>
    <col min="1797" max="1797" width="80.7109375" style="741" customWidth="1"/>
    <col min="1798" max="2052" width="9.140625" style="741"/>
    <col min="2053" max="2053" width="80.7109375" style="741" customWidth="1"/>
    <col min="2054" max="2308" width="9.140625" style="741"/>
    <col min="2309" max="2309" width="80.7109375" style="741" customWidth="1"/>
    <col min="2310" max="2564" width="9.140625" style="741"/>
    <col min="2565" max="2565" width="80.7109375" style="741" customWidth="1"/>
    <col min="2566" max="2820" width="9.140625" style="741"/>
    <col min="2821" max="2821" width="80.7109375" style="741" customWidth="1"/>
    <col min="2822" max="3076" width="9.140625" style="741"/>
    <col min="3077" max="3077" width="80.7109375" style="741" customWidth="1"/>
    <col min="3078" max="3332" width="9.140625" style="741"/>
    <col min="3333" max="3333" width="80.7109375" style="741" customWidth="1"/>
    <col min="3334" max="3588" width="9.140625" style="741"/>
    <col min="3589" max="3589" width="80.7109375" style="741" customWidth="1"/>
    <col min="3590" max="3844" width="9.140625" style="741"/>
    <col min="3845" max="3845" width="80.7109375" style="741" customWidth="1"/>
    <col min="3846" max="4100" width="9.140625" style="741"/>
    <col min="4101" max="4101" width="80.7109375" style="741" customWidth="1"/>
    <col min="4102" max="4356" width="9.140625" style="741"/>
    <col min="4357" max="4357" width="80.7109375" style="741" customWidth="1"/>
    <col min="4358" max="4612" width="9.140625" style="741"/>
    <col min="4613" max="4613" width="80.7109375" style="741" customWidth="1"/>
    <col min="4614" max="4868" width="9.140625" style="741"/>
    <col min="4869" max="4869" width="80.7109375" style="741" customWidth="1"/>
    <col min="4870" max="5124" width="9.140625" style="741"/>
    <col min="5125" max="5125" width="80.7109375" style="741" customWidth="1"/>
    <col min="5126" max="5380" width="9.140625" style="741"/>
    <col min="5381" max="5381" width="80.7109375" style="741" customWidth="1"/>
    <col min="5382" max="5636" width="9.140625" style="741"/>
    <col min="5637" max="5637" width="80.7109375" style="741" customWidth="1"/>
    <col min="5638" max="5892" width="9.140625" style="741"/>
    <col min="5893" max="5893" width="80.7109375" style="741" customWidth="1"/>
    <col min="5894" max="6148" width="9.140625" style="741"/>
    <col min="6149" max="6149" width="80.7109375" style="741" customWidth="1"/>
    <col min="6150" max="6404" width="9.140625" style="741"/>
    <col min="6405" max="6405" width="80.7109375" style="741" customWidth="1"/>
    <col min="6406" max="6660" width="9.140625" style="741"/>
    <col min="6661" max="6661" width="80.7109375" style="741" customWidth="1"/>
    <col min="6662" max="6916" width="9.140625" style="741"/>
    <col min="6917" max="6917" width="80.7109375" style="741" customWidth="1"/>
    <col min="6918" max="7172" width="9.140625" style="741"/>
    <col min="7173" max="7173" width="80.7109375" style="741" customWidth="1"/>
    <col min="7174" max="7428" width="9.140625" style="741"/>
    <col min="7429" max="7429" width="80.7109375" style="741" customWidth="1"/>
    <col min="7430" max="7684" width="9.140625" style="741"/>
    <col min="7685" max="7685" width="80.7109375" style="741" customWidth="1"/>
    <col min="7686" max="7940" width="9.140625" style="741"/>
    <col min="7941" max="7941" width="80.7109375" style="741" customWidth="1"/>
    <col min="7942" max="8196" width="9.140625" style="741"/>
    <col min="8197" max="8197" width="80.7109375" style="741" customWidth="1"/>
    <col min="8198" max="8452" width="9.140625" style="741"/>
    <col min="8453" max="8453" width="80.7109375" style="741" customWidth="1"/>
    <col min="8454" max="8708" width="9.140625" style="741"/>
    <col min="8709" max="8709" width="80.7109375" style="741" customWidth="1"/>
    <col min="8710" max="8964" width="9.140625" style="741"/>
    <col min="8965" max="8965" width="80.7109375" style="741" customWidth="1"/>
    <col min="8966" max="9220" width="9.140625" style="741"/>
    <col min="9221" max="9221" width="80.7109375" style="741" customWidth="1"/>
    <col min="9222" max="9476" width="9.140625" style="741"/>
    <col min="9477" max="9477" width="80.7109375" style="741" customWidth="1"/>
    <col min="9478" max="9732" width="9.140625" style="741"/>
    <col min="9733" max="9733" width="80.7109375" style="741" customWidth="1"/>
    <col min="9734" max="9988" width="9.140625" style="741"/>
    <col min="9989" max="9989" width="80.7109375" style="741" customWidth="1"/>
    <col min="9990" max="10244" width="9.140625" style="741"/>
    <col min="10245" max="10245" width="80.7109375" style="741" customWidth="1"/>
    <col min="10246" max="10500" width="9.140625" style="741"/>
    <col min="10501" max="10501" width="80.7109375" style="741" customWidth="1"/>
    <col min="10502" max="10756" width="9.140625" style="741"/>
    <col min="10757" max="10757" width="80.7109375" style="741" customWidth="1"/>
    <col min="10758" max="11012" width="9.140625" style="741"/>
    <col min="11013" max="11013" width="80.7109375" style="741" customWidth="1"/>
    <col min="11014" max="11268" width="9.140625" style="741"/>
    <col min="11269" max="11269" width="80.7109375" style="741" customWidth="1"/>
    <col min="11270" max="11524" width="9.140625" style="741"/>
    <col min="11525" max="11525" width="80.7109375" style="741" customWidth="1"/>
    <col min="11526" max="11780" width="9.140625" style="741"/>
    <col min="11781" max="11781" width="80.7109375" style="741" customWidth="1"/>
    <col min="11782" max="12036" width="9.140625" style="741"/>
    <col min="12037" max="12037" width="80.7109375" style="741" customWidth="1"/>
    <col min="12038" max="12292" width="9.140625" style="741"/>
    <col min="12293" max="12293" width="80.7109375" style="741" customWidth="1"/>
    <col min="12294" max="12548" width="9.140625" style="741"/>
    <col min="12549" max="12549" width="80.7109375" style="741" customWidth="1"/>
    <col min="12550" max="12804" width="9.140625" style="741"/>
    <col min="12805" max="12805" width="80.7109375" style="741" customWidth="1"/>
    <col min="12806" max="13060" width="9.140625" style="741"/>
    <col min="13061" max="13061" width="80.7109375" style="741" customWidth="1"/>
    <col min="13062" max="13316" width="9.140625" style="741"/>
    <col min="13317" max="13317" width="80.7109375" style="741" customWidth="1"/>
    <col min="13318" max="13572" width="9.140625" style="741"/>
    <col min="13573" max="13573" width="80.7109375" style="741" customWidth="1"/>
    <col min="13574" max="13828" width="9.140625" style="741"/>
    <col min="13829" max="13829" width="80.7109375" style="741" customWidth="1"/>
    <col min="13830" max="14084" width="9.140625" style="741"/>
    <col min="14085" max="14085" width="80.7109375" style="741" customWidth="1"/>
    <col min="14086" max="14340" width="9.140625" style="741"/>
    <col min="14341" max="14341" width="80.7109375" style="741" customWidth="1"/>
    <col min="14342" max="14596" width="9.140625" style="741"/>
    <col min="14597" max="14597" width="80.7109375" style="741" customWidth="1"/>
    <col min="14598" max="14852" width="9.140625" style="741"/>
    <col min="14853" max="14853" width="80.7109375" style="741" customWidth="1"/>
    <col min="14854" max="15108" width="9.140625" style="741"/>
    <col min="15109" max="15109" width="80.7109375" style="741" customWidth="1"/>
    <col min="15110" max="15364" width="9.140625" style="741"/>
    <col min="15365" max="15365" width="80.7109375" style="741" customWidth="1"/>
    <col min="15366" max="15620" width="9.140625" style="741"/>
    <col min="15621" max="15621" width="80.7109375" style="741" customWidth="1"/>
    <col min="15622" max="15876" width="9.140625" style="741"/>
    <col min="15877" max="15877" width="80.7109375" style="741" customWidth="1"/>
    <col min="15878" max="16132" width="9.140625" style="741"/>
    <col min="16133" max="16133" width="80.7109375" style="741" customWidth="1"/>
    <col min="16134" max="16384" width="9.140625" style="741"/>
  </cols>
  <sheetData>
    <row r="1" spans="1:7" ht="20.25" x14ac:dyDescent="0.2">
      <c r="B1" s="1040" t="str">
        <f>"UCCS "&amp;Control!C6&amp;" Rate-Based Service Activity - Rate Development"</f>
        <v>UCCS FY23 Rate-Based Service Activity - Rate Development</v>
      </c>
      <c r="C1" s="1040"/>
      <c r="D1" s="1040"/>
      <c r="E1" s="1040"/>
      <c r="F1" s="1040"/>
    </row>
    <row r="2" spans="1:7" ht="20.25" x14ac:dyDescent="0.2">
      <c r="B2" s="1040" t="s">
        <v>242</v>
      </c>
      <c r="C2" s="1040"/>
      <c r="D2" s="1040"/>
      <c r="E2" s="1040"/>
      <c r="F2" s="1040"/>
    </row>
    <row r="3" spans="1:7" ht="20.25" x14ac:dyDescent="0.2">
      <c r="D3" s="742"/>
      <c r="E3" s="742"/>
    </row>
    <row r="4" spans="1:7" ht="15" x14ac:dyDescent="0.2">
      <c r="A4" s="743"/>
      <c r="B4" s="744" t="s">
        <v>243</v>
      </c>
      <c r="C4" s="745"/>
      <c r="D4" s="743"/>
      <c r="E4" s="743"/>
      <c r="F4" s="743"/>
    </row>
    <row r="5" spans="1:7" ht="6.75" customHeight="1" x14ac:dyDescent="0.2">
      <c r="A5" s="743"/>
      <c r="B5" s="744"/>
      <c r="C5" s="745"/>
      <c r="D5" s="743"/>
      <c r="E5" s="743"/>
      <c r="F5" s="743"/>
    </row>
    <row r="6" spans="1:7" x14ac:dyDescent="0.2">
      <c r="C6" s="746" t="s">
        <v>202</v>
      </c>
      <c r="D6" s="747" t="s">
        <v>203</v>
      </c>
      <c r="E6" s="1041" t="s">
        <v>260</v>
      </c>
      <c r="F6" s="1041"/>
      <c r="G6" s="1041"/>
    </row>
    <row r="7" spans="1:7" x14ac:dyDescent="0.2">
      <c r="C7" s="746"/>
      <c r="D7" s="749"/>
      <c r="E7" s="1041"/>
      <c r="F7" s="1041"/>
      <c r="G7" s="1041"/>
    </row>
    <row r="8" spans="1:7" ht="4.5" customHeight="1" x14ac:dyDescent="0.2">
      <c r="D8" s="750"/>
      <c r="E8" s="750"/>
      <c r="F8" s="749"/>
      <c r="G8" s="751"/>
    </row>
    <row r="9" spans="1:7" x14ac:dyDescent="0.2">
      <c r="D9" s="752" t="s">
        <v>204</v>
      </c>
      <c r="E9" s="748" t="s">
        <v>244</v>
      </c>
      <c r="F9" s="748"/>
    </row>
    <row r="10" spans="1:7" ht="4.5" customHeight="1" x14ac:dyDescent="0.2">
      <c r="D10" s="750"/>
      <c r="E10" s="750"/>
    </row>
    <row r="11" spans="1:7" x14ac:dyDescent="0.2">
      <c r="D11" s="746" t="s">
        <v>261</v>
      </c>
      <c r="E11" s="746"/>
    </row>
    <row r="12" spans="1:7" s="1025" customFormat="1" ht="4.5" customHeight="1" x14ac:dyDescent="0.2">
      <c r="D12" s="750"/>
      <c r="E12" s="750"/>
    </row>
    <row r="13" spans="1:7" s="1025" customFormat="1" ht="43.5" customHeight="1" x14ac:dyDescent="0.2">
      <c r="C13" s="746" t="s">
        <v>205</v>
      </c>
      <c r="D13" s="1043" t="s">
        <v>412</v>
      </c>
      <c r="E13" s="1043"/>
      <c r="F13" s="1043"/>
    </row>
    <row r="14" spans="1:7" ht="4.5" customHeight="1" x14ac:dyDescent="0.2">
      <c r="C14" s="746"/>
      <c r="D14" s="746"/>
      <c r="E14" s="746"/>
      <c r="F14" s="1025"/>
      <c r="G14" s="1025"/>
    </row>
    <row r="15" spans="1:7" ht="25.5" customHeight="1" x14ac:dyDescent="0.2">
      <c r="B15" s="7"/>
      <c r="C15" s="1031" t="s">
        <v>206</v>
      </c>
      <c r="D15" s="1042" t="s">
        <v>413</v>
      </c>
      <c r="E15" s="1042"/>
      <c r="F15" s="1042"/>
      <c r="G15" s="1042"/>
    </row>
    <row r="16" spans="1:7" x14ac:dyDescent="0.2">
      <c r="C16" s="746"/>
      <c r="D16" s="746"/>
      <c r="E16" s="746"/>
    </row>
    <row r="17" spans="1:7" ht="25.5" customHeight="1" x14ac:dyDescent="0.2">
      <c r="C17" s="1038" t="s">
        <v>271</v>
      </c>
      <c r="D17" s="1038"/>
      <c r="E17" s="1038"/>
      <c r="F17" s="1038"/>
      <c r="G17" s="1038"/>
    </row>
    <row r="18" spans="1:7" x14ac:dyDescent="0.2">
      <c r="C18" s="824"/>
      <c r="D18" s="824"/>
      <c r="E18" s="824"/>
      <c r="F18" s="824"/>
      <c r="G18" s="824"/>
    </row>
    <row r="19" spans="1:7" ht="41.25" customHeight="1" x14ac:dyDescent="0.2">
      <c r="C19" s="1038" t="s">
        <v>273</v>
      </c>
      <c r="D19" s="1038"/>
      <c r="E19" s="1038"/>
      <c r="F19" s="1038"/>
      <c r="G19" s="1038"/>
    </row>
    <row r="20" spans="1:7" x14ac:dyDescent="0.2">
      <c r="C20" s="746"/>
      <c r="D20" s="746"/>
      <c r="F20" s="824"/>
      <c r="G20" s="824"/>
    </row>
    <row r="21" spans="1:7" ht="25.5" customHeight="1" x14ac:dyDescent="0.2">
      <c r="C21" s="1038" t="s">
        <v>237</v>
      </c>
      <c r="D21" s="1038"/>
      <c r="E21" s="1038"/>
      <c r="F21" s="1038"/>
      <c r="G21" s="1038"/>
    </row>
    <row r="22" spans="1:7" x14ac:dyDescent="0.2">
      <c r="D22" s="750"/>
      <c r="E22" s="750"/>
    </row>
    <row r="23" spans="1:7" ht="15.75" x14ac:dyDescent="0.2">
      <c r="A23" s="743"/>
      <c r="B23" s="753" t="s">
        <v>323</v>
      </c>
      <c r="C23" s="754"/>
      <c r="D23" s="743"/>
      <c r="E23" s="743"/>
      <c r="F23" s="743"/>
    </row>
    <row r="24" spans="1:7" s="743" customFormat="1" ht="6.75" customHeight="1" x14ac:dyDescent="0.2">
      <c r="B24" s="753"/>
      <c r="C24" s="760"/>
    </row>
    <row r="25" spans="1:7" ht="51" customHeight="1" x14ac:dyDescent="0.2">
      <c r="A25" s="743"/>
      <c r="B25" s="743"/>
      <c r="C25" s="1037" t="s">
        <v>398</v>
      </c>
      <c r="D25" s="1037"/>
      <c r="E25" s="1037"/>
      <c r="F25" s="1037"/>
      <c r="G25" s="1037"/>
    </row>
    <row r="26" spans="1:7" x14ac:dyDescent="0.2">
      <c r="C26" s="1034" t="s">
        <v>245</v>
      </c>
      <c r="D26" s="1035"/>
      <c r="E26" s="1035"/>
      <c r="F26" s="1033" t="s">
        <v>415</v>
      </c>
      <c r="G26" s="1034"/>
    </row>
    <row r="27" spans="1:7" x14ac:dyDescent="0.2">
      <c r="C27" s="1050" t="s">
        <v>411</v>
      </c>
      <c r="D27" s="1050"/>
      <c r="E27" s="1050"/>
      <c r="F27" s="1050"/>
      <c r="G27" s="1050"/>
    </row>
    <row r="28" spans="1:7" x14ac:dyDescent="0.2">
      <c r="C28" s="1034" t="s">
        <v>246</v>
      </c>
      <c r="D28" s="1036"/>
      <c r="E28" s="1036"/>
      <c r="F28" s="1034"/>
      <c r="G28" s="1034"/>
    </row>
    <row r="29" spans="1:7" x14ac:dyDescent="0.2">
      <c r="D29" s="750"/>
      <c r="E29" s="750"/>
    </row>
    <row r="30" spans="1:7" ht="15.75" x14ac:dyDescent="0.2">
      <c r="A30" s="743"/>
      <c r="B30" s="753" t="s">
        <v>247</v>
      </c>
      <c r="C30" s="754"/>
      <c r="D30" s="743"/>
      <c r="E30" s="743"/>
      <c r="F30" s="743"/>
    </row>
    <row r="31" spans="1:7" s="743" customFormat="1" ht="6.75" customHeight="1" x14ac:dyDescent="0.2">
      <c r="B31" s="753"/>
      <c r="C31" s="760"/>
    </row>
    <row r="32" spans="1:7" ht="25.5" customHeight="1" x14ac:dyDescent="0.2">
      <c r="C32" s="1039" t="s">
        <v>257</v>
      </c>
      <c r="D32" s="1039"/>
      <c r="E32" s="1039"/>
      <c r="F32" s="1039"/>
      <c r="G32" s="1039"/>
    </row>
    <row r="33" spans="1:8" x14ac:dyDescent="0.2">
      <c r="C33" s="827"/>
      <c r="D33" s="827"/>
      <c r="E33" s="827"/>
      <c r="F33" s="827"/>
      <c r="G33" s="827"/>
    </row>
    <row r="34" spans="1:8" s="1025" customFormat="1" ht="38.25" customHeight="1" x14ac:dyDescent="0.2">
      <c r="C34" s="1039" t="s">
        <v>270</v>
      </c>
      <c r="D34" s="1039"/>
      <c r="E34" s="1039"/>
      <c r="F34" s="1039"/>
      <c r="G34" s="1039"/>
    </row>
    <row r="35" spans="1:8" s="1025" customFormat="1" x14ac:dyDescent="0.2">
      <c r="C35" s="1192" t="s">
        <v>416</v>
      </c>
      <c r="D35" s="1192"/>
      <c r="E35" s="1192"/>
      <c r="F35" s="1192"/>
    </row>
    <row r="36" spans="1:8" x14ac:dyDescent="0.2">
      <c r="D36" s="750"/>
      <c r="E36" s="750"/>
    </row>
    <row r="37" spans="1:8" ht="15.75" x14ac:dyDescent="0.2">
      <c r="A37" s="743"/>
      <c r="B37" s="753" t="s">
        <v>207</v>
      </c>
      <c r="C37" s="754"/>
      <c r="D37" s="743"/>
      <c r="E37" s="743"/>
      <c r="F37" s="743"/>
    </row>
    <row r="38" spans="1:8" s="743" customFormat="1" ht="6.75" customHeight="1" x14ac:dyDescent="0.2">
      <c r="B38" s="753"/>
      <c r="C38" s="760"/>
    </row>
    <row r="39" spans="1:8" ht="40.5" customHeight="1" x14ac:dyDescent="0.2">
      <c r="C39" s="1044" t="s">
        <v>410</v>
      </c>
      <c r="D39" s="1044"/>
      <c r="E39" s="1044"/>
      <c r="F39" s="1044"/>
      <c r="G39" s="1044"/>
      <c r="H39" s="826"/>
    </row>
    <row r="40" spans="1:8" x14ac:dyDescent="0.2">
      <c r="D40" s="755"/>
      <c r="E40" s="755"/>
    </row>
    <row r="41" spans="1:8" ht="15.75" x14ac:dyDescent="0.2">
      <c r="A41" s="743"/>
      <c r="B41" s="753" t="s">
        <v>208</v>
      </c>
      <c r="C41" s="754"/>
      <c r="D41" s="743"/>
      <c r="E41" s="743"/>
      <c r="F41" s="743"/>
    </row>
    <row r="42" spans="1:8" s="743" customFormat="1" ht="6.75" customHeight="1" x14ac:dyDescent="0.2">
      <c r="B42" s="753"/>
      <c r="C42" s="760"/>
    </row>
    <row r="43" spans="1:8" ht="78.75" customHeight="1" x14ac:dyDescent="0.2">
      <c r="C43" s="1046" t="s">
        <v>399</v>
      </c>
      <c r="D43" s="1046"/>
      <c r="E43" s="1046"/>
      <c r="F43" s="1046"/>
      <c r="G43" s="1046"/>
    </row>
    <row r="44" spans="1:8" s="743" customFormat="1" ht="6.75" customHeight="1" x14ac:dyDescent="0.2">
      <c r="B44" s="753"/>
      <c r="C44" s="760"/>
    </row>
    <row r="45" spans="1:8" ht="66.75" customHeight="1" x14ac:dyDescent="0.2">
      <c r="C45" s="1051" t="s">
        <v>409</v>
      </c>
      <c r="D45" s="1051"/>
      <c r="E45" s="1051"/>
      <c r="F45" s="1051"/>
      <c r="G45" s="1051"/>
    </row>
    <row r="46" spans="1:8" s="743" customFormat="1" ht="6.75" customHeight="1" x14ac:dyDescent="0.2">
      <c r="B46" s="753"/>
      <c r="C46" s="760"/>
    </row>
    <row r="47" spans="1:8" ht="38.25" customHeight="1" x14ac:dyDescent="0.2">
      <c r="C47" s="1051" t="s">
        <v>406</v>
      </c>
      <c r="D47" s="1051"/>
      <c r="E47" s="1051"/>
      <c r="F47" s="1051"/>
      <c r="G47" s="1051"/>
    </row>
    <row r="48" spans="1:8" x14ac:dyDescent="0.2">
      <c r="D48" s="755"/>
      <c r="E48" s="755"/>
    </row>
    <row r="49" spans="2:7" s="743" customFormat="1" ht="15.75" x14ac:dyDescent="0.2">
      <c r="B49" s="753" t="s">
        <v>209</v>
      </c>
      <c r="C49" s="754"/>
    </row>
    <row r="50" spans="2:7" s="743" customFormat="1" ht="6.75" customHeight="1" x14ac:dyDescent="0.2">
      <c r="B50" s="753"/>
      <c r="C50" s="760"/>
    </row>
    <row r="51" spans="2:7" s="1025" customFormat="1" ht="38.25" customHeight="1" x14ac:dyDescent="0.2">
      <c r="C51" s="1039" t="s">
        <v>400</v>
      </c>
      <c r="D51" s="1039"/>
      <c r="E51" s="1039"/>
      <c r="F51" s="1039"/>
      <c r="G51" s="1039"/>
    </row>
    <row r="52" spans="2:7" s="1025" customFormat="1" ht="4.5" customHeight="1" x14ac:dyDescent="0.2">
      <c r="C52" s="1024"/>
      <c r="D52" s="1024"/>
      <c r="E52" s="1024"/>
      <c r="F52" s="1024"/>
    </row>
    <row r="53" spans="2:7" s="1025" customFormat="1" ht="25.5" customHeight="1" x14ac:dyDescent="0.2">
      <c r="C53" s="1026" t="s">
        <v>202</v>
      </c>
      <c r="D53" s="1047" t="s">
        <v>210</v>
      </c>
      <c r="E53" s="1047"/>
      <c r="F53" s="1047"/>
      <c r="G53" s="1047"/>
    </row>
    <row r="54" spans="2:7" s="1025" customFormat="1" ht="4.5" customHeight="1" x14ac:dyDescent="0.2">
      <c r="C54" s="1026"/>
      <c r="D54" s="1027"/>
      <c r="E54" s="1027"/>
      <c r="F54" s="1027"/>
    </row>
    <row r="55" spans="2:7" s="1025" customFormat="1" ht="25.5" customHeight="1" x14ac:dyDescent="0.2">
      <c r="C55" s="1026" t="s">
        <v>205</v>
      </c>
      <c r="D55" s="1047" t="s">
        <v>211</v>
      </c>
      <c r="E55" s="1047"/>
      <c r="F55" s="1047"/>
      <c r="G55" s="1047"/>
    </row>
    <row r="56" spans="2:7" s="1025" customFormat="1" ht="4.5" customHeight="1" x14ac:dyDescent="0.2">
      <c r="C56" s="1026"/>
      <c r="D56" s="1027"/>
      <c r="E56" s="1027"/>
      <c r="F56" s="1027"/>
    </row>
    <row r="57" spans="2:7" s="1025" customFormat="1" ht="25.5" customHeight="1" x14ac:dyDescent="0.2">
      <c r="C57" s="1026" t="s">
        <v>206</v>
      </c>
      <c r="D57" s="1047" t="s">
        <v>212</v>
      </c>
      <c r="E57" s="1047"/>
      <c r="F57" s="1047"/>
      <c r="G57" s="1047"/>
    </row>
    <row r="58" spans="2:7" x14ac:dyDescent="0.2">
      <c r="D58" s="825"/>
      <c r="E58" s="825"/>
    </row>
    <row r="59" spans="2:7" ht="51" customHeight="1" x14ac:dyDescent="0.2">
      <c r="C59" s="1049" t="s">
        <v>213</v>
      </c>
      <c r="D59" s="1049"/>
      <c r="E59" s="1049"/>
      <c r="F59" s="1049"/>
      <c r="G59" s="1049"/>
    </row>
    <row r="60" spans="2:7" x14ac:dyDescent="0.2">
      <c r="D60" s="825"/>
      <c r="E60" s="825"/>
    </row>
    <row r="61" spans="2:7" s="743" customFormat="1" ht="15.75" x14ac:dyDescent="0.2">
      <c r="B61" s="753" t="s">
        <v>214</v>
      </c>
      <c r="C61" s="760"/>
    </row>
    <row r="62" spans="2:7" s="743" customFormat="1" ht="6.75" customHeight="1" x14ac:dyDescent="0.2">
      <c r="B62" s="753"/>
      <c r="C62" s="760"/>
    </row>
    <row r="63" spans="2:7" ht="38.25" customHeight="1" x14ac:dyDescent="0.2">
      <c r="C63" s="1046" t="s">
        <v>248</v>
      </c>
      <c r="D63" s="1046"/>
      <c r="E63" s="1046"/>
      <c r="F63" s="1046"/>
      <c r="G63" s="1046"/>
    </row>
    <row r="64" spans="2:7" x14ac:dyDescent="0.2">
      <c r="D64" s="825"/>
      <c r="E64" s="825"/>
      <c r="F64" s="825"/>
    </row>
    <row r="65" spans="2:7" ht="63.75" customHeight="1" x14ac:dyDescent="0.2">
      <c r="C65" s="1046" t="s">
        <v>249</v>
      </c>
      <c r="D65" s="1046"/>
      <c r="E65" s="1046"/>
      <c r="F65" s="1046"/>
      <c r="G65" s="1046"/>
    </row>
    <row r="66" spans="2:7" x14ac:dyDescent="0.2">
      <c r="D66" s="825"/>
      <c r="E66" s="825"/>
      <c r="F66" s="825"/>
    </row>
    <row r="67" spans="2:7" x14ac:dyDescent="0.2">
      <c r="C67" s="1046" t="s">
        <v>215</v>
      </c>
      <c r="D67" s="1046"/>
      <c r="E67" s="1046"/>
      <c r="F67" s="1046"/>
    </row>
    <row r="68" spans="2:7" ht="4.5" customHeight="1" x14ac:dyDescent="0.2">
      <c r="C68" s="825"/>
      <c r="D68" s="825"/>
      <c r="E68" s="825"/>
      <c r="F68" s="825"/>
    </row>
    <row r="69" spans="2:7" ht="25.5" customHeight="1" x14ac:dyDescent="0.2">
      <c r="C69" s="759" t="s">
        <v>202</v>
      </c>
      <c r="D69" s="1046" t="s">
        <v>250</v>
      </c>
      <c r="E69" s="1046"/>
      <c r="F69" s="1046"/>
      <c r="G69" s="1046"/>
    </row>
    <row r="70" spans="2:7" ht="4.5" customHeight="1" x14ac:dyDescent="0.2">
      <c r="C70" s="759"/>
      <c r="D70" s="825"/>
      <c r="E70" s="825"/>
      <c r="F70" s="825"/>
    </row>
    <row r="71" spans="2:7" ht="27.75" customHeight="1" x14ac:dyDescent="0.2">
      <c r="C71" s="759" t="s">
        <v>205</v>
      </c>
      <c r="D71" s="1046" t="s">
        <v>251</v>
      </c>
      <c r="E71" s="1046"/>
      <c r="F71" s="1046"/>
      <c r="G71" s="1046"/>
    </row>
    <row r="72" spans="2:7" ht="4.5" customHeight="1" x14ac:dyDescent="0.2">
      <c r="C72" s="759"/>
      <c r="D72" s="825"/>
      <c r="E72" s="825"/>
      <c r="F72" s="825"/>
    </row>
    <row r="73" spans="2:7" ht="38.25" customHeight="1" x14ac:dyDescent="0.2">
      <c r="C73" s="1032" t="s">
        <v>206</v>
      </c>
      <c r="D73" s="1044" t="s">
        <v>407</v>
      </c>
      <c r="E73" s="1044"/>
      <c r="F73" s="1044"/>
      <c r="G73" s="1044"/>
    </row>
    <row r="74" spans="2:7" ht="16.5" customHeight="1" x14ac:dyDescent="0.2">
      <c r="C74" s="1032"/>
      <c r="D74" s="1029" t="s">
        <v>408</v>
      </c>
      <c r="E74" s="1029"/>
      <c r="F74" s="1028"/>
      <c r="G74" s="7"/>
    </row>
    <row r="75" spans="2:7" ht="6.75" customHeight="1" x14ac:dyDescent="0.2">
      <c r="C75" s="1032"/>
      <c r="D75" s="1029"/>
      <c r="E75" s="1029"/>
      <c r="F75" s="1028"/>
      <c r="G75" s="7"/>
    </row>
    <row r="76" spans="2:7" ht="32.25" customHeight="1" x14ac:dyDescent="0.2">
      <c r="C76" s="759" t="s">
        <v>216</v>
      </c>
      <c r="D76" s="1047" t="s">
        <v>252</v>
      </c>
      <c r="E76" s="1047"/>
      <c r="F76" s="1047"/>
      <c r="G76" s="1047"/>
    </row>
    <row r="77" spans="2:7" ht="12" customHeight="1" x14ac:dyDescent="0.2">
      <c r="D77" s="825"/>
      <c r="E77" s="825"/>
    </row>
    <row r="78" spans="2:7" s="743" customFormat="1" ht="15.75" x14ac:dyDescent="0.2">
      <c r="B78" s="753" t="s">
        <v>253</v>
      </c>
      <c r="C78" s="754"/>
    </row>
    <row r="79" spans="2:7" s="743" customFormat="1" ht="6.75" customHeight="1" x14ac:dyDescent="0.2">
      <c r="B79" s="753"/>
      <c r="C79" s="760"/>
    </row>
    <row r="80" spans="2:7" ht="38.25" customHeight="1" x14ac:dyDescent="0.2">
      <c r="C80" s="1048" t="s">
        <v>254</v>
      </c>
      <c r="D80" s="1048"/>
      <c r="E80" s="1048"/>
      <c r="F80" s="1048"/>
      <c r="G80" s="1048"/>
    </row>
    <row r="81" spans="1:7" x14ac:dyDescent="0.2">
      <c r="D81" s="756"/>
      <c r="E81" s="756"/>
      <c r="F81" s="757"/>
    </row>
    <row r="82" spans="1:7" ht="12.75" customHeight="1" x14ac:dyDescent="0.2">
      <c r="C82" s="1044" t="s">
        <v>403</v>
      </c>
      <c r="D82" s="1044"/>
      <c r="E82" s="1044"/>
      <c r="F82" s="1044"/>
    </row>
    <row r="83" spans="1:7" ht="12.75" customHeight="1" x14ac:dyDescent="0.2">
      <c r="C83" s="1045" t="s">
        <v>404</v>
      </c>
      <c r="D83" s="1045"/>
      <c r="E83" s="1045"/>
      <c r="F83" s="1045"/>
      <c r="G83" s="758"/>
    </row>
    <row r="84" spans="1:7" x14ac:dyDescent="0.2">
      <c r="D84" s="826"/>
      <c r="E84" s="826"/>
    </row>
    <row r="85" spans="1:7" ht="15.75" x14ac:dyDescent="0.2">
      <c r="A85" s="743"/>
      <c r="B85" s="753" t="s">
        <v>217</v>
      </c>
      <c r="C85" s="754"/>
      <c r="D85" s="761"/>
      <c r="E85" s="761"/>
      <c r="F85" s="743"/>
    </row>
    <row r="86" spans="1:7" x14ac:dyDescent="0.2">
      <c r="B86" s="1030"/>
      <c r="C86" s="7" t="s">
        <v>405</v>
      </c>
      <c r="D86" s="7"/>
      <c r="E86" s="7"/>
      <c r="F86" s="7"/>
    </row>
    <row r="87" spans="1:7" x14ac:dyDescent="0.2">
      <c r="B87" s="1030"/>
      <c r="C87" s="1030"/>
      <c r="D87" s="1050" t="s">
        <v>416</v>
      </c>
      <c r="E87" s="1050"/>
      <c r="F87" s="1050"/>
    </row>
    <row r="89" spans="1:7" s="7" customFormat="1" x14ac:dyDescent="0.2">
      <c r="C89" s="7" t="s">
        <v>401</v>
      </c>
    </row>
    <row r="90" spans="1:7" s="7" customFormat="1" x14ac:dyDescent="0.2">
      <c r="D90" s="1050" t="s">
        <v>402</v>
      </c>
      <c r="E90" s="1050"/>
      <c r="F90" s="1050"/>
    </row>
    <row r="91" spans="1:7" ht="14.25" x14ac:dyDescent="0.2">
      <c r="A91" s="743"/>
      <c r="B91" s="743"/>
      <c r="C91" s="743"/>
      <c r="D91" s="743"/>
      <c r="E91" s="743"/>
      <c r="F91" s="743"/>
    </row>
    <row r="108" spans="4:5" s="743" customFormat="1" ht="14.25" x14ac:dyDescent="0.2"/>
    <row r="109" spans="4:5" s="743" customFormat="1" ht="14.25" x14ac:dyDescent="0.2">
      <c r="D109" s="762"/>
      <c r="E109" s="762"/>
    </row>
    <row r="110" spans="4:5" s="743" customFormat="1" ht="14.25" x14ac:dyDescent="0.2">
      <c r="D110" s="762"/>
      <c r="E110" s="762"/>
    </row>
    <row r="111" spans="4:5" s="743" customFormat="1" ht="14.25" x14ac:dyDescent="0.2">
      <c r="D111" s="762"/>
      <c r="E111" s="762"/>
    </row>
    <row r="112" spans="4:5" s="743" customFormat="1" ht="14.25" x14ac:dyDescent="0.2">
      <c r="D112" s="762"/>
      <c r="E112" s="762"/>
    </row>
    <row r="113" spans="4:5" s="743" customFormat="1" ht="14.25" x14ac:dyDescent="0.2">
      <c r="D113" s="762"/>
      <c r="E113" s="762"/>
    </row>
    <row r="114" spans="4:5" s="743" customFormat="1" ht="14.25" x14ac:dyDescent="0.2">
      <c r="D114" s="762"/>
      <c r="E114" s="762"/>
    </row>
    <row r="115" spans="4:5" s="743" customFormat="1" ht="14.25" x14ac:dyDescent="0.2">
      <c r="D115" s="762"/>
      <c r="E115" s="762"/>
    </row>
    <row r="116" spans="4:5" s="743" customFormat="1" ht="14.25" x14ac:dyDescent="0.2">
      <c r="D116" s="762"/>
      <c r="E116" s="762"/>
    </row>
    <row r="117" spans="4:5" s="743" customFormat="1" ht="14.25" x14ac:dyDescent="0.2">
      <c r="D117" s="762"/>
      <c r="E117" s="762"/>
    </row>
    <row r="118" spans="4:5" s="743" customFormat="1" ht="14.25" x14ac:dyDescent="0.2">
      <c r="D118" s="762"/>
      <c r="E118" s="762"/>
    </row>
    <row r="119" spans="4:5" s="743" customFormat="1" ht="14.25" x14ac:dyDescent="0.2">
      <c r="D119" s="762"/>
      <c r="E119" s="762"/>
    </row>
    <row r="120" spans="4:5" s="743" customFormat="1" ht="14.25" x14ac:dyDescent="0.2">
      <c r="D120" s="762"/>
      <c r="E120" s="762"/>
    </row>
    <row r="121" spans="4:5" s="743" customFormat="1" ht="14.25" x14ac:dyDescent="0.2">
      <c r="D121" s="762"/>
      <c r="E121" s="762"/>
    </row>
    <row r="122" spans="4:5" s="743" customFormat="1" ht="14.25" x14ac:dyDescent="0.2">
      <c r="D122" s="762"/>
      <c r="E122" s="762"/>
    </row>
    <row r="123" spans="4:5" s="743" customFormat="1" ht="14.25" x14ac:dyDescent="0.2">
      <c r="D123" s="762"/>
      <c r="E123" s="762"/>
    </row>
    <row r="124" spans="4:5" s="743" customFormat="1" ht="14.25" x14ac:dyDescent="0.2">
      <c r="D124" s="762"/>
      <c r="E124" s="762"/>
    </row>
    <row r="125" spans="4:5" s="743" customFormat="1" ht="14.25" x14ac:dyDescent="0.2">
      <c r="D125" s="762"/>
      <c r="E125" s="762"/>
    </row>
    <row r="126" spans="4:5" s="743" customFormat="1" ht="14.25" x14ac:dyDescent="0.2">
      <c r="D126" s="762"/>
      <c r="E126" s="762"/>
    </row>
    <row r="127" spans="4:5" s="743" customFormat="1" ht="14.25" x14ac:dyDescent="0.2">
      <c r="D127" s="762"/>
      <c r="E127" s="762"/>
    </row>
    <row r="128" spans="4:5" s="743" customFormat="1" ht="14.25" x14ac:dyDescent="0.2">
      <c r="D128" s="762"/>
      <c r="E128" s="762"/>
    </row>
    <row r="129" spans="4:5" s="743" customFormat="1" ht="14.25" x14ac:dyDescent="0.2">
      <c r="D129" s="762"/>
      <c r="E129" s="762"/>
    </row>
    <row r="130" spans="4:5" s="743" customFormat="1" ht="14.25" x14ac:dyDescent="0.2">
      <c r="D130" s="762"/>
      <c r="E130" s="762"/>
    </row>
    <row r="131" spans="4:5" s="743" customFormat="1" ht="14.25" x14ac:dyDescent="0.2">
      <c r="D131" s="762"/>
      <c r="E131" s="762"/>
    </row>
    <row r="132" spans="4:5" s="743" customFormat="1" ht="14.25" x14ac:dyDescent="0.2">
      <c r="D132" s="762"/>
      <c r="E132" s="762"/>
    </row>
    <row r="133" spans="4:5" s="743" customFormat="1" ht="14.25" x14ac:dyDescent="0.2">
      <c r="D133" s="762"/>
      <c r="E133" s="762"/>
    </row>
    <row r="134" spans="4:5" s="743" customFormat="1" ht="14.25" x14ac:dyDescent="0.2">
      <c r="D134" s="762"/>
      <c r="E134" s="762"/>
    </row>
    <row r="135" spans="4:5" s="743" customFormat="1" ht="14.25" x14ac:dyDescent="0.2">
      <c r="D135" s="762"/>
      <c r="E135" s="762"/>
    </row>
    <row r="136" spans="4:5" s="743" customFormat="1" ht="14.25" x14ac:dyDescent="0.2">
      <c r="D136" s="762"/>
      <c r="E136" s="762"/>
    </row>
    <row r="137" spans="4:5" s="743" customFormat="1" ht="14.25" x14ac:dyDescent="0.2">
      <c r="D137" s="762"/>
      <c r="E137" s="762"/>
    </row>
    <row r="138" spans="4:5" s="743" customFormat="1" ht="14.25" x14ac:dyDescent="0.2">
      <c r="D138" s="762"/>
      <c r="E138" s="762"/>
    </row>
    <row r="139" spans="4:5" s="743" customFormat="1" ht="14.25" x14ac:dyDescent="0.2">
      <c r="D139" s="762"/>
      <c r="E139" s="762"/>
    </row>
    <row r="140" spans="4:5" s="743" customFormat="1" ht="14.25" x14ac:dyDescent="0.2">
      <c r="D140" s="762"/>
      <c r="E140" s="762"/>
    </row>
    <row r="141" spans="4:5" s="743" customFormat="1" ht="14.25" x14ac:dyDescent="0.2">
      <c r="D141" s="762"/>
      <c r="E141" s="762"/>
    </row>
    <row r="142" spans="4:5" s="743" customFormat="1" ht="14.25" x14ac:dyDescent="0.2">
      <c r="D142" s="762"/>
      <c r="E142" s="762"/>
    </row>
    <row r="143" spans="4:5" s="743" customFormat="1" ht="14.25" x14ac:dyDescent="0.2">
      <c r="D143" s="762"/>
      <c r="E143" s="762"/>
    </row>
    <row r="144" spans="4:5" s="743" customFormat="1" ht="14.25" x14ac:dyDescent="0.2">
      <c r="D144" s="762"/>
      <c r="E144" s="762"/>
    </row>
    <row r="145" spans="4:54" s="743" customFormat="1" ht="14.25" x14ac:dyDescent="0.2">
      <c r="D145" s="762"/>
      <c r="E145" s="762"/>
    </row>
    <row r="146" spans="4:54" s="743" customFormat="1" ht="14.25" x14ac:dyDescent="0.2">
      <c r="D146" s="762"/>
      <c r="E146" s="762"/>
      <c r="BA146" s="1052" t="s">
        <v>255</v>
      </c>
      <c r="BB146" s="1052"/>
    </row>
    <row r="147" spans="4:54" s="743" customFormat="1" ht="14.25" x14ac:dyDescent="0.2">
      <c r="D147" s="762"/>
      <c r="E147" s="762"/>
      <c r="BA147" s="1046" t="str">
        <f>"You can choose to combine some external gains with internal gains in the RBSA speedtype, as long as the total does not exceed 60 days' worth of internal expenses."&amp;"  The external component will become a permanent part of the internal operations (i.e. the combination can't be reversed).  Doing this in the upcoming year ("&amp;Control!C6&amp;") would enable you to charge a lower internal rate in the following year ("&amp;Control!C5&amp;").  This might be helpful if you're keeping your internal rates lower than cost and using external gains to cover the gap."</f>
        <v>You can choose to combine some external gains with internal gains in the RBSA speedtype, as long as the total does not exceed 60 days' worth of internal expenses.  The external component will become a permanent part of the internal operations (i.e. the combination can't be reversed).  Doing this in the upcoming year (FY23) would enable you to charge a lower internal rate in the following year (FY24).  This might be helpful if you're keeping your internal rates lower than cost and using external gains to cover the gap.</v>
      </c>
      <c r="BB147" s="1046"/>
    </row>
    <row r="148" spans="4:54" s="743" customFormat="1" ht="14.25" x14ac:dyDescent="0.2">
      <c r="D148" s="762"/>
      <c r="E148" s="762"/>
      <c r="BA148" s="1046"/>
      <c r="BB148" s="1046"/>
    </row>
    <row r="149" spans="4:54" s="743" customFormat="1" ht="14.25" x14ac:dyDescent="0.2">
      <c r="D149" s="762"/>
      <c r="E149" s="762"/>
      <c r="BA149" s="1046"/>
      <c r="BB149" s="1046"/>
    </row>
    <row r="150" spans="4:54" s="743" customFormat="1" ht="14.25" x14ac:dyDescent="0.2">
      <c r="D150" s="762"/>
      <c r="E150" s="762"/>
      <c r="BA150" s="1046"/>
      <c r="BB150" s="1046"/>
    </row>
    <row r="151" spans="4:54" s="743" customFormat="1" ht="14.25" x14ac:dyDescent="0.2">
      <c r="D151" s="762"/>
      <c r="E151" s="762"/>
      <c r="BA151" s="1046"/>
      <c r="BB151" s="1046"/>
    </row>
    <row r="152" spans="4:54" s="743" customFormat="1" ht="14.25" x14ac:dyDescent="0.2">
      <c r="D152" s="762"/>
      <c r="E152" s="762"/>
      <c r="BA152" s="1046"/>
      <c r="BB152" s="1046"/>
    </row>
    <row r="153" spans="4:54" s="743" customFormat="1" ht="14.25" x14ac:dyDescent="0.2">
      <c r="D153" s="762"/>
      <c r="E153" s="762"/>
      <c r="BA153" s="1046"/>
      <c r="BB153" s="1046"/>
    </row>
    <row r="154" spans="4:54" s="743" customFormat="1" ht="14.25" x14ac:dyDescent="0.2">
      <c r="D154" s="762"/>
      <c r="E154" s="762"/>
      <c r="BA154" s="1053" t="s">
        <v>256</v>
      </c>
      <c r="BB154" s="1053"/>
    </row>
    <row r="155" spans="4:54" s="743" customFormat="1" ht="14.25" x14ac:dyDescent="0.2">
      <c r="D155" s="762"/>
      <c r="E155" s="762"/>
      <c r="BA155" s="1053" t="s">
        <v>258</v>
      </c>
      <c r="BB155" s="1053"/>
    </row>
    <row r="156" spans="4:54" s="743" customFormat="1" ht="14.25" x14ac:dyDescent="0.2">
      <c r="D156" s="762"/>
      <c r="E156" s="762"/>
    </row>
    <row r="157" spans="4:54" s="743" customFormat="1" ht="14.25" x14ac:dyDescent="0.2">
      <c r="D157" s="762"/>
      <c r="E157" s="762"/>
    </row>
    <row r="158" spans="4:54" s="743" customFormat="1" ht="14.25" x14ac:dyDescent="0.2">
      <c r="D158" s="762"/>
      <c r="E158" s="762"/>
    </row>
    <row r="159" spans="4:54" s="743" customFormat="1" ht="14.25" x14ac:dyDescent="0.2">
      <c r="D159" s="762"/>
      <c r="E159" s="762"/>
    </row>
    <row r="160" spans="4:54" s="743" customFormat="1" ht="14.25" x14ac:dyDescent="0.2">
      <c r="D160" s="762"/>
      <c r="E160" s="762"/>
    </row>
    <row r="161" spans="4:5" s="743" customFormat="1" ht="14.25" x14ac:dyDescent="0.2">
      <c r="D161" s="762"/>
      <c r="E161" s="762"/>
    </row>
    <row r="162" spans="4:5" s="743" customFormat="1" ht="14.25" x14ac:dyDescent="0.2">
      <c r="D162" s="762"/>
      <c r="E162" s="762"/>
    </row>
    <row r="163" spans="4:5" s="743" customFormat="1" ht="14.25" x14ac:dyDescent="0.2">
      <c r="D163" s="762"/>
      <c r="E163" s="762"/>
    </row>
    <row r="164" spans="4:5" s="743" customFormat="1" ht="14.25" x14ac:dyDescent="0.2">
      <c r="D164" s="762"/>
      <c r="E164" s="762"/>
    </row>
    <row r="165" spans="4:5" s="743" customFormat="1" ht="14.25" x14ac:dyDescent="0.2">
      <c r="D165" s="762"/>
      <c r="E165" s="762"/>
    </row>
    <row r="166" spans="4:5" s="743" customFormat="1" ht="14.25" x14ac:dyDescent="0.2">
      <c r="D166" s="762"/>
      <c r="E166" s="762"/>
    </row>
    <row r="167" spans="4:5" s="743" customFormat="1" ht="14.25" x14ac:dyDescent="0.2">
      <c r="D167" s="762"/>
      <c r="E167" s="762"/>
    </row>
    <row r="168" spans="4:5" s="743" customFormat="1" ht="14.25" x14ac:dyDescent="0.2">
      <c r="D168" s="762"/>
      <c r="E168" s="762"/>
    </row>
    <row r="169" spans="4:5" s="743" customFormat="1" ht="14.25" x14ac:dyDescent="0.2">
      <c r="D169" s="762"/>
      <c r="E169" s="762"/>
    </row>
    <row r="170" spans="4:5" s="743" customFormat="1" ht="14.25" x14ac:dyDescent="0.2">
      <c r="D170" s="762"/>
      <c r="E170" s="762"/>
    </row>
    <row r="171" spans="4:5" s="743" customFormat="1" ht="14.25" x14ac:dyDescent="0.2">
      <c r="D171" s="762"/>
      <c r="E171" s="762"/>
    </row>
    <row r="172" spans="4:5" s="743" customFormat="1" ht="14.25" x14ac:dyDescent="0.2">
      <c r="D172" s="762"/>
      <c r="E172" s="762"/>
    </row>
    <row r="173" spans="4:5" s="743" customFormat="1" ht="14.25" x14ac:dyDescent="0.2">
      <c r="D173" s="762"/>
      <c r="E173" s="762"/>
    </row>
    <row r="174" spans="4:5" s="743" customFormat="1" ht="14.25" x14ac:dyDescent="0.2">
      <c r="D174" s="762"/>
      <c r="E174" s="762"/>
    </row>
    <row r="175" spans="4:5" s="743" customFormat="1" ht="14.25" x14ac:dyDescent="0.2">
      <c r="D175" s="762"/>
      <c r="E175" s="762"/>
    </row>
    <row r="176" spans="4:5" s="743" customFormat="1" ht="14.25" x14ac:dyDescent="0.2">
      <c r="D176" s="762"/>
      <c r="E176" s="762"/>
    </row>
    <row r="177" spans="4:5" s="743" customFormat="1" ht="14.25" x14ac:dyDescent="0.2">
      <c r="D177" s="762"/>
      <c r="E177" s="762"/>
    </row>
    <row r="178" spans="4:5" s="743" customFormat="1" ht="14.25" x14ac:dyDescent="0.2">
      <c r="D178" s="762"/>
      <c r="E178" s="762"/>
    </row>
    <row r="179" spans="4:5" s="743" customFormat="1" ht="14.25" x14ac:dyDescent="0.2">
      <c r="D179" s="762"/>
      <c r="E179" s="762"/>
    </row>
    <row r="180" spans="4:5" s="743" customFormat="1" ht="14.25" x14ac:dyDescent="0.2">
      <c r="D180" s="762"/>
      <c r="E180" s="762"/>
    </row>
    <row r="181" spans="4:5" s="743" customFormat="1" ht="14.25" x14ac:dyDescent="0.2">
      <c r="D181" s="762"/>
      <c r="E181" s="762"/>
    </row>
    <row r="182" spans="4:5" s="743" customFormat="1" ht="14.25" x14ac:dyDescent="0.2">
      <c r="D182" s="762"/>
      <c r="E182" s="762"/>
    </row>
    <row r="183" spans="4:5" s="743" customFormat="1" ht="14.25" x14ac:dyDescent="0.2">
      <c r="D183" s="762"/>
      <c r="E183" s="762"/>
    </row>
    <row r="184" spans="4:5" s="743" customFormat="1" ht="14.25" x14ac:dyDescent="0.2">
      <c r="D184" s="762"/>
      <c r="E184" s="762"/>
    </row>
    <row r="185" spans="4:5" s="743" customFormat="1" ht="14.25" x14ac:dyDescent="0.2">
      <c r="D185" s="762"/>
      <c r="E185" s="762"/>
    </row>
    <row r="186" spans="4:5" s="743" customFormat="1" ht="14.25" x14ac:dyDescent="0.2">
      <c r="D186" s="762"/>
      <c r="E186" s="762"/>
    </row>
    <row r="187" spans="4:5" s="743" customFormat="1" ht="14.25" x14ac:dyDescent="0.2">
      <c r="D187" s="762"/>
      <c r="E187" s="762"/>
    </row>
    <row r="188" spans="4:5" s="743" customFormat="1" ht="14.25" x14ac:dyDescent="0.2">
      <c r="D188" s="762"/>
      <c r="E188" s="762"/>
    </row>
    <row r="189" spans="4:5" s="743" customFormat="1" ht="14.25" x14ac:dyDescent="0.2">
      <c r="D189" s="762"/>
      <c r="E189" s="762"/>
    </row>
    <row r="190" spans="4:5" s="743" customFormat="1" ht="14.25" x14ac:dyDescent="0.2">
      <c r="D190" s="762"/>
      <c r="E190" s="762"/>
    </row>
    <row r="191" spans="4:5" s="743" customFormat="1" ht="14.25" x14ac:dyDescent="0.2">
      <c r="D191" s="762"/>
      <c r="E191" s="762"/>
    </row>
    <row r="192" spans="4:5" s="743" customFormat="1" ht="14.25" x14ac:dyDescent="0.2">
      <c r="D192" s="762"/>
      <c r="E192" s="762"/>
    </row>
    <row r="193" spans="4:5" s="743" customFormat="1" ht="14.25" x14ac:dyDescent="0.2">
      <c r="D193" s="762"/>
      <c r="E193" s="762"/>
    </row>
    <row r="194" spans="4:5" s="743" customFormat="1" ht="14.25" x14ac:dyDescent="0.2">
      <c r="D194" s="762"/>
      <c r="E194" s="762"/>
    </row>
    <row r="195" spans="4:5" s="743" customFormat="1" ht="14.25" x14ac:dyDescent="0.2">
      <c r="D195" s="762"/>
      <c r="E195" s="762"/>
    </row>
    <row r="196" spans="4:5" s="743" customFormat="1" ht="14.25" x14ac:dyDescent="0.2">
      <c r="D196" s="762"/>
      <c r="E196" s="762"/>
    </row>
    <row r="197" spans="4:5" s="743" customFormat="1" ht="14.25" x14ac:dyDescent="0.2">
      <c r="D197" s="762"/>
      <c r="E197" s="762"/>
    </row>
    <row r="198" spans="4:5" s="743" customFormat="1" ht="14.25" x14ac:dyDescent="0.2">
      <c r="D198" s="762"/>
      <c r="E198" s="762"/>
    </row>
    <row r="199" spans="4:5" s="743" customFormat="1" ht="14.25" x14ac:dyDescent="0.2">
      <c r="D199" s="762"/>
      <c r="E199" s="762"/>
    </row>
    <row r="200" spans="4:5" s="743" customFormat="1" ht="14.25" x14ac:dyDescent="0.2">
      <c r="D200" s="762"/>
      <c r="E200" s="762"/>
    </row>
    <row r="201" spans="4:5" s="743" customFormat="1" ht="14.25" x14ac:dyDescent="0.2">
      <c r="D201" s="762"/>
      <c r="E201" s="762"/>
    </row>
    <row r="202" spans="4:5" s="743" customFormat="1" ht="14.25" x14ac:dyDescent="0.2">
      <c r="D202" s="762"/>
      <c r="E202" s="762"/>
    </row>
    <row r="203" spans="4:5" s="743" customFormat="1" ht="14.25" x14ac:dyDescent="0.2">
      <c r="D203" s="762"/>
      <c r="E203" s="762"/>
    </row>
    <row r="204" spans="4:5" s="743" customFormat="1" ht="14.25" x14ac:dyDescent="0.2">
      <c r="D204" s="762"/>
      <c r="E204" s="762"/>
    </row>
    <row r="205" spans="4:5" s="743" customFormat="1" ht="14.25" x14ac:dyDescent="0.2">
      <c r="D205" s="762"/>
      <c r="E205" s="762"/>
    </row>
    <row r="206" spans="4:5" s="743" customFormat="1" ht="14.25" x14ac:dyDescent="0.2">
      <c r="D206" s="762"/>
      <c r="E206" s="762"/>
    </row>
    <row r="207" spans="4:5" s="743" customFormat="1" ht="14.25" x14ac:dyDescent="0.2">
      <c r="D207" s="762"/>
      <c r="E207" s="762"/>
    </row>
    <row r="208" spans="4:5" s="743" customFormat="1" ht="14.25" x14ac:dyDescent="0.2">
      <c r="D208" s="762"/>
      <c r="E208" s="762"/>
    </row>
    <row r="209" spans="4:5" s="743" customFormat="1" ht="14.25" x14ac:dyDescent="0.2">
      <c r="D209" s="762"/>
      <c r="E209" s="762"/>
    </row>
    <row r="210" spans="4:5" s="743" customFormat="1" ht="14.25" x14ac:dyDescent="0.2">
      <c r="D210" s="762"/>
      <c r="E210" s="762"/>
    </row>
    <row r="211" spans="4:5" s="743" customFormat="1" ht="14.25" x14ac:dyDescent="0.2">
      <c r="D211" s="762"/>
      <c r="E211" s="762"/>
    </row>
    <row r="212" spans="4:5" s="743" customFormat="1" ht="14.25" x14ac:dyDescent="0.2">
      <c r="D212" s="762"/>
      <c r="E212" s="762"/>
    </row>
    <row r="213" spans="4:5" s="743" customFormat="1" ht="14.25" x14ac:dyDescent="0.2">
      <c r="D213" s="762"/>
      <c r="E213" s="762"/>
    </row>
    <row r="214" spans="4:5" s="743" customFormat="1" ht="14.25" x14ac:dyDescent="0.2">
      <c r="D214" s="762"/>
      <c r="E214" s="762"/>
    </row>
    <row r="215" spans="4:5" s="743" customFormat="1" ht="14.25" x14ac:dyDescent="0.2">
      <c r="D215" s="762"/>
      <c r="E215" s="762"/>
    </row>
    <row r="216" spans="4:5" s="743" customFormat="1" ht="14.25" x14ac:dyDescent="0.2">
      <c r="D216" s="762"/>
      <c r="E216" s="762"/>
    </row>
    <row r="217" spans="4:5" s="743" customFormat="1" ht="14.25" x14ac:dyDescent="0.2">
      <c r="D217" s="762"/>
      <c r="E217" s="762"/>
    </row>
    <row r="218" spans="4:5" s="743" customFormat="1" ht="14.25" x14ac:dyDescent="0.2">
      <c r="D218" s="762"/>
      <c r="E218" s="762"/>
    </row>
    <row r="219" spans="4:5" s="743" customFormat="1" ht="14.25" x14ac:dyDescent="0.2">
      <c r="D219" s="762"/>
      <c r="E219" s="762"/>
    </row>
    <row r="220" spans="4:5" s="743" customFormat="1" ht="14.25" x14ac:dyDescent="0.2">
      <c r="D220" s="762"/>
      <c r="E220" s="762"/>
    </row>
    <row r="221" spans="4:5" s="743" customFormat="1" ht="14.25" x14ac:dyDescent="0.2">
      <c r="D221" s="762"/>
      <c r="E221" s="762"/>
    </row>
    <row r="222" spans="4:5" s="743" customFormat="1" ht="14.25" x14ac:dyDescent="0.2">
      <c r="D222" s="762"/>
      <c r="E222" s="762"/>
    </row>
    <row r="223" spans="4:5" s="743" customFormat="1" ht="14.25" x14ac:dyDescent="0.2">
      <c r="D223" s="762"/>
      <c r="E223" s="762"/>
    </row>
    <row r="224" spans="4:5" s="743" customFormat="1" ht="14.25" x14ac:dyDescent="0.2">
      <c r="D224" s="762"/>
      <c r="E224" s="762"/>
    </row>
    <row r="225" spans="4:5" s="743" customFormat="1" ht="14.25" x14ac:dyDescent="0.2">
      <c r="D225" s="762"/>
      <c r="E225" s="762"/>
    </row>
    <row r="226" spans="4:5" s="743" customFormat="1" ht="14.25" x14ac:dyDescent="0.2">
      <c r="D226" s="762"/>
      <c r="E226" s="762"/>
    </row>
    <row r="227" spans="4:5" s="743" customFormat="1" ht="14.25" x14ac:dyDescent="0.2">
      <c r="D227" s="762"/>
      <c r="E227" s="762"/>
    </row>
    <row r="228" spans="4:5" s="743" customFormat="1" ht="14.25" x14ac:dyDescent="0.2">
      <c r="D228" s="762"/>
      <c r="E228" s="762"/>
    </row>
    <row r="229" spans="4:5" s="743" customFormat="1" ht="14.25" x14ac:dyDescent="0.2">
      <c r="D229" s="762"/>
      <c r="E229" s="762"/>
    </row>
    <row r="230" spans="4:5" s="743" customFormat="1" ht="14.25" x14ac:dyDescent="0.2">
      <c r="D230" s="762"/>
      <c r="E230" s="762"/>
    </row>
    <row r="231" spans="4:5" s="743" customFormat="1" ht="14.25" x14ac:dyDescent="0.2">
      <c r="D231" s="762"/>
      <c r="E231" s="762"/>
    </row>
    <row r="232" spans="4:5" s="743" customFormat="1" ht="14.25" x14ac:dyDescent="0.2">
      <c r="D232" s="762"/>
      <c r="E232" s="762"/>
    </row>
    <row r="233" spans="4:5" s="743" customFormat="1" ht="14.25" x14ac:dyDescent="0.2">
      <c r="D233" s="762"/>
      <c r="E233" s="762"/>
    </row>
    <row r="234" spans="4:5" s="743" customFormat="1" ht="14.25" x14ac:dyDescent="0.2">
      <c r="D234" s="762"/>
      <c r="E234" s="762"/>
    </row>
    <row r="235" spans="4:5" s="743" customFormat="1" ht="14.25" x14ac:dyDescent="0.2">
      <c r="D235" s="762"/>
      <c r="E235" s="762"/>
    </row>
    <row r="236" spans="4:5" s="743" customFormat="1" ht="14.25" x14ac:dyDescent="0.2">
      <c r="D236" s="762"/>
      <c r="E236" s="762"/>
    </row>
    <row r="237" spans="4:5" s="743" customFormat="1" ht="14.25" x14ac:dyDescent="0.2">
      <c r="D237" s="762"/>
      <c r="E237" s="762"/>
    </row>
    <row r="238" spans="4:5" s="743" customFormat="1" ht="14.25" x14ac:dyDescent="0.2">
      <c r="D238" s="762"/>
      <c r="E238" s="762"/>
    </row>
    <row r="239" spans="4:5" s="743" customFormat="1" ht="14.25" x14ac:dyDescent="0.2">
      <c r="D239" s="762"/>
      <c r="E239" s="762"/>
    </row>
    <row r="240" spans="4:5" s="743" customFormat="1" ht="14.25" x14ac:dyDescent="0.2">
      <c r="D240" s="762"/>
      <c r="E240" s="762"/>
    </row>
    <row r="241" spans="4:5" s="743" customFormat="1" ht="14.25" x14ac:dyDescent="0.2">
      <c r="D241" s="762"/>
      <c r="E241" s="762"/>
    </row>
    <row r="242" spans="4:5" s="743" customFormat="1" ht="14.25" x14ac:dyDescent="0.2">
      <c r="D242" s="762"/>
      <c r="E242" s="762"/>
    </row>
    <row r="243" spans="4:5" s="743" customFormat="1" ht="14.25" x14ac:dyDescent="0.2">
      <c r="D243" s="762"/>
      <c r="E243" s="762"/>
    </row>
    <row r="244" spans="4:5" s="743" customFormat="1" ht="14.25" x14ac:dyDescent="0.2">
      <c r="D244" s="762"/>
      <c r="E244" s="762"/>
    </row>
    <row r="245" spans="4:5" s="743" customFormat="1" ht="14.25" x14ac:dyDescent="0.2">
      <c r="D245" s="762"/>
      <c r="E245" s="762"/>
    </row>
    <row r="246" spans="4:5" s="743" customFormat="1" ht="14.25" x14ac:dyDescent="0.2">
      <c r="D246" s="762"/>
      <c r="E246" s="762"/>
    </row>
    <row r="247" spans="4:5" s="743" customFormat="1" ht="14.25" x14ac:dyDescent="0.2">
      <c r="D247" s="762"/>
      <c r="E247" s="762"/>
    </row>
    <row r="248" spans="4:5" s="743" customFormat="1" ht="14.25" x14ac:dyDescent="0.2">
      <c r="D248" s="762"/>
      <c r="E248" s="762"/>
    </row>
    <row r="249" spans="4:5" s="743" customFormat="1" ht="14.25" x14ac:dyDescent="0.2">
      <c r="D249" s="762"/>
      <c r="E249" s="762"/>
    </row>
    <row r="250" spans="4:5" s="743" customFormat="1" ht="14.25" x14ac:dyDescent="0.2">
      <c r="D250" s="762"/>
      <c r="E250" s="762"/>
    </row>
    <row r="251" spans="4:5" s="743" customFormat="1" ht="14.25" x14ac:dyDescent="0.2">
      <c r="D251" s="762"/>
      <c r="E251" s="762"/>
    </row>
    <row r="252" spans="4:5" s="743" customFormat="1" ht="14.25" x14ac:dyDescent="0.2">
      <c r="D252" s="762"/>
      <c r="E252" s="762"/>
    </row>
    <row r="253" spans="4:5" s="743" customFormat="1" ht="14.25" x14ac:dyDescent="0.2">
      <c r="D253" s="762"/>
      <c r="E253" s="762"/>
    </row>
    <row r="254" spans="4:5" s="743" customFormat="1" ht="14.25" x14ac:dyDescent="0.2">
      <c r="D254" s="762"/>
      <c r="E254" s="762"/>
    </row>
    <row r="255" spans="4:5" s="743" customFormat="1" ht="14.25" x14ac:dyDescent="0.2">
      <c r="D255" s="762"/>
      <c r="E255" s="762"/>
    </row>
    <row r="256" spans="4:5" s="743" customFormat="1" ht="14.25" x14ac:dyDescent="0.2">
      <c r="D256" s="762"/>
      <c r="E256" s="762"/>
    </row>
    <row r="257" spans="4:5" s="743" customFormat="1" ht="14.25" x14ac:dyDescent="0.2">
      <c r="D257" s="762"/>
      <c r="E257" s="762"/>
    </row>
    <row r="258" spans="4:5" s="743" customFormat="1" ht="14.25" x14ac:dyDescent="0.2">
      <c r="D258" s="762"/>
      <c r="E258" s="762"/>
    </row>
    <row r="259" spans="4:5" s="743" customFormat="1" ht="14.25" x14ac:dyDescent="0.2">
      <c r="D259" s="762"/>
      <c r="E259" s="762"/>
    </row>
    <row r="260" spans="4:5" s="743" customFormat="1" ht="14.25" x14ac:dyDescent="0.2">
      <c r="D260" s="762"/>
      <c r="E260" s="762"/>
    </row>
    <row r="261" spans="4:5" s="743" customFormat="1" ht="14.25" x14ac:dyDescent="0.2">
      <c r="D261" s="762"/>
      <c r="E261" s="762"/>
    </row>
    <row r="262" spans="4:5" s="743" customFormat="1" ht="14.25" x14ac:dyDescent="0.2">
      <c r="D262" s="762"/>
      <c r="E262" s="762"/>
    </row>
    <row r="263" spans="4:5" s="743" customFormat="1" ht="14.25" x14ac:dyDescent="0.2">
      <c r="D263" s="762"/>
      <c r="E263" s="762"/>
    </row>
    <row r="264" spans="4:5" s="743" customFormat="1" ht="14.25" x14ac:dyDescent="0.2">
      <c r="D264" s="762"/>
      <c r="E264" s="762"/>
    </row>
    <row r="265" spans="4:5" s="743" customFormat="1" ht="14.25" x14ac:dyDescent="0.2">
      <c r="D265" s="762"/>
      <c r="E265" s="762"/>
    </row>
    <row r="266" spans="4:5" s="743" customFormat="1" ht="14.25" x14ac:dyDescent="0.2">
      <c r="D266" s="762"/>
      <c r="E266" s="762"/>
    </row>
    <row r="267" spans="4:5" s="743" customFormat="1" ht="14.25" x14ac:dyDescent="0.2">
      <c r="D267" s="762"/>
      <c r="E267" s="762"/>
    </row>
    <row r="268" spans="4:5" s="743" customFormat="1" ht="14.25" x14ac:dyDescent="0.2">
      <c r="D268" s="762"/>
      <c r="E268" s="762"/>
    </row>
    <row r="269" spans="4:5" s="743" customFormat="1" ht="14.25" x14ac:dyDescent="0.2">
      <c r="D269" s="762"/>
      <c r="E269" s="762"/>
    </row>
    <row r="270" spans="4:5" s="743" customFormat="1" ht="14.25" x14ac:dyDescent="0.2">
      <c r="D270" s="762"/>
      <c r="E270" s="762"/>
    </row>
    <row r="271" spans="4:5" s="743" customFormat="1" ht="14.25" x14ac:dyDescent="0.2">
      <c r="D271" s="762"/>
      <c r="E271" s="762"/>
    </row>
    <row r="272" spans="4:5" s="743" customFormat="1" ht="14.25" x14ac:dyDescent="0.2">
      <c r="D272" s="762"/>
      <c r="E272" s="762"/>
    </row>
    <row r="273" spans="4:5" s="743" customFormat="1" ht="14.25" x14ac:dyDescent="0.2">
      <c r="D273" s="762"/>
      <c r="E273" s="762"/>
    </row>
    <row r="274" spans="4:5" s="743" customFormat="1" ht="14.25" x14ac:dyDescent="0.2">
      <c r="D274" s="762"/>
      <c r="E274" s="762"/>
    </row>
    <row r="275" spans="4:5" s="743" customFormat="1" ht="14.25" x14ac:dyDescent="0.2">
      <c r="D275" s="762"/>
      <c r="E275" s="762"/>
    </row>
    <row r="276" spans="4:5" s="743" customFormat="1" ht="14.25" x14ac:dyDescent="0.2">
      <c r="D276" s="762"/>
      <c r="E276" s="762"/>
    </row>
    <row r="277" spans="4:5" s="743" customFormat="1" ht="14.25" x14ac:dyDescent="0.2">
      <c r="D277" s="762"/>
      <c r="E277" s="762"/>
    </row>
    <row r="278" spans="4:5" s="743" customFormat="1" ht="14.25" x14ac:dyDescent="0.2">
      <c r="D278" s="762"/>
      <c r="E278" s="762"/>
    </row>
    <row r="279" spans="4:5" s="743" customFormat="1" ht="14.25" x14ac:dyDescent="0.2">
      <c r="D279" s="762"/>
      <c r="E279" s="762"/>
    </row>
    <row r="280" spans="4:5" s="743" customFormat="1" ht="14.25" x14ac:dyDescent="0.2">
      <c r="D280" s="762"/>
      <c r="E280" s="762"/>
    </row>
    <row r="281" spans="4:5" s="743" customFormat="1" ht="14.25" x14ac:dyDescent="0.2">
      <c r="D281" s="762"/>
      <c r="E281" s="762"/>
    </row>
    <row r="282" spans="4:5" s="743" customFormat="1" ht="14.25" x14ac:dyDescent="0.2">
      <c r="D282" s="762"/>
      <c r="E282" s="762"/>
    </row>
    <row r="283" spans="4:5" s="743" customFormat="1" ht="14.25" x14ac:dyDescent="0.2">
      <c r="D283" s="762"/>
      <c r="E283" s="762"/>
    </row>
    <row r="284" spans="4:5" s="743" customFormat="1" ht="14.25" x14ac:dyDescent="0.2">
      <c r="D284" s="762"/>
      <c r="E284" s="762"/>
    </row>
    <row r="285" spans="4:5" s="743" customFormat="1" ht="14.25" x14ac:dyDescent="0.2">
      <c r="D285" s="762"/>
      <c r="E285" s="762"/>
    </row>
    <row r="286" spans="4:5" s="743" customFormat="1" ht="14.25" x14ac:dyDescent="0.2">
      <c r="D286" s="762"/>
      <c r="E286" s="762"/>
    </row>
    <row r="287" spans="4:5" s="743" customFormat="1" ht="14.25" x14ac:dyDescent="0.2">
      <c r="D287" s="762"/>
      <c r="E287" s="762"/>
    </row>
    <row r="288" spans="4:5" s="743" customFormat="1" ht="14.25" x14ac:dyDescent="0.2">
      <c r="D288" s="762"/>
      <c r="E288" s="762"/>
    </row>
    <row r="289" spans="4:5" s="743" customFormat="1" ht="14.25" x14ac:dyDescent="0.2">
      <c r="D289" s="762"/>
      <c r="E289" s="762"/>
    </row>
    <row r="290" spans="4:5" s="743" customFormat="1" ht="14.25" x14ac:dyDescent="0.2">
      <c r="D290" s="762"/>
      <c r="E290" s="762"/>
    </row>
    <row r="291" spans="4:5" s="743" customFormat="1" ht="14.25" x14ac:dyDescent="0.2">
      <c r="D291" s="762"/>
      <c r="E291" s="762"/>
    </row>
    <row r="292" spans="4:5" s="743" customFormat="1" ht="14.25" x14ac:dyDescent="0.2">
      <c r="D292" s="762"/>
      <c r="E292" s="762"/>
    </row>
    <row r="293" spans="4:5" s="743" customFormat="1" ht="14.25" x14ac:dyDescent="0.2">
      <c r="D293" s="762"/>
      <c r="E293" s="762"/>
    </row>
    <row r="294" spans="4:5" s="743" customFormat="1" ht="14.25" x14ac:dyDescent="0.2">
      <c r="D294" s="762"/>
      <c r="E294" s="762"/>
    </row>
    <row r="295" spans="4:5" s="743" customFormat="1" ht="14.25" x14ac:dyDescent="0.2">
      <c r="D295" s="762"/>
      <c r="E295" s="762"/>
    </row>
    <row r="296" spans="4:5" s="743" customFormat="1" ht="14.25" x14ac:dyDescent="0.2">
      <c r="D296" s="762"/>
      <c r="E296" s="762"/>
    </row>
    <row r="297" spans="4:5" s="743" customFormat="1" ht="14.25" x14ac:dyDescent="0.2">
      <c r="D297" s="762"/>
      <c r="E297" s="762"/>
    </row>
    <row r="298" spans="4:5" s="743" customFormat="1" ht="14.25" x14ac:dyDescent="0.2">
      <c r="D298" s="762"/>
      <c r="E298" s="762"/>
    </row>
    <row r="299" spans="4:5" s="743" customFormat="1" ht="14.25" x14ac:dyDescent="0.2">
      <c r="D299" s="762"/>
      <c r="E299" s="762"/>
    </row>
    <row r="300" spans="4:5" s="743" customFormat="1" ht="14.25" x14ac:dyDescent="0.2">
      <c r="D300" s="762"/>
      <c r="E300" s="762"/>
    </row>
    <row r="301" spans="4:5" s="743" customFormat="1" ht="14.25" x14ac:dyDescent="0.2">
      <c r="D301" s="762"/>
      <c r="E301" s="762"/>
    </row>
    <row r="302" spans="4:5" s="743" customFormat="1" ht="14.25" x14ac:dyDescent="0.2">
      <c r="D302" s="762"/>
      <c r="E302" s="762"/>
    </row>
    <row r="303" spans="4:5" s="743" customFormat="1" ht="14.25" x14ac:dyDescent="0.2">
      <c r="D303" s="762"/>
      <c r="E303" s="762"/>
    </row>
    <row r="304" spans="4:5" s="743" customFormat="1" ht="14.25" x14ac:dyDescent="0.2">
      <c r="D304" s="762"/>
      <c r="E304" s="762"/>
    </row>
    <row r="305" spans="4:5" s="743" customFormat="1" ht="14.25" x14ac:dyDescent="0.2">
      <c r="D305" s="762"/>
      <c r="E305" s="762"/>
    </row>
    <row r="306" spans="4:5" s="743" customFormat="1" ht="14.25" x14ac:dyDescent="0.2">
      <c r="D306" s="762"/>
      <c r="E306" s="762"/>
    </row>
    <row r="307" spans="4:5" s="743" customFormat="1" ht="14.25" x14ac:dyDescent="0.2">
      <c r="D307" s="762"/>
      <c r="E307" s="762"/>
    </row>
    <row r="308" spans="4:5" s="743" customFormat="1" ht="14.25" x14ac:dyDescent="0.2">
      <c r="D308" s="762"/>
      <c r="E308" s="762"/>
    </row>
    <row r="309" spans="4:5" s="743" customFormat="1" ht="14.25" x14ac:dyDescent="0.2">
      <c r="D309" s="762"/>
      <c r="E309" s="762"/>
    </row>
    <row r="310" spans="4:5" s="743" customFormat="1" ht="14.25" x14ac:dyDescent="0.2">
      <c r="D310" s="762"/>
      <c r="E310" s="762"/>
    </row>
    <row r="311" spans="4:5" s="743" customFormat="1" ht="14.25" x14ac:dyDescent="0.2">
      <c r="D311" s="762"/>
      <c r="E311" s="762"/>
    </row>
    <row r="312" spans="4:5" s="743" customFormat="1" ht="14.25" x14ac:dyDescent="0.2">
      <c r="D312" s="762"/>
      <c r="E312" s="762"/>
    </row>
    <row r="313" spans="4:5" s="743" customFormat="1" ht="14.25" x14ac:dyDescent="0.2">
      <c r="D313" s="762"/>
      <c r="E313" s="762"/>
    </row>
    <row r="314" spans="4:5" s="743" customFormat="1" ht="14.25" x14ac:dyDescent="0.2">
      <c r="D314" s="762"/>
      <c r="E314" s="762"/>
    </row>
    <row r="315" spans="4:5" s="743" customFormat="1" ht="14.25" x14ac:dyDescent="0.2">
      <c r="D315" s="762"/>
      <c r="E315" s="762"/>
    </row>
    <row r="316" spans="4:5" s="743" customFormat="1" ht="14.25" x14ac:dyDescent="0.2">
      <c r="D316" s="762"/>
      <c r="E316" s="762"/>
    </row>
    <row r="317" spans="4:5" s="743" customFormat="1" ht="14.25" x14ac:dyDescent="0.2">
      <c r="D317" s="762"/>
      <c r="E317" s="762"/>
    </row>
    <row r="318" spans="4:5" s="743" customFormat="1" ht="14.25" x14ac:dyDescent="0.2">
      <c r="D318" s="762"/>
      <c r="E318" s="762"/>
    </row>
    <row r="319" spans="4:5" s="743" customFormat="1" ht="14.25" x14ac:dyDescent="0.2">
      <c r="D319" s="762"/>
      <c r="E319" s="762"/>
    </row>
    <row r="320" spans="4:5" s="743" customFormat="1" ht="14.25" x14ac:dyDescent="0.2">
      <c r="D320" s="762"/>
      <c r="E320" s="762"/>
    </row>
    <row r="321" spans="4:5" s="743" customFormat="1" ht="14.25" x14ac:dyDescent="0.2">
      <c r="D321" s="762"/>
      <c r="E321" s="762"/>
    </row>
    <row r="322" spans="4:5" s="743" customFormat="1" ht="14.25" x14ac:dyDescent="0.2">
      <c r="D322" s="762"/>
      <c r="E322" s="762"/>
    </row>
    <row r="323" spans="4:5" s="743" customFormat="1" ht="14.25" x14ac:dyDescent="0.2">
      <c r="D323" s="762"/>
      <c r="E323" s="762"/>
    </row>
    <row r="324" spans="4:5" s="743" customFormat="1" ht="14.25" x14ac:dyDescent="0.2">
      <c r="D324" s="762"/>
      <c r="E324" s="762"/>
    </row>
    <row r="325" spans="4:5" s="743" customFormat="1" ht="14.25" x14ac:dyDescent="0.2">
      <c r="D325" s="762"/>
      <c r="E325" s="762"/>
    </row>
    <row r="326" spans="4:5" s="743" customFormat="1" ht="14.25" x14ac:dyDescent="0.2">
      <c r="D326" s="762"/>
      <c r="E326" s="762"/>
    </row>
    <row r="327" spans="4:5" s="743" customFormat="1" ht="14.25" x14ac:dyDescent="0.2">
      <c r="D327" s="762"/>
      <c r="E327" s="762"/>
    </row>
    <row r="328" spans="4:5" s="743" customFormat="1" ht="14.25" x14ac:dyDescent="0.2">
      <c r="D328" s="762"/>
      <c r="E328" s="762"/>
    </row>
    <row r="329" spans="4:5" s="743" customFormat="1" ht="14.25" x14ac:dyDescent="0.2">
      <c r="D329" s="762"/>
      <c r="E329" s="762"/>
    </row>
    <row r="330" spans="4:5" s="743" customFormat="1" ht="14.25" x14ac:dyDescent="0.2">
      <c r="D330" s="762"/>
      <c r="E330" s="762"/>
    </row>
    <row r="331" spans="4:5" s="743" customFormat="1" ht="14.25" x14ac:dyDescent="0.2">
      <c r="D331" s="762"/>
      <c r="E331" s="762"/>
    </row>
    <row r="332" spans="4:5" s="743" customFormat="1" ht="14.25" x14ac:dyDescent="0.2">
      <c r="D332" s="762"/>
      <c r="E332" s="762"/>
    </row>
    <row r="333" spans="4:5" s="743" customFormat="1" ht="14.25" x14ac:dyDescent="0.2">
      <c r="D333" s="762"/>
      <c r="E333" s="762"/>
    </row>
    <row r="334" spans="4:5" s="743" customFormat="1" ht="14.25" x14ac:dyDescent="0.2">
      <c r="D334" s="762"/>
      <c r="E334" s="762"/>
    </row>
    <row r="335" spans="4:5" s="743" customFormat="1" ht="14.25" x14ac:dyDescent="0.2">
      <c r="D335" s="762"/>
      <c r="E335" s="762"/>
    </row>
    <row r="336" spans="4:5" s="743" customFormat="1" ht="14.25" x14ac:dyDescent="0.2">
      <c r="D336" s="762"/>
      <c r="E336" s="762"/>
    </row>
    <row r="337" spans="4:5" s="743" customFormat="1" ht="14.25" x14ac:dyDescent="0.2">
      <c r="D337" s="762"/>
      <c r="E337" s="762"/>
    </row>
    <row r="338" spans="4:5" s="743" customFormat="1" ht="14.25" x14ac:dyDescent="0.2">
      <c r="D338" s="762"/>
      <c r="E338" s="762"/>
    </row>
    <row r="339" spans="4:5" s="743" customFormat="1" ht="14.25" x14ac:dyDescent="0.2">
      <c r="D339" s="762"/>
      <c r="E339" s="762"/>
    </row>
    <row r="340" spans="4:5" s="743" customFormat="1" ht="14.25" x14ac:dyDescent="0.2">
      <c r="D340" s="762"/>
      <c r="E340" s="762"/>
    </row>
    <row r="341" spans="4:5" s="743" customFormat="1" ht="14.25" x14ac:dyDescent="0.2">
      <c r="D341" s="762"/>
      <c r="E341" s="762"/>
    </row>
    <row r="342" spans="4:5" s="743" customFormat="1" ht="14.25" x14ac:dyDescent="0.2">
      <c r="D342" s="762"/>
      <c r="E342" s="762"/>
    </row>
    <row r="343" spans="4:5" s="743" customFormat="1" ht="14.25" x14ac:dyDescent="0.2">
      <c r="D343" s="762"/>
      <c r="E343" s="762"/>
    </row>
    <row r="344" spans="4:5" s="743" customFormat="1" ht="14.25" x14ac:dyDescent="0.2">
      <c r="D344" s="762"/>
      <c r="E344" s="762"/>
    </row>
    <row r="345" spans="4:5" s="743" customFormat="1" ht="14.25" x14ac:dyDescent="0.2">
      <c r="D345" s="762"/>
      <c r="E345" s="762"/>
    </row>
    <row r="346" spans="4:5" s="743" customFormat="1" ht="14.25" x14ac:dyDescent="0.2">
      <c r="D346" s="762"/>
      <c r="E346" s="762"/>
    </row>
    <row r="347" spans="4:5" s="743" customFormat="1" ht="14.25" x14ac:dyDescent="0.2">
      <c r="D347" s="762"/>
      <c r="E347" s="762"/>
    </row>
    <row r="348" spans="4:5" s="743" customFormat="1" ht="14.25" x14ac:dyDescent="0.2">
      <c r="D348" s="762"/>
      <c r="E348" s="762"/>
    </row>
    <row r="349" spans="4:5" s="743" customFormat="1" ht="14.25" x14ac:dyDescent="0.2">
      <c r="D349" s="762"/>
      <c r="E349" s="762"/>
    </row>
    <row r="350" spans="4:5" s="743" customFormat="1" ht="14.25" x14ac:dyDescent="0.2">
      <c r="D350" s="762"/>
      <c r="E350" s="762"/>
    </row>
    <row r="351" spans="4:5" s="743" customFormat="1" ht="14.25" x14ac:dyDescent="0.2">
      <c r="D351" s="762"/>
      <c r="E351" s="762"/>
    </row>
    <row r="352" spans="4:5" s="743" customFormat="1" ht="14.25" x14ac:dyDescent="0.2">
      <c r="D352" s="762"/>
      <c r="E352" s="762"/>
    </row>
    <row r="353" spans="4:5" s="743" customFormat="1" ht="14.25" x14ac:dyDescent="0.2">
      <c r="D353" s="762"/>
      <c r="E353" s="762"/>
    </row>
    <row r="354" spans="4:5" s="743" customFormat="1" ht="14.25" x14ac:dyDescent="0.2">
      <c r="D354" s="762"/>
      <c r="E354" s="762"/>
    </row>
    <row r="355" spans="4:5" s="743" customFormat="1" ht="14.25" x14ac:dyDescent="0.2">
      <c r="D355" s="762"/>
      <c r="E355" s="762"/>
    </row>
    <row r="356" spans="4:5" s="743" customFormat="1" ht="14.25" x14ac:dyDescent="0.2">
      <c r="D356" s="762"/>
      <c r="E356" s="762"/>
    </row>
    <row r="357" spans="4:5" s="743" customFormat="1" ht="14.25" x14ac:dyDescent="0.2">
      <c r="D357" s="762"/>
      <c r="E357" s="762"/>
    </row>
    <row r="358" spans="4:5" s="743" customFormat="1" ht="14.25" x14ac:dyDescent="0.2">
      <c r="D358" s="762"/>
      <c r="E358" s="762"/>
    </row>
    <row r="359" spans="4:5" s="743" customFormat="1" ht="14.25" x14ac:dyDescent="0.2">
      <c r="D359" s="762"/>
      <c r="E359" s="762"/>
    </row>
    <row r="360" spans="4:5" s="743" customFormat="1" ht="14.25" x14ac:dyDescent="0.2">
      <c r="D360" s="762"/>
      <c r="E360" s="762"/>
    </row>
    <row r="361" spans="4:5" s="743" customFormat="1" ht="14.25" x14ac:dyDescent="0.2">
      <c r="D361" s="762"/>
      <c r="E361" s="762"/>
    </row>
    <row r="362" spans="4:5" s="743" customFormat="1" ht="14.25" x14ac:dyDescent="0.2">
      <c r="D362" s="762"/>
      <c r="E362" s="762"/>
    </row>
    <row r="363" spans="4:5" s="743" customFormat="1" ht="14.25" x14ac:dyDescent="0.2">
      <c r="D363" s="762"/>
      <c r="E363" s="762"/>
    </row>
    <row r="364" spans="4:5" s="743" customFormat="1" ht="14.25" x14ac:dyDescent="0.2">
      <c r="D364" s="762"/>
      <c r="E364" s="762"/>
    </row>
    <row r="365" spans="4:5" s="743" customFormat="1" ht="14.25" x14ac:dyDescent="0.2">
      <c r="D365" s="762"/>
      <c r="E365" s="762"/>
    </row>
    <row r="366" spans="4:5" s="743" customFormat="1" ht="14.25" x14ac:dyDescent="0.2">
      <c r="D366" s="762"/>
      <c r="E366" s="762"/>
    </row>
    <row r="367" spans="4:5" s="743" customFormat="1" ht="14.25" x14ac:dyDescent="0.2">
      <c r="D367" s="762"/>
      <c r="E367" s="762"/>
    </row>
    <row r="368" spans="4:5" s="743" customFormat="1" ht="14.25" x14ac:dyDescent="0.2">
      <c r="D368" s="762"/>
      <c r="E368" s="762"/>
    </row>
    <row r="369" spans="4:5" s="743" customFormat="1" ht="14.25" x14ac:dyDescent="0.2">
      <c r="D369" s="762"/>
      <c r="E369" s="762"/>
    </row>
    <row r="370" spans="4:5" s="743" customFormat="1" ht="14.25" x14ac:dyDescent="0.2">
      <c r="D370" s="762"/>
      <c r="E370" s="762"/>
    </row>
    <row r="371" spans="4:5" s="743" customFormat="1" ht="14.25" x14ac:dyDescent="0.2">
      <c r="D371" s="762"/>
      <c r="E371" s="762"/>
    </row>
    <row r="372" spans="4:5" s="743" customFormat="1" ht="14.25" x14ac:dyDescent="0.2">
      <c r="D372" s="762"/>
      <c r="E372" s="762"/>
    </row>
    <row r="373" spans="4:5" s="743" customFormat="1" ht="14.25" x14ac:dyDescent="0.2">
      <c r="D373" s="762"/>
      <c r="E373" s="762"/>
    </row>
    <row r="374" spans="4:5" s="743" customFormat="1" ht="14.25" x14ac:dyDescent="0.2">
      <c r="D374" s="762"/>
      <c r="E374" s="762"/>
    </row>
    <row r="375" spans="4:5" s="743" customFormat="1" ht="14.25" x14ac:dyDescent="0.2">
      <c r="D375" s="762"/>
      <c r="E375" s="762"/>
    </row>
    <row r="376" spans="4:5" s="743" customFormat="1" ht="14.25" x14ac:dyDescent="0.2">
      <c r="D376" s="762"/>
      <c r="E376" s="762"/>
    </row>
    <row r="377" spans="4:5" s="743" customFormat="1" ht="14.25" x14ac:dyDescent="0.2">
      <c r="D377" s="762"/>
      <c r="E377" s="762"/>
    </row>
    <row r="378" spans="4:5" s="743" customFormat="1" ht="14.25" x14ac:dyDescent="0.2">
      <c r="D378" s="762"/>
      <c r="E378" s="762"/>
    </row>
    <row r="379" spans="4:5" s="743" customFormat="1" ht="14.25" x14ac:dyDescent="0.2">
      <c r="D379" s="762"/>
      <c r="E379" s="762"/>
    </row>
    <row r="380" spans="4:5" s="743" customFormat="1" ht="14.25" x14ac:dyDescent="0.2">
      <c r="D380" s="762"/>
      <c r="E380" s="762"/>
    </row>
    <row r="381" spans="4:5" s="743" customFormat="1" ht="14.25" x14ac:dyDescent="0.2">
      <c r="D381" s="762"/>
      <c r="E381" s="762"/>
    </row>
    <row r="382" spans="4:5" s="743" customFormat="1" ht="14.25" x14ac:dyDescent="0.2">
      <c r="D382" s="762"/>
      <c r="E382" s="762"/>
    </row>
    <row r="383" spans="4:5" s="743" customFormat="1" ht="14.25" x14ac:dyDescent="0.2">
      <c r="D383" s="762"/>
      <c r="E383" s="762"/>
    </row>
    <row r="384" spans="4:5" s="743" customFormat="1" ht="14.25" x14ac:dyDescent="0.2">
      <c r="D384" s="762"/>
      <c r="E384" s="762"/>
    </row>
    <row r="385" spans="4:5" s="743" customFormat="1" ht="14.25" x14ac:dyDescent="0.2">
      <c r="D385" s="762"/>
      <c r="E385" s="762"/>
    </row>
    <row r="386" spans="4:5" s="743" customFormat="1" ht="14.25" x14ac:dyDescent="0.2">
      <c r="D386" s="762"/>
      <c r="E386" s="762"/>
    </row>
    <row r="387" spans="4:5" s="743" customFormat="1" ht="14.25" x14ac:dyDescent="0.2">
      <c r="D387" s="762"/>
      <c r="E387" s="762"/>
    </row>
    <row r="388" spans="4:5" s="743" customFormat="1" ht="14.25" x14ac:dyDescent="0.2">
      <c r="D388" s="762"/>
      <c r="E388" s="762"/>
    </row>
    <row r="389" spans="4:5" s="743" customFormat="1" ht="14.25" x14ac:dyDescent="0.2">
      <c r="D389" s="762"/>
      <c r="E389" s="762"/>
    </row>
    <row r="390" spans="4:5" s="743" customFormat="1" ht="14.25" x14ac:dyDescent="0.2">
      <c r="D390" s="762"/>
      <c r="E390" s="762"/>
    </row>
    <row r="391" spans="4:5" s="743" customFormat="1" ht="14.25" x14ac:dyDescent="0.2">
      <c r="D391" s="762"/>
      <c r="E391" s="762"/>
    </row>
    <row r="392" spans="4:5" s="743" customFormat="1" ht="14.25" x14ac:dyDescent="0.2">
      <c r="D392" s="762"/>
      <c r="E392" s="762"/>
    </row>
    <row r="393" spans="4:5" s="743" customFormat="1" ht="14.25" x14ac:dyDescent="0.2">
      <c r="D393" s="762"/>
      <c r="E393" s="762"/>
    </row>
    <row r="394" spans="4:5" s="743" customFormat="1" ht="14.25" x14ac:dyDescent="0.2">
      <c r="D394" s="762"/>
      <c r="E394" s="762"/>
    </row>
    <row r="395" spans="4:5" s="743" customFormat="1" ht="14.25" x14ac:dyDescent="0.2">
      <c r="D395" s="762"/>
      <c r="E395" s="762"/>
    </row>
    <row r="396" spans="4:5" s="743" customFormat="1" ht="14.25" x14ac:dyDescent="0.2">
      <c r="D396" s="762"/>
      <c r="E396" s="762"/>
    </row>
    <row r="397" spans="4:5" s="743" customFormat="1" ht="14.25" x14ac:dyDescent="0.2">
      <c r="D397" s="762"/>
      <c r="E397" s="762"/>
    </row>
    <row r="398" spans="4:5" s="743" customFormat="1" ht="14.25" x14ac:dyDescent="0.2">
      <c r="D398" s="762"/>
      <c r="E398" s="762"/>
    </row>
    <row r="399" spans="4:5" s="743" customFormat="1" ht="14.25" x14ac:dyDescent="0.2">
      <c r="D399" s="762"/>
      <c r="E399" s="762"/>
    </row>
    <row r="400" spans="4:5" s="743" customFormat="1" ht="14.25" x14ac:dyDescent="0.2">
      <c r="D400" s="762"/>
      <c r="E400" s="762"/>
    </row>
    <row r="401" spans="4:5" s="743" customFormat="1" ht="14.25" x14ac:dyDescent="0.2">
      <c r="D401" s="762"/>
      <c r="E401" s="762"/>
    </row>
    <row r="402" spans="4:5" s="743" customFormat="1" ht="14.25" x14ac:dyDescent="0.2">
      <c r="D402" s="762"/>
      <c r="E402" s="762"/>
    </row>
    <row r="403" spans="4:5" s="743" customFormat="1" ht="14.25" x14ac:dyDescent="0.2">
      <c r="D403" s="762"/>
      <c r="E403" s="762"/>
    </row>
    <row r="404" spans="4:5" s="743" customFormat="1" ht="14.25" x14ac:dyDescent="0.2">
      <c r="D404" s="762"/>
      <c r="E404" s="762"/>
    </row>
    <row r="405" spans="4:5" s="743" customFormat="1" ht="14.25" x14ac:dyDescent="0.2">
      <c r="D405" s="762"/>
      <c r="E405" s="762"/>
    </row>
    <row r="406" spans="4:5" s="743" customFormat="1" ht="14.25" x14ac:dyDescent="0.2">
      <c r="D406" s="762"/>
      <c r="E406" s="762"/>
    </row>
    <row r="407" spans="4:5" s="743" customFormat="1" ht="14.25" x14ac:dyDescent="0.2">
      <c r="D407" s="762"/>
      <c r="E407" s="762"/>
    </row>
    <row r="408" spans="4:5" s="743" customFormat="1" ht="14.25" x14ac:dyDescent="0.2">
      <c r="D408" s="762"/>
      <c r="E408" s="762"/>
    </row>
    <row r="409" spans="4:5" s="743" customFormat="1" ht="14.25" x14ac:dyDescent="0.2">
      <c r="D409" s="762"/>
      <c r="E409" s="762"/>
    </row>
    <row r="410" spans="4:5" s="743" customFormat="1" ht="14.25" x14ac:dyDescent="0.2">
      <c r="D410" s="762"/>
      <c r="E410" s="762"/>
    </row>
    <row r="411" spans="4:5" s="743" customFormat="1" ht="14.25" x14ac:dyDescent="0.2">
      <c r="D411" s="762"/>
      <c r="E411" s="762"/>
    </row>
    <row r="412" spans="4:5" s="743" customFormat="1" ht="14.25" x14ac:dyDescent="0.2">
      <c r="D412" s="762"/>
      <c r="E412" s="762"/>
    </row>
    <row r="413" spans="4:5" s="743" customFormat="1" ht="14.25" x14ac:dyDescent="0.2">
      <c r="D413" s="762"/>
      <c r="E413" s="762"/>
    </row>
    <row r="414" spans="4:5" s="743" customFormat="1" ht="14.25" x14ac:dyDescent="0.2">
      <c r="D414" s="762"/>
      <c r="E414" s="762"/>
    </row>
    <row r="415" spans="4:5" s="743" customFormat="1" ht="14.25" x14ac:dyDescent="0.2">
      <c r="D415" s="762"/>
      <c r="E415" s="762"/>
    </row>
    <row r="416" spans="4:5" s="743" customFormat="1" ht="14.25" x14ac:dyDescent="0.2">
      <c r="D416" s="762"/>
      <c r="E416" s="762"/>
    </row>
    <row r="417" spans="4:5" s="743" customFormat="1" ht="14.25" x14ac:dyDescent="0.2">
      <c r="D417" s="762"/>
      <c r="E417" s="762"/>
    </row>
    <row r="418" spans="4:5" s="743" customFormat="1" ht="14.25" x14ac:dyDescent="0.2">
      <c r="D418" s="762"/>
      <c r="E418" s="762"/>
    </row>
    <row r="419" spans="4:5" s="743" customFormat="1" ht="14.25" x14ac:dyDescent="0.2">
      <c r="D419" s="762"/>
      <c r="E419" s="762"/>
    </row>
    <row r="420" spans="4:5" s="743" customFormat="1" ht="14.25" x14ac:dyDescent="0.2">
      <c r="D420" s="762"/>
      <c r="E420" s="762"/>
    </row>
    <row r="421" spans="4:5" s="743" customFormat="1" ht="14.25" x14ac:dyDescent="0.2">
      <c r="D421" s="762"/>
      <c r="E421" s="762"/>
    </row>
    <row r="422" spans="4:5" s="743" customFormat="1" ht="14.25" x14ac:dyDescent="0.2">
      <c r="D422" s="762"/>
      <c r="E422" s="762"/>
    </row>
    <row r="423" spans="4:5" s="743" customFormat="1" ht="14.25" x14ac:dyDescent="0.2">
      <c r="D423" s="762"/>
      <c r="E423" s="762"/>
    </row>
    <row r="424" spans="4:5" s="743" customFormat="1" ht="14.25" x14ac:dyDescent="0.2">
      <c r="D424" s="762"/>
      <c r="E424" s="762"/>
    </row>
    <row r="425" spans="4:5" s="743" customFormat="1" ht="14.25" x14ac:dyDescent="0.2">
      <c r="D425" s="762"/>
      <c r="E425" s="762"/>
    </row>
    <row r="426" spans="4:5" s="743" customFormat="1" ht="14.25" x14ac:dyDescent="0.2">
      <c r="D426" s="762"/>
      <c r="E426" s="762"/>
    </row>
    <row r="427" spans="4:5" s="743" customFormat="1" ht="14.25" x14ac:dyDescent="0.2">
      <c r="D427" s="762"/>
      <c r="E427" s="762"/>
    </row>
    <row r="428" spans="4:5" s="743" customFormat="1" ht="14.25" x14ac:dyDescent="0.2">
      <c r="D428" s="762"/>
      <c r="E428" s="762"/>
    </row>
    <row r="429" spans="4:5" s="743" customFormat="1" ht="14.25" x14ac:dyDescent="0.2">
      <c r="D429" s="762"/>
      <c r="E429" s="762"/>
    </row>
    <row r="430" spans="4:5" s="743" customFormat="1" ht="14.25" x14ac:dyDescent="0.2">
      <c r="D430" s="762"/>
      <c r="E430" s="762"/>
    </row>
    <row r="431" spans="4:5" s="743" customFormat="1" ht="14.25" x14ac:dyDescent="0.2">
      <c r="D431" s="762"/>
      <c r="E431" s="762"/>
    </row>
    <row r="432" spans="4:5" s="743" customFormat="1" ht="14.25" x14ac:dyDescent="0.2">
      <c r="D432" s="762"/>
      <c r="E432" s="762"/>
    </row>
    <row r="433" spans="4:5" s="743" customFormat="1" ht="14.25" x14ac:dyDescent="0.2">
      <c r="D433" s="762"/>
      <c r="E433" s="762"/>
    </row>
    <row r="434" spans="4:5" s="743" customFormat="1" ht="14.25" x14ac:dyDescent="0.2">
      <c r="D434" s="762"/>
      <c r="E434" s="762"/>
    </row>
    <row r="435" spans="4:5" s="743" customFormat="1" ht="14.25" x14ac:dyDescent="0.2">
      <c r="D435" s="762"/>
      <c r="E435" s="762"/>
    </row>
    <row r="436" spans="4:5" s="743" customFormat="1" ht="14.25" x14ac:dyDescent="0.2">
      <c r="D436" s="762"/>
      <c r="E436" s="762"/>
    </row>
    <row r="437" spans="4:5" s="743" customFormat="1" ht="14.25" x14ac:dyDescent="0.2">
      <c r="D437" s="762"/>
      <c r="E437" s="762"/>
    </row>
    <row r="438" spans="4:5" s="743" customFormat="1" ht="14.25" x14ac:dyDescent="0.2">
      <c r="D438" s="762"/>
      <c r="E438" s="762"/>
    </row>
    <row r="439" spans="4:5" s="743" customFormat="1" ht="14.25" x14ac:dyDescent="0.2">
      <c r="D439" s="762"/>
      <c r="E439" s="762"/>
    </row>
    <row r="440" spans="4:5" s="743" customFormat="1" ht="14.25" x14ac:dyDescent="0.2">
      <c r="D440" s="762"/>
      <c r="E440" s="762"/>
    </row>
    <row r="441" spans="4:5" s="743" customFormat="1" ht="14.25" x14ac:dyDescent="0.2">
      <c r="D441" s="762"/>
      <c r="E441" s="762"/>
    </row>
    <row r="442" spans="4:5" s="743" customFormat="1" ht="14.25" x14ac:dyDescent="0.2">
      <c r="D442" s="762"/>
      <c r="E442" s="762"/>
    </row>
    <row r="443" spans="4:5" s="743" customFormat="1" ht="14.25" x14ac:dyDescent="0.2">
      <c r="D443" s="762"/>
      <c r="E443" s="762"/>
    </row>
    <row r="444" spans="4:5" s="743" customFormat="1" ht="14.25" x14ac:dyDescent="0.2">
      <c r="D444" s="762"/>
      <c r="E444" s="762"/>
    </row>
    <row r="445" spans="4:5" s="743" customFormat="1" ht="14.25" x14ac:dyDescent="0.2">
      <c r="D445" s="762"/>
      <c r="E445" s="762"/>
    </row>
    <row r="446" spans="4:5" s="743" customFormat="1" ht="14.25" x14ac:dyDescent="0.2">
      <c r="D446" s="762"/>
      <c r="E446" s="762"/>
    </row>
    <row r="447" spans="4:5" s="743" customFormat="1" ht="14.25" x14ac:dyDescent="0.2">
      <c r="D447" s="762"/>
      <c r="E447" s="762"/>
    </row>
    <row r="448" spans="4:5" s="743" customFormat="1" ht="14.25" x14ac:dyDescent="0.2">
      <c r="D448" s="762"/>
      <c r="E448" s="762"/>
    </row>
    <row r="449" spans="4:5" s="743" customFormat="1" ht="14.25" x14ac:dyDescent="0.2">
      <c r="D449" s="762"/>
      <c r="E449" s="762"/>
    </row>
    <row r="450" spans="4:5" s="743" customFormat="1" ht="14.25" x14ac:dyDescent="0.2">
      <c r="D450" s="762"/>
      <c r="E450" s="762"/>
    </row>
    <row r="451" spans="4:5" s="743" customFormat="1" ht="14.25" x14ac:dyDescent="0.2">
      <c r="D451" s="762"/>
      <c r="E451" s="762"/>
    </row>
    <row r="452" spans="4:5" s="743" customFormat="1" ht="14.25" x14ac:dyDescent="0.2">
      <c r="D452" s="762"/>
      <c r="E452" s="762"/>
    </row>
    <row r="453" spans="4:5" s="743" customFormat="1" ht="14.25" x14ac:dyDescent="0.2">
      <c r="D453" s="762"/>
      <c r="E453" s="762"/>
    </row>
    <row r="454" spans="4:5" s="743" customFormat="1" ht="14.25" x14ac:dyDescent="0.2">
      <c r="D454" s="762"/>
      <c r="E454" s="762"/>
    </row>
    <row r="455" spans="4:5" s="743" customFormat="1" ht="14.25" x14ac:dyDescent="0.2">
      <c r="D455" s="762"/>
      <c r="E455" s="762"/>
    </row>
    <row r="456" spans="4:5" s="743" customFormat="1" ht="14.25" x14ac:dyDescent="0.2">
      <c r="D456" s="762"/>
      <c r="E456" s="762"/>
    </row>
    <row r="457" spans="4:5" s="743" customFormat="1" ht="14.25" x14ac:dyDescent="0.2">
      <c r="D457" s="762"/>
      <c r="E457" s="762"/>
    </row>
    <row r="458" spans="4:5" s="743" customFormat="1" ht="14.25" x14ac:dyDescent="0.2">
      <c r="D458" s="762"/>
      <c r="E458" s="762"/>
    </row>
    <row r="459" spans="4:5" s="743" customFormat="1" ht="14.25" x14ac:dyDescent="0.2">
      <c r="D459" s="762"/>
      <c r="E459" s="762"/>
    </row>
    <row r="460" spans="4:5" s="743" customFormat="1" ht="14.25" x14ac:dyDescent="0.2">
      <c r="D460" s="762"/>
      <c r="E460" s="762"/>
    </row>
    <row r="461" spans="4:5" s="743" customFormat="1" ht="14.25" x14ac:dyDescent="0.2">
      <c r="D461" s="762"/>
      <c r="E461" s="762"/>
    </row>
    <row r="462" spans="4:5" s="743" customFormat="1" ht="14.25" x14ac:dyDescent="0.2">
      <c r="D462" s="762"/>
      <c r="E462" s="762"/>
    </row>
    <row r="463" spans="4:5" s="743" customFormat="1" ht="14.25" x14ac:dyDescent="0.2">
      <c r="D463" s="762"/>
      <c r="E463" s="762"/>
    </row>
    <row r="464" spans="4:5" s="743" customFormat="1" ht="14.25" x14ac:dyDescent="0.2">
      <c r="D464" s="762"/>
      <c r="E464" s="762"/>
    </row>
    <row r="465" spans="4:5" s="743" customFormat="1" ht="14.25" x14ac:dyDescent="0.2">
      <c r="D465" s="762"/>
      <c r="E465" s="762"/>
    </row>
    <row r="466" spans="4:5" s="743" customFormat="1" ht="14.25" x14ac:dyDescent="0.2">
      <c r="D466" s="762"/>
      <c r="E466" s="762"/>
    </row>
    <row r="467" spans="4:5" s="743" customFormat="1" ht="14.25" x14ac:dyDescent="0.2">
      <c r="D467" s="762"/>
      <c r="E467" s="762"/>
    </row>
    <row r="468" spans="4:5" s="743" customFormat="1" ht="14.25" x14ac:dyDescent="0.2">
      <c r="D468" s="762"/>
      <c r="E468" s="762"/>
    </row>
    <row r="469" spans="4:5" s="743" customFormat="1" ht="14.25" x14ac:dyDescent="0.2">
      <c r="D469" s="762"/>
      <c r="E469" s="762"/>
    </row>
    <row r="470" spans="4:5" s="743" customFormat="1" ht="14.25" x14ac:dyDescent="0.2">
      <c r="D470" s="762"/>
      <c r="E470" s="762"/>
    </row>
    <row r="471" spans="4:5" s="743" customFormat="1" ht="14.25" x14ac:dyDescent="0.2">
      <c r="D471" s="762"/>
      <c r="E471" s="762"/>
    </row>
    <row r="472" spans="4:5" s="743" customFormat="1" ht="14.25" x14ac:dyDescent="0.2">
      <c r="D472" s="762"/>
      <c r="E472" s="762"/>
    </row>
    <row r="473" spans="4:5" s="743" customFormat="1" ht="14.25" x14ac:dyDescent="0.2">
      <c r="D473" s="762"/>
      <c r="E473" s="762"/>
    </row>
    <row r="474" spans="4:5" s="743" customFormat="1" ht="14.25" x14ac:dyDescent="0.2">
      <c r="D474" s="762"/>
      <c r="E474" s="762"/>
    </row>
    <row r="475" spans="4:5" s="743" customFormat="1" ht="14.25" x14ac:dyDescent="0.2">
      <c r="D475" s="762"/>
      <c r="E475" s="762"/>
    </row>
    <row r="476" spans="4:5" s="743" customFormat="1" ht="14.25" x14ac:dyDescent="0.2">
      <c r="D476" s="762"/>
      <c r="E476" s="762"/>
    </row>
    <row r="477" spans="4:5" s="743" customFormat="1" ht="14.25" x14ac:dyDescent="0.2">
      <c r="D477" s="762"/>
      <c r="E477" s="762"/>
    </row>
    <row r="478" spans="4:5" s="743" customFormat="1" ht="14.25" x14ac:dyDescent="0.2">
      <c r="D478" s="762"/>
      <c r="E478" s="762"/>
    </row>
    <row r="479" spans="4:5" s="743" customFormat="1" ht="14.25" x14ac:dyDescent="0.2">
      <c r="D479" s="762"/>
      <c r="E479" s="762"/>
    </row>
    <row r="480" spans="4:5" s="743" customFormat="1" ht="14.25" x14ac:dyDescent="0.2">
      <c r="D480" s="762"/>
      <c r="E480" s="762"/>
    </row>
    <row r="481" spans="4:5" s="743" customFormat="1" ht="14.25" x14ac:dyDescent="0.2">
      <c r="D481" s="762"/>
      <c r="E481" s="762"/>
    </row>
    <row r="482" spans="4:5" s="743" customFormat="1" ht="14.25" x14ac:dyDescent="0.2">
      <c r="D482" s="762"/>
      <c r="E482" s="762"/>
    </row>
    <row r="483" spans="4:5" s="743" customFormat="1" ht="14.25" x14ac:dyDescent="0.2">
      <c r="D483" s="762"/>
      <c r="E483" s="762"/>
    </row>
    <row r="484" spans="4:5" s="743" customFormat="1" ht="14.25" x14ac:dyDescent="0.2">
      <c r="D484" s="762"/>
      <c r="E484" s="762"/>
    </row>
    <row r="485" spans="4:5" s="743" customFormat="1" ht="14.25" x14ac:dyDescent="0.2">
      <c r="D485" s="762"/>
      <c r="E485" s="762"/>
    </row>
    <row r="486" spans="4:5" s="743" customFormat="1" ht="14.25" x14ac:dyDescent="0.2">
      <c r="D486" s="762"/>
      <c r="E486" s="762"/>
    </row>
    <row r="487" spans="4:5" s="743" customFormat="1" ht="14.25" x14ac:dyDescent="0.2">
      <c r="D487" s="762"/>
      <c r="E487" s="762"/>
    </row>
    <row r="488" spans="4:5" s="743" customFormat="1" ht="14.25" x14ac:dyDescent="0.2">
      <c r="D488" s="762"/>
      <c r="E488" s="762"/>
    </row>
    <row r="489" spans="4:5" s="743" customFormat="1" ht="14.25" x14ac:dyDescent="0.2">
      <c r="D489" s="762"/>
      <c r="E489" s="762"/>
    </row>
    <row r="490" spans="4:5" s="743" customFormat="1" ht="14.25" x14ac:dyDescent="0.2">
      <c r="D490" s="762"/>
      <c r="E490" s="762"/>
    </row>
    <row r="491" spans="4:5" s="743" customFormat="1" ht="14.25" x14ac:dyDescent="0.2">
      <c r="D491" s="762"/>
      <c r="E491" s="762"/>
    </row>
    <row r="492" spans="4:5" s="743" customFormat="1" ht="14.25" x14ac:dyDescent="0.2">
      <c r="D492" s="762"/>
      <c r="E492" s="762"/>
    </row>
    <row r="493" spans="4:5" s="743" customFormat="1" ht="14.25" x14ac:dyDescent="0.2">
      <c r="D493" s="762"/>
      <c r="E493" s="762"/>
    </row>
    <row r="494" spans="4:5" s="743" customFormat="1" ht="14.25" x14ac:dyDescent="0.2">
      <c r="D494" s="762"/>
      <c r="E494" s="762"/>
    </row>
    <row r="495" spans="4:5" s="743" customFormat="1" ht="14.25" x14ac:dyDescent="0.2">
      <c r="D495" s="762"/>
      <c r="E495" s="762"/>
    </row>
    <row r="496" spans="4:5" s="743" customFormat="1" ht="14.25" x14ac:dyDescent="0.2">
      <c r="D496" s="762"/>
      <c r="E496" s="762"/>
    </row>
    <row r="497" spans="4:5" s="743" customFormat="1" ht="14.25" x14ac:dyDescent="0.2">
      <c r="D497" s="762"/>
      <c r="E497" s="762"/>
    </row>
    <row r="498" spans="4:5" s="743" customFormat="1" ht="14.25" x14ac:dyDescent="0.2">
      <c r="D498" s="762"/>
      <c r="E498" s="762"/>
    </row>
    <row r="499" spans="4:5" s="743" customFormat="1" ht="14.25" x14ac:dyDescent="0.2">
      <c r="D499" s="762"/>
      <c r="E499" s="762"/>
    </row>
    <row r="500" spans="4:5" s="743" customFormat="1" ht="14.25" x14ac:dyDescent="0.2">
      <c r="D500" s="762"/>
      <c r="E500" s="762"/>
    </row>
    <row r="501" spans="4:5" s="743" customFormat="1" ht="14.25" x14ac:dyDescent="0.2">
      <c r="D501" s="762"/>
      <c r="E501" s="762"/>
    </row>
    <row r="502" spans="4:5" s="743" customFormat="1" ht="14.25" x14ac:dyDescent="0.2">
      <c r="D502" s="762"/>
      <c r="E502" s="762"/>
    </row>
    <row r="503" spans="4:5" s="743" customFormat="1" ht="14.25" x14ac:dyDescent="0.2">
      <c r="D503" s="762"/>
      <c r="E503" s="762"/>
    </row>
    <row r="504" spans="4:5" s="743" customFormat="1" ht="14.25" x14ac:dyDescent="0.2">
      <c r="D504" s="762"/>
      <c r="E504" s="762"/>
    </row>
    <row r="505" spans="4:5" s="743" customFormat="1" ht="14.25" x14ac:dyDescent="0.2">
      <c r="D505" s="762"/>
      <c r="E505" s="762"/>
    </row>
    <row r="506" spans="4:5" s="743" customFormat="1" ht="14.25" x14ac:dyDescent="0.2">
      <c r="D506" s="762"/>
      <c r="E506" s="762"/>
    </row>
    <row r="507" spans="4:5" s="743" customFormat="1" ht="14.25" x14ac:dyDescent="0.2">
      <c r="D507" s="762"/>
      <c r="E507" s="762"/>
    </row>
    <row r="508" spans="4:5" s="743" customFormat="1" ht="14.25" x14ac:dyDescent="0.2">
      <c r="D508" s="762"/>
      <c r="E508" s="762"/>
    </row>
    <row r="509" spans="4:5" s="743" customFormat="1" ht="14.25" x14ac:dyDescent="0.2">
      <c r="D509" s="762"/>
      <c r="E509" s="762"/>
    </row>
    <row r="510" spans="4:5" s="743" customFormat="1" ht="14.25" x14ac:dyDescent="0.2">
      <c r="D510" s="762"/>
      <c r="E510" s="762"/>
    </row>
    <row r="511" spans="4:5" s="743" customFormat="1" ht="14.25" x14ac:dyDescent="0.2">
      <c r="D511" s="762"/>
      <c r="E511" s="762"/>
    </row>
    <row r="512" spans="4:5" s="743" customFormat="1" ht="14.25" x14ac:dyDescent="0.2">
      <c r="D512" s="762"/>
      <c r="E512" s="762"/>
    </row>
    <row r="513" spans="4:5" s="743" customFormat="1" ht="14.25" x14ac:dyDescent="0.2">
      <c r="D513" s="762"/>
      <c r="E513" s="762"/>
    </row>
    <row r="514" spans="4:5" s="743" customFormat="1" ht="14.25" x14ac:dyDescent="0.2">
      <c r="D514" s="762"/>
      <c r="E514" s="762"/>
    </row>
    <row r="515" spans="4:5" s="743" customFormat="1" ht="14.25" x14ac:dyDescent="0.2">
      <c r="D515" s="762"/>
      <c r="E515" s="762"/>
    </row>
    <row r="516" spans="4:5" s="743" customFormat="1" ht="14.25" x14ac:dyDescent="0.2">
      <c r="D516" s="762"/>
      <c r="E516" s="762"/>
    </row>
    <row r="517" spans="4:5" s="743" customFormat="1" ht="14.25" x14ac:dyDescent="0.2">
      <c r="D517" s="762"/>
      <c r="E517" s="762"/>
    </row>
    <row r="518" spans="4:5" s="743" customFormat="1" ht="14.25" x14ac:dyDescent="0.2">
      <c r="D518" s="762"/>
      <c r="E518" s="762"/>
    </row>
    <row r="519" spans="4:5" s="743" customFormat="1" ht="14.25" x14ac:dyDescent="0.2">
      <c r="D519" s="762"/>
      <c r="E519" s="762"/>
    </row>
    <row r="520" spans="4:5" s="743" customFormat="1" ht="14.25" x14ac:dyDescent="0.2">
      <c r="D520" s="762"/>
      <c r="E520" s="762"/>
    </row>
    <row r="521" spans="4:5" s="743" customFormat="1" ht="14.25" x14ac:dyDescent="0.2">
      <c r="D521" s="762"/>
      <c r="E521" s="762"/>
    </row>
    <row r="522" spans="4:5" s="743" customFormat="1" ht="14.25" x14ac:dyDescent="0.2">
      <c r="D522" s="762"/>
      <c r="E522" s="762"/>
    </row>
    <row r="523" spans="4:5" s="743" customFormat="1" ht="14.25" x14ac:dyDescent="0.2">
      <c r="D523" s="762"/>
      <c r="E523" s="762"/>
    </row>
    <row r="524" spans="4:5" s="743" customFormat="1" ht="14.25" x14ac:dyDescent="0.2">
      <c r="D524" s="762"/>
      <c r="E524" s="762"/>
    </row>
    <row r="525" spans="4:5" s="743" customFormat="1" ht="14.25" x14ac:dyDescent="0.2">
      <c r="D525" s="762"/>
      <c r="E525" s="762"/>
    </row>
    <row r="526" spans="4:5" s="743" customFormat="1" ht="14.25" x14ac:dyDescent="0.2">
      <c r="D526" s="762"/>
      <c r="E526" s="762"/>
    </row>
    <row r="527" spans="4:5" s="743" customFormat="1" ht="14.25" x14ac:dyDescent="0.2">
      <c r="D527" s="762"/>
      <c r="E527" s="762"/>
    </row>
    <row r="528" spans="4:5" s="743" customFormat="1" ht="14.25" x14ac:dyDescent="0.2">
      <c r="D528" s="762"/>
      <c r="E528" s="762"/>
    </row>
    <row r="529" spans="4:5" s="743" customFormat="1" ht="14.25" x14ac:dyDescent="0.2">
      <c r="D529" s="762"/>
      <c r="E529" s="762"/>
    </row>
    <row r="530" spans="4:5" s="743" customFormat="1" ht="14.25" x14ac:dyDescent="0.2">
      <c r="D530" s="762"/>
      <c r="E530" s="762"/>
    </row>
    <row r="531" spans="4:5" s="743" customFormat="1" ht="14.25" x14ac:dyDescent="0.2">
      <c r="D531" s="762"/>
      <c r="E531" s="762"/>
    </row>
    <row r="532" spans="4:5" s="743" customFormat="1" ht="14.25" x14ac:dyDescent="0.2">
      <c r="D532" s="762"/>
      <c r="E532" s="762"/>
    </row>
    <row r="533" spans="4:5" s="743" customFormat="1" ht="14.25" x14ac:dyDescent="0.2">
      <c r="D533" s="762"/>
      <c r="E533" s="762"/>
    </row>
    <row r="534" spans="4:5" s="743" customFormat="1" ht="14.25" x14ac:dyDescent="0.2">
      <c r="D534" s="762"/>
      <c r="E534" s="762"/>
    </row>
    <row r="535" spans="4:5" s="743" customFormat="1" ht="14.25" x14ac:dyDescent="0.2">
      <c r="D535" s="762"/>
      <c r="E535" s="762"/>
    </row>
    <row r="536" spans="4:5" s="743" customFormat="1" ht="14.25" x14ac:dyDescent="0.2">
      <c r="D536" s="762"/>
      <c r="E536" s="762"/>
    </row>
    <row r="537" spans="4:5" s="743" customFormat="1" ht="14.25" x14ac:dyDescent="0.2">
      <c r="D537" s="762"/>
      <c r="E537" s="762"/>
    </row>
    <row r="538" spans="4:5" s="743" customFormat="1" ht="14.25" x14ac:dyDescent="0.2">
      <c r="D538" s="762"/>
      <c r="E538" s="762"/>
    </row>
    <row r="539" spans="4:5" s="743" customFormat="1" ht="14.25" x14ac:dyDescent="0.2">
      <c r="D539" s="762"/>
      <c r="E539" s="762"/>
    </row>
    <row r="540" spans="4:5" s="743" customFormat="1" ht="14.25" x14ac:dyDescent="0.2">
      <c r="D540" s="762"/>
      <c r="E540" s="762"/>
    </row>
    <row r="541" spans="4:5" s="743" customFormat="1" ht="14.25" x14ac:dyDescent="0.2">
      <c r="D541" s="762"/>
      <c r="E541" s="762"/>
    </row>
    <row r="542" spans="4:5" s="743" customFormat="1" ht="14.25" x14ac:dyDescent="0.2">
      <c r="D542" s="762"/>
      <c r="E542" s="762"/>
    </row>
    <row r="543" spans="4:5" s="743" customFormat="1" ht="14.25" x14ac:dyDescent="0.2">
      <c r="D543" s="762"/>
      <c r="E543" s="762"/>
    </row>
    <row r="544" spans="4:5" s="743" customFormat="1" ht="14.25" x14ac:dyDescent="0.2">
      <c r="D544" s="762"/>
      <c r="E544" s="762"/>
    </row>
    <row r="545" spans="4:5" s="743" customFormat="1" ht="14.25" x14ac:dyDescent="0.2">
      <c r="D545" s="762"/>
      <c r="E545" s="762"/>
    </row>
    <row r="546" spans="4:5" s="743" customFormat="1" ht="14.25" x14ac:dyDescent="0.2">
      <c r="D546" s="762"/>
      <c r="E546" s="762"/>
    </row>
    <row r="547" spans="4:5" s="743" customFormat="1" ht="14.25" x14ac:dyDescent="0.2">
      <c r="D547" s="762"/>
      <c r="E547" s="762"/>
    </row>
    <row r="548" spans="4:5" s="743" customFormat="1" ht="14.25" x14ac:dyDescent="0.2">
      <c r="D548" s="762"/>
      <c r="E548" s="762"/>
    </row>
    <row r="549" spans="4:5" s="743" customFormat="1" ht="14.25" x14ac:dyDescent="0.2">
      <c r="D549" s="762"/>
      <c r="E549" s="762"/>
    </row>
    <row r="550" spans="4:5" s="743" customFormat="1" ht="14.25" x14ac:dyDescent="0.2">
      <c r="D550" s="762"/>
      <c r="E550" s="762"/>
    </row>
    <row r="551" spans="4:5" s="743" customFormat="1" ht="14.25" x14ac:dyDescent="0.2">
      <c r="D551" s="762"/>
      <c r="E551" s="762"/>
    </row>
    <row r="552" spans="4:5" s="743" customFormat="1" ht="14.25" x14ac:dyDescent="0.2">
      <c r="D552" s="762"/>
      <c r="E552" s="762"/>
    </row>
    <row r="553" spans="4:5" s="743" customFormat="1" ht="14.25" x14ac:dyDescent="0.2">
      <c r="D553" s="762"/>
      <c r="E553" s="762"/>
    </row>
    <row r="554" spans="4:5" s="743" customFormat="1" ht="14.25" x14ac:dyDescent="0.2">
      <c r="D554" s="762"/>
      <c r="E554" s="762"/>
    </row>
    <row r="555" spans="4:5" s="743" customFormat="1" ht="14.25" x14ac:dyDescent="0.2">
      <c r="D555" s="762"/>
      <c r="E555" s="762"/>
    </row>
    <row r="556" spans="4:5" s="743" customFormat="1" ht="14.25" x14ac:dyDescent="0.2">
      <c r="D556" s="762"/>
      <c r="E556" s="762"/>
    </row>
    <row r="557" spans="4:5" s="743" customFormat="1" ht="14.25" x14ac:dyDescent="0.2">
      <c r="D557" s="762"/>
      <c r="E557" s="762"/>
    </row>
    <row r="558" spans="4:5" s="743" customFormat="1" ht="14.25" x14ac:dyDescent="0.2">
      <c r="D558" s="762"/>
      <c r="E558" s="762"/>
    </row>
    <row r="559" spans="4:5" s="743" customFormat="1" ht="14.25" x14ac:dyDescent="0.2">
      <c r="D559" s="762"/>
      <c r="E559" s="762"/>
    </row>
    <row r="560" spans="4:5" s="743" customFormat="1" ht="14.25" x14ac:dyDescent="0.2">
      <c r="D560" s="762"/>
      <c r="E560" s="762"/>
    </row>
    <row r="561" spans="4:5" s="743" customFormat="1" ht="14.25" x14ac:dyDescent="0.2">
      <c r="D561" s="762"/>
      <c r="E561" s="762"/>
    </row>
    <row r="562" spans="4:5" s="743" customFormat="1" ht="14.25" x14ac:dyDescent="0.2">
      <c r="D562" s="762"/>
      <c r="E562" s="762"/>
    </row>
    <row r="563" spans="4:5" s="743" customFormat="1" ht="14.25" x14ac:dyDescent="0.2">
      <c r="D563" s="762"/>
      <c r="E563" s="762"/>
    </row>
    <row r="564" spans="4:5" s="743" customFormat="1" ht="14.25" x14ac:dyDescent="0.2">
      <c r="D564" s="762"/>
      <c r="E564" s="762"/>
    </row>
    <row r="565" spans="4:5" s="743" customFormat="1" ht="14.25" x14ac:dyDescent="0.2">
      <c r="D565" s="762"/>
      <c r="E565" s="762"/>
    </row>
    <row r="566" spans="4:5" s="743" customFormat="1" ht="14.25" x14ac:dyDescent="0.2">
      <c r="D566" s="762"/>
      <c r="E566" s="762"/>
    </row>
    <row r="567" spans="4:5" s="743" customFormat="1" ht="14.25" x14ac:dyDescent="0.2">
      <c r="D567" s="762"/>
      <c r="E567" s="762"/>
    </row>
    <row r="568" spans="4:5" s="743" customFormat="1" ht="14.25" x14ac:dyDescent="0.2">
      <c r="D568" s="762"/>
      <c r="E568" s="762"/>
    </row>
    <row r="569" spans="4:5" s="743" customFormat="1" ht="14.25" x14ac:dyDescent="0.2">
      <c r="D569" s="762"/>
      <c r="E569" s="762"/>
    </row>
    <row r="570" spans="4:5" s="743" customFormat="1" ht="14.25" x14ac:dyDescent="0.2">
      <c r="D570" s="762"/>
      <c r="E570" s="762"/>
    </row>
    <row r="571" spans="4:5" s="743" customFormat="1" ht="14.25" x14ac:dyDescent="0.2">
      <c r="D571" s="762"/>
      <c r="E571" s="762"/>
    </row>
    <row r="572" spans="4:5" s="743" customFormat="1" ht="14.25" x14ac:dyDescent="0.2">
      <c r="D572" s="762"/>
      <c r="E572" s="762"/>
    </row>
    <row r="573" spans="4:5" s="743" customFormat="1" ht="14.25" x14ac:dyDescent="0.2">
      <c r="D573" s="762"/>
      <c r="E573" s="762"/>
    </row>
    <row r="574" spans="4:5" s="743" customFormat="1" ht="14.25" x14ac:dyDescent="0.2">
      <c r="D574" s="762"/>
      <c r="E574" s="762"/>
    </row>
    <row r="575" spans="4:5" s="743" customFormat="1" ht="14.25" x14ac:dyDescent="0.2">
      <c r="D575" s="762"/>
      <c r="E575" s="762"/>
    </row>
    <row r="576" spans="4:5" s="743" customFormat="1" ht="14.25" x14ac:dyDescent="0.2">
      <c r="D576" s="762"/>
      <c r="E576" s="762"/>
    </row>
    <row r="577" spans="4:5" s="743" customFormat="1" ht="14.25" x14ac:dyDescent="0.2">
      <c r="D577" s="762"/>
      <c r="E577" s="762"/>
    </row>
    <row r="578" spans="4:5" s="743" customFormat="1" ht="14.25" x14ac:dyDescent="0.2">
      <c r="D578" s="762"/>
      <c r="E578" s="762"/>
    </row>
    <row r="579" spans="4:5" s="743" customFormat="1" ht="14.25" x14ac:dyDescent="0.2">
      <c r="D579" s="762"/>
      <c r="E579" s="762"/>
    </row>
    <row r="580" spans="4:5" s="743" customFormat="1" ht="14.25" x14ac:dyDescent="0.2">
      <c r="D580" s="762"/>
      <c r="E580" s="762"/>
    </row>
    <row r="581" spans="4:5" s="743" customFormat="1" ht="14.25" x14ac:dyDescent="0.2">
      <c r="D581" s="762"/>
      <c r="E581" s="762"/>
    </row>
    <row r="582" spans="4:5" s="743" customFormat="1" ht="14.25" x14ac:dyDescent="0.2">
      <c r="D582" s="762"/>
      <c r="E582" s="762"/>
    </row>
    <row r="583" spans="4:5" s="743" customFormat="1" ht="14.25" x14ac:dyDescent="0.2">
      <c r="D583" s="762"/>
      <c r="E583" s="762"/>
    </row>
    <row r="584" spans="4:5" s="743" customFormat="1" ht="14.25" x14ac:dyDescent="0.2">
      <c r="D584" s="762"/>
      <c r="E584" s="762"/>
    </row>
    <row r="585" spans="4:5" s="743" customFormat="1" ht="14.25" x14ac:dyDescent="0.2">
      <c r="D585" s="762"/>
      <c r="E585" s="762"/>
    </row>
    <row r="586" spans="4:5" s="743" customFormat="1" ht="14.25" x14ac:dyDescent="0.2">
      <c r="D586" s="762"/>
      <c r="E586" s="762"/>
    </row>
    <row r="587" spans="4:5" s="743" customFormat="1" ht="14.25" x14ac:dyDescent="0.2">
      <c r="D587" s="762"/>
      <c r="E587" s="762"/>
    </row>
    <row r="588" spans="4:5" s="743" customFormat="1" ht="14.25" x14ac:dyDescent="0.2">
      <c r="D588" s="762"/>
      <c r="E588" s="762"/>
    </row>
    <row r="589" spans="4:5" s="743" customFormat="1" ht="14.25" x14ac:dyDescent="0.2">
      <c r="D589" s="762"/>
      <c r="E589" s="762"/>
    </row>
    <row r="590" spans="4:5" s="743" customFormat="1" ht="14.25" x14ac:dyDescent="0.2">
      <c r="D590" s="762"/>
      <c r="E590" s="762"/>
    </row>
    <row r="591" spans="4:5" s="743" customFormat="1" ht="14.25" x14ac:dyDescent="0.2">
      <c r="D591" s="762"/>
      <c r="E591" s="762"/>
    </row>
    <row r="592" spans="4:5" s="743" customFormat="1" ht="14.25" x14ac:dyDescent="0.2">
      <c r="D592" s="762"/>
      <c r="E592" s="762"/>
    </row>
    <row r="593" spans="4:5" s="743" customFormat="1" ht="14.25" x14ac:dyDescent="0.2">
      <c r="D593" s="762"/>
      <c r="E593" s="762"/>
    </row>
    <row r="594" spans="4:5" s="743" customFormat="1" ht="14.25" x14ac:dyDescent="0.2">
      <c r="D594" s="762"/>
      <c r="E594" s="762"/>
    </row>
    <row r="595" spans="4:5" s="743" customFormat="1" ht="14.25" x14ac:dyDescent="0.2">
      <c r="D595" s="762"/>
      <c r="E595" s="762"/>
    </row>
    <row r="596" spans="4:5" s="743" customFormat="1" ht="14.25" x14ac:dyDescent="0.2">
      <c r="D596" s="762"/>
      <c r="E596" s="762"/>
    </row>
    <row r="597" spans="4:5" s="743" customFormat="1" ht="14.25" x14ac:dyDescent="0.2">
      <c r="D597" s="762"/>
      <c r="E597" s="762"/>
    </row>
    <row r="598" spans="4:5" s="743" customFormat="1" ht="14.25" x14ac:dyDescent="0.2">
      <c r="D598" s="762"/>
      <c r="E598" s="762"/>
    </row>
    <row r="599" spans="4:5" s="743" customFormat="1" ht="14.25" x14ac:dyDescent="0.2">
      <c r="D599" s="762"/>
      <c r="E599" s="762"/>
    </row>
    <row r="600" spans="4:5" s="743" customFormat="1" ht="14.25" x14ac:dyDescent="0.2">
      <c r="D600" s="762"/>
      <c r="E600" s="762"/>
    </row>
    <row r="601" spans="4:5" s="743" customFormat="1" ht="14.25" x14ac:dyDescent="0.2">
      <c r="D601" s="762"/>
      <c r="E601" s="762"/>
    </row>
    <row r="602" spans="4:5" s="743" customFormat="1" ht="14.25" x14ac:dyDescent="0.2">
      <c r="D602" s="762"/>
      <c r="E602" s="762"/>
    </row>
    <row r="603" spans="4:5" s="743" customFormat="1" ht="14.25" x14ac:dyDescent="0.2">
      <c r="D603" s="762"/>
      <c r="E603" s="762"/>
    </row>
    <row r="604" spans="4:5" s="743" customFormat="1" ht="14.25" x14ac:dyDescent="0.2">
      <c r="D604" s="762"/>
      <c r="E604" s="762"/>
    </row>
    <row r="605" spans="4:5" s="743" customFormat="1" ht="14.25" x14ac:dyDescent="0.2">
      <c r="D605" s="762"/>
      <c r="E605" s="762"/>
    </row>
    <row r="606" spans="4:5" s="743" customFormat="1" ht="14.25" x14ac:dyDescent="0.2">
      <c r="D606" s="762"/>
      <c r="E606" s="762"/>
    </row>
    <row r="607" spans="4:5" s="743" customFormat="1" ht="14.25" x14ac:dyDescent="0.2">
      <c r="D607" s="762"/>
      <c r="E607" s="762"/>
    </row>
    <row r="608" spans="4:5" s="743" customFormat="1" ht="14.25" x14ac:dyDescent="0.2">
      <c r="D608" s="762"/>
      <c r="E608" s="762"/>
    </row>
    <row r="609" spans="4:5" s="743" customFormat="1" ht="14.25" x14ac:dyDescent="0.2">
      <c r="D609" s="762"/>
      <c r="E609" s="762"/>
    </row>
    <row r="610" spans="4:5" s="743" customFormat="1" ht="14.25" x14ac:dyDescent="0.2">
      <c r="D610" s="762"/>
      <c r="E610" s="762"/>
    </row>
    <row r="611" spans="4:5" s="743" customFormat="1" ht="14.25" x14ac:dyDescent="0.2">
      <c r="D611" s="762"/>
      <c r="E611" s="762"/>
    </row>
    <row r="612" spans="4:5" s="743" customFormat="1" ht="14.25" x14ac:dyDescent="0.2">
      <c r="D612" s="762"/>
      <c r="E612" s="762"/>
    </row>
    <row r="613" spans="4:5" s="743" customFormat="1" ht="14.25" x14ac:dyDescent="0.2">
      <c r="D613" s="762"/>
      <c r="E613" s="762"/>
    </row>
    <row r="614" spans="4:5" s="743" customFormat="1" ht="14.25" x14ac:dyDescent="0.2">
      <c r="D614" s="762"/>
      <c r="E614" s="762"/>
    </row>
    <row r="615" spans="4:5" s="743" customFormat="1" ht="14.25" x14ac:dyDescent="0.2">
      <c r="D615" s="762"/>
      <c r="E615" s="762"/>
    </row>
    <row r="616" spans="4:5" s="743" customFormat="1" ht="14.25" x14ac:dyDescent="0.2">
      <c r="D616" s="762"/>
      <c r="E616" s="762"/>
    </row>
    <row r="617" spans="4:5" s="743" customFormat="1" ht="14.25" x14ac:dyDescent="0.2">
      <c r="D617" s="762"/>
      <c r="E617" s="762"/>
    </row>
    <row r="618" spans="4:5" s="743" customFormat="1" ht="14.25" x14ac:dyDescent="0.2">
      <c r="D618" s="762"/>
      <c r="E618" s="762"/>
    </row>
    <row r="619" spans="4:5" s="743" customFormat="1" ht="14.25" x14ac:dyDescent="0.2">
      <c r="D619" s="762"/>
      <c r="E619" s="762"/>
    </row>
    <row r="620" spans="4:5" s="743" customFormat="1" ht="14.25" x14ac:dyDescent="0.2">
      <c r="D620" s="762"/>
      <c r="E620" s="762"/>
    </row>
    <row r="621" spans="4:5" s="743" customFormat="1" ht="14.25" x14ac:dyDescent="0.2">
      <c r="D621" s="762"/>
      <c r="E621" s="762"/>
    </row>
    <row r="622" spans="4:5" s="743" customFormat="1" ht="14.25" x14ac:dyDescent="0.2">
      <c r="D622" s="762"/>
      <c r="E622" s="762"/>
    </row>
    <row r="623" spans="4:5" s="743" customFormat="1" ht="14.25" x14ac:dyDescent="0.2">
      <c r="D623" s="762"/>
      <c r="E623" s="762"/>
    </row>
    <row r="624" spans="4:5" s="743" customFormat="1" ht="14.25" x14ac:dyDescent="0.2">
      <c r="D624" s="762"/>
      <c r="E624" s="762"/>
    </row>
    <row r="625" spans="4:5" s="743" customFormat="1" ht="14.25" x14ac:dyDescent="0.2">
      <c r="D625" s="762"/>
      <c r="E625" s="762"/>
    </row>
    <row r="626" spans="4:5" s="743" customFormat="1" ht="14.25" x14ac:dyDescent="0.2">
      <c r="D626" s="762"/>
      <c r="E626" s="762"/>
    </row>
    <row r="627" spans="4:5" s="743" customFormat="1" ht="14.25" x14ac:dyDescent="0.2">
      <c r="D627" s="762"/>
      <c r="E627" s="762"/>
    </row>
    <row r="628" spans="4:5" s="743" customFormat="1" ht="14.25" x14ac:dyDescent="0.2">
      <c r="D628" s="762"/>
      <c r="E628" s="762"/>
    </row>
    <row r="629" spans="4:5" s="743" customFormat="1" ht="14.25" x14ac:dyDescent="0.2">
      <c r="D629" s="762"/>
      <c r="E629" s="762"/>
    </row>
    <row r="630" spans="4:5" s="743" customFormat="1" ht="14.25" x14ac:dyDescent="0.2">
      <c r="D630" s="762"/>
      <c r="E630" s="762"/>
    </row>
    <row r="631" spans="4:5" s="743" customFormat="1" ht="14.25" x14ac:dyDescent="0.2">
      <c r="D631" s="762"/>
      <c r="E631" s="762"/>
    </row>
    <row r="632" spans="4:5" s="743" customFormat="1" ht="14.25" x14ac:dyDescent="0.2">
      <c r="D632" s="762"/>
      <c r="E632" s="762"/>
    </row>
    <row r="633" spans="4:5" s="743" customFormat="1" ht="14.25" x14ac:dyDescent="0.2">
      <c r="D633" s="762"/>
      <c r="E633" s="762"/>
    </row>
    <row r="634" spans="4:5" s="743" customFormat="1" ht="14.25" x14ac:dyDescent="0.2">
      <c r="D634" s="762"/>
      <c r="E634" s="762"/>
    </row>
    <row r="635" spans="4:5" s="743" customFormat="1" ht="14.25" x14ac:dyDescent="0.2">
      <c r="D635" s="762"/>
      <c r="E635" s="762"/>
    </row>
    <row r="636" spans="4:5" s="743" customFormat="1" ht="14.25" x14ac:dyDescent="0.2">
      <c r="D636" s="762"/>
      <c r="E636" s="762"/>
    </row>
    <row r="637" spans="4:5" s="743" customFormat="1" ht="14.25" x14ac:dyDescent="0.2">
      <c r="D637" s="762"/>
      <c r="E637" s="762"/>
    </row>
    <row r="638" spans="4:5" s="743" customFormat="1" ht="14.25" x14ac:dyDescent="0.2">
      <c r="D638" s="762"/>
      <c r="E638" s="762"/>
    </row>
    <row r="639" spans="4:5" s="743" customFormat="1" ht="14.25" x14ac:dyDescent="0.2">
      <c r="D639" s="762"/>
      <c r="E639" s="762"/>
    </row>
    <row r="640" spans="4:5" s="743" customFormat="1" ht="14.25" x14ac:dyDescent="0.2">
      <c r="D640" s="762"/>
      <c r="E640" s="762"/>
    </row>
    <row r="641" spans="4:5" s="743" customFormat="1" ht="14.25" x14ac:dyDescent="0.2">
      <c r="D641" s="762"/>
      <c r="E641" s="762"/>
    </row>
    <row r="642" spans="4:5" s="743" customFormat="1" ht="14.25" x14ac:dyDescent="0.2">
      <c r="D642" s="762"/>
      <c r="E642" s="762"/>
    </row>
    <row r="643" spans="4:5" s="743" customFormat="1" ht="14.25" x14ac:dyDescent="0.2">
      <c r="D643" s="762"/>
      <c r="E643" s="762"/>
    </row>
    <row r="644" spans="4:5" s="743" customFormat="1" ht="14.25" x14ac:dyDescent="0.2">
      <c r="D644" s="762"/>
      <c r="E644" s="762"/>
    </row>
    <row r="645" spans="4:5" s="743" customFormat="1" ht="14.25" x14ac:dyDescent="0.2">
      <c r="D645" s="762"/>
      <c r="E645" s="762"/>
    </row>
    <row r="646" spans="4:5" s="743" customFormat="1" ht="14.25" x14ac:dyDescent="0.2">
      <c r="D646" s="762"/>
      <c r="E646" s="762"/>
    </row>
    <row r="647" spans="4:5" s="743" customFormat="1" ht="14.25" x14ac:dyDescent="0.2">
      <c r="D647" s="762"/>
      <c r="E647" s="762"/>
    </row>
    <row r="648" spans="4:5" s="743" customFormat="1" ht="14.25" x14ac:dyDescent="0.2">
      <c r="D648" s="762"/>
      <c r="E648" s="762"/>
    </row>
    <row r="649" spans="4:5" s="743" customFormat="1" ht="14.25" x14ac:dyDescent="0.2">
      <c r="D649" s="762"/>
      <c r="E649" s="762"/>
    </row>
    <row r="650" spans="4:5" s="743" customFormat="1" ht="14.25" x14ac:dyDescent="0.2">
      <c r="D650" s="762"/>
      <c r="E650" s="762"/>
    </row>
    <row r="651" spans="4:5" s="743" customFormat="1" ht="14.25" x14ac:dyDescent="0.2">
      <c r="D651" s="762"/>
      <c r="E651" s="762"/>
    </row>
    <row r="652" spans="4:5" s="743" customFormat="1" ht="14.25" x14ac:dyDescent="0.2">
      <c r="D652" s="762"/>
      <c r="E652" s="762"/>
    </row>
    <row r="653" spans="4:5" s="743" customFormat="1" ht="14.25" x14ac:dyDescent="0.2">
      <c r="D653" s="762"/>
      <c r="E653" s="762"/>
    </row>
    <row r="654" spans="4:5" s="743" customFormat="1" ht="14.25" x14ac:dyDescent="0.2">
      <c r="D654" s="762"/>
      <c r="E654" s="762"/>
    </row>
    <row r="655" spans="4:5" s="743" customFormat="1" ht="14.25" x14ac:dyDescent="0.2">
      <c r="D655" s="762"/>
      <c r="E655" s="762"/>
    </row>
    <row r="656" spans="4:5" s="743" customFormat="1" ht="14.25" x14ac:dyDescent="0.2">
      <c r="D656" s="762"/>
      <c r="E656" s="762"/>
    </row>
    <row r="657" spans="4:5" s="743" customFormat="1" ht="14.25" x14ac:dyDescent="0.2">
      <c r="D657" s="762"/>
      <c r="E657" s="762"/>
    </row>
    <row r="658" spans="4:5" s="743" customFormat="1" ht="14.25" x14ac:dyDescent="0.2">
      <c r="D658" s="762"/>
      <c r="E658" s="762"/>
    </row>
    <row r="659" spans="4:5" s="743" customFormat="1" ht="14.25" x14ac:dyDescent="0.2">
      <c r="D659" s="762"/>
      <c r="E659" s="762"/>
    </row>
    <row r="660" spans="4:5" s="743" customFormat="1" ht="14.25" x14ac:dyDescent="0.2">
      <c r="D660" s="762"/>
      <c r="E660" s="762"/>
    </row>
    <row r="661" spans="4:5" s="743" customFormat="1" ht="14.25" x14ac:dyDescent="0.2">
      <c r="D661" s="762"/>
      <c r="E661" s="762"/>
    </row>
    <row r="662" spans="4:5" s="743" customFormat="1" ht="14.25" x14ac:dyDescent="0.2">
      <c r="D662" s="762"/>
      <c r="E662" s="762"/>
    </row>
    <row r="663" spans="4:5" s="743" customFormat="1" ht="14.25" x14ac:dyDescent="0.2">
      <c r="D663" s="762"/>
      <c r="E663" s="762"/>
    </row>
    <row r="664" spans="4:5" s="743" customFormat="1" ht="14.25" x14ac:dyDescent="0.2">
      <c r="D664" s="762"/>
      <c r="E664" s="762"/>
    </row>
    <row r="665" spans="4:5" s="743" customFormat="1" ht="14.25" x14ac:dyDescent="0.2">
      <c r="D665" s="762"/>
      <c r="E665" s="762"/>
    </row>
    <row r="666" spans="4:5" s="743" customFormat="1" ht="14.25" x14ac:dyDescent="0.2">
      <c r="D666" s="762"/>
      <c r="E666" s="762"/>
    </row>
    <row r="667" spans="4:5" s="743" customFormat="1" ht="14.25" x14ac:dyDescent="0.2">
      <c r="D667" s="762"/>
      <c r="E667" s="762"/>
    </row>
    <row r="668" spans="4:5" s="743" customFormat="1" ht="14.25" x14ac:dyDescent="0.2">
      <c r="D668" s="762"/>
      <c r="E668" s="762"/>
    </row>
    <row r="669" spans="4:5" s="743" customFormat="1" ht="14.25" x14ac:dyDescent="0.2">
      <c r="D669" s="762"/>
      <c r="E669" s="762"/>
    </row>
    <row r="670" spans="4:5" s="743" customFormat="1" ht="14.25" x14ac:dyDescent="0.2">
      <c r="D670" s="762"/>
      <c r="E670" s="762"/>
    </row>
    <row r="671" spans="4:5" s="743" customFormat="1" ht="14.25" x14ac:dyDescent="0.2">
      <c r="D671" s="762"/>
      <c r="E671" s="762"/>
    </row>
    <row r="672" spans="4:5" s="743" customFormat="1" ht="14.25" x14ac:dyDescent="0.2">
      <c r="D672" s="762"/>
      <c r="E672" s="762"/>
    </row>
    <row r="673" spans="4:5" s="743" customFormat="1" ht="14.25" x14ac:dyDescent="0.2">
      <c r="D673" s="762"/>
      <c r="E673" s="762"/>
    </row>
    <row r="674" spans="4:5" s="743" customFormat="1" ht="14.25" x14ac:dyDescent="0.2">
      <c r="D674" s="762"/>
      <c r="E674" s="762"/>
    </row>
    <row r="675" spans="4:5" s="743" customFormat="1" ht="14.25" x14ac:dyDescent="0.2">
      <c r="D675" s="762"/>
      <c r="E675" s="762"/>
    </row>
    <row r="676" spans="4:5" s="743" customFormat="1" ht="14.25" x14ac:dyDescent="0.2">
      <c r="D676" s="762"/>
      <c r="E676" s="762"/>
    </row>
    <row r="677" spans="4:5" s="743" customFormat="1" ht="14.25" x14ac:dyDescent="0.2">
      <c r="D677" s="762"/>
      <c r="E677" s="762"/>
    </row>
    <row r="678" spans="4:5" s="743" customFormat="1" ht="14.25" x14ac:dyDescent="0.2">
      <c r="D678" s="762"/>
      <c r="E678" s="762"/>
    </row>
    <row r="679" spans="4:5" s="743" customFormat="1" ht="14.25" x14ac:dyDescent="0.2">
      <c r="D679" s="762"/>
      <c r="E679" s="762"/>
    </row>
    <row r="680" spans="4:5" s="743" customFormat="1" ht="14.25" x14ac:dyDescent="0.2">
      <c r="D680" s="762"/>
      <c r="E680" s="762"/>
    </row>
    <row r="681" spans="4:5" s="743" customFormat="1" ht="14.25" x14ac:dyDescent="0.2">
      <c r="D681" s="762"/>
      <c r="E681" s="762"/>
    </row>
    <row r="682" spans="4:5" s="743" customFormat="1" ht="14.25" x14ac:dyDescent="0.2">
      <c r="D682" s="762"/>
      <c r="E682" s="762"/>
    </row>
    <row r="683" spans="4:5" s="743" customFormat="1" ht="14.25" x14ac:dyDescent="0.2">
      <c r="D683" s="762"/>
      <c r="E683" s="762"/>
    </row>
    <row r="684" spans="4:5" s="743" customFormat="1" ht="14.25" x14ac:dyDescent="0.2">
      <c r="D684" s="762"/>
      <c r="E684" s="762"/>
    </row>
    <row r="685" spans="4:5" s="743" customFormat="1" ht="14.25" x14ac:dyDescent="0.2">
      <c r="D685" s="762"/>
      <c r="E685" s="762"/>
    </row>
    <row r="686" spans="4:5" s="743" customFormat="1" ht="14.25" x14ac:dyDescent="0.2">
      <c r="D686" s="762"/>
      <c r="E686" s="762"/>
    </row>
    <row r="687" spans="4:5" s="743" customFormat="1" ht="14.25" x14ac:dyDescent="0.2">
      <c r="D687" s="762"/>
      <c r="E687" s="762"/>
    </row>
    <row r="688" spans="4:5" s="743" customFormat="1" ht="14.25" x14ac:dyDescent="0.2">
      <c r="D688" s="762"/>
      <c r="E688" s="762"/>
    </row>
    <row r="689" spans="4:5" s="743" customFormat="1" ht="14.25" x14ac:dyDescent="0.2">
      <c r="D689" s="762"/>
      <c r="E689" s="762"/>
    </row>
    <row r="690" spans="4:5" s="743" customFormat="1" ht="14.25" x14ac:dyDescent="0.2">
      <c r="D690" s="762"/>
      <c r="E690" s="762"/>
    </row>
    <row r="691" spans="4:5" s="743" customFormat="1" ht="14.25" x14ac:dyDescent="0.2">
      <c r="D691" s="762"/>
      <c r="E691" s="762"/>
    </row>
    <row r="692" spans="4:5" s="743" customFormat="1" ht="14.25" x14ac:dyDescent="0.2">
      <c r="D692" s="762"/>
      <c r="E692" s="762"/>
    </row>
    <row r="693" spans="4:5" s="743" customFormat="1" ht="14.25" x14ac:dyDescent="0.2">
      <c r="D693" s="762"/>
      <c r="E693" s="762"/>
    </row>
    <row r="694" spans="4:5" s="743" customFormat="1" ht="14.25" x14ac:dyDescent="0.2">
      <c r="D694" s="762"/>
      <c r="E694" s="762"/>
    </row>
    <row r="695" spans="4:5" s="743" customFormat="1" ht="14.25" x14ac:dyDescent="0.2">
      <c r="D695" s="762"/>
      <c r="E695" s="762"/>
    </row>
    <row r="696" spans="4:5" s="743" customFormat="1" ht="14.25" x14ac:dyDescent="0.2">
      <c r="D696" s="762"/>
      <c r="E696" s="762"/>
    </row>
    <row r="697" spans="4:5" s="743" customFormat="1" ht="14.25" x14ac:dyDescent="0.2">
      <c r="D697" s="762"/>
      <c r="E697" s="762"/>
    </row>
    <row r="698" spans="4:5" s="743" customFormat="1" ht="14.25" x14ac:dyDescent="0.2">
      <c r="D698" s="762"/>
      <c r="E698" s="762"/>
    </row>
    <row r="699" spans="4:5" s="743" customFormat="1" ht="14.25" x14ac:dyDescent="0.2">
      <c r="D699" s="762"/>
      <c r="E699" s="762"/>
    </row>
    <row r="700" spans="4:5" s="743" customFormat="1" ht="14.25" x14ac:dyDescent="0.2">
      <c r="D700" s="762"/>
      <c r="E700" s="762"/>
    </row>
    <row r="701" spans="4:5" s="743" customFormat="1" ht="14.25" x14ac:dyDescent="0.2">
      <c r="D701" s="762"/>
      <c r="E701" s="762"/>
    </row>
    <row r="702" spans="4:5" s="743" customFormat="1" ht="14.25" x14ac:dyDescent="0.2">
      <c r="D702" s="762"/>
      <c r="E702" s="762"/>
    </row>
    <row r="703" spans="4:5" s="743" customFormat="1" ht="14.25" x14ac:dyDescent="0.2">
      <c r="D703" s="762"/>
      <c r="E703" s="762"/>
    </row>
    <row r="704" spans="4:5" s="743" customFormat="1" ht="14.25" x14ac:dyDescent="0.2">
      <c r="D704" s="762"/>
      <c r="E704" s="762"/>
    </row>
    <row r="705" spans="4:5" s="743" customFormat="1" ht="14.25" x14ac:dyDescent="0.2">
      <c r="D705" s="762"/>
      <c r="E705" s="762"/>
    </row>
    <row r="706" spans="4:5" s="743" customFormat="1" ht="14.25" x14ac:dyDescent="0.2">
      <c r="D706" s="762"/>
      <c r="E706" s="762"/>
    </row>
    <row r="707" spans="4:5" s="743" customFormat="1" ht="14.25" x14ac:dyDescent="0.2">
      <c r="D707" s="762"/>
      <c r="E707" s="762"/>
    </row>
    <row r="708" spans="4:5" s="743" customFormat="1" ht="14.25" x14ac:dyDescent="0.2">
      <c r="D708" s="762"/>
      <c r="E708" s="762"/>
    </row>
    <row r="709" spans="4:5" s="743" customFormat="1" ht="14.25" x14ac:dyDescent="0.2">
      <c r="D709" s="762"/>
      <c r="E709" s="762"/>
    </row>
    <row r="710" spans="4:5" s="743" customFormat="1" ht="14.25" x14ac:dyDescent="0.2">
      <c r="D710" s="762"/>
      <c r="E710" s="762"/>
    </row>
    <row r="711" spans="4:5" s="743" customFormat="1" ht="14.25" x14ac:dyDescent="0.2">
      <c r="D711" s="762"/>
      <c r="E711" s="762"/>
    </row>
    <row r="712" spans="4:5" s="743" customFormat="1" ht="14.25" x14ac:dyDescent="0.2">
      <c r="D712" s="762"/>
      <c r="E712" s="762"/>
    </row>
    <row r="713" spans="4:5" s="743" customFormat="1" ht="14.25" x14ac:dyDescent="0.2">
      <c r="D713" s="762"/>
      <c r="E713" s="762"/>
    </row>
    <row r="714" spans="4:5" s="743" customFormat="1" ht="14.25" x14ac:dyDescent="0.2">
      <c r="D714" s="762"/>
      <c r="E714" s="762"/>
    </row>
    <row r="715" spans="4:5" s="743" customFormat="1" ht="14.25" x14ac:dyDescent="0.2">
      <c r="D715" s="762"/>
      <c r="E715" s="762"/>
    </row>
    <row r="716" spans="4:5" s="743" customFormat="1" ht="14.25" x14ac:dyDescent="0.2">
      <c r="D716" s="762"/>
      <c r="E716" s="762"/>
    </row>
    <row r="717" spans="4:5" s="743" customFormat="1" ht="14.25" x14ac:dyDescent="0.2">
      <c r="D717" s="762"/>
      <c r="E717" s="762"/>
    </row>
    <row r="718" spans="4:5" s="743" customFormat="1" ht="14.25" x14ac:dyDescent="0.2">
      <c r="D718" s="762"/>
      <c r="E718" s="762"/>
    </row>
    <row r="719" spans="4:5" s="743" customFormat="1" ht="14.25" x14ac:dyDescent="0.2">
      <c r="D719" s="762"/>
      <c r="E719" s="762"/>
    </row>
    <row r="720" spans="4:5" s="743" customFormat="1" ht="14.25" x14ac:dyDescent="0.2">
      <c r="D720" s="762"/>
      <c r="E720" s="762"/>
    </row>
    <row r="721" spans="4:5" s="743" customFormat="1" ht="14.25" x14ac:dyDescent="0.2">
      <c r="D721" s="762"/>
      <c r="E721" s="762"/>
    </row>
    <row r="722" spans="4:5" s="743" customFormat="1" ht="14.25" x14ac:dyDescent="0.2">
      <c r="D722" s="762"/>
      <c r="E722" s="762"/>
    </row>
    <row r="723" spans="4:5" s="743" customFormat="1" ht="14.25" x14ac:dyDescent="0.2">
      <c r="D723" s="762"/>
      <c r="E723" s="762"/>
    </row>
    <row r="724" spans="4:5" s="743" customFormat="1" ht="14.25" x14ac:dyDescent="0.2">
      <c r="D724" s="762"/>
      <c r="E724" s="762"/>
    </row>
    <row r="725" spans="4:5" s="743" customFormat="1" ht="14.25" x14ac:dyDescent="0.2">
      <c r="D725" s="762"/>
      <c r="E725" s="762"/>
    </row>
    <row r="726" spans="4:5" s="743" customFormat="1" ht="14.25" x14ac:dyDescent="0.2">
      <c r="D726" s="762"/>
      <c r="E726" s="762"/>
    </row>
    <row r="727" spans="4:5" s="743" customFormat="1" ht="14.25" x14ac:dyDescent="0.2">
      <c r="D727" s="762"/>
      <c r="E727" s="762"/>
    </row>
    <row r="728" spans="4:5" s="743" customFormat="1" ht="14.25" x14ac:dyDescent="0.2">
      <c r="D728" s="762"/>
      <c r="E728" s="762"/>
    </row>
    <row r="729" spans="4:5" s="743" customFormat="1" ht="14.25" x14ac:dyDescent="0.2">
      <c r="D729" s="762"/>
      <c r="E729" s="762"/>
    </row>
    <row r="730" spans="4:5" s="743" customFormat="1" ht="14.25" x14ac:dyDescent="0.2">
      <c r="D730" s="762"/>
      <c r="E730" s="762"/>
    </row>
    <row r="731" spans="4:5" s="743" customFormat="1" ht="14.25" x14ac:dyDescent="0.2">
      <c r="D731" s="762"/>
      <c r="E731" s="762"/>
    </row>
    <row r="732" spans="4:5" s="743" customFormat="1" ht="14.25" x14ac:dyDescent="0.2">
      <c r="D732" s="762"/>
      <c r="E732" s="762"/>
    </row>
    <row r="733" spans="4:5" s="743" customFormat="1" ht="14.25" x14ac:dyDescent="0.2">
      <c r="D733" s="762"/>
      <c r="E733" s="762"/>
    </row>
    <row r="734" spans="4:5" s="743" customFormat="1" ht="14.25" x14ac:dyDescent="0.2">
      <c r="D734" s="762"/>
      <c r="E734" s="762"/>
    </row>
    <row r="735" spans="4:5" s="743" customFormat="1" ht="14.25" x14ac:dyDescent="0.2">
      <c r="D735" s="762"/>
      <c r="E735" s="762"/>
    </row>
    <row r="736" spans="4:5" s="743" customFormat="1" ht="14.25" x14ac:dyDescent="0.2">
      <c r="D736" s="762"/>
      <c r="E736" s="762"/>
    </row>
    <row r="737" spans="4:5" s="743" customFormat="1" ht="14.25" x14ac:dyDescent="0.2">
      <c r="D737" s="762"/>
      <c r="E737" s="762"/>
    </row>
    <row r="738" spans="4:5" s="743" customFormat="1" ht="14.25" x14ac:dyDescent="0.2">
      <c r="D738" s="762"/>
      <c r="E738" s="762"/>
    </row>
    <row r="739" spans="4:5" s="743" customFormat="1" ht="14.25" x14ac:dyDescent="0.2">
      <c r="D739" s="762"/>
      <c r="E739" s="762"/>
    </row>
    <row r="740" spans="4:5" s="743" customFormat="1" ht="14.25" x14ac:dyDescent="0.2">
      <c r="D740" s="762"/>
      <c r="E740" s="762"/>
    </row>
    <row r="741" spans="4:5" s="743" customFormat="1" ht="14.25" x14ac:dyDescent="0.2">
      <c r="D741" s="762"/>
      <c r="E741" s="762"/>
    </row>
    <row r="742" spans="4:5" s="743" customFormat="1" ht="14.25" x14ac:dyDescent="0.2">
      <c r="D742" s="762"/>
      <c r="E742" s="762"/>
    </row>
    <row r="743" spans="4:5" s="743" customFormat="1" ht="14.25" x14ac:dyDescent="0.2">
      <c r="D743" s="762"/>
      <c r="E743" s="762"/>
    </row>
    <row r="744" spans="4:5" s="743" customFormat="1" ht="14.25" x14ac:dyDescent="0.2">
      <c r="D744" s="762"/>
      <c r="E744" s="762"/>
    </row>
    <row r="745" spans="4:5" s="743" customFormat="1" ht="14.25" x14ac:dyDescent="0.2">
      <c r="D745" s="762"/>
      <c r="E745" s="762"/>
    </row>
    <row r="746" spans="4:5" s="743" customFormat="1" ht="14.25" x14ac:dyDescent="0.2">
      <c r="D746" s="762"/>
      <c r="E746" s="762"/>
    </row>
    <row r="747" spans="4:5" s="743" customFormat="1" ht="14.25" x14ac:dyDescent="0.2">
      <c r="D747" s="762"/>
      <c r="E747" s="762"/>
    </row>
    <row r="748" spans="4:5" s="743" customFormat="1" ht="14.25" x14ac:dyDescent="0.2">
      <c r="D748" s="762"/>
      <c r="E748" s="762"/>
    </row>
    <row r="749" spans="4:5" s="743" customFormat="1" ht="14.25" x14ac:dyDescent="0.2">
      <c r="D749" s="762"/>
      <c r="E749" s="762"/>
    </row>
    <row r="750" spans="4:5" s="743" customFormat="1" ht="14.25" x14ac:dyDescent="0.2">
      <c r="D750" s="762"/>
      <c r="E750" s="762"/>
    </row>
    <row r="751" spans="4:5" s="743" customFormat="1" ht="14.25" x14ac:dyDescent="0.2">
      <c r="D751" s="762"/>
      <c r="E751" s="762"/>
    </row>
    <row r="752" spans="4:5" s="743" customFormat="1" ht="14.25" x14ac:dyDescent="0.2">
      <c r="D752" s="762"/>
      <c r="E752" s="762"/>
    </row>
    <row r="753" spans="4:5" s="743" customFormat="1" ht="14.25" x14ac:dyDescent="0.2">
      <c r="D753" s="762"/>
      <c r="E753" s="762"/>
    </row>
    <row r="754" spans="4:5" s="743" customFormat="1" ht="14.25" x14ac:dyDescent="0.2">
      <c r="D754" s="762"/>
      <c r="E754" s="762"/>
    </row>
    <row r="755" spans="4:5" s="743" customFormat="1" ht="14.25" x14ac:dyDescent="0.2">
      <c r="D755" s="762"/>
      <c r="E755" s="762"/>
    </row>
    <row r="756" spans="4:5" s="743" customFormat="1" ht="14.25" x14ac:dyDescent="0.2">
      <c r="D756" s="762"/>
      <c r="E756" s="762"/>
    </row>
    <row r="757" spans="4:5" s="743" customFormat="1" ht="14.25" x14ac:dyDescent="0.2">
      <c r="D757" s="762"/>
      <c r="E757" s="762"/>
    </row>
    <row r="758" spans="4:5" s="743" customFormat="1" ht="14.25" x14ac:dyDescent="0.2">
      <c r="D758" s="762"/>
      <c r="E758" s="762"/>
    </row>
    <row r="759" spans="4:5" s="743" customFormat="1" ht="14.25" x14ac:dyDescent="0.2">
      <c r="D759" s="762"/>
      <c r="E759" s="762"/>
    </row>
    <row r="760" spans="4:5" s="743" customFormat="1" ht="14.25" x14ac:dyDescent="0.2">
      <c r="D760" s="762"/>
      <c r="E760" s="762"/>
    </row>
    <row r="761" spans="4:5" s="743" customFormat="1" ht="14.25" x14ac:dyDescent="0.2">
      <c r="D761" s="762"/>
      <c r="E761" s="762"/>
    </row>
    <row r="762" spans="4:5" s="743" customFormat="1" ht="14.25" x14ac:dyDescent="0.2">
      <c r="D762" s="762"/>
      <c r="E762" s="762"/>
    </row>
    <row r="763" spans="4:5" s="743" customFormat="1" ht="14.25" x14ac:dyDescent="0.2">
      <c r="D763" s="762"/>
      <c r="E763" s="762"/>
    </row>
    <row r="764" spans="4:5" s="743" customFormat="1" ht="14.25" x14ac:dyDescent="0.2">
      <c r="D764" s="762"/>
      <c r="E764" s="762"/>
    </row>
    <row r="765" spans="4:5" s="743" customFormat="1" ht="14.25" x14ac:dyDescent="0.2">
      <c r="D765" s="762"/>
      <c r="E765" s="762"/>
    </row>
    <row r="766" spans="4:5" s="743" customFormat="1" ht="14.25" x14ac:dyDescent="0.2">
      <c r="D766" s="762"/>
      <c r="E766" s="762"/>
    </row>
    <row r="767" spans="4:5" s="743" customFormat="1" ht="14.25" x14ac:dyDescent="0.2">
      <c r="D767" s="762"/>
      <c r="E767" s="762"/>
    </row>
    <row r="768" spans="4:5" s="743" customFormat="1" ht="14.25" x14ac:dyDescent="0.2">
      <c r="D768" s="762"/>
      <c r="E768" s="762"/>
    </row>
    <row r="769" spans="4:5" s="743" customFormat="1" ht="14.25" x14ac:dyDescent="0.2">
      <c r="D769" s="762"/>
      <c r="E769" s="762"/>
    </row>
    <row r="770" spans="4:5" s="743" customFormat="1" ht="14.25" x14ac:dyDescent="0.2">
      <c r="D770" s="762"/>
      <c r="E770" s="762"/>
    </row>
    <row r="771" spans="4:5" s="743" customFormat="1" ht="14.25" x14ac:dyDescent="0.2">
      <c r="D771" s="762"/>
      <c r="E771" s="762"/>
    </row>
    <row r="772" spans="4:5" s="743" customFormat="1" ht="14.25" x14ac:dyDescent="0.2">
      <c r="D772" s="762"/>
      <c r="E772" s="762"/>
    </row>
    <row r="773" spans="4:5" s="743" customFormat="1" ht="14.25" x14ac:dyDescent="0.2">
      <c r="D773" s="762"/>
      <c r="E773" s="762"/>
    </row>
    <row r="774" spans="4:5" s="743" customFormat="1" ht="14.25" x14ac:dyDescent="0.2">
      <c r="D774" s="762"/>
      <c r="E774" s="762"/>
    </row>
    <row r="775" spans="4:5" s="743" customFormat="1" ht="14.25" x14ac:dyDescent="0.2">
      <c r="D775" s="762"/>
      <c r="E775" s="762"/>
    </row>
    <row r="776" spans="4:5" s="743" customFormat="1" ht="14.25" x14ac:dyDescent="0.2">
      <c r="D776" s="762"/>
      <c r="E776" s="762"/>
    </row>
    <row r="777" spans="4:5" s="743" customFormat="1" ht="14.25" x14ac:dyDescent="0.2">
      <c r="D777" s="762"/>
      <c r="E777" s="762"/>
    </row>
    <row r="778" spans="4:5" s="743" customFormat="1" ht="14.25" x14ac:dyDescent="0.2">
      <c r="D778" s="762"/>
      <c r="E778" s="762"/>
    </row>
    <row r="779" spans="4:5" s="743" customFormat="1" ht="14.25" x14ac:dyDescent="0.2">
      <c r="D779" s="762"/>
      <c r="E779" s="762"/>
    </row>
    <row r="780" spans="4:5" s="743" customFormat="1" ht="14.25" x14ac:dyDescent="0.2">
      <c r="D780" s="762"/>
      <c r="E780" s="762"/>
    </row>
    <row r="781" spans="4:5" s="743" customFormat="1" ht="14.25" x14ac:dyDescent="0.2">
      <c r="D781" s="762"/>
      <c r="E781" s="762"/>
    </row>
    <row r="782" spans="4:5" s="743" customFormat="1" ht="14.25" x14ac:dyDescent="0.2">
      <c r="D782" s="762"/>
      <c r="E782" s="762"/>
    </row>
    <row r="783" spans="4:5" s="743" customFormat="1" ht="14.25" x14ac:dyDescent="0.2">
      <c r="D783" s="762"/>
      <c r="E783" s="762"/>
    </row>
    <row r="784" spans="4:5" s="743" customFormat="1" ht="14.25" x14ac:dyDescent="0.2">
      <c r="D784" s="762"/>
      <c r="E784" s="762"/>
    </row>
    <row r="785" spans="4:5" s="743" customFormat="1" ht="14.25" x14ac:dyDescent="0.2">
      <c r="D785" s="762"/>
      <c r="E785" s="762"/>
    </row>
    <row r="786" spans="4:5" s="743" customFormat="1" ht="14.25" x14ac:dyDescent="0.2">
      <c r="D786" s="762"/>
      <c r="E786" s="762"/>
    </row>
    <row r="787" spans="4:5" s="743" customFormat="1" ht="14.25" x14ac:dyDescent="0.2">
      <c r="D787" s="762"/>
      <c r="E787" s="762"/>
    </row>
    <row r="788" spans="4:5" s="743" customFormat="1" ht="14.25" x14ac:dyDescent="0.2">
      <c r="D788" s="762"/>
      <c r="E788" s="762"/>
    </row>
    <row r="789" spans="4:5" s="743" customFormat="1" ht="14.25" x14ac:dyDescent="0.2">
      <c r="D789" s="762"/>
      <c r="E789" s="762"/>
    </row>
    <row r="790" spans="4:5" s="743" customFormat="1" ht="14.25" x14ac:dyDescent="0.2">
      <c r="D790" s="762"/>
      <c r="E790" s="762"/>
    </row>
    <row r="791" spans="4:5" s="743" customFormat="1" ht="14.25" x14ac:dyDescent="0.2">
      <c r="D791" s="762"/>
      <c r="E791" s="762"/>
    </row>
    <row r="792" spans="4:5" s="743" customFormat="1" ht="14.25" x14ac:dyDescent="0.2">
      <c r="D792" s="762"/>
      <c r="E792" s="762"/>
    </row>
    <row r="793" spans="4:5" s="743" customFormat="1" ht="14.25" x14ac:dyDescent="0.2">
      <c r="D793" s="762"/>
      <c r="E793" s="762"/>
    </row>
    <row r="794" spans="4:5" s="743" customFormat="1" ht="14.25" x14ac:dyDescent="0.2">
      <c r="D794" s="762"/>
      <c r="E794" s="762"/>
    </row>
    <row r="795" spans="4:5" s="743" customFormat="1" ht="14.25" x14ac:dyDescent="0.2">
      <c r="D795" s="762"/>
      <c r="E795" s="762"/>
    </row>
    <row r="796" spans="4:5" s="743" customFormat="1" ht="14.25" x14ac:dyDescent="0.2">
      <c r="D796" s="762"/>
      <c r="E796" s="762"/>
    </row>
    <row r="797" spans="4:5" s="743" customFormat="1" ht="14.25" x14ac:dyDescent="0.2">
      <c r="D797" s="762"/>
      <c r="E797" s="762"/>
    </row>
    <row r="798" spans="4:5" s="743" customFormat="1" ht="14.25" x14ac:dyDescent="0.2">
      <c r="D798" s="762"/>
      <c r="E798" s="762"/>
    </row>
    <row r="799" spans="4:5" s="743" customFormat="1" ht="14.25" x14ac:dyDescent="0.2">
      <c r="D799" s="762"/>
      <c r="E799" s="762"/>
    </row>
    <row r="800" spans="4:5" s="743" customFormat="1" ht="14.25" x14ac:dyDescent="0.2">
      <c r="D800" s="762"/>
      <c r="E800" s="762"/>
    </row>
    <row r="801" spans="4:5" s="743" customFormat="1" ht="14.25" x14ac:dyDescent="0.2">
      <c r="D801" s="762"/>
      <c r="E801" s="762"/>
    </row>
    <row r="802" spans="4:5" s="743" customFormat="1" ht="14.25" x14ac:dyDescent="0.2">
      <c r="D802" s="762"/>
      <c r="E802" s="762"/>
    </row>
    <row r="803" spans="4:5" s="743" customFormat="1" ht="14.25" x14ac:dyDescent="0.2">
      <c r="D803" s="762"/>
      <c r="E803" s="762"/>
    </row>
    <row r="804" spans="4:5" s="743" customFormat="1" ht="14.25" x14ac:dyDescent="0.2">
      <c r="D804" s="762"/>
      <c r="E804" s="762"/>
    </row>
    <row r="805" spans="4:5" s="743" customFormat="1" ht="14.25" x14ac:dyDescent="0.2">
      <c r="D805" s="762"/>
      <c r="E805" s="762"/>
    </row>
    <row r="806" spans="4:5" s="743" customFormat="1" ht="14.25" x14ac:dyDescent="0.2">
      <c r="D806" s="762"/>
      <c r="E806" s="762"/>
    </row>
    <row r="807" spans="4:5" s="743" customFormat="1" ht="14.25" x14ac:dyDescent="0.2">
      <c r="D807" s="762"/>
      <c r="E807" s="762"/>
    </row>
    <row r="808" spans="4:5" s="743" customFormat="1" ht="14.25" x14ac:dyDescent="0.2">
      <c r="D808" s="762"/>
      <c r="E808" s="762"/>
    </row>
    <row r="809" spans="4:5" s="743" customFormat="1" ht="14.25" x14ac:dyDescent="0.2">
      <c r="D809" s="762"/>
      <c r="E809" s="762"/>
    </row>
    <row r="810" spans="4:5" s="743" customFormat="1" ht="14.25" x14ac:dyDescent="0.2">
      <c r="D810" s="762"/>
      <c r="E810" s="762"/>
    </row>
    <row r="811" spans="4:5" s="743" customFormat="1" ht="14.25" x14ac:dyDescent="0.2">
      <c r="D811" s="762"/>
      <c r="E811" s="762"/>
    </row>
    <row r="812" spans="4:5" s="743" customFormat="1" ht="14.25" x14ac:dyDescent="0.2">
      <c r="D812" s="762"/>
      <c r="E812" s="762"/>
    </row>
    <row r="813" spans="4:5" s="743" customFormat="1" ht="14.25" x14ac:dyDescent="0.2">
      <c r="D813" s="762"/>
      <c r="E813" s="762"/>
    </row>
    <row r="814" spans="4:5" s="743" customFormat="1" ht="14.25" x14ac:dyDescent="0.2">
      <c r="D814" s="762"/>
      <c r="E814" s="762"/>
    </row>
    <row r="815" spans="4:5" s="743" customFormat="1" ht="14.25" x14ac:dyDescent="0.2">
      <c r="D815" s="762"/>
      <c r="E815" s="762"/>
    </row>
    <row r="816" spans="4:5" s="743" customFormat="1" ht="14.25" x14ac:dyDescent="0.2">
      <c r="D816" s="762"/>
      <c r="E816" s="762"/>
    </row>
    <row r="817" spans="4:5" s="743" customFormat="1" ht="14.25" x14ac:dyDescent="0.2">
      <c r="D817" s="762"/>
      <c r="E817" s="762"/>
    </row>
    <row r="818" spans="4:5" s="743" customFormat="1" ht="14.25" x14ac:dyDescent="0.2">
      <c r="D818" s="762"/>
      <c r="E818" s="762"/>
    </row>
    <row r="819" spans="4:5" s="743" customFormat="1" ht="14.25" x14ac:dyDescent="0.2">
      <c r="D819" s="762"/>
      <c r="E819" s="762"/>
    </row>
    <row r="820" spans="4:5" s="743" customFormat="1" ht="14.25" x14ac:dyDescent="0.2">
      <c r="D820" s="762"/>
      <c r="E820" s="762"/>
    </row>
    <row r="821" spans="4:5" s="743" customFormat="1" ht="14.25" x14ac:dyDescent="0.2">
      <c r="D821" s="762"/>
      <c r="E821" s="762"/>
    </row>
    <row r="822" spans="4:5" s="743" customFormat="1" ht="14.25" x14ac:dyDescent="0.2">
      <c r="D822" s="762"/>
      <c r="E822" s="762"/>
    </row>
    <row r="823" spans="4:5" s="743" customFormat="1" ht="14.25" x14ac:dyDescent="0.2">
      <c r="D823" s="762"/>
      <c r="E823" s="762"/>
    </row>
    <row r="824" spans="4:5" s="743" customFormat="1" ht="14.25" x14ac:dyDescent="0.2">
      <c r="D824" s="762"/>
      <c r="E824" s="762"/>
    </row>
    <row r="825" spans="4:5" s="743" customFormat="1" ht="14.25" x14ac:dyDescent="0.2">
      <c r="D825" s="762"/>
      <c r="E825" s="762"/>
    </row>
    <row r="826" spans="4:5" s="743" customFormat="1" ht="14.25" x14ac:dyDescent="0.2">
      <c r="D826" s="762"/>
      <c r="E826" s="762"/>
    </row>
    <row r="827" spans="4:5" s="743" customFormat="1" ht="14.25" x14ac:dyDescent="0.2">
      <c r="D827" s="762"/>
      <c r="E827" s="762"/>
    </row>
    <row r="828" spans="4:5" s="743" customFormat="1" ht="14.25" x14ac:dyDescent="0.2">
      <c r="D828" s="762"/>
      <c r="E828" s="762"/>
    </row>
    <row r="829" spans="4:5" s="743" customFormat="1" ht="14.25" x14ac:dyDescent="0.2">
      <c r="D829" s="762"/>
      <c r="E829" s="762"/>
    </row>
    <row r="830" spans="4:5" s="743" customFormat="1" ht="14.25" x14ac:dyDescent="0.2">
      <c r="D830" s="762"/>
      <c r="E830" s="762"/>
    </row>
    <row r="831" spans="4:5" s="743" customFormat="1" ht="14.25" x14ac:dyDescent="0.2">
      <c r="D831" s="762"/>
      <c r="E831" s="762"/>
    </row>
    <row r="832" spans="4:5" s="743" customFormat="1" ht="14.25" x14ac:dyDescent="0.2">
      <c r="D832" s="762"/>
      <c r="E832" s="762"/>
    </row>
    <row r="833" spans="4:5" s="743" customFormat="1" ht="14.25" x14ac:dyDescent="0.2">
      <c r="D833" s="762"/>
      <c r="E833" s="762"/>
    </row>
    <row r="834" spans="4:5" s="743" customFormat="1" ht="14.25" x14ac:dyDescent="0.2">
      <c r="D834" s="762"/>
      <c r="E834" s="762"/>
    </row>
    <row r="835" spans="4:5" s="743" customFormat="1" ht="14.25" x14ac:dyDescent="0.2">
      <c r="D835" s="762"/>
      <c r="E835" s="762"/>
    </row>
    <row r="836" spans="4:5" s="743" customFormat="1" ht="14.25" x14ac:dyDescent="0.2">
      <c r="D836" s="762"/>
      <c r="E836" s="762"/>
    </row>
    <row r="837" spans="4:5" s="743" customFormat="1" ht="14.25" x14ac:dyDescent="0.2">
      <c r="D837" s="762"/>
      <c r="E837" s="762"/>
    </row>
    <row r="838" spans="4:5" s="743" customFormat="1" ht="14.25" x14ac:dyDescent="0.2">
      <c r="D838" s="762"/>
      <c r="E838" s="762"/>
    </row>
    <row r="839" spans="4:5" s="743" customFormat="1" ht="14.25" x14ac:dyDescent="0.2">
      <c r="D839" s="762"/>
      <c r="E839" s="762"/>
    </row>
    <row r="840" spans="4:5" s="743" customFormat="1" ht="14.25" x14ac:dyDescent="0.2">
      <c r="D840" s="762"/>
      <c r="E840" s="762"/>
    </row>
    <row r="841" spans="4:5" s="743" customFormat="1" ht="14.25" x14ac:dyDescent="0.2">
      <c r="D841" s="762"/>
      <c r="E841" s="762"/>
    </row>
    <row r="842" spans="4:5" s="743" customFormat="1" ht="14.25" x14ac:dyDescent="0.2">
      <c r="D842" s="762"/>
      <c r="E842" s="762"/>
    </row>
    <row r="843" spans="4:5" s="743" customFormat="1" ht="14.25" x14ac:dyDescent="0.2">
      <c r="D843" s="762"/>
      <c r="E843" s="762"/>
    </row>
    <row r="844" spans="4:5" s="743" customFormat="1" ht="14.25" x14ac:dyDescent="0.2">
      <c r="D844" s="762"/>
      <c r="E844" s="762"/>
    </row>
    <row r="845" spans="4:5" s="743" customFormat="1" ht="14.25" x14ac:dyDescent="0.2">
      <c r="D845" s="762"/>
      <c r="E845" s="762"/>
    </row>
    <row r="846" spans="4:5" s="743" customFormat="1" ht="14.25" x14ac:dyDescent="0.2">
      <c r="D846" s="762"/>
      <c r="E846" s="762"/>
    </row>
    <row r="847" spans="4:5" s="743" customFormat="1" ht="14.25" x14ac:dyDescent="0.2">
      <c r="D847" s="762"/>
      <c r="E847" s="762"/>
    </row>
    <row r="848" spans="4:5" s="743" customFormat="1" ht="14.25" x14ac:dyDescent="0.2">
      <c r="D848" s="762"/>
      <c r="E848" s="762"/>
    </row>
    <row r="849" spans="4:5" s="743" customFormat="1" ht="14.25" x14ac:dyDescent="0.2">
      <c r="D849" s="762"/>
      <c r="E849" s="762"/>
    </row>
    <row r="850" spans="4:5" s="743" customFormat="1" ht="14.25" x14ac:dyDescent="0.2">
      <c r="D850" s="762"/>
      <c r="E850" s="762"/>
    </row>
    <row r="851" spans="4:5" s="743" customFormat="1" ht="14.25" x14ac:dyDescent="0.2">
      <c r="D851" s="762"/>
      <c r="E851" s="762"/>
    </row>
    <row r="852" spans="4:5" s="743" customFormat="1" ht="14.25" x14ac:dyDescent="0.2">
      <c r="D852" s="762"/>
      <c r="E852" s="762"/>
    </row>
    <row r="853" spans="4:5" s="743" customFormat="1" ht="14.25" x14ac:dyDescent="0.2">
      <c r="D853" s="762"/>
      <c r="E853" s="762"/>
    </row>
    <row r="854" spans="4:5" s="743" customFormat="1" ht="14.25" x14ac:dyDescent="0.2">
      <c r="D854" s="762"/>
      <c r="E854" s="762"/>
    </row>
    <row r="855" spans="4:5" s="743" customFormat="1" ht="14.25" x14ac:dyDescent="0.2">
      <c r="D855" s="762"/>
      <c r="E855" s="762"/>
    </row>
    <row r="856" spans="4:5" s="743" customFormat="1" ht="14.25" x14ac:dyDescent="0.2">
      <c r="D856" s="762"/>
      <c r="E856" s="762"/>
    </row>
    <row r="857" spans="4:5" s="743" customFormat="1" ht="14.25" x14ac:dyDescent="0.2">
      <c r="D857" s="762"/>
      <c r="E857" s="762"/>
    </row>
    <row r="858" spans="4:5" s="743" customFormat="1" ht="14.25" x14ac:dyDescent="0.2">
      <c r="D858" s="762"/>
      <c r="E858" s="762"/>
    </row>
    <row r="859" spans="4:5" s="743" customFormat="1" ht="14.25" x14ac:dyDescent="0.2">
      <c r="D859" s="762"/>
      <c r="E859" s="762"/>
    </row>
    <row r="860" spans="4:5" s="743" customFormat="1" ht="14.25" x14ac:dyDescent="0.2">
      <c r="D860" s="762"/>
      <c r="E860" s="762"/>
    </row>
    <row r="861" spans="4:5" s="743" customFormat="1" ht="14.25" x14ac:dyDescent="0.2">
      <c r="D861" s="762"/>
      <c r="E861" s="762"/>
    </row>
    <row r="862" spans="4:5" s="743" customFormat="1" ht="14.25" x14ac:dyDescent="0.2">
      <c r="D862" s="762"/>
      <c r="E862" s="762"/>
    </row>
    <row r="863" spans="4:5" s="743" customFormat="1" ht="14.25" x14ac:dyDescent="0.2">
      <c r="D863" s="762"/>
      <c r="E863" s="762"/>
    </row>
    <row r="864" spans="4:5" s="743" customFormat="1" ht="14.25" x14ac:dyDescent="0.2">
      <c r="D864" s="762"/>
      <c r="E864" s="762"/>
    </row>
    <row r="865" spans="4:5" s="743" customFormat="1" ht="14.25" x14ac:dyDescent="0.2">
      <c r="D865" s="762"/>
      <c r="E865" s="762"/>
    </row>
    <row r="866" spans="4:5" s="743" customFormat="1" ht="14.25" x14ac:dyDescent="0.2">
      <c r="D866" s="762"/>
      <c r="E866" s="762"/>
    </row>
    <row r="867" spans="4:5" s="743" customFormat="1" ht="14.25" x14ac:dyDescent="0.2">
      <c r="D867" s="762"/>
      <c r="E867" s="762"/>
    </row>
    <row r="868" spans="4:5" s="743" customFormat="1" ht="14.25" x14ac:dyDescent="0.2">
      <c r="D868" s="762"/>
      <c r="E868" s="762"/>
    </row>
    <row r="869" spans="4:5" s="743" customFormat="1" ht="14.25" x14ac:dyDescent="0.2">
      <c r="D869" s="762"/>
      <c r="E869" s="762"/>
    </row>
    <row r="870" spans="4:5" s="743" customFormat="1" ht="14.25" x14ac:dyDescent="0.2">
      <c r="D870" s="762"/>
      <c r="E870" s="762"/>
    </row>
    <row r="871" spans="4:5" s="743" customFormat="1" ht="14.25" x14ac:dyDescent="0.2">
      <c r="D871" s="762"/>
      <c r="E871" s="762"/>
    </row>
    <row r="872" spans="4:5" s="743" customFormat="1" ht="14.25" x14ac:dyDescent="0.2">
      <c r="D872" s="762"/>
      <c r="E872" s="762"/>
    </row>
    <row r="873" spans="4:5" s="743" customFormat="1" ht="14.25" x14ac:dyDescent="0.2">
      <c r="D873" s="762"/>
      <c r="E873" s="762"/>
    </row>
    <row r="874" spans="4:5" s="743" customFormat="1" ht="14.25" x14ac:dyDescent="0.2">
      <c r="D874" s="762"/>
      <c r="E874" s="762"/>
    </row>
    <row r="875" spans="4:5" s="743" customFormat="1" ht="14.25" x14ac:dyDescent="0.2">
      <c r="D875" s="762"/>
      <c r="E875" s="762"/>
    </row>
    <row r="876" spans="4:5" s="743" customFormat="1" ht="14.25" x14ac:dyDescent="0.2">
      <c r="D876" s="762"/>
      <c r="E876" s="762"/>
    </row>
    <row r="877" spans="4:5" s="743" customFormat="1" ht="14.25" x14ac:dyDescent="0.2">
      <c r="D877" s="762"/>
      <c r="E877" s="762"/>
    </row>
    <row r="878" spans="4:5" s="743" customFormat="1" ht="14.25" x14ac:dyDescent="0.2">
      <c r="D878" s="762"/>
      <c r="E878" s="762"/>
    </row>
    <row r="879" spans="4:5" s="743" customFormat="1" ht="14.25" x14ac:dyDescent="0.2">
      <c r="D879" s="762"/>
      <c r="E879" s="762"/>
    </row>
    <row r="880" spans="4:5" s="743" customFormat="1" ht="14.25" x14ac:dyDescent="0.2">
      <c r="D880" s="762"/>
      <c r="E880" s="762"/>
    </row>
    <row r="881" spans="4:5" s="743" customFormat="1" ht="14.25" x14ac:dyDescent="0.2">
      <c r="D881" s="762"/>
      <c r="E881" s="762"/>
    </row>
    <row r="882" spans="4:5" s="743" customFormat="1" ht="14.25" x14ac:dyDescent="0.2">
      <c r="D882" s="762"/>
      <c r="E882" s="762"/>
    </row>
    <row r="883" spans="4:5" s="743" customFormat="1" ht="14.25" x14ac:dyDescent="0.2">
      <c r="D883" s="762"/>
      <c r="E883" s="762"/>
    </row>
    <row r="884" spans="4:5" s="743" customFormat="1" ht="14.25" x14ac:dyDescent="0.2">
      <c r="D884" s="762"/>
      <c r="E884" s="762"/>
    </row>
    <row r="885" spans="4:5" s="743" customFormat="1" ht="14.25" x14ac:dyDescent="0.2">
      <c r="D885" s="762"/>
      <c r="E885" s="762"/>
    </row>
    <row r="886" spans="4:5" s="743" customFormat="1" ht="14.25" x14ac:dyDescent="0.2">
      <c r="D886" s="762"/>
      <c r="E886" s="762"/>
    </row>
    <row r="887" spans="4:5" s="743" customFormat="1" ht="14.25" x14ac:dyDescent="0.2">
      <c r="D887" s="762"/>
      <c r="E887" s="762"/>
    </row>
    <row r="888" spans="4:5" s="743" customFormat="1" ht="14.25" x14ac:dyDescent="0.2">
      <c r="D888" s="762"/>
      <c r="E888" s="762"/>
    </row>
    <row r="889" spans="4:5" s="743" customFormat="1" ht="14.25" x14ac:dyDescent="0.2">
      <c r="D889" s="762"/>
      <c r="E889" s="762"/>
    </row>
    <row r="890" spans="4:5" s="743" customFormat="1" ht="14.25" x14ac:dyDescent="0.2">
      <c r="D890" s="762"/>
      <c r="E890" s="762"/>
    </row>
    <row r="891" spans="4:5" s="743" customFormat="1" ht="14.25" x14ac:dyDescent="0.2">
      <c r="D891" s="762"/>
      <c r="E891" s="762"/>
    </row>
    <row r="892" spans="4:5" s="743" customFormat="1" ht="14.25" x14ac:dyDescent="0.2">
      <c r="D892" s="762"/>
      <c r="E892" s="762"/>
    </row>
    <row r="893" spans="4:5" s="743" customFormat="1" ht="14.25" x14ac:dyDescent="0.2">
      <c r="D893" s="762"/>
      <c r="E893" s="762"/>
    </row>
    <row r="894" spans="4:5" s="743" customFormat="1" ht="14.25" x14ac:dyDescent="0.2">
      <c r="D894" s="762"/>
      <c r="E894" s="762"/>
    </row>
    <row r="895" spans="4:5" s="743" customFormat="1" ht="14.25" x14ac:dyDescent="0.2">
      <c r="D895" s="762"/>
      <c r="E895" s="762"/>
    </row>
    <row r="896" spans="4:5" s="743" customFormat="1" ht="14.25" x14ac:dyDescent="0.2">
      <c r="D896" s="762"/>
      <c r="E896" s="762"/>
    </row>
    <row r="897" spans="4:5" s="743" customFormat="1" ht="14.25" x14ac:dyDescent="0.2">
      <c r="D897" s="762"/>
      <c r="E897" s="762"/>
    </row>
    <row r="898" spans="4:5" s="743" customFormat="1" ht="14.25" x14ac:dyDescent="0.2">
      <c r="D898" s="762"/>
      <c r="E898" s="762"/>
    </row>
    <row r="899" spans="4:5" s="743" customFormat="1" ht="14.25" x14ac:dyDescent="0.2">
      <c r="D899" s="762"/>
      <c r="E899" s="762"/>
    </row>
    <row r="900" spans="4:5" s="743" customFormat="1" ht="14.25" x14ac:dyDescent="0.2">
      <c r="D900" s="762"/>
      <c r="E900" s="762"/>
    </row>
    <row r="901" spans="4:5" s="743" customFormat="1" ht="14.25" x14ac:dyDescent="0.2">
      <c r="D901" s="762"/>
      <c r="E901" s="762"/>
    </row>
    <row r="902" spans="4:5" s="743" customFormat="1" ht="14.25" x14ac:dyDescent="0.2">
      <c r="D902" s="762"/>
      <c r="E902" s="762"/>
    </row>
    <row r="903" spans="4:5" s="743" customFormat="1" ht="14.25" x14ac:dyDescent="0.2">
      <c r="D903" s="762"/>
      <c r="E903" s="762"/>
    </row>
    <row r="904" spans="4:5" s="743" customFormat="1" ht="14.25" x14ac:dyDescent="0.2">
      <c r="D904" s="762"/>
      <c r="E904" s="762"/>
    </row>
    <row r="905" spans="4:5" s="743" customFormat="1" ht="14.25" x14ac:dyDescent="0.2">
      <c r="D905" s="762"/>
      <c r="E905" s="762"/>
    </row>
    <row r="906" spans="4:5" s="743" customFormat="1" ht="14.25" x14ac:dyDescent="0.2">
      <c r="D906" s="762"/>
      <c r="E906" s="762"/>
    </row>
    <row r="907" spans="4:5" s="743" customFormat="1" ht="14.25" x14ac:dyDescent="0.2">
      <c r="D907" s="762"/>
      <c r="E907" s="762"/>
    </row>
    <row r="908" spans="4:5" s="743" customFormat="1" ht="14.25" x14ac:dyDescent="0.2">
      <c r="D908" s="762"/>
      <c r="E908" s="762"/>
    </row>
    <row r="909" spans="4:5" s="743" customFormat="1" ht="14.25" x14ac:dyDescent="0.2">
      <c r="D909" s="762"/>
      <c r="E909" s="762"/>
    </row>
    <row r="910" spans="4:5" s="743" customFormat="1" ht="14.25" x14ac:dyDescent="0.2">
      <c r="D910" s="762"/>
      <c r="E910" s="762"/>
    </row>
    <row r="911" spans="4:5" s="743" customFormat="1" ht="14.25" x14ac:dyDescent="0.2">
      <c r="D911" s="762"/>
      <c r="E911" s="762"/>
    </row>
    <row r="912" spans="4:5" s="743" customFormat="1" ht="14.25" x14ac:dyDescent="0.2">
      <c r="D912" s="762"/>
      <c r="E912" s="762"/>
    </row>
    <row r="913" spans="4:5" s="743" customFormat="1" ht="14.25" x14ac:dyDescent="0.2">
      <c r="D913" s="762"/>
      <c r="E913" s="762"/>
    </row>
    <row r="914" spans="4:5" s="743" customFormat="1" ht="14.25" x14ac:dyDescent="0.2">
      <c r="D914" s="762"/>
      <c r="E914" s="762"/>
    </row>
    <row r="915" spans="4:5" s="743" customFormat="1" ht="14.25" x14ac:dyDescent="0.2">
      <c r="D915" s="762"/>
      <c r="E915" s="762"/>
    </row>
    <row r="916" spans="4:5" s="743" customFormat="1" ht="14.25" x14ac:dyDescent="0.2">
      <c r="D916" s="762"/>
      <c r="E916" s="762"/>
    </row>
    <row r="917" spans="4:5" s="743" customFormat="1" ht="14.25" x14ac:dyDescent="0.2">
      <c r="D917" s="762"/>
      <c r="E917" s="762"/>
    </row>
    <row r="918" spans="4:5" s="743" customFormat="1" ht="14.25" x14ac:dyDescent="0.2">
      <c r="D918" s="762"/>
      <c r="E918" s="762"/>
    </row>
    <row r="919" spans="4:5" s="743" customFormat="1" ht="14.25" x14ac:dyDescent="0.2">
      <c r="D919" s="762"/>
      <c r="E919" s="762"/>
    </row>
    <row r="920" spans="4:5" s="743" customFormat="1" ht="14.25" x14ac:dyDescent="0.2">
      <c r="D920" s="762"/>
      <c r="E920" s="762"/>
    </row>
    <row r="921" spans="4:5" s="743" customFormat="1" ht="14.25" x14ac:dyDescent="0.2">
      <c r="D921" s="762"/>
      <c r="E921" s="762"/>
    </row>
    <row r="922" spans="4:5" s="743" customFormat="1" ht="14.25" x14ac:dyDescent="0.2">
      <c r="D922" s="762"/>
      <c r="E922" s="762"/>
    </row>
    <row r="923" spans="4:5" s="743" customFormat="1" ht="14.25" x14ac:dyDescent="0.2">
      <c r="D923" s="762"/>
      <c r="E923" s="762"/>
    </row>
    <row r="924" spans="4:5" s="743" customFormat="1" ht="14.25" x14ac:dyDescent="0.2">
      <c r="D924" s="762"/>
      <c r="E924" s="762"/>
    </row>
    <row r="925" spans="4:5" s="743" customFormat="1" ht="14.25" x14ac:dyDescent="0.2">
      <c r="D925" s="762"/>
      <c r="E925" s="762"/>
    </row>
    <row r="926" spans="4:5" s="743" customFormat="1" ht="14.25" x14ac:dyDescent="0.2">
      <c r="D926" s="762"/>
      <c r="E926" s="762"/>
    </row>
    <row r="927" spans="4:5" s="743" customFormat="1" ht="14.25" x14ac:dyDescent="0.2">
      <c r="D927" s="762"/>
      <c r="E927" s="762"/>
    </row>
    <row r="928" spans="4:5" s="743" customFormat="1" ht="14.25" x14ac:dyDescent="0.2">
      <c r="D928" s="762"/>
      <c r="E928" s="762"/>
    </row>
    <row r="929" spans="4:5" s="743" customFormat="1" ht="14.25" x14ac:dyDescent="0.2">
      <c r="D929" s="762"/>
      <c r="E929" s="762"/>
    </row>
    <row r="930" spans="4:5" s="743" customFormat="1" ht="14.25" x14ac:dyDescent="0.2">
      <c r="D930" s="762"/>
      <c r="E930" s="762"/>
    </row>
    <row r="931" spans="4:5" s="743" customFormat="1" ht="14.25" x14ac:dyDescent="0.2">
      <c r="D931" s="762"/>
      <c r="E931" s="762"/>
    </row>
    <row r="932" spans="4:5" s="743" customFormat="1" ht="14.25" x14ac:dyDescent="0.2">
      <c r="D932" s="762"/>
      <c r="E932" s="762"/>
    </row>
    <row r="933" spans="4:5" s="743" customFormat="1" ht="14.25" x14ac:dyDescent="0.2">
      <c r="D933" s="762"/>
      <c r="E933" s="762"/>
    </row>
    <row r="934" spans="4:5" s="743" customFormat="1" ht="14.25" x14ac:dyDescent="0.2">
      <c r="D934" s="762"/>
      <c r="E934" s="762"/>
    </row>
    <row r="935" spans="4:5" s="743" customFormat="1" ht="14.25" x14ac:dyDescent="0.2">
      <c r="D935" s="762"/>
      <c r="E935" s="762"/>
    </row>
    <row r="936" spans="4:5" s="743" customFormat="1" ht="14.25" x14ac:dyDescent="0.2">
      <c r="D936" s="762"/>
      <c r="E936" s="762"/>
    </row>
    <row r="937" spans="4:5" s="743" customFormat="1" ht="14.25" x14ac:dyDescent="0.2">
      <c r="D937" s="762"/>
      <c r="E937" s="762"/>
    </row>
    <row r="938" spans="4:5" s="743" customFormat="1" ht="14.25" x14ac:dyDescent="0.2">
      <c r="D938" s="762"/>
      <c r="E938" s="762"/>
    </row>
    <row r="939" spans="4:5" s="743" customFormat="1" ht="14.25" x14ac:dyDescent="0.2">
      <c r="D939" s="762"/>
      <c r="E939" s="762"/>
    </row>
    <row r="940" spans="4:5" s="743" customFormat="1" ht="14.25" x14ac:dyDescent="0.2">
      <c r="D940" s="762"/>
      <c r="E940" s="762"/>
    </row>
    <row r="941" spans="4:5" s="743" customFormat="1" ht="14.25" x14ac:dyDescent="0.2">
      <c r="D941" s="762"/>
      <c r="E941" s="762"/>
    </row>
    <row r="942" spans="4:5" s="743" customFormat="1" ht="14.25" x14ac:dyDescent="0.2">
      <c r="D942" s="762"/>
      <c r="E942" s="762"/>
    </row>
    <row r="943" spans="4:5" s="743" customFormat="1" ht="14.25" x14ac:dyDescent="0.2">
      <c r="D943" s="762"/>
      <c r="E943" s="762"/>
    </row>
    <row r="944" spans="4:5" s="743" customFormat="1" ht="14.25" x14ac:dyDescent="0.2">
      <c r="D944" s="762"/>
      <c r="E944" s="762"/>
    </row>
    <row r="945" spans="4:5" s="743" customFormat="1" ht="14.25" x14ac:dyDescent="0.2">
      <c r="D945" s="762"/>
      <c r="E945" s="762"/>
    </row>
    <row r="946" spans="4:5" s="743" customFormat="1" ht="14.25" x14ac:dyDescent="0.2">
      <c r="D946" s="762"/>
      <c r="E946" s="762"/>
    </row>
    <row r="947" spans="4:5" s="743" customFormat="1" ht="14.25" x14ac:dyDescent="0.2">
      <c r="D947" s="762"/>
      <c r="E947" s="762"/>
    </row>
    <row r="948" spans="4:5" s="743" customFormat="1" ht="14.25" x14ac:dyDescent="0.2">
      <c r="D948" s="762"/>
      <c r="E948" s="762"/>
    </row>
    <row r="949" spans="4:5" s="743" customFormat="1" ht="14.25" x14ac:dyDescent="0.2">
      <c r="D949" s="762"/>
      <c r="E949" s="762"/>
    </row>
    <row r="950" spans="4:5" s="743" customFormat="1" ht="14.25" x14ac:dyDescent="0.2">
      <c r="D950" s="762"/>
      <c r="E950" s="762"/>
    </row>
    <row r="951" spans="4:5" s="743" customFormat="1" ht="14.25" x14ac:dyDescent="0.2">
      <c r="D951" s="762"/>
      <c r="E951" s="762"/>
    </row>
    <row r="952" spans="4:5" s="743" customFormat="1" ht="14.25" x14ac:dyDescent="0.2">
      <c r="D952" s="762"/>
      <c r="E952" s="762"/>
    </row>
    <row r="953" spans="4:5" s="743" customFormat="1" ht="14.25" x14ac:dyDescent="0.2">
      <c r="D953" s="762"/>
      <c r="E953" s="762"/>
    </row>
    <row r="954" spans="4:5" s="743" customFormat="1" ht="14.25" x14ac:dyDescent="0.2">
      <c r="D954" s="762"/>
      <c r="E954" s="762"/>
    </row>
    <row r="955" spans="4:5" s="743" customFormat="1" ht="14.25" x14ac:dyDescent="0.2">
      <c r="D955" s="762"/>
      <c r="E955" s="762"/>
    </row>
    <row r="956" spans="4:5" s="743" customFormat="1" ht="14.25" x14ac:dyDescent="0.2">
      <c r="D956" s="762"/>
      <c r="E956" s="762"/>
    </row>
    <row r="957" spans="4:5" s="743" customFormat="1" ht="14.25" x14ac:dyDescent="0.2">
      <c r="D957" s="762"/>
      <c r="E957" s="762"/>
    </row>
    <row r="958" spans="4:5" s="743" customFormat="1" ht="14.25" x14ac:dyDescent="0.2">
      <c r="D958" s="762"/>
      <c r="E958" s="762"/>
    </row>
    <row r="959" spans="4:5" s="743" customFormat="1" ht="14.25" x14ac:dyDescent="0.2">
      <c r="D959" s="762"/>
      <c r="E959" s="762"/>
    </row>
    <row r="960" spans="4:5" s="743" customFormat="1" ht="14.25" x14ac:dyDescent="0.2">
      <c r="D960" s="762"/>
      <c r="E960" s="762"/>
    </row>
    <row r="961" spans="4:5" s="743" customFormat="1" ht="14.25" x14ac:dyDescent="0.2">
      <c r="D961" s="762"/>
      <c r="E961" s="762"/>
    </row>
    <row r="962" spans="4:5" s="743" customFormat="1" ht="14.25" x14ac:dyDescent="0.2">
      <c r="D962" s="762"/>
      <c r="E962" s="762"/>
    </row>
    <row r="963" spans="4:5" s="743" customFormat="1" ht="14.25" x14ac:dyDescent="0.2">
      <c r="D963" s="762"/>
      <c r="E963" s="762"/>
    </row>
    <row r="964" spans="4:5" s="743" customFormat="1" ht="14.25" x14ac:dyDescent="0.2">
      <c r="D964" s="762"/>
      <c r="E964" s="762"/>
    </row>
    <row r="965" spans="4:5" s="743" customFormat="1" ht="14.25" x14ac:dyDescent="0.2">
      <c r="D965" s="762"/>
      <c r="E965" s="762"/>
    </row>
    <row r="966" spans="4:5" s="743" customFormat="1" ht="14.25" x14ac:dyDescent="0.2">
      <c r="D966" s="762"/>
      <c r="E966" s="762"/>
    </row>
    <row r="967" spans="4:5" s="743" customFormat="1" ht="14.25" x14ac:dyDescent="0.2">
      <c r="D967" s="762"/>
      <c r="E967" s="762"/>
    </row>
    <row r="968" spans="4:5" s="743" customFormat="1" ht="14.25" x14ac:dyDescent="0.2">
      <c r="D968" s="762"/>
      <c r="E968" s="762"/>
    </row>
    <row r="969" spans="4:5" s="743" customFormat="1" ht="14.25" x14ac:dyDescent="0.2">
      <c r="D969" s="762"/>
      <c r="E969" s="762"/>
    </row>
    <row r="970" spans="4:5" s="743" customFormat="1" ht="14.25" x14ac:dyDescent="0.2">
      <c r="D970" s="762"/>
      <c r="E970" s="762"/>
    </row>
    <row r="971" spans="4:5" s="743" customFormat="1" ht="14.25" x14ac:dyDescent="0.2">
      <c r="D971" s="762"/>
      <c r="E971" s="762"/>
    </row>
    <row r="972" spans="4:5" s="743" customFormat="1" ht="14.25" x14ac:dyDescent="0.2">
      <c r="D972" s="762"/>
      <c r="E972" s="762"/>
    </row>
    <row r="973" spans="4:5" s="743" customFormat="1" ht="14.25" x14ac:dyDescent="0.2">
      <c r="D973" s="762"/>
      <c r="E973" s="762"/>
    </row>
    <row r="974" spans="4:5" s="743" customFormat="1" ht="14.25" x14ac:dyDescent="0.2">
      <c r="D974" s="762"/>
      <c r="E974" s="762"/>
    </row>
    <row r="975" spans="4:5" s="743" customFormat="1" ht="14.25" x14ac:dyDescent="0.2">
      <c r="D975" s="762"/>
      <c r="E975" s="762"/>
    </row>
    <row r="976" spans="4:5" s="743" customFormat="1" ht="14.25" x14ac:dyDescent="0.2">
      <c r="D976" s="762"/>
      <c r="E976" s="762"/>
    </row>
    <row r="977" spans="4:5" s="743" customFormat="1" ht="14.25" x14ac:dyDescent="0.2">
      <c r="D977" s="762"/>
      <c r="E977" s="762"/>
    </row>
    <row r="978" spans="4:5" s="743" customFormat="1" ht="14.25" x14ac:dyDescent="0.2">
      <c r="D978" s="762"/>
      <c r="E978" s="762"/>
    </row>
    <row r="979" spans="4:5" s="743" customFormat="1" ht="14.25" x14ac:dyDescent="0.2">
      <c r="D979" s="762"/>
      <c r="E979" s="762"/>
    </row>
    <row r="980" spans="4:5" s="743" customFormat="1" ht="14.25" x14ac:dyDescent="0.2">
      <c r="D980" s="762"/>
      <c r="E980" s="762"/>
    </row>
    <row r="981" spans="4:5" s="743" customFormat="1" ht="14.25" x14ac:dyDescent="0.2">
      <c r="D981" s="762"/>
      <c r="E981" s="762"/>
    </row>
    <row r="982" spans="4:5" s="743" customFormat="1" ht="14.25" x14ac:dyDescent="0.2">
      <c r="D982" s="762"/>
      <c r="E982" s="762"/>
    </row>
    <row r="983" spans="4:5" s="743" customFormat="1" ht="14.25" x14ac:dyDescent="0.2">
      <c r="D983" s="762"/>
      <c r="E983" s="762"/>
    </row>
    <row r="984" spans="4:5" s="743" customFormat="1" ht="14.25" x14ac:dyDescent="0.2">
      <c r="D984" s="762"/>
      <c r="E984" s="762"/>
    </row>
    <row r="985" spans="4:5" s="743" customFormat="1" ht="14.25" x14ac:dyDescent="0.2">
      <c r="D985" s="762"/>
      <c r="E985" s="762"/>
    </row>
    <row r="986" spans="4:5" s="743" customFormat="1" ht="14.25" x14ac:dyDescent="0.2">
      <c r="D986" s="762"/>
      <c r="E986" s="762"/>
    </row>
    <row r="987" spans="4:5" s="743" customFormat="1" ht="14.25" x14ac:dyDescent="0.2">
      <c r="D987" s="762"/>
      <c r="E987" s="762"/>
    </row>
    <row r="988" spans="4:5" s="743" customFormat="1" ht="14.25" x14ac:dyDescent="0.2">
      <c r="D988" s="762"/>
      <c r="E988" s="762"/>
    </row>
    <row r="989" spans="4:5" s="743" customFormat="1" ht="14.25" x14ac:dyDescent="0.2">
      <c r="D989" s="762"/>
      <c r="E989" s="762"/>
    </row>
    <row r="990" spans="4:5" s="743" customFormat="1" ht="14.25" x14ac:dyDescent="0.2">
      <c r="D990" s="762"/>
      <c r="E990" s="762"/>
    </row>
    <row r="991" spans="4:5" s="743" customFormat="1" ht="14.25" x14ac:dyDescent="0.2">
      <c r="D991" s="762"/>
      <c r="E991" s="762"/>
    </row>
    <row r="992" spans="4:5" s="743" customFormat="1" ht="14.25" x14ac:dyDescent="0.2">
      <c r="D992" s="762"/>
      <c r="E992" s="762"/>
    </row>
    <row r="993" spans="4:5" s="743" customFormat="1" ht="14.25" x14ac:dyDescent="0.2">
      <c r="D993" s="762"/>
      <c r="E993" s="762"/>
    </row>
    <row r="994" spans="4:5" s="743" customFormat="1" ht="14.25" x14ac:dyDescent="0.2">
      <c r="D994" s="762"/>
      <c r="E994" s="762"/>
    </row>
    <row r="995" spans="4:5" s="743" customFormat="1" ht="14.25" x14ac:dyDescent="0.2">
      <c r="D995" s="762"/>
      <c r="E995" s="762"/>
    </row>
    <row r="996" spans="4:5" s="743" customFormat="1" ht="14.25" x14ac:dyDescent="0.2">
      <c r="D996" s="762"/>
      <c r="E996" s="762"/>
    </row>
    <row r="997" spans="4:5" s="743" customFormat="1" ht="14.25" x14ac:dyDescent="0.2">
      <c r="D997" s="762"/>
      <c r="E997" s="762"/>
    </row>
    <row r="998" spans="4:5" s="743" customFormat="1" ht="14.25" x14ac:dyDescent="0.2">
      <c r="D998" s="762"/>
      <c r="E998" s="762"/>
    </row>
    <row r="999" spans="4:5" s="743" customFormat="1" ht="14.25" x14ac:dyDescent="0.2">
      <c r="D999" s="762"/>
      <c r="E999" s="762"/>
    </row>
    <row r="1000" spans="4:5" s="743" customFormat="1" ht="14.25" x14ac:dyDescent="0.2">
      <c r="D1000" s="762"/>
      <c r="E1000" s="762"/>
    </row>
    <row r="1001" spans="4:5" s="743" customFormat="1" ht="14.25" x14ac:dyDescent="0.2">
      <c r="D1001" s="762"/>
      <c r="E1001" s="762"/>
    </row>
    <row r="1002" spans="4:5" s="743" customFormat="1" ht="14.25" x14ac:dyDescent="0.2">
      <c r="D1002" s="762"/>
      <c r="E1002" s="762"/>
    </row>
    <row r="1003" spans="4:5" s="743" customFormat="1" ht="14.25" x14ac:dyDescent="0.2">
      <c r="D1003" s="762"/>
      <c r="E1003" s="762"/>
    </row>
    <row r="1004" spans="4:5" s="743" customFormat="1" ht="14.25" x14ac:dyDescent="0.2">
      <c r="D1004" s="762"/>
      <c r="E1004" s="762"/>
    </row>
    <row r="1005" spans="4:5" s="743" customFormat="1" ht="14.25" x14ac:dyDescent="0.2">
      <c r="D1005" s="762"/>
      <c r="E1005" s="762"/>
    </row>
    <row r="1006" spans="4:5" s="743" customFormat="1" ht="14.25" x14ac:dyDescent="0.2">
      <c r="D1006" s="762"/>
      <c r="E1006" s="762"/>
    </row>
    <row r="1007" spans="4:5" s="743" customFormat="1" ht="14.25" x14ac:dyDescent="0.2">
      <c r="D1007" s="762"/>
      <c r="E1007" s="762"/>
    </row>
    <row r="1008" spans="4:5" s="743" customFormat="1" ht="14.25" x14ac:dyDescent="0.2">
      <c r="D1008" s="762"/>
      <c r="E1008" s="762"/>
    </row>
    <row r="1009" spans="4:5" s="743" customFormat="1" ht="14.25" x14ac:dyDescent="0.2">
      <c r="D1009" s="762"/>
      <c r="E1009" s="762"/>
    </row>
    <row r="1010" spans="4:5" s="743" customFormat="1" ht="14.25" x14ac:dyDescent="0.2">
      <c r="D1010" s="762"/>
      <c r="E1010" s="762"/>
    </row>
    <row r="1011" spans="4:5" s="743" customFormat="1" ht="14.25" x14ac:dyDescent="0.2">
      <c r="D1011" s="762"/>
      <c r="E1011" s="762"/>
    </row>
    <row r="1012" spans="4:5" s="743" customFormat="1" ht="14.25" x14ac:dyDescent="0.2">
      <c r="D1012" s="762"/>
      <c r="E1012" s="762"/>
    </row>
    <row r="1013" spans="4:5" s="743" customFormat="1" ht="14.25" x14ac:dyDescent="0.2">
      <c r="D1013" s="762"/>
      <c r="E1013" s="762"/>
    </row>
    <row r="1014" spans="4:5" s="743" customFormat="1" ht="14.25" x14ac:dyDescent="0.2">
      <c r="D1014" s="762"/>
      <c r="E1014" s="762"/>
    </row>
    <row r="1015" spans="4:5" s="743" customFormat="1" ht="14.25" x14ac:dyDescent="0.2">
      <c r="D1015" s="762"/>
      <c r="E1015" s="762"/>
    </row>
    <row r="1016" spans="4:5" s="743" customFormat="1" ht="14.25" x14ac:dyDescent="0.2">
      <c r="D1016" s="762"/>
      <c r="E1016" s="762"/>
    </row>
    <row r="1017" spans="4:5" s="743" customFormat="1" ht="14.25" x14ac:dyDescent="0.2">
      <c r="D1017" s="762"/>
      <c r="E1017" s="762"/>
    </row>
    <row r="1018" spans="4:5" s="743" customFormat="1" ht="14.25" x14ac:dyDescent="0.2">
      <c r="D1018" s="762"/>
      <c r="E1018" s="762"/>
    </row>
    <row r="1019" spans="4:5" s="743" customFormat="1" ht="14.25" x14ac:dyDescent="0.2">
      <c r="D1019" s="762"/>
      <c r="E1019" s="762"/>
    </row>
    <row r="1020" spans="4:5" s="743" customFormat="1" ht="14.25" x14ac:dyDescent="0.2">
      <c r="D1020" s="762"/>
      <c r="E1020" s="762"/>
    </row>
    <row r="1021" spans="4:5" s="743" customFormat="1" ht="14.25" x14ac:dyDescent="0.2">
      <c r="D1021" s="762"/>
      <c r="E1021" s="762"/>
    </row>
    <row r="1022" spans="4:5" s="743" customFormat="1" ht="14.25" x14ac:dyDescent="0.2">
      <c r="D1022" s="762"/>
      <c r="E1022" s="762"/>
    </row>
    <row r="1023" spans="4:5" s="743" customFormat="1" ht="14.25" x14ac:dyDescent="0.2">
      <c r="D1023" s="762"/>
      <c r="E1023" s="762"/>
    </row>
    <row r="1024" spans="4:5" s="743" customFormat="1" ht="14.25" x14ac:dyDescent="0.2">
      <c r="D1024" s="762"/>
      <c r="E1024" s="762"/>
    </row>
    <row r="1025" spans="4:5" s="743" customFormat="1" ht="14.25" x14ac:dyDescent="0.2">
      <c r="D1025" s="762"/>
      <c r="E1025" s="762"/>
    </row>
    <row r="1026" spans="4:5" s="743" customFormat="1" ht="14.25" x14ac:dyDescent="0.2">
      <c r="D1026" s="762"/>
      <c r="E1026" s="762"/>
    </row>
    <row r="1027" spans="4:5" s="743" customFormat="1" ht="14.25" x14ac:dyDescent="0.2">
      <c r="D1027" s="762"/>
      <c r="E1027" s="762"/>
    </row>
    <row r="1028" spans="4:5" s="743" customFormat="1" ht="14.25" x14ac:dyDescent="0.2">
      <c r="D1028" s="762"/>
      <c r="E1028" s="762"/>
    </row>
    <row r="1029" spans="4:5" s="743" customFormat="1" ht="14.25" x14ac:dyDescent="0.2">
      <c r="D1029" s="762"/>
      <c r="E1029" s="762"/>
    </row>
    <row r="1030" spans="4:5" s="743" customFormat="1" ht="14.25" x14ac:dyDescent="0.2">
      <c r="D1030" s="762"/>
      <c r="E1030" s="762"/>
    </row>
    <row r="1031" spans="4:5" s="743" customFormat="1" ht="14.25" x14ac:dyDescent="0.2">
      <c r="D1031" s="762"/>
      <c r="E1031" s="762"/>
    </row>
    <row r="1032" spans="4:5" s="743" customFormat="1" ht="14.25" x14ac:dyDescent="0.2">
      <c r="D1032" s="762"/>
      <c r="E1032" s="762"/>
    </row>
    <row r="1033" spans="4:5" s="743" customFormat="1" ht="14.25" x14ac:dyDescent="0.2">
      <c r="D1033" s="762"/>
      <c r="E1033" s="762"/>
    </row>
    <row r="1034" spans="4:5" s="743" customFormat="1" ht="14.25" x14ac:dyDescent="0.2">
      <c r="D1034" s="762"/>
      <c r="E1034" s="762"/>
    </row>
    <row r="1035" spans="4:5" s="743" customFormat="1" ht="14.25" x14ac:dyDescent="0.2">
      <c r="D1035" s="762"/>
      <c r="E1035" s="762"/>
    </row>
    <row r="1036" spans="4:5" s="743" customFormat="1" ht="14.25" x14ac:dyDescent="0.2">
      <c r="D1036" s="762"/>
      <c r="E1036" s="762"/>
    </row>
    <row r="1037" spans="4:5" s="743" customFormat="1" ht="14.25" x14ac:dyDescent="0.2">
      <c r="D1037" s="762"/>
      <c r="E1037" s="762"/>
    </row>
    <row r="1038" spans="4:5" s="743" customFormat="1" ht="14.25" x14ac:dyDescent="0.2">
      <c r="D1038" s="762"/>
      <c r="E1038" s="762"/>
    </row>
    <row r="1039" spans="4:5" s="743" customFormat="1" ht="14.25" x14ac:dyDescent="0.2">
      <c r="D1039" s="762"/>
      <c r="E1039" s="762"/>
    </row>
    <row r="1040" spans="4:5" s="743" customFormat="1" ht="14.25" x14ac:dyDescent="0.2">
      <c r="D1040" s="762"/>
      <c r="E1040" s="762"/>
    </row>
    <row r="1041" spans="4:5" s="743" customFormat="1" ht="14.25" x14ac:dyDescent="0.2">
      <c r="D1041" s="762"/>
      <c r="E1041" s="762"/>
    </row>
    <row r="1042" spans="4:5" s="743" customFormat="1" ht="14.25" x14ac:dyDescent="0.2">
      <c r="D1042" s="762"/>
      <c r="E1042" s="762"/>
    </row>
    <row r="1043" spans="4:5" s="743" customFormat="1" ht="14.25" x14ac:dyDescent="0.2">
      <c r="D1043" s="762"/>
      <c r="E1043" s="762"/>
    </row>
    <row r="1044" spans="4:5" s="743" customFormat="1" ht="14.25" x14ac:dyDescent="0.2">
      <c r="D1044" s="762"/>
      <c r="E1044" s="762"/>
    </row>
    <row r="1045" spans="4:5" s="743" customFormat="1" ht="14.25" x14ac:dyDescent="0.2">
      <c r="D1045" s="762"/>
      <c r="E1045" s="762"/>
    </row>
    <row r="1046" spans="4:5" s="743" customFormat="1" ht="14.25" x14ac:dyDescent="0.2">
      <c r="D1046" s="762"/>
      <c r="E1046" s="762"/>
    </row>
    <row r="1047" spans="4:5" s="743" customFormat="1" ht="14.25" x14ac:dyDescent="0.2">
      <c r="D1047" s="762"/>
      <c r="E1047" s="762"/>
    </row>
    <row r="1048" spans="4:5" s="743" customFormat="1" ht="14.25" x14ac:dyDescent="0.2">
      <c r="D1048" s="762"/>
      <c r="E1048" s="762"/>
    </row>
    <row r="1049" spans="4:5" s="743" customFormat="1" ht="14.25" x14ac:dyDescent="0.2">
      <c r="D1049" s="762"/>
      <c r="E1049" s="762"/>
    </row>
    <row r="1050" spans="4:5" s="743" customFormat="1" ht="14.25" x14ac:dyDescent="0.2">
      <c r="D1050" s="762"/>
      <c r="E1050" s="762"/>
    </row>
    <row r="1051" spans="4:5" s="743" customFormat="1" ht="14.25" x14ac:dyDescent="0.2">
      <c r="D1051" s="762"/>
      <c r="E1051" s="762"/>
    </row>
    <row r="1052" spans="4:5" s="743" customFormat="1" ht="14.25" x14ac:dyDescent="0.2">
      <c r="D1052" s="762"/>
      <c r="E1052" s="762"/>
    </row>
    <row r="1053" spans="4:5" s="743" customFormat="1" ht="14.25" x14ac:dyDescent="0.2">
      <c r="D1053" s="762"/>
      <c r="E1053" s="762"/>
    </row>
    <row r="1054" spans="4:5" s="743" customFormat="1" ht="14.25" x14ac:dyDescent="0.2">
      <c r="D1054" s="762"/>
      <c r="E1054" s="762"/>
    </row>
    <row r="1055" spans="4:5" s="743" customFormat="1" ht="14.25" x14ac:dyDescent="0.2">
      <c r="D1055" s="762"/>
      <c r="E1055" s="762"/>
    </row>
    <row r="1056" spans="4:5" s="743" customFormat="1" ht="14.25" x14ac:dyDescent="0.2">
      <c r="D1056" s="762"/>
      <c r="E1056" s="762"/>
    </row>
    <row r="1057" spans="4:5" s="743" customFormat="1" ht="14.25" x14ac:dyDescent="0.2">
      <c r="D1057" s="762"/>
      <c r="E1057" s="762"/>
    </row>
    <row r="1058" spans="4:5" s="743" customFormat="1" ht="14.25" x14ac:dyDescent="0.2">
      <c r="D1058" s="762"/>
      <c r="E1058" s="762"/>
    </row>
    <row r="1059" spans="4:5" s="743" customFormat="1" ht="14.25" x14ac:dyDescent="0.2">
      <c r="D1059" s="762"/>
      <c r="E1059" s="762"/>
    </row>
    <row r="1060" spans="4:5" s="743" customFormat="1" ht="14.25" x14ac:dyDescent="0.2">
      <c r="D1060" s="762"/>
      <c r="E1060" s="762"/>
    </row>
    <row r="1061" spans="4:5" s="743" customFormat="1" ht="14.25" x14ac:dyDescent="0.2">
      <c r="D1061" s="762"/>
      <c r="E1061" s="762"/>
    </row>
    <row r="1062" spans="4:5" s="743" customFormat="1" ht="14.25" x14ac:dyDescent="0.2">
      <c r="D1062" s="762"/>
      <c r="E1062" s="762"/>
    </row>
    <row r="1063" spans="4:5" s="743" customFormat="1" ht="14.25" x14ac:dyDescent="0.2">
      <c r="D1063" s="762"/>
      <c r="E1063" s="762"/>
    </row>
    <row r="1064" spans="4:5" s="743" customFormat="1" ht="14.25" x14ac:dyDescent="0.2">
      <c r="D1064" s="762"/>
      <c r="E1064" s="762"/>
    </row>
    <row r="1065" spans="4:5" s="743" customFormat="1" ht="14.25" x14ac:dyDescent="0.2">
      <c r="D1065" s="762"/>
      <c r="E1065" s="762"/>
    </row>
    <row r="1066" spans="4:5" s="743" customFormat="1" ht="14.25" x14ac:dyDescent="0.2">
      <c r="D1066" s="762"/>
      <c r="E1066" s="762"/>
    </row>
    <row r="1067" spans="4:5" s="743" customFormat="1" ht="14.25" x14ac:dyDescent="0.2">
      <c r="D1067" s="762"/>
      <c r="E1067" s="762"/>
    </row>
    <row r="1068" spans="4:5" s="743" customFormat="1" ht="14.25" x14ac:dyDescent="0.2">
      <c r="D1068" s="762"/>
      <c r="E1068" s="762"/>
    </row>
    <row r="1069" spans="4:5" s="743" customFormat="1" ht="14.25" x14ac:dyDescent="0.2">
      <c r="D1069" s="762"/>
      <c r="E1069" s="762"/>
    </row>
    <row r="1070" spans="4:5" s="743" customFormat="1" ht="14.25" x14ac:dyDescent="0.2">
      <c r="D1070" s="762"/>
      <c r="E1070" s="762"/>
    </row>
    <row r="1071" spans="4:5" s="743" customFormat="1" ht="14.25" x14ac:dyDescent="0.2">
      <c r="D1071" s="762"/>
      <c r="E1071" s="762"/>
    </row>
    <row r="1072" spans="4:5" s="743" customFormat="1" ht="14.25" x14ac:dyDescent="0.2">
      <c r="D1072" s="762"/>
      <c r="E1072" s="762"/>
    </row>
    <row r="1073" spans="4:5" s="743" customFormat="1" ht="14.25" x14ac:dyDescent="0.2">
      <c r="D1073" s="762"/>
      <c r="E1073" s="762"/>
    </row>
    <row r="1074" spans="4:5" s="743" customFormat="1" ht="14.25" x14ac:dyDescent="0.2">
      <c r="D1074" s="762"/>
      <c r="E1074" s="762"/>
    </row>
    <row r="1075" spans="4:5" s="743" customFormat="1" ht="14.25" x14ac:dyDescent="0.2">
      <c r="D1075" s="762"/>
      <c r="E1075" s="762"/>
    </row>
    <row r="1076" spans="4:5" s="743" customFormat="1" ht="14.25" x14ac:dyDescent="0.2">
      <c r="D1076" s="762"/>
      <c r="E1076" s="762"/>
    </row>
    <row r="1077" spans="4:5" s="743" customFormat="1" ht="14.25" x14ac:dyDescent="0.2">
      <c r="D1077" s="762"/>
      <c r="E1077" s="762"/>
    </row>
    <row r="1078" spans="4:5" s="743" customFormat="1" ht="14.25" x14ac:dyDescent="0.2">
      <c r="D1078" s="762"/>
      <c r="E1078" s="762"/>
    </row>
    <row r="1079" spans="4:5" s="743" customFormat="1" ht="14.25" x14ac:dyDescent="0.2">
      <c r="D1079" s="762"/>
      <c r="E1079" s="762"/>
    </row>
    <row r="1080" spans="4:5" s="743" customFormat="1" ht="14.25" x14ac:dyDescent="0.2">
      <c r="D1080" s="762"/>
      <c r="E1080" s="762"/>
    </row>
    <row r="1081" spans="4:5" s="743" customFormat="1" ht="14.25" x14ac:dyDescent="0.2">
      <c r="D1081" s="762"/>
      <c r="E1081" s="762"/>
    </row>
    <row r="1082" spans="4:5" s="743" customFormat="1" ht="14.25" x14ac:dyDescent="0.2">
      <c r="D1082" s="762"/>
      <c r="E1082" s="762"/>
    </row>
    <row r="1083" spans="4:5" s="743" customFormat="1" ht="14.25" x14ac:dyDescent="0.2">
      <c r="D1083" s="762"/>
      <c r="E1083" s="762"/>
    </row>
    <row r="1084" spans="4:5" s="743" customFormat="1" ht="14.25" x14ac:dyDescent="0.2">
      <c r="D1084" s="762"/>
      <c r="E1084" s="762"/>
    </row>
    <row r="1085" spans="4:5" s="743" customFormat="1" ht="14.25" x14ac:dyDescent="0.2">
      <c r="D1085" s="762"/>
      <c r="E1085" s="762"/>
    </row>
    <row r="1086" spans="4:5" s="743" customFormat="1" ht="14.25" x14ac:dyDescent="0.2">
      <c r="D1086" s="762"/>
      <c r="E1086" s="762"/>
    </row>
    <row r="1087" spans="4:5" s="743" customFormat="1" ht="14.25" x14ac:dyDescent="0.2">
      <c r="D1087" s="762"/>
      <c r="E1087" s="762"/>
    </row>
    <row r="1088" spans="4:5" s="743" customFormat="1" ht="14.25" x14ac:dyDescent="0.2">
      <c r="D1088" s="762"/>
      <c r="E1088" s="762"/>
    </row>
    <row r="1089" spans="4:5" s="743" customFormat="1" ht="14.25" x14ac:dyDescent="0.2">
      <c r="D1089" s="762"/>
      <c r="E1089" s="762"/>
    </row>
    <row r="1090" spans="4:5" s="743" customFormat="1" ht="14.25" x14ac:dyDescent="0.2">
      <c r="D1090" s="762"/>
      <c r="E1090" s="762"/>
    </row>
    <row r="1091" spans="4:5" s="743" customFormat="1" ht="14.25" x14ac:dyDescent="0.2">
      <c r="D1091" s="762"/>
      <c r="E1091" s="762"/>
    </row>
    <row r="1092" spans="4:5" s="743" customFormat="1" ht="14.25" x14ac:dyDescent="0.2">
      <c r="D1092" s="762"/>
      <c r="E1092" s="762"/>
    </row>
    <row r="1093" spans="4:5" s="743" customFormat="1" ht="14.25" x14ac:dyDescent="0.2">
      <c r="D1093" s="762"/>
      <c r="E1093" s="762"/>
    </row>
    <row r="1094" spans="4:5" s="743" customFormat="1" ht="14.25" x14ac:dyDescent="0.2">
      <c r="D1094" s="762"/>
      <c r="E1094" s="762"/>
    </row>
    <row r="1095" spans="4:5" s="743" customFormat="1" ht="14.25" x14ac:dyDescent="0.2">
      <c r="D1095" s="762"/>
      <c r="E1095" s="762"/>
    </row>
    <row r="1096" spans="4:5" s="743" customFormat="1" ht="14.25" x14ac:dyDescent="0.2">
      <c r="D1096" s="762"/>
      <c r="E1096" s="762"/>
    </row>
    <row r="1097" spans="4:5" s="743" customFormat="1" ht="14.25" x14ac:dyDescent="0.2">
      <c r="D1097" s="762"/>
      <c r="E1097" s="762"/>
    </row>
    <row r="1098" spans="4:5" s="743" customFormat="1" ht="14.25" x14ac:dyDescent="0.2">
      <c r="D1098" s="762"/>
      <c r="E1098" s="762"/>
    </row>
    <row r="1099" spans="4:5" s="743" customFormat="1" ht="14.25" x14ac:dyDescent="0.2">
      <c r="D1099" s="762"/>
      <c r="E1099" s="762"/>
    </row>
    <row r="1100" spans="4:5" s="743" customFormat="1" ht="14.25" x14ac:dyDescent="0.2">
      <c r="D1100" s="762"/>
      <c r="E1100" s="762"/>
    </row>
    <row r="1101" spans="4:5" s="743" customFormat="1" ht="14.25" x14ac:dyDescent="0.2">
      <c r="D1101" s="762"/>
      <c r="E1101" s="762"/>
    </row>
    <row r="1102" spans="4:5" s="743" customFormat="1" ht="14.25" x14ac:dyDescent="0.2">
      <c r="D1102" s="762"/>
      <c r="E1102" s="762"/>
    </row>
    <row r="1103" spans="4:5" s="743" customFormat="1" ht="14.25" x14ac:dyDescent="0.2">
      <c r="D1103" s="762"/>
      <c r="E1103" s="762"/>
    </row>
    <row r="1104" spans="4:5" s="743" customFormat="1" ht="14.25" x14ac:dyDescent="0.2">
      <c r="D1104" s="762"/>
      <c r="E1104" s="762"/>
    </row>
    <row r="1105" spans="4:5" s="743" customFormat="1" ht="14.25" x14ac:dyDescent="0.2">
      <c r="D1105" s="762"/>
      <c r="E1105" s="762"/>
    </row>
    <row r="1106" spans="4:5" s="743" customFormat="1" ht="14.25" x14ac:dyDescent="0.2">
      <c r="D1106" s="762"/>
      <c r="E1106" s="762"/>
    </row>
    <row r="1107" spans="4:5" s="743" customFormat="1" ht="14.25" x14ac:dyDescent="0.2">
      <c r="D1107" s="762"/>
      <c r="E1107" s="762"/>
    </row>
    <row r="1108" spans="4:5" s="743" customFormat="1" ht="14.25" x14ac:dyDescent="0.2">
      <c r="D1108" s="762"/>
      <c r="E1108" s="762"/>
    </row>
    <row r="1109" spans="4:5" s="743" customFormat="1" ht="14.25" x14ac:dyDescent="0.2">
      <c r="D1109" s="762"/>
      <c r="E1109" s="762"/>
    </row>
    <row r="1110" spans="4:5" s="743" customFormat="1" ht="14.25" x14ac:dyDescent="0.2">
      <c r="D1110" s="762"/>
      <c r="E1110" s="762"/>
    </row>
    <row r="1111" spans="4:5" s="743" customFormat="1" ht="14.25" x14ac:dyDescent="0.2">
      <c r="D1111" s="762"/>
      <c r="E1111" s="762"/>
    </row>
    <row r="1112" spans="4:5" s="743" customFormat="1" ht="14.25" x14ac:dyDescent="0.2">
      <c r="D1112" s="762"/>
      <c r="E1112" s="762"/>
    </row>
    <row r="1113" spans="4:5" s="743" customFormat="1" ht="14.25" x14ac:dyDescent="0.2">
      <c r="D1113" s="762"/>
      <c r="E1113" s="762"/>
    </row>
    <row r="1114" spans="4:5" s="743" customFormat="1" ht="14.25" x14ac:dyDescent="0.2">
      <c r="D1114" s="762"/>
      <c r="E1114" s="762"/>
    </row>
    <row r="1115" spans="4:5" s="743" customFormat="1" ht="14.25" x14ac:dyDescent="0.2">
      <c r="D1115" s="762"/>
      <c r="E1115" s="762"/>
    </row>
    <row r="1116" spans="4:5" s="743" customFormat="1" ht="14.25" x14ac:dyDescent="0.2">
      <c r="D1116" s="762"/>
      <c r="E1116" s="762"/>
    </row>
    <row r="1117" spans="4:5" s="743" customFormat="1" ht="14.25" x14ac:dyDescent="0.2">
      <c r="D1117" s="762"/>
      <c r="E1117" s="762"/>
    </row>
    <row r="1118" spans="4:5" s="743" customFormat="1" ht="14.25" x14ac:dyDescent="0.2">
      <c r="D1118" s="762"/>
      <c r="E1118" s="762"/>
    </row>
    <row r="1119" spans="4:5" s="743" customFormat="1" ht="14.25" x14ac:dyDescent="0.2">
      <c r="D1119" s="762"/>
      <c r="E1119" s="762"/>
    </row>
    <row r="1120" spans="4:5" s="743" customFormat="1" ht="14.25" x14ac:dyDescent="0.2">
      <c r="D1120" s="762"/>
      <c r="E1120" s="762"/>
    </row>
    <row r="1121" spans="4:5" s="743" customFormat="1" ht="14.25" x14ac:dyDescent="0.2">
      <c r="D1121" s="762"/>
      <c r="E1121" s="762"/>
    </row>
    <row r="1122" spans="4:5" s="743" customFormat="1" ht="14.25" x14ac:dyDescent="0.2">
      <c r="D1122" s="762"/>
      <c r="E1122" s="762"/>
    </row>
    <row r="1123" spans="4:5" s="743" customFormat="1" ht="14.25" x14ac:dyDescent="0.2">
      <c r="D1123" s="762"/>
      <c r="E1123" s="762"/>
    </row>
    <row r="1124" spans="4:5" s="743" customFormat="1" ht="14.25" x14ac:dyDescent="0.2">
      <c r="D1124" s="762"/>
      <c r="E1124" s="762"/>
    </row>
    <row r="1125" spans="4:5" s="743" customFormat="1" ht="14.25" x14ac:dyDescent="0.2">
      <c r="D1125" s="762"/>
      <c r="E1125" s="762"/>
    </row>
    <row r="1126" spans="4:5" s="743" customFormat="1" ht="14.25" x14ac:dyDescent="0.2">
      <c r="D1126" s="762"/>
      <c r="E1126" s="762"/>
    </row>
    <row r="1127" spans="4:5" s="743" customFormat="1" ht="14.25" x14ac:dyDescent="0.2">
      <c r="D1127" s="762"/>
      <c r="E1127" s="762"/>
    </row>
    <row r="1128" spans="4:5" s="743" customFormat="1" ht="14.25" x14ac:dyDescent="0.2">
      <c r="D1128" s="762"/>
      <c r="E1128" s="762"/>
    </row>
    <row r="1129" spans="4:5" s="743" customFormat="1" ht="14.25" x14ac:dyDescent="0.2">
      <c r="D1129" s="762"/>
      <c r="E1129" s="762"/>
    </row>
    <row r="1130" spans="4:5" s="743" customFormat="1" ht="14.25" x14ac:dyDescent="0.2">
      <c r="D1130" s="762"/>
      <c r="E1130" s="762"/>
    </row>
    <row r="1131" spans="4:5" s="743" customFormat="1" ht="14.25" x14ac:dyDescent="0.2">
      <c r="D1131" s="762"/>
      <c r="E1131" s="762"/>
    </row>
    <row r="1132" spans="4:5" s="743" customFormat="1" ht="14.25" x14ac:dyDescent="0.2">
      <c r="D1132" s="762"/>
      <c r="E1132" s="762"/>
    </row>
    <row r="1133" spans="4:5" s="743" customFormat="1" ht="14.25" x14ac:dyDescent="0.2">
      <c r="D1133" s="762"/>
      <c r="E1133" s="762"/>
    </row>
    <row r="1134" spans="4:5" s="743" customFormat="1" ht="14.25" x14ac:dyDescent="0.2">
      <c r="D1134" s="762"/>
      <c r="E1134" s="762"/>
    </row>
    <row r="1135" spans="4:5" s="743" customFormat="1" ht="14.25" x14ac:dyDescent="0.2">
      <c r="D1135" s="762"/>
      <c r="E1135" s="762"/>
    </row>
    <row r="1136" spans="4:5" s="743" customFormat="1" ht="14.25" x14ac:dyDescent="0.2">
      <c r="D1136" s="762"/>
      <c r="E1136" s="762"/>
    </row>
    <row r="1137" spans="4:5" s="743" customFormat="1" ht="14.25" x14ac:dyDescent="0.2">
      <c r="D1137" s="762"/>
      <c r="E1137" s="762"/>
    </row>
    <row r="1138" spans="4:5" s="743" customFormat="1" ht="14.25" x14ac:dyDescent="0.2">
      <c r="D1138" s="762"/>
      <c r="E1138" s="762"/>
    </row>
    <row r="1139" spans="4:5" s="743" customFormat="1" ht="14.25" x14ac:dyDescent="0.2">
      <c r="D1139" s="762"/>
      <c r="E1139" s="762"/>
    </row>
    <row r="1140" spans="4:5" s="743" customFormat="1" ht="14.25" x14ac:dyDescent="0.2">
      <c r="D1140" s="762"/>
      <c r="E1140" s="762"/>
    </row>
    <row r="1141" spans="4:5" s="743" customFormat="1" ht="14.25" x14ac:dyDescent="0.2">
      <c r="D1141" s="762"/>
      <c r="E1141" s="762"/>
    </row>
    <row r="1142" spans="4:5" s="743" customFormat="1" ht="14.25" x14ac:dyDescent="0.2">
      <c r="D1142" s="762"/>
      <c r="E1142" s="762"/>
    </row>
    <row r="1143" spans="4:5" s="743" customFormat="1" ht="14.25" x14ac:dyDescent="0.2">
      <c r="D1143" s="762"/>
      <c r="E1143" s="762"/>
    </row>
    <row r="1144" spans="4:5" s="743" customFormat="1" ht="14.25" x14ac:dyDescent="0.2">
      <c r="D1144" s="762"/>
      <c r="E1144" s="762"/>
    </row>
    <row r="1145" spans="4:5" s="743" customFormat="1" ht="14.25" x14ac:dyDescent="0.2">
      <c r="D1145" s="762"/>
      <c r="E1145" s="762"/>
    </row>
    <row r="1146" spans="4:5" s="743" customFormat="1" ht="14.25" x14ac:dyDescent="0.2">
      <c r="D1146" s="762"/>
      <c r="E1146" s="762"/>
    </row>
    <row r="1147" spans="4:5" s="743" customFormat="1" ht="14.25" x14ac:dyDescent="0.2">
      <c r="D1147" s="762"/>
      <c r="E1147" s="762"/>
    </row>
    <row r="1148" spans="4:5" s="743" customFormat="1" ht="14.25" x14ac:dyDescent="0.2">
      <c r="D1148" s="762"/>
      <c r="E1148" s="762"/>
    </row>
    <row r="1149" spans="4:5" s="743" customFormat="1" ht="14.25" x14ac:dyDescent="0.2">
      <c r="D1149" s="762"/>
      <c r="E1149" s="762"/>
    </row>
    <row r="1150" spans="4:5" s="743" customFormat="1" ht="14.25" x14ac:dyDescent="0.2">
      <c r="D1150" s="762"/>
      <c r="E1150" s="762"/>
    </row>
    <row r="1151" spans="4:5" s="743" customFormat="1" ht="14.25" x14ac:dyDescent="0.2">
      <c r="D1151" s="762"/>
      <c r="E1151" s="762"/>
    </row>
    <row r="1152" spans="4:5" s="743" customFormat="1" ht="14.25" x14ac:dyDescent="0.2">
      <c r="D1152" s="762"/>
      <c r="E1152" s="762"/>
    </row>
    <row r="1153" spans="4:5" s="743" customFormat="1" ht="14.25" x14ac:dyDescent="0.2">
      <c r="D1153" s="762"/>
      <c r="E1153" s="762"/>
    </row>
    <row r="1154" spans="4:5" s="743" customFormat="1" ht="14.25" x14ac:dyDescent="0.2">
      <c r="D1154" s="762"/>
      <c r="E1154" s="762"/>
    </row>
    <row r="1155" spans="4:5" s="743" customFormat="1" ht="14.25" x14ac:dyDescent="0.2">
      <c r="D1155" s="762"/>
      <c r="E1155" s="762"/>
    </row>
    <row r="1156" spans="4:5" s="743" customFormat="1" ht="14.25" x14ac:dyDescent="0.2">
      <c r="D1156" s="762"/>
      <c r="E1156" s="762"/>
    </row>
    <row r="1157" spans="4:5" s="743" customFormat="1" ht="14.25" x14ac:dyDescent="0.2">
      <c r="D1157" s="762"/>
      <c r="E1157" s="762"/>
    </row>
    <row r="1158" spans="4:5" s="743" customFormat="1" ht="14.25" x14ac:dyDescent="0.2">
      <c r="D1158" s="762"/>
      <c r="E1158" s="762"/>
    </row>
    <row r="1159" spans="4:5" s="743" customFormat="1" ht="14.25" x14ac:dyDescent="0.2">
      <c r="D1159" s="762"/>
      <c r="E1159" s="762"/>
    </row>
    <row r="1160" spans="4:5" s="743" customFormat="1" ht="14.25" x14ac:dyDescent="0.2">
      <c r="D1160" s="762"/>
      <c r="E1160" s="762"/>
    </row>
    <row r="1161" spans="4:5" s="743" customFormat="1" ht="14.25" x14ac:dyDescent="0.2">
      <c r="D1161" s="762"/>
      <c r="E1161" s="762"/>
    </row>
    <row r="1162" spans="4:5" s="743" customFormat="1" ht="14.25" x14ac:dyDescent="0.2">
      <c r="D1162" s="762"/>
      <c r="E1162" s="762"/>
    </row>
    <row r="1163" spans="4:5" s="743" customFormat="1" ht="14.25" x14ac:dyDescent="0.2">
      <c r="D1163" s="762"/>
      <c r="E1163" s="762"/>
    </row>
    <row r="1164" spans="4:5" s="743" customFormat="1" ht="14.25" x14ac:dyDescent="0.2">
      <c r="D1164" s="762"/>
      <c r="E1164" s="762"/>
    </row>
    <row r="1165" spans="4:5" s="743" customFormat="1" ht="14.25" x14ac:dyDescent="0.2">
      <c r="D1165" s="762"/>
      <c r="E1165" s="762"/>
    </row>
    <row r="1166" spans="4:5" s="743" customFormat="1" ht="14.25" x14ac:dyDescent="0.2">
      <c r="D1166" s="762"/>
      <c r="E1166" s="762"/>
    </row>
    <row r="1167" spans="4:5" s="743" customFormat="1" ht="14.25" x14ac:dyDescent="0.2">
      <c r="D1167" s="762"/>
      <c r="E1167" s="762"/>
    </row>
    <row r="1168" spans="4:5" s="743" customFormat="1" ht="14.25" x14ac:dyDescent="0.2">
      <c r="D1168" s="762"/>
      <c r="E1168" s="762"/>
    </row>
    <row r="1169" spans="4:5" s="743" customFormat="1" ht="14.25" x14ac:dyDescent="0.2">
      <c r="D1169" s="762"/>
      <c r="E1169" s="762"/>
    </row>
    <row r="1170" spans="4:5" s="743" customFormat="1" ht="14.25" x14ac:dyDescent="0.2">
      <c r="D1170" s="762"/>
      <c r="E1170" s="762"/>
    </row>
    <row r="1171" spans="4:5" s="743" customFormat="1" ht="14.25" x14ac:dyDescent="0.2">
      <c r="D1171" s="762"/>
      <c r="E1171" s="762"/>
    </row>
    <row r="1172" spans="4:5" s="743" customFormat="1" ht="14.25" x14ac:dyDescent="0.2">
      <c r="D1172" s="762"/>
      <c r="E1172" s="762"/>
    </row>
    <row r="1173" spans="4:5" s="743" customFormat="1" ht="14.25" x14ac:dyDescent="0.2">
      <c r="D1173" s="762"/>
      <c r="E1173" s="762"/>
    </row>
    <row r="1174" spans="4:5" s="743" customFormat="1" ht="14.25" x14ac:dyDescent="0.2">
      <c r="D1174" s="762"/>
      <c r="E1174" s="762"/>
    </row>
    <row r="1175" spans="4:5" s="743" customFormat="1" ht="14.25" x14ac:dyDescent="0.2">
      <c r="D1175" s="762"/>
      <c r="E1175" s="762"/>
    </row>
    <row r="1176" spans="4:5" s="743" customFormat="1" ht="14.25" x14ac:dyDescent="0.2">
      <c r="D1176" s="762"/>
      <c r="E1176" s="762"/>
    </row>
    <row r="1177" spans="4:5" s="743" customFormat="1" ht="14.25" x14ac:dyDescent="0.2">
      <c r="D1177" s="762"/>
      <c r="E1177" s="762"/>
    </row>
    <row r="1178" spans="4:5" s="743" customFormat="1" ht="14.25" x14ac:dyDescent="0.2">
      <c r="D1178" s="762"/>
      <c r="E1178" s="762"/>
    </row>
    <row r="1179" spans="4:5" s="743" customFormat="1" ht="14.25" x14ac:dyDescent="0.2">
      <c r="D1179" s="762"/>
      <c r="E1179" s="762"/>
    </row>
    <row r="1180" spans="4:5" s="743" customFormat="1" ht="14.25" x14ac:dyDescent="0.2">
      <c r="D1180" s="762"/>
      <c r="E1180" s="762"/>
    </row>
    <row r="1181" spans="4:5" s="743" customFormat="1" ht="14.25" x14ac:dyDescent="0.2">
      <c r="D1181" s="762"/>
      <c r="E1181" s="762"/>
    </row>
    <row r="1182" spans="4:5" s="743" customFormat="1" ht="14.25" x14ac:dyDescent="0.2">
      <c r="D1182" s="762"/>
      <c r="E1182" s="762"/>
    </row>
    <row r="1183" spans="4:5" s="743" customFormat="1" ht="14.25" x14ac:dyDescent="0.2">
      <c r="D1183" s="762"/>
      <c r="E1183" s="762"/>
    </row>
    <row r="1184" spans="4:5" s="743" customFormat="1" ht="14.25" x14ac:dyDescent="0.2">
      <c r="D1184" s="762"/>
      <c r="E1184" s="762"/>
    </row>
    <row r="1185" spans="4:5" s="743" customFormat="1" ht="14.25" x14ac:dyDescent="0.2">
      <c r="D1185" s="762"/>
      <c r="E1185" s="762"/>
    </row>
    <row r="1186" spans="4:5" s="743" customFormat="1" ht="14.25" x14ac:dyDescent="0.2">
      <c r="D1186" s="762"/>
      <c r="E1186" s="762"/>
    </row>
    <row r="1187" spans="4:5" s="743" customFormat="1" ht="14.25" x14ac:dyDescent="0.2">
      <c r="D1187" s="762"/>
      <c r="E1187" s="762"/>
    </row>
    <row r="1188" spans="4:5" s="743" customFormat="1" ht="14.25" x14ac:dyDescent="0.2">
      <c r="D1188" s="762"/>
      <c r="E1188" s="762"/>
    </row>
    <row r="1189" spans="4:5" s="743" customFormat="1" ht="14.25" x14ac:dyDescent="0.2">
      <c r="D1189" s="762"/>
      <c r="E1189" s="762"/>
    </row>
    <row r="1190" spans="4:5" s="743" customFormat="1" ht="14.25" x14ac:dyDescent="0.2">
      <c r="D1190" s="762"/>
      <c r="E1190" s="762"/>
    </row>
    <row r="1191" spans="4:5" s="743" customFormat="1" ht="14.25" x14ac:dyDescent="0.2">
      <c r="D1191" s="762"/>
      <c r="E1191" s="762"/>
    </row>
    <row r="1192" spans="4:5" s="743" customFormat="1" ht="14.25" x14ac:dyDescent="0.2">
      <c r="D1192" s="762"/>
      <c r="E1192" s="762"/>
    </row>
    <row r="1193" spans="4:5" s="743" customFormat="1" ht="14.25" x14ac:dyDescent="0.2">
      <c r="D1193" s="762"/>
      <c r="E1193" s="762"/>
    </row>
    <row r="1194" spans="4:5" s="743" customFormat="1" ht="14.25" x14ac:dyDescent="0.2">
      <c r="D1194" s="762"/>
      <c r="E1194" s="762"/>
    </row>
    <row r="1195" spans="4:5" s="743" customFormat="1" ht="14.25" x14ac:dyDescent="0.2">
      <c r="D1195" s="762"/>
      <c r="E1195" s="762"/>
    </row>
    <row r="1196" spans="4:5" s="743" customFormat="1" ht="14.25" x14ac:dyDescent="0.2">
      <c r="D1196" s="762"/>
      <c r="E1196" s="762"/>
    </row>
    <row r="1197" spans="4:5" s="743" customFormat="1" ht="14.25" x14ac:dyDescent="0.2">
      <c r="D1197" s="762"/>
      <c r="E1197" s="762"/>
    </row>
    <row r="1198" spans="4:5" s="743" customFormat="1" ht="14.25" x14ac:dyDescent="0.2">
      <c r="D1198" s="762"/>
      <c r="E1198" s="762"/>
    </row>
    <row r="1199" spans="4:5" s="743" customFormat="1" ht="14.25" x14ac:dyDescent="0.2">
      <c r="D1199" s="762"/>
      <c r="E1199" s="762"/>
    </row>
    <row r="1200" spans="4:5" s="743" customFormat="1" ht="14.25" x14ac:dyDescent="0.2">
      <c r="D1200" s="762"/>
      <c r="E1200" s="762"/>
    </row>
    <row r="1201" spans="4:5" s="743" customFormat="1" ht="14.25" x14ac:dyDescent="0.2">
      <c r="D1201" s="762"/>
      <c r="E1201" s="762"/>
    </row>
    <row r="1202" spans="4:5" s="743" customFormat="1" ht="14.25" x14ac:dyDescent="0.2">
      <c r="D1202" s="762"/>
      <c r="E1202" s="762"/>
    </row>
    <row r="1203" spans="4:5" s="743" customFormat="1" ht="14.25" x14ac:dyDescent="0.2">
      <c r="D1203" s="762"/>
      <c r="E1203" s="762"/>
    </row>
    <row r="1204" spans="4:5" s="743" customFormat="1" ht="14.25" x14ac:dyDescent="0.2">
      <c r="D1204" s="762"/>
      <c r="E1204" s="762"/>
    </row>
    <row r="1205" spans="4:5" s="743" customFormat="1" ht="14.25" x14ac:dyDescent="0.2">
      <c r="D1205" s="762"/>
      <c r="E1205" s="762"/>
    </row>
    <row r="1206" spans="4:5" s="743" customFormat="1" ht="14.25" x14ac:dyDescent="0.2">
      <c r="D1206" s="762"/>
      <c r="E1206" s="762"/>
    </row>
    <row r="1207" spans="4:5" s="743" customFormat="1" ht="14.25" x14ac:dyDescent="0.2">
      <c r="D1207" s="762"/>
      <c r="E1207" s="762"/>
    </row>
    <row r="1208" spans="4:5" s="743" customFormat="1" ht="14.25" x14ac:dyDescent="0.2">
      <c r="D1208" s="762"/>
      <c r="E1208" s="762"/>
    </row>
    <row r="1209" spans="4:5" s="743" customFormat="1" ht="14.25" x14ac:dyDescent="0.2">
      <c r="D1209" s="762"/>
      <c r="E1209" s="762"/>
    </row>
    <row r="1210" spans="4:5" s="743" customFormat="1" ht="14.25" x14ac:dyDescent="0.2">
      <c r="D1210" s="762"/>
      <c r="E1210" s="762"/>
    </row>
    <row r="1211" spans="4:5" s="743" customFormat="1" ht="14.25" x14ac:dyDescent="0.2">
      <c r="D1211" s="762"/>
      <c r="E1211" s="762"/>
    </row>
    <row r="1212" spans="4:5" s="743" customFormat="1" ht="14.25" x14ac:dyDescent="0.2">
      <c r="D1212" s="762"/>
      <c r="E1212" s="762"/>
    </row>
    <row r="1213" spans="4:5" s="743" customFormat="1" ht="14.25" x14ac:dyDescent="0.2">
      <c r="D1213" s="762"/>
      <c r="E1213" s="762"/>
    </row>
    <row r="1214" spans="4:5" s="743" customFormat="1" ht="14.25" x14ac:dyDescent="0.2">
      <c r="D1214" s="762"/>
      <c r="E1214" s="762"/>
    </row>
    <row r="1215" spans="4:5" s="743" customFormat="1" ht="14.25" x14ac:dyDescent="0.2">
      <c r="D1215" s="762"/>
      <c r="E1215" s="762"/>
    </row>
    <row r="1216" spans="4:5" s="743" customFormat="1" ht="14.25" x14ac:dyDescent="0.2">
      <c r="D1216" s="762"/>
      <c r="E1216" s="762"/>
    </row>
    <row r="1217" spans="4:5" s="743" customFormat="1" ht="14.25" x14ac:dyDescent="0.2">
      <c r="D1217" s="762"/>
      <c r="E1217" s="762"/>
    </row>
    <row r="1218" spans="4:5" s="743" customFormat="1" ht="14.25" x14ac:dyDescent="0.2">
      <c r="D1218" s="762"/>
      <c r="E1218" s="762"/>
    </row>
    <row r="1219" spans="4:5" s="743" customFormat="1" ht="14.25" x14ac:dyDescent="0.2">
      <c r="D1219" s="762"/>
      <c r="E1219" s="762"/>
    </row>
    <row r="1220" spans="4:5" s="743" customFormat="1" ht="14.25" x14ac:dyDescent="0.2">
      <c r="D1220" s="762"/>
      <c r="E1220" s="762"/>
    </row>
    <row r="1221" spans="4:5" s="743" customFormat="1" ht="14.25" x14ac:dyDescent="0.2">
      <c r="D1221" s="762"/>
      <c r="E1221" s="762"/>
    </row>
    <row r="1222" spans="4:5" s="743" customFormat="1" ht="14.25" x14ac:dyDescent="0.2">
      <c r="D1222" s="762"/>
      <c r="E1222" s="762"/>
    </row>
    <row r="1223" spans="4:5" s="743" customFormat="1" ht="14.25" x14ac:dyDescent="0.2">
      <c r="D1223" s="762"/>
      <c r="E1223" s="762"/>
    </row>
    <row r="1224" spans="4:5" s="743" customFormat="1" ht="14.25" x14ac:dyDescent="0.2">
      <c r="D1224" s="762"/>
      <c r="E1224" s="762"/>
    </row>
    <row r="1225" spans="4:5" s="743" customFormat="1" ht="14.25" x14ac:dyDescent="0.2">
      <c r="D1225" s="762"/>
      <c r="E1225" s="762"/>
    </row>
    <row r="1226" spans="4:5" s="743" customFormat="1" ht="14.25" x14ac:dyDescent="0.2">
      <c r="D1226" s="762"/>
      <c r="E1226" s="762"/>
    </row>
    <row r="1227" spans="4:5" s="743" customFormat="1" ht="14.25" x14ac:dyDescent="0.2">
      <c r="D1227" s="762"/>
      <c r="E1227" s="762"/>
    </row>
    <row r="1228" spans="4:5" s="743" customFormat="1" ht="14.25" x14ac:dyDescent="0.2">
      <c r="D1228" s="762"/>
      <c r="E1228" s="762"/>
    </row>
    <row r="1229" spans="4:5" s="743" customFormat="1" ht="14.25" x14ac:dyDescent="0.2">
      <c r="D1229" s="762"/>
      <c r="E1229" s="762"/>
    </row>
    <row r="1230" spans="4:5" s="743" customFormat="1" ht="14.25" x14ac:dyDescent="0.2">
      <c r="D1230" s="762"/>
      <c r="E1230" s="762"/>
    </row>
    <row r="1231" spans="4:5" s="743" customFormat="1" ht="14.25" x14ac:dyDescent="0.2">
      <c r="D1231" s="762"/>
      <c r="E1231" s="762"/>
    </row>
    <row r="1232" spans="4:5" s="743" customFormat="1" ht="14.25" x14ac:dyDescent="0.2">
      <c r="D1232" s="762"/>
      <c r="E1232" s="762"/>
    </row>
    <row r="1233" spans="4:5" s="743" customFormat="1" ht="14.25" x14ac:dyDescent="0.2">
      <c r="D1233" s="762"/>
      <c r="E1233" s="762"/>
    </row>
    <row r="1234" spans="4:5" s="743" customFormat="1" ht="14.25" x14ac:dyDescent="0.2">
      <c r="D1234" s="762"/>
      <c r="E1234" s="762"/>
    </row>
    <row r="1235" spans="4:5" s="743" customFormat="1" ht="14.25" x14ac:dyDescent="0.2">
      <c r="D1235" s="762"/>
      <c r="E1235" s="762"/>
    </row>
    <row r="1236" spans="4:5" s="743" customFormat="1" ht="14.25" x14ac:dyDescent="0.2">
      <c r="D1236" s="762"/>
      <c r="E1236" s="762"/>
    </row>
    <row r="1237" spans="4:5" s="743" customFormat="1" ht="14.25" x14ac:dyDescent="0.2">
      <c r="D1237" s="762"/>
      <c r="E1237" s="762"/>
    </row>
    <row r="1238" spans="4:5" s="743" customFormat="1" ht="14.25" x14ac:dyDescent="0.2">
      <c r="D1238" s="762"/>
      <c r="E1238" s="762"/>
    </row>
    <row r="1239" spans="4:5" s="743" customFormat="1" ht="14.25" x14ac:dyDescent="0.2">
      <c r="D1239" s="762"/>
      <c r="E1239" s="762"/>
    </row>
    <row r="1240" spans="4:5" s="743" customFormat="1" ht="14.25" x14ac:dyDescent="0.2">
      <c r="D1240" s="762"/>
      <c r="E1240" s="762"/>
    </row>
    <row r="1241" spans="4:5" s="743" customFormat="1" ht="14.25" x14ac:dyDescent="0.2">
      <c r="D1241" s="762"/>
      <c r="E1241" s="762"/>
    </row>
    <row r="1242" spans="4:5" s="743" customFormat="1" ht="14.25" x14ac:dyDescent="0.2">
      <c r="D1242" s="762"/>
      <c r="E1242" s="762"/>
    </row>
    <row r="1243" spans="4:5" s="743" customFormat="1" ht="14.25" x14ac:dyDescent="0.2">
      <c r="D1243" s="762"/>
      <c r="E1243" s="762"/>
    </row>
    <row r="1244" spans="4:5" s="743" customFormat="1" ht="14.25" x14ac:dyDescent="0.2">
      <c r="D1244" s="762"/>
      <c r="E1244" s="762"/>
    </row>
    <row r="1245" spans="4:5" s="743" customFormat="1" ht="14.25" x14ac:dyDescent="0.2">
      <c r="D1245" s="762"/>
      <c r="E1245" s="762"/>
    </row>
    <row r="1246" spans="4:5" s="743" customFormat="1" ht="14.25" x14ac:dyDescent="0.2">
      <c r="D1246" s="762"/>
      <c r="E1246" s="762"/>
    </row>
    <row r="1247" spans="4:5" s="743" customFormat="1" ht="14.25" x14ac:dyDescent="0.2">
      <c r="D1247" s="762"/>
      <c r="E1247" s="762"/>
    </row>
    <row r="1248" spans="4:5" s="743" customFormat="1" ht="14.25" x14ac:dyDescent="0.2">
      <c r="D1248" s="762"/>
      <c r="E1248" s="762"/>
    </row>
    <row r="1249" spans="4:5" s="743" customFormat="1" ht="14.25" x14ac:dyDescent="0.2">
      <c r="D1249" s="762"/>
      <c r="E1249" s="762"/>
    </row>
    <row r="1250" spans="4:5" s="743" customFormat="1" ht="14.25" x14ac:dyDescent="0.2">
      <c r="D1250" s="762"/>
      <c r="E1250" s="762"/>
    </row>
    <row r="1251" spans="4:5" s="743" customFormat="1" ht="14.25" x14ac:dyDescent="0.2">
      <c r="D1251" s="762"/>
      <c r="E1251" s="762"/>
    </row>
    <row r="1252" spans="4:5" s="743" customFormat="1" ht="14.25" x14ac:dyDescent="0.2">
      <c r="D1252" s="762"/>
      <c r="E1252" s="762"/>
    </row>
    <row r="1253" spans="4:5" s="743" customFormat="1" ht="14.25" x14ac:dyDescent="0.2">
      <c r="D1253" s="762"/>
      <c r="E1253" s="762"/>
    </row>
    <row r="1254" spans="4:5" s="743" customFormat="1" ht="14.25" x14ac:dyDescent="0.2">
      <c r="D1254" s="762"/>
      <c r="E1254" s="762"/>
    </row>
    <row r="1255" spans="4:5" s="743" customFormat="1" ht="14.25" x14ac:dyDescent="0.2">
      <c r="D1255" s="762"/>
      <c r="E1255" s="762"/>
    </row>
    <row r="1256" spans="4:5" s="743" customFormat="1" ht="14.25" x14ac:dyDescent="0.2">
      <c r="D1256" s="762"/>
      <c r="E1256" s="762"/>
    </row>
    <row r="1257" spans="4:5" s="743" customFormat="1" ht="14.25" x14ac:dyDescent="0.2">
      <c r="D1257" s="762"/>
      <c r="E1257" s="762"/>
    </row>
    <row r="1258" spans="4:5" s="743" customFormat="1" ht="14.25" x14ac:dyDescent="0.2">
      <c r="D1258" s="762"/>
      <c r="E1258" s="762"/>
    </row>
    <row r="1259" spans="4:5" s="743" customFormat="1" ht="14.25" x14ac:dyDescent="0.2">
      <c r="D1259" s="762"/>
      <c r="E1259" s="762"/>
    </row>
    <row r="1260" spans="4:5" s="743" customFormat="1" ht="14.25" x14ac:dyDescent="0.2">
      <c r="D1260" s="762"/>
      <c r="E1260" s="762"/>
    </row>
    <row r="1261" spans="4:5" s="743" customFormat="1" ht="14.25" x14ac:dyDescent="0.2">
      <c r="D1261" s="762"/>
      <c r="E1261" s="762"/>
    </row>
    <row r="1262" spans="4:5" s="743" customFormat="1" ht="14.25" x14ac:dyDescent="0.2">
      <c r="D1262" s="762"/>
      <c r="E1262" s="762"/>
    </row>
    <row r="1263" spans="4:5" s="743" customFormat="1" ht="14.25" x14ac:dyDescent="0.2">
      <c r="D1263" s="762"/>
      <c r="E1263" s="762"/>
    </row>
    <row r="1264" spans="4:5" s="743" customFormat="1" ht="14.25" x14ac:dyDescent="0.2">
      <c r="D1264" s="762"/>
      <c r="E1264" s="762"/>
    </row>
    <row r="1265" spans="4:5" s="743" customFormat="1" ht="14.25" x14ac:dyDescent="0.2">
      <c r="D1265" s="762"/>
      <c r="E1265" s="762"/>
    </row>
    <row r="1266" spans="4:5" s="743" customFormat="1" ht="14.25" x14ac:dyDescent="0.2">
      <c r="D1266" s="762"/>
      <c r="E1266" s="762"/>
    </row>
    <row r="1267" spans="4:5" s="743" customFormat="1" ht="14.25" x14ac:dyDescent="0.2">
      <c r="D1267" s="762"/>
      <c r="E1267" s="762"/>
    </row>
    <row r="1268" spans="4:5" s="743" customFormat="1" ht="14.25" x14ac:dyDescent="0.2">
      <c r="D1268" s="762"/>
      <c r="E1268" s="762"/>
    </row>
    <row r="1269" spans="4:5" s="743" customFormat="1" ht="14.25" x14ac:dyDescent="0.2">
      <c r="D1269" s="762"/>
      <c r="E1269" s="762"/>
    </row>
    <row r="1270" spans="4:5" s="743" customFormat="1" ht="14.25" x14ac:dyDescent="0.2">
      <c r="D1270" s="762"/>
      <c r="E1270" s="762"/>
    </row>
    <row r="1271" spans="4:5" s="743" customFormat="1" ht="14.25" x14ac:dyDescent="0.2">
      <c r="D1271" s="762"/>
      <c r="E1271" s="762"/>
    </row>
    <row r="1272" spans="4:5" s="743" customFormat="1" ht="14.25" x14ac:dyDescent="0.2">
      <c r="D1272" s="762"/>
      <c r="E1272" s="762"/>
    </row>
    <row r="1273" spans="4:5" s="743" customFormat="1" ht="14.25" x14ac:dyDescent="0.2">
      <c r="D1273" s="762"/>
      <c r="E1273" s="762"/>
    </row>
    <row r="1274" spans="4:5" s="743" customFormat="1" ht="14.25" x14ac:dyDescent="0.2">
      <c r="D1274" s="762"/>
      <c r="E1274" s="762"/>
    </row>
    <row r="1275" spans="4:5" s="743" customFormat="1" ht="14.25" x14ac:dyDescent="0.2">
      <c r="D1275" s="762"/>
      <c r="E1275" s="762"/>
    </row>
    <row r="1276" spans="4:5" s="743" customFormat="1" ht="14.25" x14ac:dyDescent="0.2">
      <c r="D1276" s="762"/>
      <c r="E1276" s="762"/>
    </row>
    <row r="1277" spans="4:5" s="743" customFormat="1" ht="14.25" x14ac:dyDescent="0.2">
      <c r="D1277" s="762"/>
      <c r="E1277" s="762"/>
    </row>
    <row r="1278" spans="4:5" s="743" customFormat="1" ht="14.25" x14ac:dyDescent="0.2">
      <c r="D1278" s="762"/>
      <c r="E1278" s="762"/>
    </row>
    <row r="1279" spans="4:5" s="743" customFormat="1" ht="14.25" x14ac:dyDescent="0.2">
      <c r="D1279" s="762"/>
      <c r="E1279" s="762"/>
    </row>
    <row r="1280" spans="4:5" s="743" customFormat="1" ht="14.25" x14ac:dyDescent="0.2">
      <c r="D1280" s="762"/>
      <c r="E1280" s="762"/>
    </row>
    <row r="1281" spans="4:5" s="743" customFormat="1" ht="14.25" x14ac:dyDescent="0.2">
      <c r="D1281" s="762"/>
      <c r="E1281" s="762"/>
    </row>
    <row r="1282" spans="4:5" s="743" customFormat="1" ht="14.25" x14ac:dyDescent="0.2">
      <c r="D1282" s="762"/>
      <c r="E1282" s="762"/>
    </row>
    <row r="1283" spans="4:5" s="743" customFormat="1" ht="14.25" x14ac:dyDescent="0.2">
      <c r="D1283" s="762"/>
      <c r="E1283" s="762"/>
    </row>
    <row r="1284" spans="4:5" s="743" customFormat="1" ht="14.25" x14ac:dyDescent="0.2">
      <c r="D1284" s="762"/>
      <c r="E1284" s="762"/>
    </row>
    <row r="1285" spans="4:5" s="743" customFormat="1" ht="14.25" x14ac:dyDescent="0.2">
      <c r="D1285" s="762"/>
      <c r="E1285" s="762"/>
    </row>
    <row r="1286" spans="4:5" s="743" customFormat="1" ht="14.25" x14ac:dyDescent="0.2">
      <c r="D1286" s="762"/>
      <c r="E1286" s="762"/>
    </row>
    <row r="1287" spans="4:5" s="743" customFormat="1" ht="14.25" x14ac:dyDescent="0.2">
      <c r="D1287" s="762"/>
      <c r="E1287" s="762"/>
    </row>
    <row r="1288" spans="4:5" s="743" customFormat="1" ht="14.25" x14ac:dyDescent="0.2">
      <c r="D1288" s="762"/>
      <c r="E1288" s="762"/>
    </row>
    <row r="1289" spans="4:5" s="743" customFormat="1" ht="14.25" x14ac:dyDescent="0.2">
      <c r="D1289" s="762"/>
      <c r="E1289" s="762"/>
    </row>
    <row r="1290" spans="4:5" s="743" customFormat="1" ht="14.25" x14ac:dyDescent="0.2">
      <c r="D1290" s="762"/>
      <c r="E1290" s="762"/>
    </row>
    <row r="1291" spans="4:5" s="743" customFormat="1" ht="14.25" x14ac:dyDescent="0.2">
      <c r="D1291" s="762"/>
      <c r="E1291" s="762"/>
    </row>
    <row r="1292" spans="4:5" s="743" customFormat="1" ht="14.25" x14ac:dyDescent="0.2">
      <c r="D1292" s="762"/>
      <c r="E1292" s="762"/>
    </row>
    <row r="1293" spans="4:5" s="743" customFormat="1" ht="14.25" x14ac:dyDescent="0.2">
      <c r="D1293" s="762"/>
      <c r="E1293" s="762"/>
    </row>
    <row r="1294" spans="4:5" s="743" customFormat="1" ht="14.25" x14ac:dyDescent="0.2">
      <c r="D1294" s="762"/>
      <c r="E1294" s="762"/>
    </row>
    <row r="1295" spans="4:5" s="743" customFormat="1" ht="14.25" x14ac:dyDescent="0.2">
      <c r="D1295" s="762"/>
      <c r="E1295" s="762"/>
    </row>
    <row r="1296" spans="4:5" s="743" customFormat="1" ht="14.25" x14ac:dyDescent="0.2">
      <c r="D1296" s="762"/>
      <c r="E1296" s="762"/>
    </row>
    <row r="1297" spans="4:5" s="743" customFormat="1" ht="14.25" x14ac:dyDescent="0.2">
      <c r="D1297" s="762"/>
      <c r="E1297" s="762"/>
    </row>
    <row r="1298" spans="4:5" s="743" customFormat="1" ht="14.25" x14ac:dyDescent="0.2">
      <c r="D1298" s="762"/>
      <c r="E1298" s="762"/>
    </row>
    <row r="1299" spans="4:5" s="743" customFormat="1" ht="14.25" x14ac:dyDescent="0.2">
      <c r="D1299" s="762"/>
      <c r="E1299" s="762"/>
    </row>
    <row r="1300" spans="4:5" s="743" customFormat="1" ht="14.25" x14ac:dyDescent="0.2">
      <c r="D1300" s="762"/>
      <c r="E1300" s="762"/>
    </row>
    <row r="1301" spans="4:5" s="743" customFormat="1" ht="14.25" x14ac:dyDescent="0.2">
      <c r="D1301" s="762"/>
      <c r="E1301" s="762"/>
    </row>
    <row r="1302" spans="4:5" s="743" customFormat="1" ht="14.25" x14ac:dyDescent="0.2">
      <c r="D1302" s="762"/>
      <c r="E1302" s="762"/>
    </row>
    <row r="1303" spans="4:5" s="743" customFormat="1" ht="14.25" x14ac:dyDescent="0.2">
      <c r="D1303" s="762"/>
      <c r="E1303" s="762"/>
    </row>
    <row r="1304" spans="4:5" s="743" customFormat="1" ht="14.25" x14ac:dyDescent="0.2">
      <c r="D1304" s="762"/>
      <c r="E1304" s="762"/>
    </row>
    <row r="1305" spans="4:5" s="743" customFormat="1" ht="14.25" x14ac:dyDescent="0.2">
      <c r="D1305" s="762"/>
      <c r="E1305" s="762"/>
    </row>
    <row r="1306" spans="4:5" s="743" customFormat="1" ht="14.25" x14ac:dyDescent="0.2">
      <c r="D1306" s="762"/>
      <c r="E1306" s="762"/>
    </row>
    <row r="1307" spans="4:5" s="743" customFormat="1" ht="14.25" x14ac:dyDescent="0.2">
      <c r="D1307" s="762"/>
      <c r="E1307" s="762"/>
    </row>
    <row r="1308" spans="4:5" s="743" customFormat="1" ht="14.25" x14ac:dyDescent="0.2">
      <c r="D1308" s="762"/>
      <c r="E1308" s="762"/>
    </row>
    <row r="1309" spans="4:5" s="743" customFormat="1" ht="14.25" x14ac:dyDescent="0.2">
      <c r="D1309" s="762"/>
      <c r="E1309" s="762"/>
    </row>
    <row r="1310" spans="4:5" s="743" customFormat="1" ht="14.25" x14ac:dyDescent="0.2">
      <c r="D1310" s="762"/>
      <c r="E1310" s="762"/>
    </row>
    <row r="1311" spans="4:5" s="743" customFormat="1" ht="14.25" x14ac:dyDescent="0.2">
      <c r="D1311" s="762"/>
      <c r="E1311" s="762"/>
    </row>
    <row r="1312" spans="4:5" s="743" customFormat="1" ht="14.25" x14ac:dyDescent="0.2">
      <c r="D1312" s="762"/>
      <c r="E1312" s="762"/>
    </row>
    <row r="1313" spans="4:5" s="743" customFormat="1" ht="14.25" x14ac:dyDescent="0.2">
      <c r="D1313" s="762"/>
      <c r="E1313" s="762"/>
    </row>
    <row r="1314" spans="4:5" s="743" customFormat="1" ht="14.25" x14ac:dyDescent="0.2">
      <c r="D1314" s="762"/>
      <c r="E1314" s="762"/>
    </row>
    <row r="1315" spans="4:5" s="743" customFormat="1" ht="14.25" x14ac:dyDescent="0.2">
      <c r="D1315" s="762"/>
      <c r="E1315" s="762"/>
    </row>
    <row r="1316" spans="4:5" s="743" customFormat="1" ht="14.25" x14ac:dyDescent="0.2">
      <c r="D1316" s="762"/>
      <c r="E1316" s="762"/>
    </row>
    <row r="1317" spans="4:5" s="743" customFormat="1" ht="14.25" x14ac:dyDescent="0.2">
      <c r="D1317" s="762"/>
      <c r="E1317" s="762"/>
    </row>
    <row r="1318" spans="4:5" s="743" customFormat="1" ht="14.25" x14ac:dyDescent="0.2">
      <c r="D1318" s="762"/>
      <c r="E1318" s="762"/>
    </row>
    <row r="1319" spans="4:5" s="743" customFormat="1" ht="14.25" x14ac:dyDescent="0.2">
      <c r="D1319" s="762"/>
      <c r="E1319" s="762"/>
    </row>
    <row r="1320" spans="4:5" s="743" customFormat="1" ht="14.25" x14ac:dyDescent="0.2">
      <c r="D1320" s="762"/>
      <c r="E1320" s="762"/>
    </row>
    <row r="1321" spans="4:5" s="743" customFormat="1" ht="14.25" x14ac:dyDescent="0.2">
      <c r="D1321" s="762"/>
      <c r="E1321" s="762"/>
    </row>
    <row r="1322" spans="4:5" s="743" customFormat="1" ht="14.25" x14ac:dyDescent="0.2">
      <c r="D1322" s="762"/>
      <c r="E1322" s="762"/>
    </row>
    <row r="1323" spans="4:5" s="743" customFormat="1" ht="14.25" x14ac:dyDescent="0.2">
      <c r="D1323" s="762"/>
      <c r="E1323" s="762"/>
    </row>
    <row r="1324" spans="4:5" s="743" customFormat="1" ht="14.25" x14ac:dyDescent="0.2">
      <c r="D1324" s="762"/>
      <c r="E1324" s="762"/>
    </row>
    <row r="1325" spans="4:5" s="743" customFormat="1" ht="14.25" x14ac:dyDescent="0.2">
      <c r="D1325" s="762"/>
      <c r="E1325" s="762"/>
    </row>
    <row r="1326" spans="4:5" s="743" customFormat="1" ht="14.25" x14ac:dyDescent="0.2">
      <c r="D1326" s="762"/>
      <c r="E1326" s="762"/>
    </row>
    <row r="1327" spans="4:5" s="743" customFormat="1" ht="14.25" x14ac:dyDescent="0.2">
      <c r="D1327" s="762"/>
      <c r="E1327" s="762"/>
    </row>
    <row r="1328" spans="4:5" s="743" customFormat="1" ht="14.25" x14ac:dyDescent="0.2">
      <c r="D1328" s="762"/>
      <c r="E1328" s="762"/>
    </row>
    <row r="1329" spans="4:5" s="743" customFormat="1" ht="14.25" x14ac:dyDescent="0.2">
      <c r="D1329" s="762"/>
      <c r="E1329" s="762"/>
    </row>
    <row r="1330" spans="4:5" s="743" customFormat="1" ht="14.25" x14ac:dyDescent="0.2">
      <c r="D1330" s="762"/>
      <c r="E1330" s="762"/>
    </row>
    <row r="1331" spans="4:5" s="743" customFormat="1" ht="14.25" x14ac:dyDescent="0.2">
      <c r="D1331" s="762"/>
      <c r="E1331" s="762"/>
    </row>
    <row r="1332" spans="4:5" s="743" customFormat="1" ht="14.25" x14ac:dyDescent="0.2">
      <c r="D1332" s="762"/>
      <c r="E1332" s="762"/>
    </row>
    <row r="1333" spans="4:5" s="743" customFormat="1" ht="14.25" x14ac:dyDescent="0.2">
      <c r="D1333" s="762"/>
      <c r="E1333" s="762"/>
    </row>
    <row r="1334" spans="4:5" s="743" customFormat="1" ht="14.25" x14ac:dyDescent="0.2">
      <c r="D1334" s="762"/>
      <c r="E1334" s="762"/>
    </row>
    <row r="1335" spans="4:5" s="743" customFormat="1" ht="14.25" x14ac:dyDescent="0.2">
      <c r="D1335" s="762"/>
      <c r="E1335" s="762"/>
    </row>
    <row r="1336" spans="4:5" s="743" customFormat="1" ht="14.25" x14ac:dyDescent="0.2">
      <c r="D1336" s="762"/>
      <c r="E1336" s="762"/>
    </row>
    <row r="1337" spans="4:5" s="743" customFormat="1" ht="14.25" x14ac:dyDescent="0.2">
      <c r="D1337" s="762"/>
      <c r="E1337" s="762"/>
    </row>
    <row r="1338" spans="4:5" s="743" customFormat="1" ht="14.25" x14ac:dyDescent="0.2">
      <c r="D1338" s="762"/>
      <c r="E1338" s="762"/>
    </row>
    <row r="1339" spans="4:5" s="743" customFormat="1" ht="14.25" x14ac:dyDescent="0.2">
      <c r="D1339" s="762"/>
      <c r="E1339" s="762"/>
    </row>
    <row r="1340" spans="4:5" s="743" customFormat="1" ht="14.25" x14ac:dyDescent="0.2">
      <c r="D1340" s="762"/>
      <c r="E1340" s="762"/>
    </row>
    <row r="1341" spans="4:5" s="743" customFormat="1" ht="14.25" x14ac:dyDescent="0.2">
      <c r="D1341" s="762"/>
      <c r="E1341" s="762"/>
    </row>
    <row r="1342" spans="4:5" s="743" customFormat="1" ht="14.25" x14ac:dyDescent="0.2">
      <c r="D1342" s="762"/>
      <c r="E1342" s="762"/>
    </row>
    <row r="1343" spans="4:5" s="743" customFormat="1" ht="14.25" x14ac:dyDescent="0.2">
      <c r="D1343" s="762"/>
      <c r="E1343" s="762"/>
    </row>
    <row r="1344" spans="4:5" s="743" customFormat="1" ht="14.25" x14ac:dyDescent="0.2">
      <c r="D1344" s="762"/>
      <c r="E1344" s="762"/>
    </row>
    <row r="1345" spans="4:5" s="743" customFormat="1" ht="14.25" x14ac:dyDescent="0.2">
      <c r="D1345" s="762"/>
      <c r="E1345" s="762"/>
    </row>
    <row r="1346" spans="4:5" s="743" customFormat="1" ht="14.25" x14ac:dyDescent="0.2">
      <c r="D1346" s="762"/>
      <c r="E1346" s="762"/>
    </row>
    <row r="1347" spans="4:5" s="743" customFormat="1" ht="14.25" x14ac:dyDescent="0.2">
      <c r="D1347" s="762"/>
      <c r="E1347" s="762"/>
    </row>
    <row r="1348" spans="4:5" s="743" customFormat="1" ht="14.25" x14ac:dyDescent="0.2">
      <c r="D1348" s="762"/>
      <c r="E1348" s="762"/>
    </row>
    <row r="1349" spans="4:5" s="743" customFormat="1" ht="14.25" x14ac:dyDescent="0.2">
      <c r="D1349" s="762"/>
      <c r="E1349" s="762"/>
    </row>
    <row r="1350" spans="4:5" s="743" customFormat="1" ht="14.25" x14ac:dyDescent="0.2">
      <c r="D1350" s="762"/>
      <c r="E1350" s="762"/>
    </row>
    <row r="1351" spans="4:5" s="743" customFormat="1" ht="14.25" x14ac:dyDescent="0.2">
      <c r="D1351" s="762"/>
      <c r="E1351" s="762"/>
    </row>
    <row r="1352" spans="4:5" s="743" customFormat="1" ht="14.25" x14ac:dyDescent="0.2">
      <c r="D1352" s="762"/>
      <c r="E1352" s="762"/>
    </row>
    <row r="1353" spans="4:5" s="743" customFormat="1" ht="14.25" x14ac:dyDescent="0.2">
      <c r="D1353" s="762"/>
      <c r="E1353" s="762"/>
    </row>
    <row r="1354" spans="4:5" s="743" customFormat="1" ht="14.25" x14ac:dyDescent="0.2">
      <c r="D1354" s="762"/>
      <c r="E1354" s="762"/>
    </row>
    <row r="1355" spans="4:5" s="743" customFormat="1" ht="14.25" x14ac:dyDescent="0.2">
      <c r="D1355" s="762"/>
      <c r="E1355" s="762"/>
    </row>
    <row r="1356" spans="4:5" s="743" customFormat="1" ht="14.25" x14ac:dyDescent="0.2">
      <c r="D1356" s="762"/>
      <c r="E1356" s="762"/>
    </row>
    <row r="1357" spans="4:5" s="743" customFormat="1" ht="14.25" x14ac:dyDescent="0.2">
      <c r="D1357" s="762"/>
      <c r="E1357" s="762"/>
    </row>
    <row r="1358" spans="4:5" s="743" customFormat="1" ht="14.25" x14ac:dyDescent="0.2">
      <c r="D1358" s="762"/>
      <c r="E1358" s="762"/>
    </row>
    <row r="1359" spans="4:5" s="743" customFormat="1" ht="14.25" x14ac:dyDescent="0.2">
      <c r="D1359" s="762"/>
      <c r="E1359" s="762"/>
    </row>
    <row r="1360" spans="4:5" s="743" customFormat="1" ht="14.25" x14ac:dyDescent="0.2">
      <c r="D1360" s="762"/>
      <c r="E1360" s="762"/>
    </row>
    <row r="1361" spans="4:5" s="743" customFormat="1" ht="14.25" x14ac:dyDescent="0.2">
      <c r="D1361" s="762"/>
      <c r="E1361" s="762"/>
    </row>
    <row r="1362" spans="4:5" s="743" customFormat="1" ht="14.25" x14ac:dyDescent="0.2">
      <c r="D1362" s="762"/>
      <c r="E1362" s="762"/>
    </row>
    <row r="1363" spans="4:5" s="743" customFormat="1" ht="14.25" x14ac:dyDescent="0.2">
      <c r="D1363" s="762"/>
      <c r="E1363" s="762"/>
    </row>
    <row r="1364" spans="4:5" s="743" customFormat="1" ht="14.25" x14ac:dyDescent="0.2">
      <c r="D1364" s="762"/>
      <c r="E1364" s="762"/>
    </row>
    <row r="1365" spans="4:5" s="743" customFormat="1" ht="14.25" x14ac:dyDescent="0.2">
      <c r="D1365" s="762"/>
      <c r="E1365" s="762"/>
    </row>
    <row r="1366" spans="4:5" s="743" customFormat="1" ht="14.25" x14ac:dyDescent="0.2">
      <c r="D1366" s="762"/>
      <c r="E1366" s="762"/>
    </row>
    <row r="1367" spans="4:5" s="743" customFormat="1" ht="14.25" x14ac:dyDescent="0.2">
      <c r="D1367" s="762"/>
      <c r="E1367" s="762"/>
    </row>
    <row r="1368" spans="4:5" s="743" customFormat="1" ht="14.25" x14ac:dyDescent="0.2">
      <c r="D1368" s="762"/>
      <c r="E1368" s="762"/>
    </row>
    <row r="1369" spans="4:5" s="743" customFormat="1" ht="14.25" x14ac:dyDescent="0.2">
      <c r="D1369" s="762"/>
      <c r="E1369" s="762"/>
    </row>
    <row r="1370" spans="4:5" s="743" customFormat="1" ht="14.25" x14ac:dyDescent="0.2">
      <c r="D1370" s="762"/>
      <c r="E1370" s="762"/>
    </row>
    <row r="1371" spans="4:5" s="743" customFormat="1" ht="14.25" x14ac:dyDescent="0.2">
      <c r="D1371" s="762"/>
      <c r="E1371" s="762"/>
    </row>
    <row r="1372" spans="4:5" s="743" customFormat="1" ht="14.25" x14ac:dyDescent="0.2">
      <c r="D1372" s="762"/>
      <c r="E1372" s="762"/>
    </row>
    <row r="1373" spans="4:5" s="743" customFormat="1" ht="14.25" x14ac:dyDescent="0.2">
      <c r="D1373" s="762"/>
      <c r="E1373" s="762"/>
    </row>
    <row r="1374" spans="4:5" s="743" customFormat="1" ht="14.25" x14ac:dyDescent="0.2">
      <c r="D1374" s="762"/>
      <c r="E1374" s="762"/>
    </row>
    <row r="1375" spans="4:5" s="743" customFormat="1" ht="14.25" x14ac:dyDescent="0.2">
      <c r="D1375" s="762"/>
      <c r="E1375" s="762"/>
    </row>
    <row r="1376" spans="4:5" s="743" customFormat="1" ht="14.25" x14ac:dyDescent="0.2">
      <c r="D1376" s="762"/>
      <c r="E1376" s="762"/>
    </row>
    <row r="1377" spans="4:5" s="743" customFormat="1" ht="14.25" x14ac:dyDescent="0.2">
      <c r="D1377" s="762"/>
      <c r="E1377" s="762"/>
    </row>
    <row r="1378" spans="4:5" s="743" customFormat="1" ht="14.25" x14ac:dyDescent="0.2">
      <c r="D1378" s="762"/>
      <c r="E1378" s="762"/>
    </row>
    <row r="1379" spans="4:5" s="743" customFormat="1" ht="14.25" x14ac:dyDescent="0.2">
      <c r="D1379" s="762"/>
      <c r="E1379" s="762"/>
    </row>
    <row r="1380" spans="4:5" s="743" customFormat="1" ht="14.25" x14ac:dyDescent="0.2">
      <c r="D1380" s="762"/>
      <c r="E1380" s="762"/>
    </row>
    <row r="1381" spans="4:5" s="743" customFormat="1" ht="14.25" x14ac:dyDescent="0.2">
      <c r="D1381" s="762"/>
      <c r="E1381" s="762"/>
    </row>
    <row r="1382" spans="4:5" s="743" customFormat="1" ht="14.25" x14ac:dyDescent="0.2">
      <c r="D1382" s="762"/>
      <c r="E1382" s="762"/>
    </row>
    <row r="1383" spans="4:5" s="743" customFormat="1" ht="14.25" x14ac:dyDescent="0.2">
      <c r="D1383" s="762"/>
      <c r="E1383" s="762"/>
    </row>
    <row r="1384" spans="4:5" s="743" customFormat="1" ht="14.25" x14ac:dyDescent="0.2">
      <c r="D1384" s="762"/>
      <c r="E1384" s="762"/>
    </row>
    <row r="1385" spans="4:5" s="743" customFormat="1" ht="14.25" x14ac:dyDescent="0.2">
      <c r="D1385" s="762"/>
      <c r="E1385" s="762"/>
    </row>
    <row r="1386" spans="4:5" s="743" customFormat="1" ht="14.25" x14ac:dyDescent="0.2">
      <c r="D1386" s="762"/>
      <c r="E1386" s="762"/>
    </row>
    <row r="1387" spans="4:5" s="743" customFormat="1" ht="14.25" x14ac:dyDescent="0.2">
      <c r="D1387" s="762"/>
      <c r="E1387" s="762"/>
    </row>
    <row r="1388" spans="4:5" s="743" customFormat="1" ht="14.25" x14ac:dyDescent="0.2">
      <c r="D1388" s="762"/>
      <c r="E1388" s="762"/>
    </row>
    <row r="1389" spans="4:5" s="743" customFormat="1" ht="14.25" x14ac:dyDescent="0.2">
      <c r="D1389" s="762"/>
      <c r="E1389" s="762"/>
    </row>
    <row r="1390" spans="4:5" s="743" customFormat="1" ht="14.25" x14ac:dyDescent="0.2">
      <c r="D1390" s="762"/>
      <c r="E1390" s="762"/>
    </row>
    <row r="1391" spans="4:5" s="743" customFormat="1" ht="14.25" x14ac:dyDescent="0.2">
      <c r="D1391" s="762"/>
      <c r="E1391" s="762"/>
    </row>
    <row r="1392" spans="4:5" s="743" customFormat="1" ht="14.25" x14ac:dyDescent="0.2">
      <c r="D1392" s="762"/>
      <c r="E1392" s="762"/>
    </row>
    <row r="1393" spans="4:5" s="743" customFormat="1" ht="14.25" x14ac:dyDescent="0.2">
      <c r="D1393" s="762"/>
      <c r="E1393" s="762"/>
    </row>
    <row r="1394" spans="4:5" s="743" customFormat="1" ht="14.25" x14ac:dyDescent="0.2">
      <c r="D1394" s="762"/>
      <c r="E1394" s="762"/>
    </row>
    <row r="1395" spans="4:5" s="743" customFormat="1" ht="14.25" x14ac:dyDescent="0.2">
      <c r="D1395" s="762"/>
      <c r="E1395" s="762"/>
    </row>
    <row r="1396" spans="4:5" s="743" customFormat="1" ht="14.25" x14ac:dyDescent="0.2">
      <c r="D1396" s="762"/>
      <c r="E1396" s="762"/>
    </row>
    <row r="1397" spans="4:5" s="743" customFormat="1" ht="14.25" x14ac:dyDescent="0.2">
      <c r="D1397" s="762"/>
      <c r="E1397" s="762"/>
    </row>
    <row r="1398" spans="4:5" s="743" customFormat="1" ht="14.25" x14ac:dyDescent="0.2">
      <c r="D1398" s="762"/>
      <c r="E1398" s="762"/>
    </row>
    <row r="1399" spans="4:5" s="743" customFormat="1" ht="14.25" x14ac:dyDescent="0.2">
      <c r="D1399" s="762"/>
      <c r="E1399" s="762"/>
    </row>
    <row r="1400" spans="4:5" s="743" customFormat="1" ht="14.25" x14ac:dyDescent="0.2">
      <c r="D1400" s="762"/>
      <c r="E1400" s="762"/>
    </row>
    <row r="1401" spans="4:5" s="743" customFormat="1" ht="14.25" x14ac:dyDescent="0.2">
      <c r="D1401" s="762"/>
      <c r="E1401" s="762"/>
    </row>
    <row r="1402" spans="4:5" s="743" customFormat="1" ht="14.25" x14ac:dyDescent="0.2">
      <c r="D1402" s="762"/>
      <c r="E1402" s="762"/>
    </row>
    <row r="1403" spans="4:5" s="743" customFormat="1" ht="14.25" x14ac:dyDescent="0.2">
      <c r="D1403" s="762"/>
      <c r="E1403" s="762"/>
    </row>
    <row r="1404" spans="4:5" s="743" customFormat="1" ht="14.25" x14ac:dyDescent="0.2">
      <c r="D1404" s="762"/>
      <c r="E1404" s="762"/>
    </row>
    <row r="1405" spans="4:5" s="743" customFormat="1" ht="14.25" x14ac:dyDescent="0.2">
      <c r="D1405" s="762"/>
      <c r="E1405" s="762"/>
    </row>
    <row r="1406" spans="4:5" s="743" customFormat="1" ht="14.25" x14ac:dyDescent="0.2">
      <c r="D1406" s="762"/>
      <c r="E1406" s="762"/>
    </row>
    <row r="1407" spans="4:5" s="743" customFormat="1" ht="14.25" x14ac:dyDescent="0.2">
      <c r="D1407" s="762"/>
      <c r="E1407" s="762"/>
    </row>
    <row r="1408" spans="4:5" s="743" customFormat="1" ht="14.25" x14ac:dyDescent="0.2">
      <c r="D1408" s="762"/>
      <c r="E1408" s="762"/>
    </row>
    <row r="1409" spans="4:5" s="743" customFormat="1" ht="14.25" x14ac:dyDescent="0.2">
      <c r="D1409" s="762"/>
      <c r="E1409" s="762"/>
    </row>
    <row r="1410" spans="4:5" s="743" customFormat="1" ht="14.25" x14ac:dyDescent="0.2">
      <c r="D1410" s="762"/>
      <c r="E1410" s="762"/>
    </row>
    <row r="1411" spans="4:5" s="743" customFormat="1" ht="14.25" x14ac:dyDescent="0.2">
      <c r="D1411" s="762"/>
      <c r="E1411" s="762"/>
    </row>
    <row r="1412" spans="4:5" s="743" customFormat="1" ht="14.25" x14ac:dyDescent="0.2">
      <c r="D1412" s="762"/>
      <c r="E1412" s="762"/>
    </row>
    <row r="1413" spans="4:5" s="743" customFormat="1" ht="14.25" x14ac:dyDescent="0.2">
      <c r="D1413" s="762"/>
      <c r="E1413" s="762"/>
    </row>
    <row r="1414" spans="4:5" s="743" customFormat="1" ht="14.25" x14ac:dyDescent="0.2">
      <c r="D1414" s="762"/>
      <c r="E1414" s="762"/>
    </row>
    <row r="1415" spans="4:5" s="743" customFormat="1" ht="14.25" x14ac:dyDescent="0.2">
      <c r="D1415" s="762"/>
      <c r="E1415" s="762"/>
    </row>
    <row r="1416" spans="4:5" s="743" customFormat="1" ht="14.25" x14ac:dyDescent="0.2">
      <c r="D1416" s="762"/>
      <c r="E1416" s="762"/>
    </row>
    <row r="1417" spans="4:5" s="743" customFormat="1" ht="14.25" x14ac:dyDescent="0.2">
      <c r="D1417" s="762"/>
      <c r="E1417" s="762"/>
    </row>
    <row r="1418" spans="4:5" s="743" customFormat="1" ht="14.25" x14ac:dyDescent="0.2">
      <c r="D1418" s="762"/>
      <c r="E1418" s="762"/>
    </row>
    <row r="1419" spans="4:5" s="743" customFormat="1" ht="14.25" x14ac:dyDescent="0.2">
      <c r="D1419" s="762"/>
      <c r="E1419" s="762"/>
    </row>
    <row r="1420" spans="4:5" s="743" customFormat="1" ht="14.25" x14ac:dyDescent="0.2">
      <c r="D1420" s="762"/>
      <c r="E1420" s="762"/>
    </row>
    <row r="1421" spans="4:5" s="743" customFormat="1" ht="14.25" x14ac:dyDescent="0.2">
      <c r="D1421" s="762"/>
      <c r="E1421" s="762"/>
    </row>
    <row r="1422" spans="4:5" s="743" customFormat="1" ht="14.25" x14ac:dyDescent="0.2">
      <c r="D1422" s="762"/>
      <c r="E1422" s="762"/>
    </row>
    <row r="1423" spans="4:5" s="743" customFormat="1" ht="14.25" x14ac:dyDescent="0.2">
      <c r="D1423" s="762"/>
      <c r="E1423" s="762"/>
    </row>
    <row r="1424" spans="4:5" s="743" customFormat="1" ht="14.25" x14ac:dyDescent="0.2">
      <c r="D1424" s="762"/>
      <c r="E1424" s="762"/>
    </row>
    <row r="1425" spans="4:5" s="743" customFormat="1" ht="14.25" x14ac:dyDescent="0.2">
      <c r="D1425" s="762"/>
      <c r="E1425" s="762"/>
    </row>
    <row r="1426" spans="4:5" s="743" customFormat="1" ht="14.25" x14ac:dyDescent="0.2">
      <c r="D1426" s="762"/>
      <c r="E1426" s="762"/>
    </row>
    <row r="1427" spans="4:5" s="743" customFormat="1" ht="14.25" x14ac:dyDescent="0.2">
      <c r="D1427" s="762"/>
      <c r="E1427" s="762"/>
    </row>
    <row r="1428" spans="4:5" s="743" customFormat="1" ht="14.25" x14ac:dyDescent="0.2">
      <c r="D1428" s="762"/>
      <c r="E1428" s="762"/>
    </row>
    <row r="1429" spans="4:5" s="743" customFormat="1" ht="14.25" x14ac:dyDescent="0.2">
      <c r="D1429" s="762"/>
      <c r="E1429" s="762"/>
    </row>
    <row r="1430" spans="4:5" s="743" customFormat="1" ht="14.25" x14ac:dyDescent="0.2">
      <c r="D1430" s="762"/>
      <c r="E1430" s="762"/>
    </row>
    <row r="1431" spans="4:5" s="743" customFormat="1" ht="14.25" x14ac:dyDescent="0.2">
      <c r="D1431" s="762"/>
      <c r="E1431" s="762"/>
    </row>
    <row r="1432" spans="4:5" s="743" customFormat="1" ht="14.25" x14ac:dyDescent="0.2">
      <c r="D1432" s="762"/>
      <c r="E1432" s="762"/>
    </row>
    <row r="1433" spans="4:5" s="743" customFormat="1" ht="14.25" x14ac:dyDescent="0.2">
      <c r="D1433" s="762"/>
      <c r="E1433" s="762"/>
    </row>
    <row r="1434" spans="4:5" s="743" customFormat="1" ht="14.25" x14ac:dyDescent="0.2">
      <c r="D1434" s="762"/>
      <c r="E1434" s="762"/>
    </row>
    <row r="1435" spans="4:5" s="743" customFormat="1" ht="14.25" x14ac:dyDescent="0.2">
      <c r="D1435" s="762"/>
      <c r="E1435" s="762"/>
    </row>
    <row r="1436" spans="4:5" s="743" customFormat="1" ht="14.25" x14ac:dyDescent="0.2">
      <c r="D1436" s="762"/>
      <c r="E1436" s="762"/>
    </row>
    <row r="1437" spans="4:5" s="743" customFormat="1" ht="14.25" x14ac:dyDescent="0.2">
      <c r="D1437" s="762"/>
      <c r="E1437" s="762"/>
    </row>
    <row r="1438" spans="4:5" s="743" customFormat="1" ht="14.25" x14ac:dyDescent="0.2">
      <c r="D1438" s="762"/>
      <c r="E1438" s="762"/>
    </row>
    <row r="1439" spans="4:5" s="743" customFormat="1" ht="14.25" x14ac:dyDescent="0.2">
      <c r="D1439" s="762"/>
      <c r="E1439" s="762"/>
    </row>
    <row r="1440" spans="4:5" s="743" customFormat="1" ht="14.25" x14ac:dyDescent="0.2">
      <c r="D1440" s="762"/>
      <c r="E1440" s="762"/>
    </row>
    <row r="1441" spans="4:5" s="743" customFormat="1" ht="14.25" x14ac:dyDescent="0.2">
      <c r="D1441" s="762"/>
      <c r="E1441" s="762"/>
    </row>
    <row r="1442" spans="4:5" s="743" customFormat="1" ht="14.25" x14ac:dyDescent="0.2">
      <c r="D1442" s="762"/>
      <c r="E1442" s="762"/>
    </row>
    <row r="1443" spans="4:5" s="743" customFormat="1" ht="14.25" x14ac:dyDescent="0.2">
      <c r="D1443" s="762"/>
      <c r="E1443" s="762"/>
    </row>
    <row r="1444" spans="4:5" s="743" customFormat="1" ht="14.25" x14ac:dyDescent="0.2">
      <c r="D1444" s="762"/>
      <c r="E1444" s="762"/>
    </row>
    <row r="1445" spans="4:5" s="743" customFormat="1" ht="14.25" x14ac:dyDescent="0.2">
      <c r="D1445" s="762"/>
      <c r="E1445" s="762"/>
    </row>
    <row r="1446" spans="4:5" s="743" customFormat="1" ht="14.25" x14ac:dyDescent="0.2">
      <c r="D1446" s="762"/>
      <c r="E1446" s="762"/>
    </row>
    <row r="1447" spans="4:5" s="743" customFormat="1" ht="14.25" x14ac:dyDescent="0.2">
      <c r="D1447" s="762"/>
      <c r="E1447" s="762"/>
    </row>
    <row r="1448" spans="4:5" s="743" customFormat="1" ht="14.25" x14ac:dyDescent="0.2">
      <c r="D1448" s="762"/>
      <c r="E1448" s="762"/>
    </row>
    <row r="1449" spans="4:5" s="743" customFormat="1" ht="14.25" x14ac:dyDescent="0.2">
      <c r="D1449" s="762"/>
      <c r="E1449" s="762"/>
    </row>
    <row r="1450" spans="4:5" s="743" customFormat="1" ht="14.25" x14ac:dyDescent="0.2">
      <c r="D1450" s="762"/>
      <c r="E1450" s="762"/>
    </row>
    <row r="1451" spans="4:5" s="743" customFormat="1" ht="14.25" x14ac:dyDescent="0.2">
      <c r="D1451" s="762"/>
      <c r="E1451" s="762"/>
    </row>
    <row r="1452" spans="4:5" s="743" customFormat="1" ht="14.25" x14ac:dyDescent="0.2">
      <c r="D1452" s="762"/>
      <c r="E1452" s="762"/>
    </row>
    <row r="1453" spans="4:5" s="743" customFormat="1" ht="14.25" x14ac:dyDescent="0.2">
      <c r="D1453" s="762"/>
      <c r="E1453" s="762"/>
    </row>
    <row r="1454" spans="4:5" s="743" customFormat="1" ht="14.25" x14ac:dyDescent="0.2">
      <c r="D1454" s="762"/>
      <c r="E1454" s="762"/>
    </row>
    <row r="1455" spans="4:5" s="743" customFormat="1" ht="14.25" x14ac:dyDescent="0.2">
      <c r="D1455" s="762"/>
      <c r="E1455" s="762"/>
    </row>
    <row r="1456" spans="4:5" s="743" customFormat="1" ht="14.25" x14ac:dyDescent="0.2">
      <c r="D1456" s="762"/>
      <c r="E1456" s="762"/>
    </row>
    <row r="1457" spans="4:5" s="743" customFormat="1" ht="14.25" x14ac:dyDescent="0.2">
      <c r="D1457" s="762"/>
      <c r="E1457" s="762"/>
    </row>
    <row r="1458" spans="4:5" s="743" customFormat="1" ht="14.25" x14ac:dyDescent="0.2">
      <c r="D1458" s="762"/>
      <c r="E1458" s="762"/>
    </row>
    <row r="1459" spans="4:5" s="743" customFormat="1" ht="14.25" x14ac:dyDescent="0.2">
      <c r="D1459" s="762"/>
      <c r="E1459" s="762"/>
    </row>
    <row r="1460" spans="4:5" s="743" customFormat="1" ht="14.25" x14ac:dyDescent="0.2">
      <c r="D1460" s="762"/>
      <c r="E1460" s="762"/>
    </row>
    <row r="1461" spans="4:5" s="743" customFormat="1" ht="14.25" x14ac:dyDescent="0.2">
      <c r="D1461" s="762"/>
      <c r="E1461" s="762"/>
    </row>
    <row r="1462" spans="4:5" s="743" customFormat="1" ht="14.25" x14ac:dyDescent="0.2">
      <c r="D1462" s="762"/>
      <c r="E1462" s="762"/>
    </row>
    <row r="1463" spans="4:5" s="743" customFormat="1" ht="14.25" x14ac:dyDescent="0.2">
      <c r="D1463" s="762"/>
      <c r="E1463" s="762"/>
    </row>
    <row r="1464" spans="4:5" s="743" customFormat="1" ht="14.25" x14ac:dyDescent="0.2">
      <c r="D1464" s="762"/>
      <c r="E1464" s="762"/>
    </row>
    <row r="1465" spans="4:5" s="743" customFormat="1" ht="14.25" x14ac:dyDescent="0.2">
      <c r="D1465" s="762"/>
      <c r="E1465" s="762"/>
    </row>
    <row r="1466" spans="4:5" s="743" customFormat="1" ht="14.25" x14ac:dyDescent="0.2">
      <c r="D1466" s="762"/>
      <c r="E1466" s="762"/>
    </row>
    <row r="1467" spans="4:5" s="743" customFormat="1" ht="14.25" x14ac:dyDescent="0.2">
      <c r="D1467" s="762"/>
      <c r="E1467" s="762"/>
    </row>
    <row r="1468" spans="4:5" s="743" customFormat="1" ht="14.25" x14ac:dyDescent="0.2">
      <c r="D1468" s="762"/>
      <c r="E1468" s="762"/>
    </row>
    <row r="1469" spans="4:5" s="743" customFormat="1" ht="14.25" x14ac:dyDescent="0.2">
      <c r="D1469" s="762"/>
      <c r="E1469" s="762"/>
    </row>
    <row r="1470" spans="4:5" s="743" customFormat="1" ht="14.25" x14ac:dyDescent="0.2">
      <c r="D1470" s="762"/>
      <c r="E1470" s="762"/>
    </row>
    <row r="1471" spans="4:5" s="743" customFormat="1" ht="14.25" x14ac:dyDescent="0.2">
      <c r="D1471" s="762"/>
      <c r="E1471" s="762"/>
    </row>
    <row r="1472" spans="4:5" s="743" customFormat="1" ht="14.25" x14ac:dyDescent="0.2">
      <c r="D1472" s="762"/>
      <c r="E1472" s="762"/>
    </row>
    <row r="1473" spans="4:5" s="743" customFormat="1" ht="14.25" x14ac:dyDescent="0.2">
      <c r="D1473" s="762"/>
      <c r="E1473" s="762"/>
    </row>
    <row r="1474" spans="4:5" s="743" customFormat="1" ht="14.25" x14ac:dyDescent="0.2">
      <c r="D1474" s="762"/>
      <c r="E1474" s="762"/>
    </row>
    <row r="1475" spans="4:5" s="743" customFormat="1" ht="14.25" x14ac:dyDescent="0.2">
      <c r="D1475" s="762"/>
      <c r="E1475" s="762"/>
    </row>
    <row r="1476" spans="4:5" s="743" customFormat="1" ht="14.25" x14ac:dyDescent="0.2">
      <c r="D1476" s="762"/>
      <c r="E1476" s="762"/>
    </row>
    <row r="1477" spans="4:5" s="743" customFormat="1" ht="14.25" x14ac:dyDescent="0.2">
      <c r="D1477" s="762"/>
      <c r="E1477" s="762"/>
    </row>
    <row r="1478" spans="4:5" s="743" customFormat="1" ht="14.25" x14ac:dyDescent="0.2">
      <c r="D1478" s="762"/>
      <c r="E1478" s="762"/>
    </row>
    <row r="1479" spans="4:5" s="743" customFormat="1" ht="14.25" x14ac:dyDescent="0.2">
      <c r="D1479" s="762"/>
      <c r="E1479" s="762"/>
    </row>
    <row r="1480" spans="4:5" s="743" customFormat="1" ht="14.25" x14ac:dyDescent="0.2">
      <c r="D1480" s="762"/>
      <c r="E1480" s="762"/>
    </row>
    <row r="1481" spans="4:5" s="743" customFormat="1" ht="14.25" x14ac:dyDescent="0.2">
      <c r="D1481" s="762"/>
      <c r="E1481" s="762"/>
    </row>
    <row r="1482" spans="4:5" s="743" customFormat="1" ht="14.25" x14ac:dyDescent="0.2">
      <c r="D1482" s="762"/>
      <c r="E1482" s="762"/>
    </row>
    <row r="1483" spans="4:5" s="743" customFormat="1" ht="14.25" x14ac:dyDescent="0.2">
      <c r="D1483" s="762"/>
      <c r="E1483" s="762"/>
    </row>
    <row r="1484" spans="4:5" s="743" customFormat="1" ht="14.25" x14ac:dyDescent="0.2">
      <c r="D1484" s="762"/>
      <c r="E1484" s="762"/>
    </row>
    <row r="1485" spans="4:5" s="743" customFormat="1" ht="14.25" x14ac:dyDescent="0.2">
      <c r="D1485" s="762"/>
      <c r="E1485" s="762"/>
    </row>
    <row r="1486" spans="4:5" s="743" customFormat="1" ht="14.25" x14ac:dyDescent="0.2">
      <c r="D1486" s="762"/>
      <c r="E1486" s="762"/>
    </row>
    <row r="1487" spans="4:5" s="743" customFormat="1" ht="14.25" x14ac:dyDescent="0.2">
      <c r="D1487" s="762"/>
      <c r="E1487" s="762"/>
    </row>
    <row r="1488" spans="4:5" s="743" customFormat="1" ht="14.25" x14ac:dyDescent="0.2">
      <c r="D1488" s="762"/>
      <c r="E1488" s="762"/>
    </row>
    <row r="1489" spans="4:5" s="743" customFormat="1" ht="14.25" x14ac:dyDescent="0.2">
      <c r="D1489" s="762"/>
      <c r="E1489" s="762"/>
    </row>
    <row r="1490" spans="4:5" s="743" customFormat="1" ht="14.25" x14ac:dyDescent="0.2">
      <c r="D1490" s="762"/>
      <c r="E1490" s="762"/>
    </row>
    <row r="1491" spans="4:5" s="743" customFormat="1" ht="14.25" x14ac:dyDescent="0.2">
      <c r="D1491" s="762"/>
      <c r="E1491" s="762"/>
    </row>
    <row r="1492" spans="4:5" s="743" customFormat="1" ht="14.25" x14ac:dyDescent="0.2">
      <c r="D1492" s="762"/>
      <c r="E1492" s="762"/>
    </row>
    <row r="1493" spans="4:5" s="743" customFormat="1" ht="14.25" x14ac:dyDescent="0.2">
      <c r="D1493" s="762"/>
      <c r="E1493" s="762"/>
    </row>
    <row r="1494" spans="4:5" s="743" customFormat="1" ht="14.25" x14ac:dyDescent="0.2">
      <c r="D1494" s="762"/>
      <c r="E1494" s="762"/>
    </row>
    <row r="1495" spans="4:5" s="743" customFormat="1" ht="14.25" x14ac:dyDescent="0.2">
      <c r="D1495" s="762"/>
      <c r="E1495" s="762"/>
    </row>
    <row r="1496" spans="4:5" s="743" customFormat="1" ht="14.25" x14ac:dyDescent="0.2">
      <c r="D1496" s="762"/>
      <c r="E1496" s="762"/>
    </row>
    <row r="1497" spans="4:5" s="743" customFormat="1" ht="14.25" x14ac:dyDescent="0.2">
      <c r="D1497" s="762"/>
      <c r="E1497" s="762"/>
    </row>
    <row r="1498" spans="4:5" s="743" customFormat="1" ht="14.25" x14ac:dyDescent="0.2">
      <c r="D1498" s="762"/>
      <c r="E1498" s="762"/>
    </row>
    <row r="1499" spans="4:5" s="743" customFormat="1" ht="14.25" x14ac:dyDescent="0.2">
      <c r="D1499" s="762"/>
      <c r="E1499" s="762"/>
    </row>
    <row r="1500" spans="4:5" s="743" customFormat="1" ht="14.25" x14ac:dyDescent="0.2">
      <c r="D1500" s="762"/>
      <c r="E1500" s="762"/>
    </row>
    <row r="1501" spans="4:5" s="743" customFormat="1" ht="14.25" x14ac:dyDescent="0.2">
      <c r="D1501" s="762"/>
      <c r="E1501" s="762"/>
    </row>
    <row r="1502" spans="4:5" s="743" customFormat="1" ht="14.25" x14ac:dyDescent="0.2">
      <c r="D1502" s="762"/>
      <c r="E1502" s="762"/>
    </row>
    <row r="1503" spans="4:5" s="743" customFormat="1" ht="14.25" x14ac:dyDescent="0.2">
      <c r="D1503" s="762"/>
      <c r="E1503" s="762"/>
    </row>
    <row r="1504" spans="4:5" s="743" customFormat="1" ht="14.25" x14ac:dyDescent="0.2">
      <c r="D1504" s="762"/>
      <c r="E1504" s="762"/>
    </row>
    <row r="1505" spans="4:5" s="743" customFormat="1" ht="14.25" x14ac:dyDescent="0.2">
      <c r="D1505" s="762"/>
      <c r="E1505" s="762"/>
    </row>
    <row r="1506" spans="4:5" s="743" customFormat="1" ht="14.25" x14ac:dyDescent="0.2">
      <c r="D1506" s="762"/>
      <c r="E1506" s="762"/>
    </row>
    <row r="1507" spans="4:5" s="743" customFormat="1" ht="14.25" x14ac:dyDescent="0.2">
      <c r="D1507" s="762"/>
      <c r="E1507" s="762"/>
    </row>
    <row r="1508" spans="4:5" s="743" customFormat="1" ht="14.25" x14ac:dyDescent="0.2">
      <c r="D1508" s="762"/>
      <c r="E1508" s="762"/>
    </row>
    <row r="1509" spans="4:5" s="743" customFormat="1" ht="14.25" x14ac:dyDescent="0.2">
      <c r="D1509" s="762"/>
      <c r="E1509" s="762"/>
    </row>
    <row r="1510" spans="4:5" s="743" customFormat="1" ht="14.25" x14ac:dyDescent="0.2">
      <c r="D1510" s="762"/>
      <c r="E1510" s="762"/>
    </row>
    <row r="1511" spans="4:5" s="743" customFormat="1" ht="14.25" x14ac:dyDescent="0.2">
      <c r="D1511" s="762"/>
      <c r="E1511" s="762"/>
    </row>
    <row r="1512" spans="4:5" s="743" customFormat="1" ht="14.25" x14ac:dyDescent="0.2">
      <c r="D1512" s="762"/>
      <c r="E1512" s="762"/>
    </row>
    <row r="1513" spans="4:5" s="743" customFormat="1" ht="14.25" x14ac:dyDescent="0.2">
      <c r="D1513" s="762"/>
      <c r="E1513" s="762"/>
    </row>
    <row r="1514" spans="4:5" s="743" customFormat="1" ht="14.25" x14ac:dyDescent="0.2">
      <c r="D1514" s="762"/>
      <c r="E1514" s="762"/>
    </row>
    <row r="1515" spans="4:5" s="743" customFormat="1" ht="14.25" x14ac:dyDescent="0.2">
      <c r="D1515" s="762"/>
      <c r="E1515" s="762"/>
    </row>
    <row r="1516" spans="4:5" s="743" customFormat="1" ht="14.25" x14ac:dyDescent="0.2">
      <c r="D1516" s="762"/>
      <c r="E1516" s="762"/>
    </row>
    <row r="1517" spans="4:5" s="743" customFormat="1" ht="14.25" x14ac:dyDescent="0.2">
      <c r="D1517" s="762"/>
      <c r="E1517" s="762"/>
    </row>
    <row r="1518" spans="4:5" s="743" customFormat="1" ht="14.25" x14ac:dyDescent="0.2">
      <c r="D1518" s="762"/>
      <c r="E1518" s="762"/>
    </row>
    <row r="1519" spans="4:5" s="743" customFormat="1" ht="14.25" x14ac:dyDescent="0.2">
      <c r="D1519" s="762"/>
      <c r="E1519" s="762"/>
    </row>
    <row r="1520" spans="4:5" s="743" customFormat="1" ht="14.25" x14ac:dyDescent="0.2">
      <c r="D1520" s="762"/>
      <c r="E1520" s="762"/>
    </row>
    <row r="1521" spans="4:5" s="743" customFormat="1" ht="14.25" x14ac:dyDescent="0.2">
      <c r="D1521" s="762"/>
      <c r="E1521" s="762"/>
    </row>
    <row r="1522" spans="4:5" s="743" customFormat="1" ht="14.25" x14ac:dyDescent="0.2">
      <c r="D1522" s="762"/>
      <c r="E1522" s="762"/>
    </row>
    <row r="1523" spans="4:5" s="743" customFormat="1" ht="14.25" x14ac:dyDescent="0.2">
      <c r="D1523" s="762"/>
      <c r="E1523" s="762"/>
    </row>
    <row r="1524" spans="4:5" s="743" customFormat="1" ht="14.25" x14ac:dyDescent="0.2">
      <c r="D1524" s="762"/>
      <c r="E1524" s="762"/>
    </row>
    <row r="1525" spans="4:5" s="743" customFormat="1" ht="14.25" x14ac:dyDescent="0.2">
      <c r="D1525" s="762"/>
      <c r="E1525" s="762"/>
    </row>
    <row r="1526" spans="4:5" s="743" customFormat="1" ht="14.25" x14ac:dyDescent="0.2">
      <c r="D1526" s="762"/>
      <c r="E1526" s="762"/>
    </row>
    <row r="1527" spans="4:5" s="743" customFormat="1" ht="14.25" x14ac:dyDescent="0.2">
      <c r="D1527" s="762"/>
      <c r="E1527" s="762"/>
    </row>
    <row r="1528" spans="4:5" s="743" customFormat="1" ht="14.25" x14ac:dyDescent="0.2">
      <c r="D1528" s="762"/>
      <c r="E1528" s="762"/>
    </row>
    <row r="1529" spans="4:5" s="743" customFormat="1" ht="14.25" x14ac:dyDescent="0.2">
      <c r="D1529" s="762"/>
      <c r="E1529" s="762"/>
    </row>
    <row r="1530" spans="4:5" s="743" customFormat="1" ht="14.25" x14ac:dyDescent="0.2">
      <c r="D1530" s="762"/>
      <c r="E1530" s="762"/>
    </row>
    <row r="1531" spans="4:5" s="743" customFormat="1" ht="14.25" x14ac:dyDescent="0.2">
      <c r="D1531" s="762"/>
      <c r="E1531" s="762"/>
    </row>
    <row r="1532" spans="4:5" s="743" customFormat="1" ht="14.25" x14ac:dyDescent="0.2">
      <c r="D1532" s="762"/>
      <c r="E1532" s="762"/>
    </row>
    <row r="1533" spans="4:5" s="743" customFormat="1" ht="14.25" x14ac:dyDescent="0.2">
      <c r="D1533" s="762"/>
      <c r="E1533" s="762"/>
    </row>
    <row r="1534" spans="4:5" s="743" customFormat="1" ht="14.25" x14ac:dyDescent="0.2">
      <c r="D1534" s="762"/>
      <c r="E1534" s="762"/>
    </row>
    <row r="1535" spans="4:5" s="743" customFormat="1" ht="14.25" x14ac:dyDescent="0.2">
      <c r="D1535" s="762"/>
      <c r="E1535" s="762"/>
    </row>
    <row r="1536" spans="4:5" s="743" customFormat="1" ht="14.25" x14ac:dyDescent="0.2">
      <c r="D1536" s="762"/>
      <c r="E1536" s="762"/>
    </row>
    <row r="1537" spans="4:5" s="743" customFormat="1" ht="14.25" x14ac:dyDescent="0.2">
      <c r="D1537" s="762"/>
      <c r="E1537" s="762"/>
    </row>
    <row r="1538" spans="4:5" s="743" customFormat="1" ht="14.25" x14ac:dyDescent="0.2">
      <c r="D1538" s="762"/>
      <c r="E1538" s="762"/>
    </row>
    <row r="1539" spans="4:5" s="743" customFormat="1" ht="14.25" x14ac:dyDescent="0.2">
      <c r="D1539" s="762"/>
      <c r="E1539" s="762"/>
    </row>
    <row r="1540" spans="4:5" s="743" customFormat="1" ht="14.25" x14ac:dyDescent="0.2">
      <c r="D1540" s="762"/>
      <c r="E1540" s="762"/>
    </row>
    <row r="1541" spans="4:5" s="743" customFormat="1" ht="14.25" x14ac:dyDescent="0.2">
      <c r="D1541" s="762"/>
      <c r="E1541" s="762"/>
    </row>
    <row r="1542" spans="4:5" s="743" customFormat="1" ht="14.25" x14ac:dyDescent="0.2">
      <c r="D1542" s="762"/>
      <c r="E1542" s="762"/>
    </row>
    <row r="1543" spans="4:5" s="743" customFormat="1" ht="14.25" x14ac:dyDescent="0.2">
      <c r="D1543" s="762"/>
      <c r="E1543" s="762"/>
    </row>
    <row r="1544" spans="4:5" s="743" customFormat="1" ht="14.25" x14ac:dyDescent="0.2">
      <c r="D1544" s="762"/>
      <c r="E1544" s="762"/>
    </row>
    <row r="1545" spans="4:5" s="743" customFormat="1" ht="14.25" x14ac:dyDescent="0.2">
      <c r="D1545" s="762"/>
      <c r="E1545" s="762"/>
    </row>
    <row r="1546" spans="4:5" s="743" customFormat="1" ht="14.25" x14ac:dyDescent="0.2">
      <c r="D1546" s="762"/>
      <c r="E1546" s="762"/>
    </row>
    <row r="1547" spans="4:5" s="743" customFormat="1" ht="14.25" x14ac:dyDescent="0.2">
      <c r="D1547" s="762"/>
      <c r="E1547" s="762"/>
    </row>
    <row r="1548" spans="4:5" s="743" customFormat="1" ht="14.25" x14ac:dyDescent="0.2">
      <c r="D1548" s="762"/>
      <c r="E1548" s="762"/>
    </row>
    <row r="1549" spans="4:5" s="743" customFormat="1" ht="14.25" x14ac:dyDescent="0.2">
      <c r="D1549" s="762"/>
      <c r="E1549" s="762"/>
    </row>
    <row r="1550" spans="4:5" s="743" customFormat="1" ht="14.25" x14ac:dyDescent="0.2">
      <c r="D1550" s="762"/>
      <c r="E1550" s="762"/>
    </row>
    <row r="1551" spans="4:5" s="743" customFormat="1" ht="14.25" x14ac:dyDescent="0.2">
      <c r="D1551" s="762"/>
      <c r="E1551" s="762"/>
    </row>
    <row r="1552" spans="4:5" s="743" customFormat="1" ht="14.25" x14ac:dyDescent="0.2">
      <c r="D1552" s="762"/>
      <c r="E1552" s="762"/>
    </row>
    <row r="1553" spans="4:5" s="743" customFormat="1" ht="14.25" x14ac:dyDescent="0.2">
      <c r="D1553" s="762"/>
      <c r="E1553" s="762"/>
    </row>
    <row r="1554" spans="4:5" s="743" customFormat="1" ht="14.25" x14ac:dyDescent="0.2">
      <c r="D1554" s="762"/>
      <c r="E1554" s="762"/>
    </row>
    <row r="1555" spans="4:5" s="743" customFormat="1" ht="14.25" x14ac:dyDescent="0.2">
      <c r="D1555" s="762"/>
      <c r="E1555" s="762"/>
    </row>
    <row r="1556" spans="4:5" s="743" customFormat="1" ht="14.25" x14ac:dyDescent="0.2">
      <c r="D1556" s="762"/>
      <c r="E1556" s="762"/>
    </row>
    <row r="1557" spans="4:5" s="743" customFormat="1" ht="14.25" x14ac:dyDescent="0.2">
      <c r="D1557" s="762"/>
      <c r="E1557" s="762"/>
    </row>
    <row r="1558" spans="4:5" s="743" customFormat="1" ht="14.25" x14ac:dyDescent="0.2">
      <c r="D1558" s="762"/>
      <c r="E1558" s="762"/>
    </row>
    <row r="1559" spans="4:5" s="743" customFormat="1" ht="14.25" x14ac:dyDescent="0.2">
      <c r="D1559" s="762"/>
      <c r="E1559" s="762"/>
    </row>
    <row r="1560" spans="4:5" s="743" customFormat="1" ht="14.25" x14ac:dyDescent="0.2">
      <c r="D1560" s="762"/>
      <c r="E1560" s="762"/>
    </row>
    <row r="1561" spans="4:5" s="743" customFormat="1" ht="14.25" x14ac:dyDescent="0.2">
      <c r="D1561" s="762"/>
      <c r="E1561" s="762"/>
    </row>
    <row r="1562" spans="4:5" s="743" customFormat="1" ht="14.25" x14ac:dyDescent="0.2">
      <c r="D1562" s="762"/>
      <c r="E1562" s="762"/>
    </row>
    <row r="1563" spans="4:5" s="743" customFormat="1" ht="14.25" x14ac:dyDescent="0.2">
      <c r="D1563" s="762"/>
      <c r="E1563" s="762"/>
    </row>
    <row r="1564" spans="4:5" s="743" customFormat="1" ht="14.25" x14ac:dyDescent="0.2">
      <c r="D1564" s="762"/>
      <c r="E1564" s="762"/>
    </row>
    <row r="1565" spans="4:5" s="743" customFormat="1" ht="14.25" x14ac:dyDescent="0.2">
      <c r="D1565" s="762"/>
      <c r="E1565" s="762"/>
    </row>
    <row r="1566" spans="4:5" s="743" customFormat="1" ht="14.25" x14ac:dyDescent="0.2">
      <c r="D1566" s="762"/>
      <c r="E1566" s="762"/>
    </row>
    <row r="1567" spans="4:5" s="743" customFormat="1" ht="14.25" x14ac:dyDescent="0.2">
      <c r="D1567" s="762"/>
      <c r="E1567" s="762"/>
    </row>
    <row r="1568" spans="4:5" s="743" customFormat="1" ht="14.25" x14ac:dyDescent="0.2">
      <c r="D1568" s="762"/>
      <c r="E1568" s="762"/>
    </row>
    <row r="1569" spans="4:5" s="743" customFormat="1" ht="14.25" x14ac:dyDescent="0.2">
      <c r="D1569" s="762"/>
      <c r="E1569" s="762"/>
    </row>
    <row r="1570" spans="4:5" s="743" customFormat="1" ht="14.25" x14ac:dyDescent="0.2">
      <c r="D1570" s="762"/>
      <c r="E1570" s="762"/>
    </row>
    <row r="1571" spans="4:5" s="743" customFormat="1" ht="14.25" x14ac:dyDescent="0.2">
      <c r="D1571" s="762"/>
      <c r="E1571" s="762"/>
    </row>
    <row r="1572" spans="4:5" s="743" customFormat="1" ht="14.25" x14ac:dyDescent="0.2">
      <c r="D1572" s="762"/>
      <c r="E1572" s="762"/>
    </row>
    <row r="1573" spans="4:5" s="743" customFormat="1" ht="14.25" x14ac:dyDescent="0.2">
      <c r="D1573" s="762"/>
      <c r="E1573" s="762"/>
    </row>
    <row r="1574" spans="4:5" s="743" customFormat="1" ht="14.25" x14ac:dyDescent="0.2">
      <c r="D1574" s="762"/>
      <c r="E1574" s="762"/>
    </row>
    <row r="1575" spans="4:5" s="743" customFormat="1" ht="14.25" x14ac:dyDescent="0.2">
      <c r="D1575" s="762"/>
      <c r="E1575" s="762"/>
    </row>
    <row r="1576" spans="4:5" s="743" customFormat="1" ht="14.25" x14ac:dyDescent="0.2">
      <c r="D1576" s="762"/>
      <c r="E1576" s="762"/>
    </row>
    <row r="1577" spans="4:5" s="743" customFormat="1" ht="14.25" x14ac:dyDescent="0.2">
      <c r="D1577" s="762"/>
      <c r="E1577" s="762"/>
    </row>
    <row r="1578" spans="4:5" s="743" customFormat="1" ht="14.25" x14ac:dyDescent="0.2">
      <c r="D1578" s="762"/>
      <c r="E1578" s="762"/>
    </row>
    <row r="1579" spans="4:5" s="743" customFormat="1" ht="14.25" x14ac:dyDescent="0.2">
      <c r="D1579" s="762"/>
      <c r="E1579" s="762"/>
    </row>
    <row r="1580" spans="4:5" s="743" customFormat="1" ht="14.25" x14ac:dyDescent="0.2">
      <c r="D1580" s="762"/>
      <c r="E1580" s="762"/>
    </row>
    <row r="1581" spans="4:5" s="743" customFormat="1" ht="14.25" x14ac:dyDescent="0.2">
      <c r="D1581" s="762"/>
      <c r="E1581" s="762"/>
    </row>
    <row r="1582" spans="4:5" s="743" customFormat="1" ht="14.25" x14ac:dyDescent="0.2">
      <c r="D1582" s="762"/>
      <c r="E1582" s="762"/>
    </row>
    <row r="1583" spans="4:5" s="743" customFormat="1" ht="14.25" x14ac:dyDescent="0.2">
      <c r="D1583" s="762"/>
      <c r="E1583" s="762"/>
    </row>
    <row r="1584" spans="4:5" s="743" customFormat="1" ht="14.25" x14ac:dyDescent="0.2">
      <c r="D1584" s="762"/>
      <c r="E1584" s="762"/>
    </row>
    <row r="1585" spans="4:5" s="743" customFormat="1" ht="14.25" x14ac:dyDescent="0.2">
      <c r="D1585" s="762"/>
      <c r="E1585" s="762"/>
    </row>
    <row r="1586" spans="4:5" s="743" customFormat="1" ht="14.25" x14ac:dyDescent="0.2">
      <c r="D1586" s="762"/>
      <c r="E1586" s="762"/>
    </row>
    <row r="1587" spans="4:5" s="743" customFormat="1" ht="14.25" x14ac:dyDescent="0.2">
      <c r="D1587" s="762"/>
      <c r="E1587" s="762"/>
    </row>
    <row r="1588" spans="4:5" s="743" customFormat="1" ht="14.25" x14ac:dyDescent="0.2">
      <c r="D1588" s="762"/>
      <c r="E1588" s="762"/>
    </row>
    <row r="1589" spans="4:5" s="743" customFormat="1" ht="14.25" x14ac:dyDescent="0.2">
      <c r="D1589" s="762"/>
      <c r="E1589" s="762"/>
    </row>
    <row r="1590" spans="4:5" s="743" customFormat="1" ht="14.25" x14ac:dyDescent="0.2">
      <c r="D1590" s="762"/>
      <c r="E1590" s="762"/>
    </row>
    <row r="1591" spans="4:5" s="743" customFormat="1" ht="14.25" x14ac:dyDescent="0.2">
      <c r="D1591" s="762"/>
      <c r="E1591" s="762"/>
    </row>
    <row r="1592" spans="4:5" s="743" customFormat="1" ht="14.25" x14ac:dyDescent="0.2">
      <c r="D1592" s="762"/>
      <c r="E1592" s="762"/>
    </row>
    <row r="1593" spans="4:5" s="743" customFormat="1" ht="14.25" x14ac:dyDescent="0.2">
      <c r="D1593" s="762"/>
      <c r="E1593" s="762"/>
    </row>
    <row r="1594" spans="4:5" s="743" customFormat="1" ht="14.25" x14ac:dyDescent="0.2">
      <c r="D1594" s="762"/>
      <c r="E1594" s="762"/>
    </row>
    <row r="1595" spans="4:5" s="743" customFormat="1" ht="14.25" x14ac:dyDescent="0.2">
      <c r="D1595" s="762"/>
      <c r="E1595" s="762"/>
    </row>
    <row r="1596" spans="4:5" s="743" customFormat="1" ht="14.25" x14ac:dyDescent="0.2">
      <c r="D1596" s="762"/>
      <c r="E1596" s="762"/>
    </row>
    <row r="1597" spans="4:5" s="743" customFormat="1" ht="14.25" x14ac:dyDescent="0.2">
      <c r="D1597" s="762"/>
      <c r="E1597" s="762"/>
    </row>
    <row r="1598" spans="4:5" s="743" customFormat="1" ht="14.25" x14ac:dyDescent="0.2">
      <c r="D1598" s="762"/>
      <c r="E1598" s="762"/>
    </row>
    <row r="1599" spans="4:5" s="743" customFormat="1" ht="14.25" x14ac:dyDescent="0.2">
      <c r="D1599" s="762"/>
      <c r="E1599" s="762"/>
    </row>
    <row r="1600" spans="4:5" s="743" customFormat="1" ht="14.25" x14ac:dyDescent="0.2">
      <c r="D1600" s="762"/>
      <c r="E1600" s="762"/>
    </row>
    <row r="1601" spans="4:5" s="743" customFormat="1" ht="14.25" x14ac:dyDescent="0.2">
      <c r="D1601" s="762"/>
      <c r="E1601" s="762"/>
    </row>
    <row r="1602" spans="4:5" s="743" customFormat="1" ht="14.25" x14ac:dyDescent="0.2">
      <c r="D1602" s="762"/>
      <c r="E1602" s="762"/>
    </row>
    <row r="1603" spans="4:5" s="743" customFormat="1" ht="14.25" x14ac:dyDescent="0.2">
      <c r="D1603" s="762"/>
      <c r="E1603" s="762"/>
    </row>
    <row r="1604" spans="4:5" s="743" customFormat="1" ht="14.25" x14ac:dyDescent="0.2">
      <c r="D1604" s="762"/>
      <c r="E1604" s="762"/>
    </row>
    <row r="1605" spans="4:5" s="743" customFormat="1" ht="14.25" x14ac:dyDescent="0.2">
      <c r="D1605" s="762"/>
      <c r="E1605" s="762"/>
    </row>
    <row r="1606" spans="4:5" s="743" customFormat="1" ht="14.25" x14ac:dyDescent="0.2">
      <c r="D1606" s="762"/>
      <c r="E1606" s="762"/>
    </row>
    <row r="1607" spans="4:5" s="743" customFormat="1" ht="14.25" x14ac:dyDescent="0.2">
      <c r="D1607" s="762"/>
      <c r="E1607" s="762"/>
    </row>
    <row r="1608" spans="4:5" s="743" customFormat="1" ht="14.25" x14ac:dyDescent="0.2">
      <c r="D1608" s="762"/>
      <c r="E1608" s="762"/>
    </row>
    <row r="1609" spans="4:5" s="743" customFormat="1" ht="14.25" x14ac:dyDescent="0.2">
      <c r="D1609" s="762"/>
      <c r="E1609" s="762"/>
    </row>
    <row r="1610" spans="4:5" s="743" customFormat="1" ht="14.25" x14ac:dyDescent="0.2">
      <c r="D1610" s="762"/>
      <c r="E1610" s="762"/>
    </row>
    <row r="1611" spans="4:5" s="743" customFormat="1" ht="14.25" x14ac:dyDescent="0.2">
      <c r="D1611" s="762"/>
      <c r="E1611" s="762"/>
    </row>
    <row r="1612" spans="4:5" s="743" customFormat="1" ht="14.25" x14ac:dyDescent="0.2">
      <c r="D1612" s="762"/>
      <c r="E1612" s="762"/>
    </row>
    <row r="1613" spans="4:5" s="743" customFormat="1" ht="14.25" x14ac:dyDescent="0.2">
      <c r="D1613" s="762"/>
      <c r="E1613" s="762"/>
    </row>
    <row r="1614" spans="4:5" s="743" customFormat="1" ht="14.25" x14ac:dyDescent="0.2">
      <c r="D1614" s="762"/>
      <c r="E1614" s="762"/>
    </row>
    <row r="1615" spans="4:5" s="743" customFormat="1" ht="14.25" x14ac:dyDescent="0.2">
      <c r="D1615" s="762"/>
      <c r="E1615" s="762"/>
    </row>
    <row r="1616" spans="4:5" s="743" customFormat="1" ht="14.25" x14ac:dyDescent="0.2">
      <c r="D1616" s="762"/>
      <c r="E1616" s="762"/>
    </row>
    <row r="1617" spans="4:5" s="743" customFormat="1" ht="14.25" x14ac:dyDescent="0.2">
      <c r="D1617" s="762"/>
      <c r="E1617" s="762"/>
    </row>
    <row r="1618" spans="4:5" s="743" customFormat="1" ht="14.25" x14ac:dyDescent="0.2">
      <c r="D1618" s="762"/>
      <c r="E1618" s="762"/>
    </row>
    <row r="1619" spans="4:5" s="743" customFormat="1" ht="14.25" x14ac:dyDescent="0.2">
      <c r="D1619" s="762"/>
      <c r="E1619" s="762"/>
    </row>
    <row r="1620" spans="4:5" s="743" customFormat="1" ht="14.25" x14ac:dyDescent="0.2">
      <c r="D1620" s="762"/>
      <c r="E1620" s="762"/>
    </row>
    <row r="1621" spans="4:5" s="743" customFormat="1" ht="14.25" x14ac:dyDescent="0.2">
      <c r="D1621" s="762"/>
      <c r="E1621" s="762"/>
    </row>
    <row r="1622" spans="4:5" s="743" customFormat="1" ht="14.25" x14ac:dyDescent="0.2">
      <c r="D1622" s="762"/>
      <c r="E1622" s="762"/>
    </row>
    <row r="1623" spans="4:5" s="743" customFormat="1" ht="14.25" x14ac:dyDescent="0.2">
      <c r="D1623" s="762"/>
      <c r="E1623" s="762"/>
    </row>
    <row r="1624" spans="4:5" s="743" customFormat="1" ht="14.25" x14ac:dyDescent="0.2">
      <c r="D1624" s="762"/>
      <c r="E1624" s="762"/>
    </row>
    <row r="1625" spans="4:5" s="743" customFormat="1" ht="14.25" x14ac:dyDescent="0.2">
      <c r="D1625" s="762"/>
      <c r="E1625" s="762"/>
    </row>
    <row r="1626" spans="4:5" s="743" customFormat="1" ht="14.25" x14ac:dyDescent="0.2">
      <c r="D1626" s="762"/>
      <c r="E1626" s="762"/>
    </row>
    <row r="1627" spans="4:5" s="743" customFormat="1" ht="14.25" x14ac:dyDescent="0.2">
      <c r="D1627" s="762"/>
      <c r="E1627" s="762"/>
    </row>
    <row r="1628" spans="4:5" s="743" customFormat="1" ht="14.25" x14ac:dyDescent="0.2">
      <c r="D1628" s="762"/>
      <c r="E1628" s="762"/>
    </row>
    <row r="1629" spans="4:5" s="743" customFormat="1" ht="14.25" x14ac:dyDescent="0.2">
      <c r="D1629" s="762"/>
      <c r="E1629" s="762"/>
    </row>
    <row r="1630" spans="4:5" s="743" customFormat="1" ht="14.25" x14ac:dyDescent="0.2">
      <c r="D1630" s="762"/>
      <c r="E1630" s="762"/>
    </row>
    <row r="1631" spans="4:5" s="743" customFormat="1" ht="14.25" x14ac:dyDescent="0.2">
      <c r="D1631" s="762"/>
      <c r="E1631" s="762"/>
    </row>
    <row r="1632" spans="4:5" s="743" customFormat="1" ht="14.25" x14ac:dyDescent="0.2">
      <c r="D1632" s="762"/>
      <c r="E1632" s="762"/>
    </row>
    <row r="1633" spans="4:5" s="743" customFormat="1" ht="14.25" x14ac:dyDescent="0.2">
      <c r="D1633" s="762"/>
      <c r="E1633" s="762"/>
    </row>
    <row r="1634" spans="4:5" s="743" customFormat="1" ht="14.25" x14ac:dyDescent="0.2">
      <c r="D1634" s="762"/>
      <c r="E1634" s="762"/>
    </row>
    <row r="1635" spans="4:5" s="743" customFormat="1" ht="14.25" x14ac:dyDescent="0.2">
      <c r="D1635" s="762"/>
      <c r="E1635" s="762"/>
    </row>
    <row r="1636" spans="4:5" s="743" customFormat="1" ht="14.25" x14ac:dyDescent="0.2">
      <c r="D1636" s="762"/>
      <c r="E1636" s="762"/>
    </row>
    <row r="1637" spans="4:5" s="743" customFormat="1" ht="14.25" x14ac:dyDescent="0.2">
      <c r="D1637" s="762"/>
      <c r="E1637" s="762"/>
    </row>
    <row r="1638" spans="4:5" s="743" customFormat="1" ht="14.25" x14ac:dyDescent="0.2">
      <c r="D1638" s="762"/>
      <c r="E1638" s="762"/>
    </row>
    <row r="1639" spans="4:5" s="743" customFormat="1" ht="14.25" x14ac:dyDescent="0.2">
      <c r="D1639" s="762"/>
      <c r="E1639" s="762"/>
    </row>
    <row r="1640" spans="4:5" s="743" customFormat="1" ht="14.25" x14ac:dyDescent="0.2">
      <c r="D1640" s="762"/>
      <c r="E1640" s="762"/>
    </row>
    <row r="1641" spans="4:5" s="743" customFormat="1" ht="14.25" x14ac:dyDescent="0.2">
      <c r="D1641" s="762"/>
      <c r="E1641" s="762"/>
    </row>
    <row r="1642" spans="4:5" s="743" customFormat="1" ht="14.25" x14ac:dyDescent="0.2">
      <c r="D1642" s="762"/>
      <c r="E1642" s="762"/>
    </row>
    <row r="1643" spans="4:5" s="743" customFormat="1" ht="14.25" x14ac:dyDescent="0.2">
      <c r="D1643" s="762"/>
      <c r="E1643" s="762"/>
    </row>
    <row r="1644" spans="4:5" s="743" customFormat="1" ht="14.25" x14ac:dyDescent="0.2">
      <c r="D1644" s="762"/>
      <c r="E1644" s="762"/>
    </row>
    <row r="1645" spans="4:5" s="743" customFormat="1" ht="14.25" x14ac:dyDescent="0.2">
      <c r="D1645" s="762"/>
      <c r="E1645" s="762"/>
    </row>
    <row r="1646" spans="4:5" s="743" customFormat="1" ht="14.25" x14ac:dyDescent="0.2">
      <c r="D1646" s="762"/>
      <c r="E1646" s="762"/>
    </row>
    <row r="1647" spans="4:5" s="743" customFormat="1" ht="14.25" x14ac:dyDescent="0.2">
      <c r="D1647" s="762"/>
      <c r="E1647" s="762"/>
    </row>
    <row r="1648" spans="4:5" s="743" customFormat="1" ht="14.25" x14ac:dyDescent="0.2">
      <c r="D1648" s="762"/>
      <c r="E1648" s="762"/>
    </row>
    <row r="1649" spans="4:5" s="743" customFormat="1" ht="14.25" x14ac:dyDescent="0.2">
      <c r="D1649" s="762"/>
      <c r="E1649" s="762"/>
    </row>
    <row r="1650" spans="4:5" s="743" customFormat="1" ht="14.25" x14ac:dyDescent="0.2">
      <c r="D1650" s="762"/>
      <c r="E1650" s="762"/>
    </row>
    <row r="1651" spans="4:5" s="743" customFormat="1" ht="14.25" x14ac:dyDescent="0.2">
      <c r="D1651" s="762"/>
      <c r="E1651" s="762"/>
    </row>
    <row r="1652" spans="4:5" s="743" customFormat="1" ht="14.25" x14ac:dyDescent="0.2">
      <c r="D1652" s="762"/>
      <c r="E1652" s="762"/>
    </row>
    <row r="1653" spans="4:5" s="743" customFormat="1" ht="14.25" x14ac:dyDescent="0.2">
      <c r="D1653" s="762"/>
      <c r="E1653" s="762"/>
    </row>
    <row r="1654" spans="4:5" s="743" customFormat="1" ht="14.25" x14ac:dyDescent="0.2">
      <c r="D1654" s="762"/>
      <c r="E1654" s="762"/>
    </row>
    <row r="1655" spans="4:5" s="743" customFormat="1" ht="14.25" x14ac:dyDescent="0.2">
      <c r="D1655" s="762"/>
      <c r="E1655" s="762"/>
    </row>
    <row r="1656" spans="4:5" s="743" customFormat="1" ht="14.25" x14ac:dyDescent="0.2">
      <c r="D1656" s="762"/>
      <c r="E1656" s="762"/>
    </row>
    <row r="1657" spans="4:5" s="743" customFormat="1" ht="14.25" x14ac:dyDescent="0.2">
      <c r="D1657" s="762"/>
      <c r="E1657" s="762"/>
    </row>
    <row r="1658" spans="4:5" s="743" customFormat="1" ht="14.25" x14ac:dyDescent="0.2">
      <c r="D1658" s="762"/>
      <c r="E1658" s="762"/>
    </row>
    <row r="1659" spans="4:5" s="743" customFormat="1" ht="14.25" x14ac:dyDescent="0.2">
      <c r="D1659" s="762"/>
      <c r="E1659" s="762"/>
    </row>
    <row r="1660" spans="4:5" s="743" customFormat="1" ht="14.25" x14ac:dyDescent="0.2">
      <c r="D1660" s="762"/>
      <c r="E1660" s="762"/>
    </row>
    <row r="1661" spans="4:5" s="743" customFormat="1" ht="14.25" x14ac:dyDescent="0.2">
      <c r="D1661" s="762"/>
      <c r="E1661" s="762"/>
    </row>
    <row r="1662" spans="4:5" s="743" customFormat="1" ht="14.25" x14ac:dyDescent="0.2">
      <c r="D1662" s="762"/>
      <c r="E1662" s="762"/>
    </row>
    <row r="1663" spans="4:5" s="743" customFormat="1" ht="14.25" x14ac:dyDescent="0.2">
      <c r="D1663" s="762"/>
      <c r="E1663" s="762"/>
    </row>
    <row r="1664" spans="4:5" s="743" customFormat="1" ht="14.25" x14ac:dyDescent="0.2">
      <c r="D1664" s="762"/>
      <c r="E1664" s="762"/>
    </row>
    <row r="1665" spans="4:5" s="743" customFormat="1" ht="14.25" x14ac:dyDescent="0.2">
      <c r="D1665" s="762"/>
      <c r="E1665" s="762"/>
    </row>
    <row r="1666" spans="4:5" s="743" customFormat="1" ht="14.25" x14ac:dyDescent="0.2">
      <c r="D1666" s="762"/>
      <c r="E1666" s="762"/>
    </row>
    <row r="1667" spans="4:5" s="743" customFormat="1" ht="14.25" x14ac:dyDescent="0.2">
      <c r="D1667" s="762"/>
      <c r="E1667" s="762"/>
    </row>
    <row r="1668" spans="4:5" s="743" customFormat="1" ht="14.25" x14ac:dyDescent="0.2">
      <c r="D1668" s="762"/>
      <c r="E1668" s="762"/>
    </row>
    <row r="1669" spans="4:5" s="743" customFormat="1" ht="14.25" x14ac:dyDescent="0.2">
      <c r="D1669" s="762"/>
      <c r="E1669" s="762"/>
    </row>
    <row r="1670" spans="4:5" s="743" customFormat="1" ht="14.25" x14ac:dyDescent="0.2">
      <c r="D1670" s="762"/>
      <c r="E1670" s="762"/>
    </row>
    <row r="1671" spans="4:5" s="743" customFormat="1" ht="14.25" x14ac:dyDescent="0.2">
      <c r="D1671" s="762"/>
      <c r="E1671" s="762"/>
    </row>
    <row r="1672" spans="4:5" s="743" customFormat="1" ht="14.25" x14ac:dyDescent="0.2">
      <c r="D1672" s="762"/>
      <c r="E1672" s="762"/>
    </row>
    <row r="1673" spans="4:5" s="743" customFormat="1" ht="14.25" x14ac:dyDescent="0.2">
      <c r="D1673" s="762"/>
      <c r="E1673" s="762"/>
    </row>
    <row r="1674" spans="4:5" s="743" customFormat="1" ht="14.25" x14ac:dyDescent="0.2">
      <c r="D1674" s="762"/>
      <c r="E1674" s="762"/>
    </row>
    <row r="1675" spans="4:5" s="743" customFormat="1" ht="14.25" x14ac:dyDescent="0.2">
      <c r="D1675" s="762"/>
      <c r="E1675" s="762"/>
    </row>
    <row r="1676" spans="4:5" s="743" customFormat="1" ht="14.25" x14ac:dyDescent="0.2">
      <c r="D1676" s="762"/>
      <c r="E1676" s="762"/>
    </row>
    <row r="1677" spans="4:5" s="743" customFormat="1" ht="14.25" x14ac:dyDescent="0.2">
      <c r="D1677" s="762"/>
      <c r="E1677" s="762"/>
    </row>
    <row r="1678" spans="4:5" s="743" customFormat="1" ht="14.25" x14ac:dyDescent="0.2">
      <c r="D1678" s="762"/>
      <c r="E1678" s="762"/>
    </row>
    <row r="1679" spans="4:5" s="743" customFormat="1" ht="14.25" x14ac:dyDescent="0.2">
      <c r="D1679" s="762"/>
      <c r="E1679" s="762"/>
    </row>
    <row r="1680" spans="4:5" s="743" customFormat="1" ht="14.25" x14ac:dyDescent="0.2">
      <c r="D1680" s="762"/>
      <c r="E1680" s="762"/>
    </row>
    <row r="1681" spans="4:5" s="743" customFormat="1" ht="14.25" x14ac:dyDescent="0.2">
      <c r="D1681" s="762"/>
      <c r="E1681" s="762"/>
    </row>
    <row r="1682" spans="4:5" s="743" customFormat="1" ht="14.25" x14ac:dyDescent="0.2">
      <c r="D1682" s="762"/>
      <c r="E1682" s="762"/>
    </row>
    <row r="1683" spans="4:5" s="743" customFormat="1" ht="14.25" x14ac:dyDescent="0.2">
      <c r="D1683" s="762"/>
      <c r="E1683" s="762"/>
    </row>
    <row r="1684" spans="4:5" s="743" customFormat="1" ht="14.25" x14ac:dyDescent="0.2">
      <c r="D1684" s="762"/>
      <c r="E1684" s="762"/>
    </row>
    <row r="1685" spans="4:5" s="743" customFormat="1" ht="14.25" x14ac:dyDescent="0.2">
      <c r="D1685" s="762"/>
      <c r="E1685" s="762"/>
    </row>
    <row r="1686" spans="4:5" s="743" customFormat="1" ht="14.25" x14ac:dyDescent="0.2">
      <c r="D1686" s="762"/>
      <c r="E1686" s="762"/>
    </row>
    <row r="1687" spans="4:5" s="743" customFormat="1" ht="14.25" x14ac:dyDescent="0.2">
      <c r="D1687" s="762"/>
      <c r="E1687" s="762"/>
    </row>
    <row r="1688" spans="4:5" s="743" customFormat="1" ht="14.25" x14ac:dyDescent="0.2">
      <c r="D1688" s="762"/>
      <c r="E1688" s="762"/>
    </row>
    <row r="1689" spans="4:5" s="743" customFormat="1" ht="14.25" x14ac:dyDescent="0.2">
      <c r="D1689" s="762"/>
      <c r="E1689" s="762"/>
    </row>
    <row r="1690" spans="4:5" s="743" customFormat="1" ht="14.25" x14ac:dyDescent="0.2">
      <c r="D1690" s="762"/>
      <c r="E1690" s="762"/>
    </row>
    <row r="1691" spans="4:5" s="743" customFormat="1" ht="14.25" x14ac:dyDescent="0.2">
      <c r="D1691" s="762"/>
      <c r="E1691" s="762"/>
    </row>
    <row r="1692" spans="4:5" s="743" customFormat="1" ht="14.25" x14ac:dyDescent="0.2">
      <c r="D1692" s="762"/>
      <c r="E1692" s="762"/>
    </row>
    <row r="1693" spans="4:5" s="743" customFormat="1" ht="14.25" x14ac:dyDescent="0.2">
      <c r="D1693" s="762"/>
      <c r="E1693" s="762"/>
    </row>
    <row r="1694" spans="4:5" s="743" customFormat="1" ht="14.25" x14ac:dyDescent="0.2">
      <c r="D1694" s="762"/>
      <c r="E1694" s="762"/>
    </row>
    <row r="1695" spans="4:5" s="743" customFormat="1" ht="14.25" x14ac:dyDescent="0.2">
      <c r="D1695" s="762"/>
      <c r="E1695" s="762"/>
    </row>
    <row r="1696" spans="4:5" s="743" customFormat="1" ht="14.25" x14ac:dyDescent="0.2">
      <c r="D1696" s="762"/>
      <c r="E1696" s="762"/>
    </row>
    <row r="1697" spans="4:5" s="743" customFormat="1" ht="14.25" x14ac:dyDescent="0.2">
      <c r="D1697" s="762"/>
      <c r="E1697" s="762"/>
    </row>
    <row r="1698" spans="4:5" s="743" customFormat="1" ht="14.25" x14ac:dyDescent="0.2">
      <c r="D1698" s="762"/>
      <c r="E1698" s="762"/>
    </row>
    <row r="1699" spans="4:5" s="743" customFormat="1" ht="14.25" x14ac:dyDescent="0.2">
      <c r="D1699" s="762"/>
      <c r="E1699" s="762"/>
    </row>
    <row r="1700" spans="4:5" s="743" customFormat="1" ht="14.25" x14ac:dyDescent="0.2">
      <c r="D1700" s="762"/>
      <c r="E1700" s="762"/>
    </row>
    <row r="1701" spans="4:5" s="743" customFormat="1" ht="14.25" x14ac:dyDescent="0.2">
      <c r="D1701" s="762"/>
      <c r="E1701" s="762"/>
    </row>
    <row r="1702" spans="4:5" s="743" customFormat="1" ht="14.25" x14ac:dyDescent="0.2">
      <c r="D1702" s="762"/>
      <c r="E1702" s="762"/>
    </row>
    <row r="1703" spans="4:5" s="743" customFormat="1" ht="14.25" x14ac:dyDescent="0.2">
      <c r="D1703" s="762"/>
      <c r="E1703" s="762"/>
    </row>
    <row r="1704" spans="4:5" s="743" customFormat="1" ht="14.25" x14ac:dyDescent="0.2">
      <c r="D1704" s="762"/>
      <c r="E1704" s="762"/>
    </row>
    <row r="1705" spans="4:5" s="743" customFormat="1" ht="14.25" x14ac:dyDescent="0.2">
      <c r="D1705" s="762"/>
      <c r="E1705" s="762"/>
    </row>
    <row r="1706" spans="4:5" s="743" customFormat="1" ht="14.25" x14ac:dyDescent="0.2">
      <c r="D1706" s="762"/>
      <c r="E1706" s="762"/>
    </row>
    <row r="1707" spans="4:5" s="743" customFormat="1" ht="14.25" x14ac:dyDescent="0.2">
      <c r="D1707" s="762"/>
      <c r="E1707" s="762"/>
    </row>
    <row r="1708" spans="4:5" s="743" customFormat="1" ht="14.25" x14ac:dyDescent="0.2">
      <c r="D1708" s="762"/>
      <c r="E1708" s="762"/>
    </row>
    <row r="1709" spans="4:5" s="743" customFormat="1" ht="14.25" x14ac:dyDescent="0.2">
      <c r="D1709" s="762"/>
      <c r="E1709" s="762"/>
    </row>
    <row r="1710" spans="4:5" s="743" customFormat="1" ht="14.25" x14ac:dyDescent="0.2">
      <c r="D1710" s="762"/>
      <c r="E1710" s="762"/>
    </row>
    <row r="1711" spans="4:5" s="743" customFormat="1" ht="14.25" x14ac:dyDescent="0.2">
      <c r="D1711" s="762"/>
      <c r="E1711" s="762"/>
    </row>
    <row r="1712" spans="4:5" s="743" customFormat="1" ht="14.25" x14ac:dyDescent="0.2">
      <c r="D1712" s="762"/>
      <c r="E1712" s="762"/>
    </row>
    <row r="1713" spans="4:5" s="743" customFormat="1" ht="14.25" x14ac:dyDescent="0.2">
      <c r="D1713" s="762"/>
      <c r="E1713" s="762"/>
    </row>
    <row r="1714" spans="4:5" s="743" customFormat="1" ht="14.25" x14ac:dyDescent="0.2">
      <c r="D1714" s="762"/>
      <c r="E1714" s="762"/>
    </row>
    <row r="1715" spans="4:5" s="743" customFormat="1" ht="14.25" x14ac:dyDescent="0.2">
      <c r="D1715" s="762"/>
      <c r="E1715" s="762"/>
    </row>
    <row r="1716" spans="4:5" s="743" customFormat="1" ht="14.25" x14ac:dyDescent="0.2">
      <c r="D1716" s="762"/>
      <c r="E1716" s="762"/>
    </row>
    <row r="1717" spans="4:5" s="743" customFormat="1" ht="14.25" x14ac:dyDescent="0.2">
      <c r="D1717" s="762"/>
      <c r="E1717" s="762"/>
    </row>
    <row r="1718" spans="4:5" s="743" customFormat="1" ht="14.25" x14ac:dyDescent="0.2">
      <c r="D1718" s="762"/>
      <c r="E1718" s="762"/>
    </row>
    <row r="1719" spans="4:5" s="743" customFormat="1" ht="14.25" x14ac:dyDescent="0.2">
      <c r="D1719" s="762"/>
      <c r="E1719" s="762"/>
    </row>
    <row r="1720" spans="4:5" s="743" customFormat="1" ht="14.25" x14ac:dyDescent="0.2">
      <c r="D1720" s="762"/>
      <c r="E1720" s="762"/>
    </row>
    <row r="1721" spans="4:5" s="743" customFormat="1" ht="14.25" x14ac:dyDescent="0.2">
      <c r="D1721" s="762"/>
      <c r="E1721" s="762"/>
    </row>
    <row r="1722" spans="4:5" s="743" customFormat="1" ht="14.25" x14ac:dyDescent="0.2">
      <c r="D1722" s="762"/>
      <c r="E1722" s="762"/>
    </row>
    <row r="1723" spans="4:5" s="743" customFormat="1" ht="14.25" x14ac:dyDescent="0.2">
      <c r="D1723" s="762"/>
      <c r="E1723" s="762"/>
    </row>
    <row r="1724" spans="4:5" s="743" customFormat="1" ht="14.25" x14ac:dyDescent="0.2">
      <c r="D1724" s="762"/>
      <c r="E1724" s="762"/>
    </row>
    <row r="1725" spans="4:5" s="743" customFormat="1" ht="14.25" x14ac:dyDescent="0.2">
      <c r="D1725" s="762"/>
      <c r="E1725" s="762"/>
    </row>
    <row r="1726" spans="4:5" s="743" customFormat="1" ht="14.25" x14ac:dyDescent="0.2">
      <c r="D1726" s="762"/>
      <c r="E1726" s="762"/>
    </row>
    <row r="1727" spans="4:5" s="743" customFormat="1" ht="14.25" x14ac:dyDescent="0.2">
      <c r="D1727" s="762"/>
      <c r="E1727" s="762"/>
    </row>
    <row r="1728" spans="4:5" s="743" customFormat="1" ht="14.25" x14ac:dyDescent="0.2">
      <c r="D1728" s="762"/>
      <c r="E1728" s="762"/>
    </row>
    <row r="1729" spans="4:5" s="743" customFormat="1" ht="14.25" x14ac:dyDescent="0.2">
      <c r="D1729" s="762"/>
      <c r="E1729" s="762"/>
    </row>
    <row r="1730" spans="4:5" s="743" customFormat="1" ht="14.25" x14ac:dyDescent="0.2">
      <c r="D1730" s="762"/>
      <c r="E1730" s="762"/>
    </row>
    <row r="1731" spans="4:5" s="743" customFormat="1" ht="14.25" x14ac:dyDescent="0.2">
      <c r="D1731" s="762"/>
      <c r="E1731" s="762"/>
    </row>
    <row r="1732" spans="4:5" s="743" customFormat="1" ht="14.25" x14ac:dyDescent="0.2">
      <c r="D1732" s="762"/>
      <c r="E1732" s="762"/>
    </row>
    <row r="1733" spans="4:5" s="743" customFormat="1" ht="14.25" x14ac:dyDescent="0.2">
      <c r="D1733" s="762"/>
      <c r="E1733" s="762"/>
    </row>
    <row r="1734" spans="4:5" s="743" customFormat="1" ht="14.25" x14ac:dyDescent="0.2">
      <c r="D1734" s="762"/>
      <c r="E1734" s="762"/>
    </row>
    <row r="1735" spans="4:5" s="743" customFormat="1" ht="14.25" x14ac:dyDescent="0.2">
      <c r="D1735" s="762"/>
      <c r="E1735" s="762"/>
    </row>
    <row r="1736" spans="4:5" s="743" customFormat="1" ht="14.25" x14ac:dyDescent="0.2">
      <c r="D1736" s="762"/>
      <c r="E1736" s="762"/>
    </row>
    <row r="1737" spans="4:5" s="743" customFormat="1" ht="14.25" x14ac:dyDescent="0.2">
      <c r="D1737" s="762"/>
      <c r="E1737" s="762"/>
    </row>
    <row r="1738" spans="4:5" s="743" customFormat="1" ht="14.25" x14ac:dyDescent="0.2">
      <c r="D1738" s="762"/>
      <c r="E1738" s="762"/>
    </row>
    <row r="1739" spans="4:5" s="743" customFormat="1" ht="14.25" x14ac:dyDescent="0.2">
      <c r="D1739" s="762"/>
      <c r="E1739" s="762"/>
    </row>
    <row r="1740" spans="4:5" s="743" customFormat="1" ht="14.25" x14ac:dyDescent="0.2">
      <c r="D1740" s="762"/>
      <c r="E1740" s="762"/>
    </row>
    <row r="1741" spans="4:5" s="743" customFormat="1" ht="14.25" x14ac:dyDescent="0.2">
      <c r="D1741" s="762"/>
      <c r="E1741" s="762"/>
    </row>
    <row r="1742" spans="4:5" s="743" customFormat="1" ht="14.25" x14ac:dyDescent="0.2">
      <c r="D1742" s="762"/>
      <c r="E1742" s="762"/>
    </row>
    <row r="1743" spans="4:5" s="743" customFormat="1" ht="14.25" x14ac:dyDescent="0.2">
      <c r="D1743" s="762"/>
      <c r="E1743" s="762"/>
    </row>
    <row r="1744" spans="4:5" s="743" customFormat="1" ht="14.25" x14ac:dyDescent="0.2">
      <c r="D1744" s="762"/>
      <c r="E1744" s="762"/>
    </row>
    <row r="1745" spans="4:5" s="743" customFormat="1" ht="14.25" x14ac:dyDescent="0.2">
      <c r="D1745" s="762"/>
      <c r="E1745" s="762"/>
    </row>
    <row r="1746" spans="4:5" s="743" customFormat="1" ht="14.25" x14ac:dyDescent="0.2">
      <c r="D1746" s="762"/>
      <c r="E1746" s="762"/>
    </row>
    <row r="1747" spans="4:5" s="743" customFormat="1" ht="14.25" x14ac:dyDescent="0.2">
      <c r="D1747" s="762"/>
      <c r="E1747" s="762"/>
    </row>
    <row r="1748" spans="4:5" s="743" customFormat="1" ht="14.25" x14ac:dyDescent="0.2">
      <c r="D1748" s="762"/>
      <c r="E1748" s="762"/>
    </row>
    <row r="1749" spans="4:5" s="743" customFormat="1" ht="14.25" x14ac:dyDescent="0.2">
      <c r="D1749" s="762"/>
      <c r="E1749" s="762"/>
    </row>
    <row r="1750" spans="4:5" s="743" customFormat="1" ht="14.25" x14ac:dyDescent="0.2">
      <c r="D1750" s="762"/>
      <c r="E1750" s="762"/>
    </row>
    <row r="1751" spans="4:5" s="743" customFormat="1" ht="14.25" x14ac:dyDescent="0.2">
      <c r="D1751" s="762"/>
      <c r="E1751" s="762"/>
    </row>
    <row r="1752" spans="4:5" s="743" customFormat="1" ht="14.25" x14ac:dyDescent="0.2">
      <c r="D1752" s="762"/>
      <c r="E1752" s="762"/>
    </row>
    <row r="1753" spans="4:5" s="743" customFormat="1" ht="14.25" x14ac:dyDescent="0.2">
      <c r="D1753" s="762"/>
      <c r="E1753" s="762"/>
    </row>
    <row r="1754" spans="4:5" s="743" customFormat="1" ht="14.25" x14ac:dyDescent="0.2">
      <c r="D1754" s="762"/>
      <c r="E1754" s="762"/>
    </row>
    <row r="1755" spans="4:5" s="743" customFormat="1" ht="14.25" x14ac:dyDescent="0.2">
      <c r="D1755" s="762"/>
      <c r="E1755" s="762"/>
    </row>
    <row r="1756" spans="4:5" s="743" customFormat="1" ht="14.25" x14ac:dyDescent="0.2">
      <c r="D1756" s="762"/>
      <c r="E1756" s="762"/>
    </row>
    <row r="1757" spans="4:5" s="743" customFormat="1" ht="14.25" x14ac:dyDescent="0.2">
      <c r="D1757" s="762"/>
      <c r="E1757" s="762"/>
    </row>
    <row r="1758" spans="4:5" s="743" customFormat="1" ht="14.25" x14ac:dyDescent="0.2">
      <c r="D1758" s="762"/>
      <c r="E1758" s="762"/>
    </row>
    <row r="1759" spans="4:5" s="743" customFormat="1" ht="14.25" x14ac:dyDescent="0.2">
      <c r="D1759" s="762"/>
      <c r="E1759" s="762"/>
    </row>
    <row r="1760" spans="4:5" s="743" customFormat="1" ht="14.25" x14ac:dyDescent="0.2">
      <c r="D1760" s="762"/>
      <c r="E1760" s="762"/>
    </row>
    <row r="1761" spans="4:5" s="743" customFormat="1" ht="14.25" x14ac:dyDescent="0.2">
      <c r="D1761" s="762"/>
      <c r="E1761" s="762"/>
    </row>
    <row r="1762" spans="4:5" s="743" customFormat="1" ht="14.25" x14ac:dyDescent="0.2">
      <c r="D1762" s="762"/>
      <c r="E1762" s="762"/>
    </row>
    <row r="1763" spans="4:5" s="743" customFormat="1" ht="14.25" x14ac:dyDescent="0.2">
      <c r="D1763" s="762"/>
      <c r="E1763" s="762"/>
    </row>
    <row r="1764" spans="4:5" s="743" customFormat="1" ht="14.25" x14ac:dyDescent="0.2">
      <c r="D1764" s="762"/>
      <c r="E1764" s="762"/>
    </row>
    <row r="1765" spans="4:5" s="743" customFormat="1" ht="14.25" x14ac:dyDescent="0.2">
      <c r="D1765" s="762"/>
      <c r="E1765" s="762"/>
    </row>
    <row r="1766" spans="4:5" s="743" customFormat="1" ht="14.25" x14ac:dyDescent="0.2">
      <c r="D1766" s="762"/>
      <c r="E1766" s="762"/>
    </row>
    <row r="1767" spans="4:5" s="743" customFormat="1" ht="14.25" x14ac:dyDescent="0.2">
      <c r="D1767" s="762"/>
      <c r="E1767" s="762"/>
    </row>
    <row r="1768" spans="4:5" s="743" customFormat="1" ht="14.25" x14ac:dyDescent="0.2">
      <c r="D1768" s="762"/>
      <c r="E1768" s="762"/>
    </row>
    <row r="1769" spans="4:5" s="743" customFormat="1" ht="14.25" x14ac:dyDescent="0.2">
      <c r="D1769" s="762"/>
      <c r="E1769" s="762"/>
    </row>
    <row r="1770" spans="4:5" s="743" customFormat="1" ht="14.25" x14ac:dyDescent="0.2">
      <c r="D1770" s="762"/>
      <c r="E1770" s="762"/>
    </row>
    <row r="1771" spans="4:5" s="743" customFormat="1" ht="14.25" x14ac:dyDescent="0.2">
      <c r="D1771" s="762"/>
      <c r="E1771" s="762"/>
    </row>
    <row r="1772" spans="4:5" s="743" customFormat="1" ht="14.25" x14ac:dyDescent="0.2">
      <c r="D1772" s="762"/>
      <c r="E1772" s="762"/>
    </row>
    <row r="1773" spans="4:5" s="743" customFormat="1" ht="14.25" x14ac:dyDescent="0.2">
      <c r="D1773" s="762"/>
      <c r="E1773" s="762"/>
    </row>
    <row r="1774" spans="4:5" s="743" customFormat="1" ht="14.25" x14ac:dyDescent="0.2">
      <c r="D1774" s="762"/>
      <c r="E1774" s="762"/>
    </row>
    <row r="1775" spans="4:5" s="743" customFormat="1" ht="14.25" x14ac:dyDescent="0.2">
      <c r="D1775" s="762"/>
      <c r="E1775" s="762"/>
    </row>
    <row r="1776" spans="4:5" s="743" customFormat="1" ht="14.25" x14ac:dyDescent="0.2">
      <c r="D1776" s="762"/>
      <c r="E1776" s="762"/>
    </row>
    <row r="1777" spans="4:5" s="743" customFormat="1" ht="14.25" x14ac:dyDescent="0.2">
      <c r="D1777" s="762"/>
      <c r="E1777" s="762"/>
    </row>
    <row r="1778" spans="4:5" s="743" customFormat="1" ht="14.25" x14ac:dyDescent="0.2">
      <c r="D1778" s="762"/>
      <c r="E1778" s="762"/>
    </row>
    <row r="1779" spans="4:5" s="743" customFormat="1" ht="14.25" x14ac:dyDescent="0.2">
      <c r="D1779" s="762"/>
      <c r="E1779" s="762"/>
    </row>
    <row r="1780" spans="4:5" s="743" customFormat="1" ht="14.25" x14ac:dyDescent="0.2">
      <c r="D1780" s="762"/>
      <c r="E1780" s="762"/>
    </row>
    <row r="1781" spans="4:5" s="743" customFormat="1" ht="14.25" x14ac:dyDescent="0.2">
      <c r="D1781" s="762"/>
      <c r="E1781" s="762"/>
    </row>
    <row r="1782" spans="4:5" s="743" customFormat="1" ht="14.25" x14ac:dyDescent="0.2">
      <c r="D1782" s="762"/>
      <c r="E1782" s="762"/>
    </row>
    <row r="1783" spans="4:5" s="743" customFormat="1" ht="14.25" x14ac:dyDescent="0.2">
      <c r="D1783" s="762"/>
      <c r="E1783" s="762"/>
    </row>
    <row r="1784" spans="4:5" s="743" customFormat="1" ht="14.25" x14ac:dyDescent="0.2">
      <c r="D1784" s="762"/>
      <c r="E1784" s="762"/>
    </row>
    <row r="1785" spans="4:5" s="743" customFormat="1" ht="14.25" x14ac:dyDescent="0.2">
      <c r="D1785" s="762"/>
      <c r="E1785" s="762"/>
    </row>
    <row r="1786" spans="4:5" s="743" customFormat="1" ht="14.25" x14ac:dyDescent="0.2">
      <c r="D1786" s="762"/>
      <c r="E1786" s="762"/>
    </row>
    <row r="1787" spans="4:5" s="743" customFormat="1" ht="14.25" x14ac:dyDescent="0.2">
      <c r="D1787" s="762"/>
      <c r="E1787" s="762"/>
    </row>
    <row r="1788" spans="4:5" s="743" customFormat="1" ht="14.25" x14ac:dyDescent="0.2">
      <c r="D1788" s="762"/>
      <c r="E1788" s="762"/>
    </row>
    <row r="1789" spans="4:5" s="743" customFormat="1" ht="14.25" x14ac:dyDescent="0.2">
      <c r="D1789" s="762"/>
      <c r="E1789" s="762"/>
    </row>
    <row r="1790" spans="4:5" s="743" customFormat="1" ht="14.25" x14ac:dyDescent="0.2">
      <c r="D1790" s="762"/>
      <c r="E1790" s="762"/>
    </row>
    <row r="1791" spans="4:5" s="743" customFormat="1" ht="14.25" x14ac:dyDescent="0.2">
      <c r="D1791" s="762"/>
      <c r="E1791" s="762"/>
    </row>
    <row r="1792" spans="4:5" s="743" customFormat="1" ht="14.25" x14ac:dyDescent="0.2">
      <c r="D1792" s="762"/>
      <c r="E1792" s="762"/>
    </row>
    <row r="1793" spans="4:5" s="743" customFormat="1" ht="14.25" x14ac:dyDescent="0.2">
      <c r="D1793" s="762"/>
      <c r="E1793" s="762"/>
    </row>
    <row r="1794" spans="4:5" s="743" customFormat="1" ht="14.25" x14ac:dyDescent="0.2">
      <c r="D1794" s="762"/>
      <c r="E1794" s="762"/>
    </row>
    <row r="1795" spans="4:5" s="743" customFormat="1" ht="14.25" x14ac:dyDescent="0.2">
      <c r="D1795" s="762"/>
      <c r="E1795" s="762"/>
    </row>
    <row r="1796" spans="4:5" s="743" customFormat="1" ht="14.25" x14ac:dyDescent="0.2">
      <c r="D1796" s="762"/>
      <c r="E1796" s="762"/>
    </row>
    <row r="1797" spans="4:5" s="743" customFormat="1" ht="14.25" x14ac:dyDescent="0.2">
      <c r="D1797" s="762"/>
      <c r="E1797" s="762"/>
    </row>
    <row r="1798" spans="4:5" s="743" customFormat="1" ht="14.25" x14ac:dyDescent="0.2">
      <c r="D1798" s="762"/>
      <c r="E1798" s="762"/>
    </row>
    <row r="1799" spans="4:5" s="743" customFormat="1" ht="14.25" x14ac:dyDescent="0.2">
      <c r="D1799" s="762"/>
      <c r="E1799" s="762"/>
    </row>
    <row r="1800" spans="4:5" s="743" customFormat="1" ht="14.25" x14ac:dyDescent="0.2">
      <c r="D1800" s="762"/>
      <c r="E1800" s="762"/>
    </row>
    <row r="1801" spans="4:5" s="743" customFormat="1" ht="14.25" x14ac:dyDescent="0.2">
      <c r="D1801" s="762"/>
      <c r="E1801" s="762"/>
    </row>
    <row r="1802" spans="4:5" s="743" customFormat="1" ht="14.25" x14ac:dyDescent="0.2">
      <c r="D1802" s="762"/>
      <c r="E1802" s="762"/>
    </row>
    <row r="1803" spans="4:5" s="743" customFormat="1" ht="14.25" x14ac:dyDescent="0.2">
      <c r="D1803" s="762"/>
      <c r="E1803" s="762"/>
    </row>
    <row r="1804" spans="4:5" s="743" customFormat="1" ht="14.25" x14ac:dyDescent="0.2">
      <c r="D1804" s="762"/>
      <c r="E1804" s="762"/>
    </row>
    <row r="1805" spans="4:5" s="743" customFormat="1" ht="14.25" x14ac:dyDescent="0.2">
      <c r="D1805" s="762"/>
      <c r="E1805" s="762"/>
    </row>
    <row r="1806" spans="4:5" s="743" customFormat="1" ht="14.25" x14ac:dyDescent="0.2">
      <c r="D1806" s="762"/>
      <c r="E1806" s="762"/>
    </row>
    <row r="1807" spans="4:5" s="743" customFormat="1" ht="14.25" x14ac:dyDescent="0.2">
      <c r="D1807" s="762"/>
      <c r="E1807" s="762"/>
    </row>
    <row r="1808" spans="4:5" s="743" customFormat="1" ht="14.25" x14ac:dyDescent="0.2">
      <c r="D1808" s="762"/>
      <c r="E1808" s="762"/>
    </row>
    <row r="1809" spans="4:5" s="743" customFormat="1" ht="14.25" x14ac:dyDescent="0.2">
      <c r="D1809" s="762"/>
      <c r="E1809" s="762"/>
    </row>
    <row r="1810" spans="4:5" s="743" customFormat="1" ht="14.25" x14ac:dyDescent="0.2">
      <c r="D1810" s="762"/>
      <c r="E1810" s="762"/>
    </row>
    <row r="1811" spans="4:5" s="743" customFormat="1" ht="14.25" x14ac:dyDescent="0.2">
      <c r="D1811" s="762"/>
      <c r="E1811" s="762"/>
    </row>
    <row r="1812" spans="4:5" s="743" customFormat="1" ht="14.25" x14ac:dyDescent="0.2">
      <c r="D1812" s="762"/>
      <c r="E1812" s="762"/>
    </row>
    <row r="1813" spans="4:5" s="743" customFormat="1" ht="14.25" x14ac:dyDescent="0.2">
      <c r="D1813" s="762"/>
      <c r="E1813" s="762"/>
    </row>
    <row r="1814" spans="4:5" s="743" customFormat="1" ht="14.25" x14ac:dyDescent="0.2">
      <c r="D1814" s="762"/>
      <c r="E1814" s="762"/>
    </row>
    <row r="1815" spans="4:5" s="743" customFormat="1" ht="14.25" x14ac:dyDescent="0.2">
      <c r="D1815" s="762"/>
      <c r="E1815" s="762"/>
    </row>
    <row r="1816" spans="4:5" s="743" customFormat="1" ht="14.25" x14ac:dyDescent="0.2">
      <c r="D1816" s="762"/>
      <c r="E1816" s="762"/>
    </row>
    <row r="1817" spans="4:5" s="743" customFormat="1" ht="14.25" x14ac:dyDescent="0.2">
      <c r="D1817" s="762"/>
      <c r="E1817" s="762"/>
    </row>
    <row r="1818" spans="4:5" s="743" customFormat="1" ht="14.25" x14ac:dyDescent="0.2">
      <c r="D1818" s="762"/>
      <c r="E1818" s="762"/>
    </row>
    <row r="1819" spans="4:5" s="743" customFormat="1" ht="14.25" x14ac:dyDescent="0.2">
      <c r="D1819" s="762"/>
      <c r="E1819" s="762"/>
    </row>
    <row r="1820" spans="4:5" s="743" customFormat="1" ht="14.25" x14ac:dyDescent="0.2">
      <c r="D1820" s="762"/>
      <c r="E1820" s="762"/>
    </row>
    <row r="1821" spans="4:5" s="743" customFormat="1" ht="14.25" x14ac:dyDescent="0.2">
      <c r="D1821" s="762"/>
      <c r="E1821" s="762"/>
    </row>
    <row r="1822" spans="4:5" s="743" customFormat="1" ht="14.25" x14ac:dyDescent="0.2">
      <c r="D1822" s="762"/>
      <c r="E1822" s="762"/>
    </row>
    <row r="1823" spans="4:5" s="743" customFormat="1" ht="14.25" x14ac:dyDescent="0.2">
      <c r="D1823" s="762"/>
      <c r="E1823" s="762"/>
    </row>
    <row r="1824" spans="4:5" s="743" customFormat="1" ht="14.25" x14ac:dyDescent="0.2">
      <c r="D1824" s="762"/>
      <c r="E1824" s="762"/>
    </row>
    <row r="1825" spans="4:5" s="743" customFormat="1" ht="14.25" x14ac:dyDescent="0.2">
      <c r="D1825" s="762"/>
      <c r="E1825" s="762"/>
    </row>
    <row r="1826" spans="4:5" s="743" customFormat="1" ht="14.25" x14ac:dyDescent="0.2">
      <c r="D1826" s="762"/>
      <c r="E1826" s="762"/>
    </row>
    <row r="1827" spans="4:5" s="743" customFormat="1" ht="14.25" x14ac:dyDescent="0.2">
      <c r="D1827" s="762"/>
      <c r="E1827" s="762"/>
    </row>
    <row r="1828" spans="4:5" s="743" customFormat="1" ht="14.25" x14ac:dyDescent="0.2">
      <c r="D1828" s="762"/>
      <c r="E1828" s="762"/>
    </row>
    <row r="1829" spans="4:5" s="743" customFormat="1" ht="14.25" x14ac:dyDescent="0.2">
      <c r="D1829" s="762"/>
      <c r="E1829" s="762"/>
    </row>
    <row r="1830" spans="4:5" s="743" customFormat="1" ht="14.25" x14ac:dyDescent="0.2">
      <c r="D1830" s="762"/>
      <c r="E1830" s="762"/>
    </row>
    <row r="1831" spans="4:5" s="743" customFormat="1" ht="14.25" x14ac:dyDescent="0.2">
      <c r="D1831" s="762"/>
      <c r="E1831" s="762"/>
    </row>
    <row r="1832" spans="4:5" s="743" customFormat="1" ht="14.25" x14ac:dyDescent="0.2">
      <c r="D1832" s="762"/>
      <c r="E1832" s="762"/>
    </row>
    <row r="1833" spans="4:5" s="743" customFormat="1" ht="14.25" x14ac:dyDescent="0.2">
      <c r="D1833" s="762"/>
      <c r="E1833" s="762"/>
    </row>
    <row r="1834" spans="4:5" s="743" customFormat="1" ht="14.25" x14ac:dyDescent="0.2">
      <c r="D1834" s="762"/>
      <c r="E1834" s="762"/>
    </row>
    <row r="1835" spans="4:5" s="743" customFormat="1" ht="14.25" x14ac:dyDescent="0.2">
      <c r="D1835" s="762"/>
      <c r="E1835" s="762"/>
    </row>
    <row r="1836" spans="4:5" s="743" customFormat="1" ht="14.25" x14ac:dyDescent="0.2">
      <c r="D1836" s="762"/>
      <c r="E1836" s="762"/>
    </row>
    <row r="1837" spans="4:5" s="743" customFormat="1" ht="14.25" x14ac:dyDescent="0.2">
      <c r="D1837" s="762"/>
      <c r="E1837" s="762"/>
    </row>
    <row r="1838" spans="4:5" s="743" customFormat="1" ht="14.25" x14ac:dyDescent="0.2">
      <c r="D1838" s="762"/>
      <c r="E1838" s="762"/>
    </row>
    <row r="1839" spans="4:5" s="743" customFormat="1" ht="14.25" x14ac:dyDescent="0.2">
      <c r="D1839" s="762"/>
      <c r="E1839" s="762"/>
    </row>
    <row r="1840" spans="4:5" s="743" customFormat="1" ht="14.25" x14ac:dyDescent="0.2">
      <c r="D1840" s="762"/>
      <c r="E1840" s="762"/>
    </row>
    <row r="1841" spans="4:5" s="743" customFormat="1" ht="14.25" x14ac:dyDescent="0.2">
      <c r="D1841" s="762"/>
      <c r="E1841" s="762"/>
    </row>
    <row r="1842" spans="4:5" s="743" customFormat="1" ht="14.25" x14ac:dyDescent="0.2">
      <c r="D1842" s="762"/>
      <c r="E1842" s="762"/>
    </row>
    <row r="1843" spans="4:5" s="743" customFormat="1" ht="14.25" x14ac:dyDescent="0.2">
      <c r="D1843" s="762"/>
      <c r="E1843" s="762"/>
    </row>
    <row r="1844" spans="4:5" s="743" customFormat="1" ht="14.25" x14ac:dyDescent="0.2">
      <c r="D1844" s="762"/>
      <c r="E1844" s="762"/>
    </row>
    <row r="1845" spans="4:5" s="743" customFormat="1" ht="14.25" x14ac:dyDescent="0.2">
      <c r="D1845" s="762"/>
      <c r="E1845" s="762"/>
    </row>
    <row r="1846" spans="4:5" s="743" customFormat="1" ht="14.25" x14ac:dyDescent="0.2">
      <c r="D1846" s="762"/>
      <c r="E1846" s="762"/>
    </row>
    <row r="1847" spans="4:5" s="743" customFormat="1" ht="14.25" x14ac:dyDescent="0.2">
      <c r="D1847" s="762"/>
      <c r="E1847" s="762"/>
    </row>
    <row r="1848" spans="4:5" s="743" customFormat="1" ht="14.25" x14ac:dyDescent="0.2">
      <c r="D1848" s="762"/>
      <c r="E1848" s="762"/>
    </row>
    <row r="1849" spans="4:5" s="743" customFormat="1" ht="14.25" x14ac:dyDescent="0.2">
      <c r="D1849" s="762"/>
      <c r="E1849" s="762"/>
    </row>
    <row r="1850" spans="4:5" s="743" customFormat="1" ht="14.25" x14ac:dyDescent="0.2">
      <c r="D1850" s="762"/>
      <c r="E1850" s="762"/>
    </row>
    <row r="1851" spans="4:5" s="743" customFormat="1" ht="14.25" x14ac:dyDescent="0.2">
      <c r="D1851" s="762"/>
      <c r="E1851" s="762"/>
    </row>
    <row r="1852" spans="4:5" s="743" customFormat="1" ht="14.25" x14ac:dyDescent="0.2">
      <c r="D1852" s="762"/>
      <c r="E1852" s="762"/>
    </row>
    <row r="1853" spans="4:5" s="743" customFormat="1" ht="14.25" x14ac:dyDescent="0.2">
      <c r="D1853" s="762"/>
      <c r="E1853" s="762"/>
    </row>
    <row r="1854" spans="4:5" s="743" customFormat="1" ht="14.25" x14ac:dyDescent="0.2">
      <c r="D1854" s="762"/>
      <c r="E1854" s="762"/>
    </row>
    <row r="1855" spans="4:5" s="743" customFormat="1" ht="14.25" x14ac:dyDescent="0.2">
      <c r="D1855" s="762"/>
      <c r="E1855" s="762"/>
    </row>
    <row r="1856" spans="4:5" s="743" customFormat="1" ht="14.25" x14ac:dyDescent="0.2">
      <c r="D1856" s="762"/>
      <c r="E1856" s="762"/>
    </row>
    <row r="1857" spans="4:5" s="743" customFormat="1" ht="14.25" x14ac:dyDescent="0.2">
      <c r="D1857" s="762"/>
      <c r="E1857" s="762"/>
    </row>
    <row r="1858" spans="4:5" s="743" customFormat="1" ht="14.25" x14ac:dyDescent="0.2">
      <c r="D1858" s="762"/>
      <c r="E1858" s="762"/>
    </row>
    <row r="1859" spans="4:5" s="743" customFormat="1" ht="14.25" x14ac:dyDescent="0.2">
      <c r="D1859" s="762"/>
      <c r="E1859" s="762"/>
    </row>
    <row r="1860" spans="4:5" s="743" customFormat="1" ht="14.25" x14ac:dyDescent="0.2">
      <c r="D1860" s="762"/>
      <c r="E1860" s="762"/>
    </row>
    <row r="1861" spans="4:5" s="743" customFormat="1" ht="14.25" x14ac:dyDescent="0.2">
      <c r="D1861" s="762"/>
      <c r="E1861" s="762"/>
    </row>
    <row r="1862" spans="4:5" s="743" customFormat="1" ht="14.25" x14ac:dyDescent="0.2">
      <c r="D1862" s="762"/>
      <c r="E1862" s="762"/>
    </row>
    <row r="1863" spans="4:5" s="743" customFormat="1" ht="14.25" x14ac:dyDescent="0.2">
      <c r="D1863" s="762"/>
      <c r="E1863" s="762"/>
    </row>
    <row r="1864" spans="4:5" s="743" customFormat="1" ht="14.25" x14ac:dyDescent="0.2">
      <c r="D1864" s="762"/>
      <c r="E1864" s="762"/>
    </row>
    <row r="1865" spans="4:5" s="743" customFormat="1" ht="14.25" x14ac:dyDescent="0.2">
      <c r="D1865" s="762"/>
      <c r="E1865" s="762"/>
    </row>
    <row r="1866" spans="4:5" s="743" customFormat="1" ht="14.25" x14ac:dyDescent="0.2">
      <c r="D1866" s="762"/>
      <c r="E1866" s="762"/>
    </row>
    <row r="1867" spans="4:5" s="743" customFormat="1" ht="14.25" x14ac:dyDescent="0.2">
      <c r="D1867" s="762"/>
      <c r="E1867" s="762"/>
    </row>
    <row r="1868" spans="4:5" s="743" customFormat="1" ht="14.25" x14ac:dyDescent="0.2">
      <c r="D1868" s="762"/>
      <c r="E1868" s="762"/>
    </row>
    <row r="1869" spans="4:5" s="743" customFormat="1" ht="14.25" x14ac:dyDescent="0.2">
      <c r="D1869" s="762"/>
      <c r="E1869" s="762"/>
    </row>
    <row r="1870" spans="4:5" s="743" customFormat="1" ht="14.25" x14ac:dyDescent="0.2">
      <c r="D1870" s="762"/>
      <c r="E1870" s="762"/>
    </row>
    <row r="1871" spans="4:5" s="743" customFormat="1" ht="14.25" x14ac:dyDescent="0.2">
      <c r="D1871" s="762"/>
      <c r="E1871" s="762"/>
    </row>
    <row r="1872" spans="4:5" s="743" customFormat="1" ht="14.25" x14ac:dyDescent="0.2">
      <c r="D1872" s="762"/>
      <c r="E1872" s="762"/>
    </row>
    <row r="1873" spans="4:5" s="743" customFormat="1" ht="14.25" x14ac:dyDescent="0.2">
      <c r="D1873" s="762"/>
      <c r="E1873" s="762"/>
    </row>
    <row r="1874" spans="4:5" s="743" customFormat="1" ht="14.25" x14ac:dyDescent="0.2">
      <c r="D1874" s="762"/>
      <c r="E1874" s="762"/>
    </row>
    <row r="1875" spans="4:5" s="743" customFormat="1" ht="14.25" x14ac:dyDescent="0.2">
      <c r="D1875" s="762"/>
      <c r="E1875" s="762"/>
    </row>
    <row r="1876" spans="4:5" s="743" customFormat="1" ht="14.25" x14ac:dyDescent="0.2">
      <c r="D1876" s="762"/>
      <c r="E1876" s="762"/>
    </row>
    <row r="1877" spans="4:5" s="743" customFormat="1" ht="14.25" x14ac:dyDescent="0.2">
      <c r="D1877" s="762"/>
      <c r="E1877" s="762"/>
    </row>
    <row r="1878" spans="4:5" s="743" customFormat="1" ht="14.25" x14ac:dyDescent="0.2">
      <c r="D1878" s="762"/>
      <c r="E1878" s="762"/>
    </row>
    <row r="1879" spans="4:5" s="743" customFormat="1" ht="14.25" x14ac:dyDescent="0.2">
      <c r="D1879" s="762"/>
      <c r="E1879" s="762"/>
    </row>
    <row r="1880" spans="4:5" s="743" customFormat="1" ht="14.25" x14ac:dyDescent="0.2">
      <c r="D1880" s="762"/>
      <c r="E1880" s="762"/>
    </row>
    <row r="1881" spans="4:5" s="743" customFormat="1" ht="14.25" x14ac:dyDescent="0.2">
      <c r="D1881" s="762"/>
      <c r="E1881" s="762"/>
    </row>
    <row r="1882" spans="4:5" s="743" customFormat="1" ht="14.25" x14ac:dyDescent="0.2">
      <c r="D1882" s="762"/>
      <c r="E1882" s="762"/>
    </row>
    <row r="1883" spans="4:5" s="743" customFormat="1" ht="14.25" x14ac:dyDescent="0.2">
      <c r="D1883" s="762"/>
      <c r="E1883" s="762"/>
    </row>
    <row r="1884" spans="4:5" s="743" customFormat="1" ht="14.25" x14ac:dyDescent="0.2">
      <c r="D1884" s="762"/>
      <c r="E1884" s="762"/>
    </row>
    <row r="1885" spans="4:5" s="743" customFormat="1" ht="14.25" x14ac:dyDescent="0.2">
      <c r="D1885" s="762"/>
      <c r="E1885" s="762"/>
    </row>
    <row r="1886" spans="4:5" s="743" customFormat="1" ht="14.25" x14ac:dyDescent="0.2">
      <c r="D1886" s="762"/>
      <c r="E1886" s="762"/>
    </row>
    <row r="1887" spans="4:5" s="743" customFormat="1" ht="14.25" x14ac:dyDescent="0.2">
      <c r="D1887" s="762"/>
      <c r="E1887" s="762"/>
    </row>
    <row r="1888" spans="4:5" s="743" customFormat="1" ht="14.25" x14ac:dyDescent="0.2">
      <c r="D1888" s="762"/>
      <c r="E1888" s="762"/>
    </row>
    <row r="1889" spans="4:5" s="743" customFormat="1" ht="14.25" x14ac:dyDescent="0.2">
      <c r="D1889" s="762"/>
      <c r="E1889" s="762"/>
    </row>
    <row r="1890" spans="4:5" s="743" customFormat="1" ht="14.25" x14ac:dyDescent="0.2">
      <c r="D1890" s="762"/>
      <c r="E1890" s="762"/>
    </row>
    <row r="1891" spans="4:5" s="743" customFormat="1" ht="14.25" x14ac:dyDescent="0.2">
      <c r="D1891" s="762"/>
      <c r="E1891" s="762"/>
    </row>
    <row r="1892" spans="4:5" s="743" customFormat="1" ht="14.25" x14ac:dyDescent="0.2">
      <c r="D1892" s="762"/>
      <c r="E1892" s="762"/>
    </row>
    <row r="1893" spans="4:5" s="743" customFormat="1" ht="14.25" x14ac:dyDescent="0.2">
      <c r="D1893" s="762"/>
      <c r="E1893" s="762"/>
    </row>
    <row r="1894" spans="4:5" s="743" customFormat="1" ht="14.25" x14ac:dyDescent="0.2">
      <c r="D1894" s="762"/>
      <c r="E1894" s="762"/>
    </row>
    <row r="1895" spans="4:5" s="743" customFormat="1" ht="14.25" x14ac:dyDescent="0.2">
      <c r="D1895" s="762"/>
      <c r="E1895" s="762"/>
    </row>
    <row r="1896" spans="4:5" s="743" customFormat="1" ht="14.25" x14ac:dyDescent="0.2">
      <c r="D1896" s="762"/>
      <c r="E1896" s="762"/>
    </row>
    <row r="1897" spans="4:5" s="743" customFormat="1" ht="14.25" x14ac:dyDescent="0.2">
      <c r="D1897" s="762"/>
      <c r="E1897" s="762"/>
    </row>
    <row r="1898" spans="4:5" s="743" customFormat="1" ht="14.25" x14ac:dyDescent="0.2">
      <c r="D1898" s="762"/>
      <c r="E1898" s="762"/>
    </row>
    <row r="1899" spans="4:5" s="743" customFormat="1" ht="14.25" x14ac:dyDescent="0.2">
      <c r="D1899" s="762"/>
      <c r="E1899" s="762"/>
    </row>
    <row r="1900" spans="4:5" s="743" customFormat="1" ht="14.25" x14ac:dyDescent="0.2">
      <c r="D1900" s="762"/>
      <c r="E1900" s="762"/>
    </row>
    <row r="1901" spans="4:5" s="743" customFormat="1" ht="14.25" x14ac:dyDescent="0.2">
      <c r="D1901" s="762"/>
      <c r="E1901" s="762"/>
    </row>
    <row r="1902" spans="4:5" s="743" customFormat="1" ht="14.25" x14ac:dyDescent="0.2">
      <c r="D1902" s="762"/>
      <c r="E1902" s="762"/>
    </row>
    <row r="1903" spans="4:5" s="743" customFormat="1" ht="14.25" x14ac:dyDescent="0.2">
      <c r="D1903" s="762"/>
      <c r="E1903" s="762"/>
    </row>
    <row r="1904" spans="4:5" s="743" customFormat="1" ht="14.25" x14ac:dyDescent="0.2">
      <c r="D1904" s="762"/>
      <c r="E1904" s="762"/>
    </row>
    <row r="1905" spans="4:5" s="743" customFormat="1" ht="14.25" x14ac:dyDescent="0.2">
      <c r="D1905" s="762"/>
      <c r="E1905" s="762"/>
    </row>
    <row r="1906" spans="4:5" s="743" customFormat="1" ht="14.25" x14ac:dyDescent="0.2">
      <c r="D1906" s="762"/>
      <c r="E1906" s="762"/>
    </row>
    <row r="1907" spans="4:5" s="743" customFormat="1" ht="14.25" x14ac:dyDescent="0.2">
      <c r="D1907" s="762"/>
      <c r="E1907" s="762"/>
    </row>
    <row r="1908" spans="4:5" s="743" customFormat="1" ht="14.25" x14ac:dyDescent="0.2">
      <c r="D1908" s="762"/>
      <c r="E1908" s="762"/>
    </row>
    <row r="1909" spans="4:5" s="743" customFormat="1" ht="14.25" x14ac:dyDescent="0.2">
      <c r="D1909" s="762"/>
      <c r="E1909" s="762"/>
    </row>
    <row r="1910" spans="4:5" s="743" customFormat="1" ht="14.25" x14ac:dyDescent="0.2">
      <c r="D1910" s="762"/>
      <c r="E1910" s="762"/>
    </row>
    <row r="1911" spans="4:5" s="743" customFormat="1" ht="14.25" x14ac:dyDescent="0.2">
      <c r="D1911" s="762"/>
      <c r="E1911" s="762"/>
    </row>
    <row r="1912" spans="4:5" s="743" customFormat="1" ht="14.25" x14ac:dyDescent="0.2">
      <c r="D1912" s="762"/>
      <c r="E1912" s="762"/>
    </row>
    <row r="1913" spans="4:5" s="743" customFormat="1" ht="14.25" x14ac:dyDescent="0.2">
      <c r="D1913" s="762"/>
      <c r="E1913" s="762"/>
    </row>
    <row r="1914" spans="4:5" s="743" customFormat="1" ht="14.25" x14ac:dyDescent="0.2">
      <c r="D1914" s="762"/>
      <c r="E1914" s="762"/>
    </row>
    <row r="1915" spans="4:5" s="743" customFormat="1" ht="14.25" x14ac:dyDescent="0.2">
      <c r="D1915" s="762"/>
      <c r="E1915" s="762"/>
    </row>
    <row r="1916" spans="4:5" s="743" customFormat="1" ht="14.25" x14ac:dyDescent="0.2">
      <c r="D1916" s="762"/>
      <c r="E1916" s="762"/>
    </row>
    <row r="1917" spans="4:5" s="743" customFormat="1" ht="14.25" x14ac:dyDescent="0.2">
      <c r="D1917" s="762"/>
      <c r="E1917" s="762"/>
    </row>
    <row r="1918" spans="4:5" s="743" customFormat="1" ht="14.25" x14ac:dyDescent="0.2">
      <c r="D1918" s="762"/>
      <c r="E1918" s="762"/>
    </row>
    <row r="1919" spans="4:5" s="743" customFormat="1" ht="14.25" x14ac:dyDescent="0.2">
      <c r="D1919" s="762"/>
      <c r="E1919" s="762"/>
    </row>
    <row r="1920" spans="4:5" s="743" customFormat="1" ht="14.25" x14ac:dyDescent="0.2">
      <c r="D1920" s="762"/>
      <c r="E1920" s="762"/>
    </row>
    <row r="1921" spans="4:5" s="743" customFormat="1" ht="14.25" x14ac:dyDescent="0.2">
      <c r="D1921" s="762"/>
      <c r="E1921" s="762"/>
    </row>
    <row r="1922" spans="4:5" s="743" customFormat="1" ht="14.25" x14ac:dyDescent="0.2">
      <c r="D1922" s="762"/>
      <c r="E1922" s="762"/>
    </row>
    <row r="1923" spans="4:5" s="743" customFormat="1" ht="14.25" x14ac:dyDescent="0.2">
      <c r="D1923" s="762"/>
      <c r="E1923" s="762"/>
    </row>
    <row r="1924" spans="4:5" s="743" customFormat="1" ht="14.25" x14ac:dyDescent="0.2">
      <c r="D1924" s="762"/>
      <c r="E1924" s="762"/>
    </row>
    <row r="1925" spans="4:5" s="743" customFormat="1" ht="14.25" x14ac:dyDescent="0.2">
      <c r="D1925" s="762"/>
      <c r="E1925" s="762"/>
    </row>
    <row r="1926" spans="4:5" s="743" customFormat="1" ht="14.25" x14ac:dyDescent="0.2">
      <c r="D1926" s="762"/>
      <c r="E1926" s="762"/>
    </row>
    <row r="1927" spans="4:5" s="743" customFormat="1" ht="14.25" x14ac:dyDescent="0.2">
      <c r="D1927" s="762"/>
      <c r="E1927" s="762"/>
    </row>
    <row r="1928" spans="4:5" s="743" customFormat="1" ht="14.25" x14ac:dyDescent="0.2">
      <c r="D1928" s="762"/>
      <c r="E1928" s="762"/>
    </row>
    <row r="1929" spans="4:5" s="743" customFormat="1" ht="14.25" x14ac:dyDescent="0.2">
      <c r="D1929" s="762"/>
      <c r="E1929" s="762"/>
    </row>
    <row r="1930" spans="4:5" s="743" customFormat="1" ht="14.25" x14ac:dyDescent="0.2">
      <c r="D1930" s="762"/>
      <c r="E1930" s="762"/>
    </row>
    <row r="1931" spans="4:5" s="743" customFormat="1" ht="14.25" x14ac:dyDescent="0.2">
      <c r="D1931" s="762"/>
      <c r="E1931" s="762"/>
    </row>
    <row r="1932" spans="4:5" s="743" customFormat="1" ht="14.25" x14ac:dyDescent="0.2">
      <c r="D1932" s="762"/>
      <c r="E1932" s="762"/>
    </row>
    <row r="1933" spans="4:5" s="743" customFormat="1" ht="14.25" x14ac:dyDescent="0.2">
      <c r="D1933" s="762"/>
      <c r="E1933" s="762"/>
    </row>
    <row r="1934" spans="4:5" s="743" customFormat="1" ht="14.25" x14ac:dyDescent="0.2">
      <c r="D1934" s="762"/>
      <c r="E1934" s="762"/>
    </row>
    <row r="1935" spans="4:5" s="743" customFormat="1" ht="14.25" x14ac:dyDescent="0.2">
      <c r="D1935" s="762"/>
      <c r="E1935" s="762"/>
    </row>
    <row r="1936" spans="4:5" s="743" customFormat="1" ht="14.25" x14ac:dyDescent="0.2">
      <c r="D1936" s="762"/>
      <c r="E1936" s="762"/>
    </row>
    <row r="1937" spans="4:5" s="743" customFormat="1" ht="14.25" x14ac:dyDescent="0.2">
      <c r="D1937" s="762"/>
      <c r="E1937" s="762"/>
    </row>
    <row r="1938" spans="4:5" s="743" customFormat="1" ht="14.25" x14ac:dyDescent="0.2">
      <c r="D1938" s="762"/>
      <c r="E1938" s="762"/>
    </row>
    <row r="1939" spans="4:5" s="743" customFormat="1" ht="14.25" x14ac:dyDescent="0.2">
      <c r="D1939" s="762"/>
      <c r="E1939" s="762"/>
    </row>
    <row r="1940" spans="4:5" s="743" customFormat="1" ht="14.25" x14ac:dyDescent="0.2">
      <c r="D1940" s="762"/>
      <c r="E1940" s="762"/>
    </row>
    <row r="1941" spans="4:5" s="743" customFormat="1" ht="14.25" x14ac:dyDescent="0.2">
      <c r="D1941" s="762"/>
      <c r="E1941" s="762"/>
    </row>
    <row r="1942" spans="4:5" s="743" customFormat="1" ht="14.25" x14ac:dyDescent="0.2">
      <c r="D1942" s="762"/>
      <c r="E1942" s="762"/>
    </row>
    <row r="1943" spans="4:5" s="743" customFormat="1" ht="14.25" x14ac:dyDescent="0.2">
      <c r="D1943" s="762"/>
      <c r="E1943" s="762"/>
    </row>
    <row r="1944" spans="4:5" s="743" customFormat="1" ht="14.25" x14ac:dyDescent="0.2">
      <c r="D1944" s="762"/>
      <c r="E1944" s="762"/>
    </row>
    <row r="1945" spans="4:5" s="743" customFormat="1" ht="14.25" x14ac:dyDescent="0.2">
      <c r="D1945" s="762"/>
      <c r="E1945" s="762"/>
    </row>
    <row r="1946" spans="4:5" s="743" customFormat="1" ht="14.25" x14ac:dyDescent="0.2">
      <c r="D1946" s="762"/>
      <c r="E1946" s="762"/>
    </row>
    <row r="1947" spans="4:5" s="743" customFormat="1" ht="14.25" x14ac:dyDescent="0.2">
      <c r="D1947" s="762"/>
      <c r="E1947" s="762"/>
    </row>
    <row r="1948" spans="4:5" s="743" customFormat="1" ht="14.25" x14ac:dyDescent="0.2">
      <c r="D1948" s="762"/>
      <c r="E1948" s="762"/>
    </row>
    <row r="1949" spans="4:5" s="743" customFormat="1" ht="14.25" x14ac:dyDescent="0.2">
      <c r="D1949" s="762"/>
      <c r="E1949" s="762"/>
    </row>
    <row r="1950" spans="4:5" s="743" customFormat="1" ht="14.25" x14ac:dyDescent="0.2">
      <c r="D1950" s="762"/>
      <c r="E1950" s="762"/>
    </row>
    <row r="1951" spans="4:5" s="743" customFormat="1" ht="14.25" x14ac:dyDescent="0.2">
      <c r="D1951" s="762"/>
      <c r="E1951" s="762"/>
    </row>
    <row r="1952" spans="4:5" s="743" customFormat="1" ht="14.25" x14ac:dyDescent="0.2">
      <c r="D1952" s="762"/>
      <c r="E1952" s="762"/>
    </row>
    <row r="1953" spans="4:5" s="743" customFormat="1" ht="14.25" x14ac:dyDescent="0.2">
      <c r="D1953" s="762"/>
      <c r="E1953" s="762"/>
    </row>
    <row r="1954" spans="4:5" s="743" customFormat="1" ht="14.25" x14ac:dyDescent="0.2">
      <c r="D1954" s="762"/>
      <c r="E1954" s="762"/>
    </row>
    <row r="1955" spans="4:5" s="743" customFormat="1" ht="14.25" x14ac:dyDescent="0.2">
      <c r="D1955" s="762"/>
      <c r="E1955" s="762"/>
    </row>
    <row r="1956" spans="4:5" s="743" customFormat="1" ht="14.25" x14ac:dyDescent="0.2">
      <c r="D1956" s="762"/>
      <c r="E1956" s="762"/>
    </row>
    <row r="1957" spans="4:5" s="743" customFormat="1" ht="14.25" x14ac:dyDescent="0.2">
      <c r="D1957" s="762"/>
      <c r="E1957" s="762"/>
    </row>
    <row r="1958" spans="4:5" s="743" customFormat="1" ht="14.25" x14ac:dyDescent="0.2">
      <c r="D1958" s="762"/>
      <c r="E1958" s="762"/>
    </row>
    <row r="1959" spans="4:5" s="743" customFormat="1" ht="14.25" x14ac:dyDescent="0.2">
      <c r="D1959" s="762"/>
      <c r="E1959" s="762"/>
    </row>
    <row r="1960" spans="4:5" s="743" customFormat="1" ht="14.25" x14ac:dyDescent="0.2">
      <c r="D1960" s="762"/>
      <c r="E1960" s="762"/>
    </row>
    <row r="1961" spans="4:5" s="743" customFormat="1" ht="14.25" x14ac:dyDescent="0.2">
      <c r="D1961" s="762"/>
      <c r="E1961" s="762"/>
    </row>
    <row r="1962" spans="4:5" s="743" customFormat="1" ht="14.25" x14ac:dyDescent="0.2">
      <c r="D1962" s="762"/>
      <c r="E1962" s="762"/>
    </row>
    <row r="1963" spans="4:5" s="743" customFormat="1" ht="14.25" x14ac:dyDescent="0.2">
      <c r="D1963" s="762"/>
      <c r="E1963" s="762"/>
    </row>
    <row r="1964" spans="4:5" s="743" customFormat="1" ht="14.25" x14ac:dyDescent="0.2">
      <c r="D1964" s="762"/>
      <c r="E1964" s="762"/>
    </row>
    <row r="1965" spans="4:5" s="743" customFormat="1" ht="14.25" x14ac:dyDescent="0.2">
      <c r="D1965" s="762"/>
      <c r="E1965" s="762"/>
    </row>
    <row r="1966" spans="4:5" s="743" customFormat="1" ht="14.25" x14ac:dyDescent="0.2">
      <c r="D1966" s="762"/>
      <c r="E1966" s="762"/>
    </row>
    <row r="1967" spans="4:5" s="743" customFormat="1" ht="14.25" x14ac:dyDescent="0.2">
      <c r="D1967" s="762"/>
      <c r="E1967" s="762"/>
    </row>
    <row r="1968" spans="4:5" s="743" customFormat="1" ht="14.25" x14ac:dyDescent="0.2">
      <c r="D1968" s="762"/>
      <c r="E1968" s="762"/>
    </row>
    <row r="1969" spans="4:5" s="743" customFormat="1" ht="14.25" x14ac:dyDescent="0.2">
      <c r="D1969" s="762"/>
      <c r="E1969" s="762"/>
    </row>
    <row r="1970" spans="4:5" s="743" customFormat="1" ht="14.25" x14ac:dyDescent="0.2">
      <c r="D1970" s="762"/>
      <c r="E1970" s="762"/>
    </row>
    <row r="1971" spans="4:5" s="743" customFormat="1" ht="14.25" x14ac:dyDescent="0.2">
      <c r="D1971" s="762"/>
      <c r="E1971" s="762"/>
    </row>
    <row r="1972" spans="4:5" s="743" customFormat="1" ht="14.25" x14ac:dyDescent="0.2">
      <c r="D1972" s="762"/>
      <c r="E1972" s="762"/>
    </row>
    <row r="1973" spans="4:5" s="743" customFormat="1" ht="14.25" x14ac:dyDescent="0.2">
      <c r="D1973" s="762"/>
      <c r="E1973" s="762"/>
    </row>
    <row r="1974" spans="4:5" s="743" customFormat="1" ht="14.25" x14ac:dyDescent="0.2">
      <c r="D1974" s="762"/>
      <c r="E1974" s="762"/>
    </row>
    <row r="1975" spans="4:5" s="743" customFormat="1" ht="14.25" x14ac:dyDescent="0.2">
      <c r="D1975" s="762"/>
      <c r="E1975" s="762"/>
    </row>
    <row r="1976" spans="4:5" s="743" customFormat="1" ht="14.25" x14ac:dyDescent="0.2">
      <c r="D1976" s="762"/>
      <c r="E1976" s="762"/>
    </row>
    <row r="1977" spans="4:5" s="743" customFormat="1" ht="14.25" x14ac:dyDescent="0.2">
      <c r="D1977" s="762"/>
      <c r="E1977" s="762"/>
    </row>
    <row r="1978" spans="4:5" s="743" customFormat="1" ht="14.25" x14ac:dyDescent="0.2">
      <c r="D1978" s="762"/>
      <c r="E1978" s="762"/>
    </row>
    <row r="1979" spans="4:5" s="743" customFormat="1" ht="14.25" x14ac:dyDescent="0.2">
      <c r="D1979" s="762"/>
      <c r="E1979" s="762"/>
    </row>
    <row r="1980" spans="4:5" s="743" customFormat="1" ht="14.25" x14ac:dyDescent="0.2">
      <c r="D1980" s="762"/>
      <c r="E1980" s="762"/>
    </row>
    <row r="1981" spans="4:5" s="743" customFormat="1" ht="14.25" x14ac:dyDescent="0.2">
      <c r="D1981" s="762"/>
      <c r="E1981" s="762"/>
    </row>
    <row r="1982" spans="4:5" s="743" customFormat="1" ht="14.25" x14ac:dyDescent="0.2">
      <c r="D1982" s="762"/>
      <c r="E1982" s="762"/>
    </row>
    <row r="1983" spans="4:5" s="743" customFormat="1" ht="14.25" x14ac:dyDescent="0.2">
      <c r="D1983" s="762"/>
      <c r="E1983" s="762"/>
    </row>
    <row r="1984" spans="4:5" s="743" customFormat="1" ht="14.25" x14ac:dyDescent="0.2">
      <c r="D1984" s="762"/>
      <c r="E1984" s="762"/>
    </row>
    <row r="1985" spans="4:5" s="743" customFormat="1" ht="14.25" x14ac:dyDescent="0.2">
      <c r="D1985" s="762"/>
      <c r="E1985" s="762"/>
    </row>
    <row r="1986" spans="4:5" s="743" customFormat="1" ht="14.25" x14ac:dyDescent="0.2">
      <c r="D1986" s="762"/>
      <c r="E1986" s="762"/>
    </row>
    <row r="1987" spans="4:5" s="743" customFormat="1" ht="14.25" x14ac:dyDescent="0.2">
      <c r="D1987" s="762"/>
      <c r="E1987" s="762"/>
    </row>
    <row r="1988" spans="4:5" s="743" customFormat="1" ht="14.25" x14ac:dyDescent="0.2">
      <c r="D1988" s="762"/>
      <c r="E1988" s="762"/>
    </row>
    <row r="1989" spans="4:5" s="743" customFormat="1" ht="14.25" x14ac:dyDescent="0.2">
      <c r="D1989" s="762"/>
      <c r="E1989" s="762"/>
    </row>
    <row r="1990" spans="4:5" s="743" customFormat="1" ht="14.25" x14ac:dyDescent="0.2">
      <c r="D1990" s="762"/>
      <c r="E1990" s="762"/>
    </row>
    <row r="1991" spans="4:5" s="743" customFormat="1" ht="14.25" x14ac:dyDescent="0.2">
      <c r="D1991" s="762"/>
      <c r="E1991" s="762"/>
    </row>
    <row r="1992" spans="4:5" s="743" customFormat="1" ht="14.25" x14ac:dyDescent="0.2">
      <c r="D1992" s="762"/>
      <c r="E1992" s="762"/>
    </row>
    <row r="1993" spans="4:5" s="743" customFormat="1" ht="14.25" x14ac:dyDescent="0.2">
      <c r="D1993" s="762"/>
      <c r="E1993" s="762"/>
    </row>
    <row r="1994" spans="4:5" s="743" customFormat="1" ht="14.25" x14ac:dyDescent="0.2">
      <c r="D1994" s="762"/>
      <c r="E1994" s="762"/>
    </row>
    <row r="1995" spans="4:5" s="743" customFormat="1" ht="14.25" x14ac:dyDescent="0.2">
      <c r="D1995" s="762"/>
      <c r="E1995" s="762"/>
    </row>
    <row r="1996" spans="4:5" s="743" customFormat="1" ht="14.25" x14ac:dyDescent="0.2">
      <c r="D1996" s="762"/>
      <c r="E1996" s="762"/>
    </row>
    <row r="1997" spans="4:5" s="743" customFormat="1" ht="14.25" x14ac:dyDescent="0.2">
      <c r="D1997" s="762"/>
      <c r="E1997" s="762"/>
    </row>
    <row r="1998" spans="4:5" s="743" customFormat="1" ht="14.25" x14ac:dyDescent="0.2">
      <c r="D1998" s="762"/>
      <c r="E1998" s="762"/>
    </row>
    <row r="1999" spans="4:5" s="743" customFormat="1" ht="14.25" x14ac:dyDescent="0.2">
      <c r="D1999" s="762"/>
      <c r="E1999" s="762"/>
    </row>
    <row r="2000" spans="4:5" s="743" customFormat="1" ht="14.25" x14ac:dyDescent="0.2">
      <c r="D2000" s="762"/>
      <c r="E2000" s="762"/>
    </row>
    <row r="2001" spans="4:5" s="743" customFormat="1" ht="14.25" x14ac:dyDescent="0.2">
      <c r="D2001" s="762"/>
      <c r="E2001" s="762"/>
    </row>
    <row r="2002" spans="4:5" s="743" customFormat="1" ht="14.25" x14ac:dyDescent="0.2">
      <c r="D2002" s="762"/>
      <c r="E2002" s="762"/>
    </row>
    <row r="2003" spans="4:5" s="743" customFormat="1" ht="14.25" x14ac:dyDescent="0.2">
      <c r="D2003" s="762"/>
      <c r="E2003" s="762"/>
    </row>
    <row r="2004" spans="4:5" s="743" customFormat="1" ht="14.25" x14ac:dyDescent="0.2">
      <c r="D2004" s="762"/>
      <c r="E2004" s="762"/>
    </row>
    <row r="2005" spans="4:5" s="743" customFormat="1" ht="14.25" x14ac:dyDescent="0.2">
      <c r="D2005" s="762"/>
      <c r="E2005" s="762"/>
    </row>
    <row r="2006" spans="4:5" s="743" customFormat="1" ht="14.25" x14ac:dyDescent="0.2">
      <c r="D2006" s="762"/>
      <c r="E2006" s="762"/>
    </row>
    <row r="2007" spans="4:5" s="743" customFormat="1" ht="14.25" x14ac:dyDescent="0.2">
      <c r="D2007" s="762"/>
      <c r="E2007" s="762"/>
    </row>
    <row r="2008" spans="4:5" s="743" customFormat="1" ht="14.25" x14ac:dyDescent="0.2">
      <c r="D2008" s="762"/>
      <c r="E2008" s="762"/>
    </row>
    <row r="2009" spans="4:5" s="743" customFormat="1" ht="14.25" x14ac:dyDescent="0.2">
      <c r="D2009" s="762"/>
      <c r="E2009" s="762"/>
    </row>
    <row r="2010" spans="4:5" s="743" customFormat="1" ht="14.25" x14ac:dyDescent="0.2">
      <c r="D2010" s="762"/>
      <c r="E2010" s="762"/>
    </row>
    <row r="2011" spans="4:5" s="743" customFormat="1" ht="14.25" x14ac:dyDescent="0.2">
      <c r="D2011" s="762"/>
      <c r="E2011" s="762"/>
    </row>
    <row r="2012" spans="4:5" s="743" customFormat="1" ht="14.25" x14ac:dyDescent="0.2">
      <c r="D2012" s="762"/>
      <c r="E2012" s="762"/>
    </row>
    <row r="2013" spans="4:5" s="743" customFormat="1" ht="14.25" x14ac:dyDescent="0.2">
      <c r="D2013" s="762"/>
      <c r="E2013" s="762"/>
    </row>
    <row r="2014" spans="4:5" s="743" customFormat="1" ht="14.25" x14ac:dyDescent="0.2">
      <c r="D2014" s="762"/>
      <c r="E2014" s="762"/>
    </row>
    <row r="2015" spans="4:5" s="743" customFormat="1" ht="14.25" x14ac:dyDescent="0.2">
      <c r="D2015" s="762"/>
      <c r="E2015" s="762"/>
    </row>
    <row r="2016" spans="4:5" s="743" customFormat="1" ht="14.25" x14ac:dyDescent="0.2">
      <c r="D2016" s="762"/>
      <c r="E2016" s="762"/>
    </row>
    <row r="2017" spans="4:5" s="743" customFormat="1" ht="14.25" x14ac:dyDescent="0.2">
      <c r="D2017" s="762"/>
      <c r="E2017" s="762"/>
    </row>
    <row r="2018" spans="4:5" s="743" customFormat="1" ht="14.25" x14ac:dyDescent="0.2">
      <c r="D2018" s="762"/>
      <c r="E2018" s="762"/>
    </row>
    <row r="2019" spans="4:5" s="743" customFormat="1" ht="14.25" x14ac:dyDescent="0.2">
      <c r="D2019" s="762"/>
      <c r="E2019" s="762"/>
    </row>
    <row r="2020" spans="4:5" s="743" customFormat="1" ht="14.25" x14ac:dyDescent="0.2">
      <c r="D2020" s="762"/>
      <c r="E2020" s="762"/>
    </row>
    <row r="2021" spans="4:5" s="743" customFormat="1" ht="14.25" x14ac:dyDescent="0.2">
      <c r="D2021" s="762"/>
      <c r="E2021" s="762"/>
    </row>
    <row r="2022" spans="4:5" s="743" customFormat="1" ht="14.25" x14ac:dyDescent="0.2">
      <c r="D2022" s="762"/>
      <c r="E2022" s="762"/>
    </row>
    <row r="2023" spans="4:5" s="743" customFormat="1" ht="14.25" x14ac:dyDescent="0.2">
      <c r="D2023" s="762"/>
      <c r="E2023" s="762"/>
    </row>
    <row r="2024" spans="4:5" s="743" customFormat="1" ht="14.25" x14ac:dyDescent="0.2">
      <c r="D2024" s="762"/>
      <c r="E2024" s="762"/>
    </row>
    <row r="2025" spans="4:5" s="743" customFormat="1" ht="14.25" x14ac:dyDescent="0.2">
      <c r="D2025" s="762"/>
      <c r="E2025" s="762"/>
    </row>
    <row r="2026" spans="4:5" s="743" customFormat="1" ht="14.25" x14ac:dyDescent="0.2">
      <c r="D2026" s="762"/>
      <c r="E2026" s="762"/>
    </row>
    <row r="2027" spans="4:5" s="743" customFormat="1" ht="14.25" x14ac:dyDescent="0.2">
      <c r="D2027" s="762"/>
      <c r="E2027" s="762"/>
    </row>
    <row r="2028" spans="4:5" s="743" customFormat="1" ht="14.25" x14ac:dyDescent="0.2">
      <c r="D2028" s="762"/>
      <c r="E2028" s="762"/>
    </row>
    <row r="2029" spans="4:5" s="743" customFormat="1" ht="14.25" x14ac:dyDescent="0.2">
      <c r="D2029" s="762"/>
      <c r="E2029" s="762"/>
    </row>
    <row r="2030" spans="4:5" s="743" customFormat="1" ht="14.25" x14ac:dyDescent="0.2">
      <c r="D2030" s="762"/>
      <c r="E2030" s="762"/>
    </row>
    <row r="2031" spans="4:5" s="743" customFormat="1" ht="14.25" x14ac:dyDescent="0.2">
      <c r="D2031" s="762"/>
      <c r="E2031" s="762"/>
    </row>
    <row r="2032" spans="4:5" s="743" customFormat="1" ht="14.25" x14ac:dyDescent="0.2">
      <c r="D2032" s="762"/>
      <c r="E2032" s="762"/>
    </row>
    <row r="2033" spans="4:5" s="743" customFormat="1" ht="14.25" x14ac:dyDescent="0.2">
      <c r="D2033" s="762"/>
      <c r="E2033" s="762"/>
    </row>
    <row r="2034" spans="4:5" s="743" customFormat="1" ht="14.25" x14ac:dyDescent="0.2">
      <c r="D2034" s="762"/>
      <c r="E2034" s="762"/>
    </row>
    <row r="2035" spans="4:5" s="743" customFormat="1" ht="14.25" x14ac:dyDescent="0.2">
      <c r="D2035" s="762"/>
      <c r="E2035" s="762"/>
    </row>
    <row r="2036" spans="4:5" s="743" customFormat="1" ht="14.25" x14ac:dyDescent="0.2">
      <c r="D2036" s="762"/>
      <c r="E2036" s="762"/>
    </row>
    <row r="2037" spans="4:5" s="743" customFormat="1" ht="14.25" x14ac:dyDescent="0.2">
      <c r="D2037" s="762"/>
      <c r="E2037" s="762"/>
    </row>
    <row r="2038" spans="4:5" s="743" customFormat="1" ht="14.25" x14ac:dyDescent="0.2">
      <c r="D2038" s="762"/>
      <c r="E2038" s="762"/>
    </row>
    <row r="2039" spans="4:5" s="743" customFormat="1" ht="14.25" x14ac:dyDescent="0.2">
      <c r="D2039" s="762"/>
      <c r="E2039" s="762"/>
    </row>
    <row r="2040" spans="4:5" s="743" customFormat="1" ht="14.25" x14ac:dyDescent="0.2">
      <c r="D2040" s="762"/>
      <c r="E2040" s="762"/>
    </row>
    <row r="2041" spans="4:5" s="743" customFormat="1" ht="14.25" x14ac:dyDescent="0.2">
      <c r="D2041" s="762"/>
      <c r="E2041" s="762"/>
    </row>
    <row r="2042" spans="4:5" s="743" customFormat="1" ht="14.25" x14ac:dyDescent="0.2">
      <c r="D2042" s="762"/>
      <c r="E2042" s="762"/>
    </row>
    <row r="2043" spans="4:5" s="743" customFormat="1" ht="14.25" x14ac:dyDescent="0.2">
      <c r="D2043" s="762"/>
      <c r="E2043" s="762"/>
    </row>
    <row r="2044" spans="4:5" s="743" customFormat="1" ht="14.25" x14ac:dyDescent="0.2">
      <c r="D2044" s="762"/>
      <c r="E2044" s="762"/>
    </row>
    <row r="2045" spans="4:5" s="743" customFormat="1" ht="14.25" x14ac:dyDescent="0.2">
      <c r="D2045" s="762"/>
      <c r="E2045" s="762"/>
    </row>
    <row r="2046" spans="4:5" s="743" customFormat="1" ht="14.25" x14ac:dyDescent="0.2">
      <c r="D2046" s="762"/>
      <c r="E2046" s="762"/>
    </row>
    <row r="2047" spans="4:5" s="743" customFormat="1" ht="14.25" x14ac:dyDescent="0.2">
      <c r="D2047" s="762"/>
      <c r="E2047" s="762"/>
    </row>
    <row r="2048" spans="4:5" s="743" customFormat="1" ht="14.25" x14ac:dyDescent="0.2">
      <c r="D2048" s="762"/>
      <c r="E2048" s="762"/>
    </row>
    <row r="2049" spans="4:5" s="743" customFormat="1" ht="14.25" x14ac:dyDescent="0.2">
      <c r="D2049" s="762"/>
      <c r="E2049" s="762"/>
    </row>
    <row r="2050" spans="4:5" s="743" customFormat="1" ht="14.25" x14ac:dyDescent="0.2">
      <c r="D2050" s="762"/>
      <c r="E2050" s="762"/>
    </row>
    <row r="2051" spans="4:5" s="743" customFormat="1" ht="14.25" x14ac:dyDescent="0.2">
      <c r="D2051" s="762"/>
      <c r="E2051" s="762"/>
    </row>
    <row r="2052" spans="4:5" s="743" customFormat="1" ht="14.25" x14ac:dyDescent="0.2">
      <c r="D2052" s="762"/>
      <c r="E2052" s="762"/>
    </row>
    <row r="2053" spans="4:5" s="743" customFormat="1" ht="14.25" x14ac:dyDescent="0.2">
      <c r="D2053" s="762"/>
      <c r="E2053" s="762"/>
    </row>
    <row r="2054" spans="4:5" s="743" customFormat="1" ht="14.25" x14ac:dyDescent="0.2">
      <c r="D2054" s="762"/>
      <c r="E2054" s="762"/>
    </row>
    <row r="2055" spans="4:5" s="743" customFormat="1" ht="14.25" x14ac:dyDescent="0.2">
      <c r="D2055" s="762"/>
      <c r="E2055" s="762"/>
    </row>
    <row r="2056" spans="4:5" s="743" customFormat="1" ht="14.25" x14ac:dyDescent="0.2">
      <c r="D2056" s="762"/>
      <c r="E2056" s="762"/>
    </row>
    <row r="2057" spans="4:5" s="743" customFormat="1" ht="14.25" x14ac:dyDescent="0.2">
      <c r="D2057" s="762"/>
      <c r="E2057" s="762"/>
    </row>
    <row r="2058" spans="4:5" s="743" customFormat="1" ht="14.25" x14ac:dyDescent="0.2">
      <c r="D2058" s="762"/>
      <c r="E2058" s="762"/>
    </row>
    <row r="2059" spans="4:5" s="743" customFormat="1" ht="14.25" x14ac:dyDescent="0.2">
      <c r="D2059" s="762"/>
      <c r="E2059" s="762"/>
    </row>
    <row r="2060" spans="4:5" s="743" customFormat="1" ht="14.25" x14ac:dyDescent="0.2">
      <c r="D2060" s="762"/>
      <c r="E2060" s="762"/>
    </row>
    <row r="2061" spans="4:5" s="743" customFormat="1" ht="14.25" x14ac:dyDescent="0.2">
      <c r="D2061" s="762"/>
      <c r="E2061" s="762"/>
    </row>
    <row r="2062" spans="4:5" s="743" customFormat="1" ht="14.25" x14ac:dyDescent="0.2">
      <c r="D2062" s="762"/>
      <c r="E2062" s="762"/>
    </row>
    <row r="2063" spans="4:5" s="743" customFormat="1" ht="14.25" x14ac:dyDescent="0.2">
      <c r="D2063" s="762"/>
      <c r="E2063" s="762"/>
    </row>
    <row r="2064" spans="4:5" s="743" customFormat="1" ht="14.25" x14ac:dyDescent="0.2">
      <c r="D2064" s="762"/>
      <c r="E2064" s="762"/>
    </row>
    <row r="2065" spans="4:5" s="743" customFormat="1" ht="14.25" x14ac:dyDescent="0.2">
      <c r="D2065" s="762"/>
      <c r="E2065" s="762"/>
    </row>
    <row r="2066" spans="4:5" s="743" customFormat="1" ht="14.25" x14ac:dyDescent="0.2">
      <c r="D2066" s="762"/>
      <c r="E2066" s="762"/>
    </row>
    <row r="2067" spans="4:5" s="743" customFormat="1" ht="14.25" x14ac:dyDescent="0.2">
      <c r="D2067" s="762"/>
      <c r="E2067" s="762"/>
    </row>
    <row r="2068" spans="4:5" s="743" customFormat="1" ht="14.25" x14ac:dyDescent="0.2">
      <c r="D2068" s="762"/>
      <c r="E2068" s="762"/>
    </row>
    <row r="2069" spans="4:5" s="743" customFormat="1" ht="14.25" x14ac:dyDescent="0.2">
      <c r="D2069" s="762"/>
      <c r="E2069" s="762"/>
    </row>
    <row r="2070" spans="4:5" s="743" customFormat="1" ht="14.25" x14ac:dyDescent="0.2">
      <c r="D2070" s="762"/>
      <c r="E2070" s="762"/>
    </row>
    <row r="2071" spans="4:5" s="743" customFormat="1" ht="14.25" x14ac:dyDescent="0.2">
      <c r="D2071" s="762"/>
      <c r="E2071" s="762"/>
    </row>
    <row r="2072" spans="4:5" s="743" customFormat="1" ht="14.25" x14ac:dyDescent="0.2">
      <c r="D2072" s="762"/>
      <c r="E2072" s="762"/>
    </row>
    <row r="2073" spans="4:5" s="743" customFormat="1" ht="14.25" x14ac:dyDescent="0.2">
      <c r="D2073" s="762"/>
      <c r="E2073" s="762"/>
    </row>
    <row r="2074" spans="4:5" s="743" customFormat="1" ht="14.25" x14ac:dyDescent="0.2">
      <c r="D2074" s="762"/>
      <c r="E2074" s="762"/>
    </row>
    <row r="2075" spans="4:5" s="743" customFormat="1" ht="14.25" x14ac:dyDescent="0.2">
      <c r="D2075" s="762"/>
      <c r="E2075" s="762"/>
    </row>
    <row r="2076" spans="4:5" s="743" customFormat="1" ht="14.25" x14ac:dyDescent="0.2">
      <c r="D2076" s="762"/>
      <c r="E2076" s="762"/>
    </row>
    <row r="2077" spans="4:5" s="743" customFormat="1" ht="14.25" x14ac:dyDescent="0.2">
      <c r="D2077" s="762"/>
      <c r="E2077" s="762"/>
    </row>
    <row r="2078" spans="4:5" s="743" customFormat="1" ht="14.25" x14ac:dyDescent="0.2">
      <c r="D2078" s="762"/>
      <c r="E2078" s="762"/>
    </row>
    <row r="2079" spans="4:5" s="743" customFormat="1" ht="14.25" x14ac:dyDescent="0.2">
      <c r="D2079" s="762"/>
      <c r="E2079" s="762"/>
    </row>
    <row r="2080" spans="4:5" s="743" customFormat="1" ht="14.25" x14ac:dyDescent="0.2">
      <c r="D2080" s="762"/>
      <c r="E2080" s="762"/>
    </row>
    <row r="2081" spans="4:5" s="743" customFormat="1" ht="14.25" x14ac:dyDescent="0.2">
      <c r="D2081" s="762"/>
      <c r="E2081" s="762"/>
    </row>
    <row r="2082" spans="4:5" s="743" customFormat="1" ht="14.25" x14ac:dyDescent="0.2">
      <c r="D2082" s="762"/>
      <c r="E2082" s="762"/>
    </row>
    <row r="2083" spans="4:5" s="743" customFormat="1" ht="14.25" x14ac:dyDescent="0.2">
      <c r="D2083" s="762"/>
      <c r="E2083" s="762"/>
    </row>
    <row r="2084" spans="4:5" s="743" customFormat="1" ht="14.25" x14ac:dyDescent="0.2">
      <c r="D2084" s="762"/>
      <c r="E2084" s="762"/>
    </row>
    <row r="2085" spans="4:5" s="743" customFormat="1" ht="14.25" x14ac:dyDescent="0.2">
      <c r="D2085" s="762"/>
      <c r="E2085" s="762"/>
    </row>
    <row r="2086" spans="4:5" s="743" customFormat="1" ht="14.25" x14ac:dyDescent="0.2">
      <c r="D2086" s="762"/>
      <c r="E2086" s="762"/>
    </row>
    <row r="2087" spans="4:5" s="743" customFormat="1" ht="14.25" x14ac:dyDescent="0.2">
      <c r="D2087" s="762"/>
      <c r="E2087" s="762"/>
    </row>
    <row r="2088" spans="4:5" s="743" customFormat="1" ht="14.25" x14ac:dyDescent="0.2">
      <c r="D2088" s="762"/>
      <c r="E2088" s="762"/>
    </row>
    <row r="2089" spans="4:5" s="743" customFormat="1" ht="14.25" x14ac:dyDescent="0.2">
      <c r="D2089" s="762"/>
      <c r="E2089" s="762"/>
    </row>
    <row r="2090" spans="4:5" s="743" customFormat="1" ht="14.25" x14ac:dyDescent="0.2">
      <c r="D2090" s="762"/>
      <c r="E2090" s="762"/>
    </row>
    <row r="2091" spans="4:5" s="743" customFormat="1" ht="14.25" x14ac:dyDescent="0.2">
      <c r="D2091" s="762"/>
      <c r="E2091" s="762"/>
    </row>
    <row r="2092" spans="4:5" s="743" customFormat="1" ht="14.25" x14ac:dyDescent="0.2">
      <c r="D2092" s="762"/>
      <c r="E2092" s="762"/>
    </row>
    <row r="2093" spans="4:5" s="743" customFormat="1" ht="14.25" x14ac:dyDescent="0.2">
      <c r="D2093" s="762"/>
      <c r="E2093" s="762"/>
    </row>
    <row r="2094" spans="4:5" s="743" customFormat="1" ht="14.25" x14ac:dyDescent="0.2">
      <c r="D2094" s="762"/>
      <c r="E2094" s="762"/>
    </row>
    <row r="2095" spans="4:5" s="743" customFormat="1" ht="14.25" x14ac:dyDescent="0.2">
      <c r="D2095" s="762"/>
      <c r="E2095" s="762"/>
    </row>
    <row r="2096" spans="4:5" s="743" customFormat="1" ht="14.25" x14ac:dyDescent="0.2">
      <c r="D2096" s="762"/>
      <c r="E2096" s="762"/>
    </row>
    <row r="2097" spans="4:5" s="743" customFormat="1" ht="14.25" x14ac:dyDescent="0.2">
      <c r="D2097" s="762"/>
      <c r="E2097" s="762"/>
    </row>
    <row r="2098" spans="4:5" s="743" customFormat="1" ht="14.25" x14ac:dyDescent="0.2">
      <c r="D2098" s="762"/>
      <c r="E2098" s="762"/>
    </row>
    <row r="2099" spans="4:5" s="743" customFormat="1" ht="14.25" x14ac:dyDescent="0.2">
      <c r="D2099" s="762"/>
      <c r="E2099" s="762"/>
    </row>
    <row r="2100" spans="4:5" s="743" customFormat="1" ht="14.25" x14ac:dyDescent="0.2">
      <c r="D2100" s="762"/>
      <c r="E2100" s="762"/>
    </row>
    <row r="2101" spans="4:5" s="743" customFormat="1" ht="14.25" x14ac:dyDescent="0.2">
      <c r="D2101" s="762"/>
      <c r="E2101" s="762"/>
    </row>
    <row r="2102" spans="4:5" s="743" customFormat="1" ht="14.25" x14ac:dyDescent="0.2">
      <c r="D2102" s="762"/>
      <c r="E2102" s="762"/>
    </row>
    <row r="2103" spans="4:5" s="743" customFormat="1" ht="14.25" x14ac:dyDescent="0.2">
      <c r="D2103" s="762"/>
      <c r="E2103" s="762"/>
    </row>
    <row r="2104" spans="4:5" s="743" customFormat="1" ht="14.25" x14ac:dyDescent="0.2">
      <c r="D2104" s="762"/>
      <c r="E2104" s="762"/>
    </row>
    <row r="2105" spans="4:5" s="743" customFormat="1" ht="14.25" x14ac:dyDescent="0.2">
      <c r="D2105" s="762"/>
      <c r="E2105" s="762"/>
    </row>
    <row r="2106" spans="4:5" s="743" customFormat="1" ht="14.25" x14ac:dyDescent="0.2">
      <c r="D2106" s="762"/>
      <c r="E2106" s="762"/>
    </row>
    <row r="2107" spans="4:5" s="743" customFormat="1" ht="14.25" x14ac:dyDescent="0.2">
      <c r="D2107" s="762"/>
      <c r="E2107" s="762"/>
    </row>
    <row r="2108" spans="4:5" s="743" customFormat="1" ht="14.25" x14ac:dyDescent="0.2">
      <c r="D2108" s="762"/>
      <c r="E2108" s="762"/>
    </row>
    <row r="2109" spans="4:5" s="743" customFormat="1" ht="14.25" x14ac:dyDescent="0.2">
      <c r="D2109" s="762"/>
      <c r="E2109" s="762"/>
    </row>
    <row r="2110" spans="4:5" s="743" customFormat="1" ht="14.25" x14ac:dyDescent="0.2">
      <c r="D2110" s="762"/>
      <c r="E2110" s="762"/>
    </row>
    <row r="2111" spans="4:5" s="743" customFormat="1" ht="14.25" x14ac:dyDescent="0.2">
      <c r="D2111" s="762"/>
      <c r="E2111" s="762"/>
    </row>
    <row r="2112" spans="4:5" s="743" customFormat="1" ht="14.25" x14ac:dyDescent="0.2">
      <c r="D2112" s="762"/>
      <c r="E2112" s="762"/>
    </row>
    <row r="2113" spans="4:5" s="743" customFormat="1" ht="14.25" x14ac:dyDescent="0.2">
      <c r="D2113" s="762"/>
      <c r="E2113" s="762"/>
    </row>
    <row r="2114" spans="4:5" s="743" customFormat="1" ht="14.25" x14ac:dyDescent="0.2">
      <c r="D2114" s="762"/>
      <c r="E2114" s="762"/>
    </row>
    <row r="2115" spans="4:5" s="743" customFormat="1" ht="14.25" x14ac:dyDescent="0.2">
      <c r="D2115" s="762"/>
      <c r="E2115" s="762"/>
    </row>
    <row r="2116" spans="4:5" s="743" customFormat="1" ht="14.25" x14ac:dyDescent="0.2">
      <c r="D2116" s="762"/>
      <c r="E2116" s="762"/>
    </row>
    <row r="2117" spans="4:5" s="743" customFormat="1" ht="14.25" x14ac:dyDescent="0.2">
      <c r="D2117" s="762"/>
      <c r="E2117" s="762"/>
    </row>
    <row r="2118" spans="4:5" s="743" customFormat="1" ht="14.25" x14ac:dyDescent="0.2">
      <c r="D2118" s="762"/>
      <c r="E2118" s="762"/>
    </row>
    <row r="2119" spans="4:5" s="743" customFormat="1" ht="14.25" x14ac:dyDescent="0.2">
      <c r="D2119" s="762"/>
      <c r="E2119" s="762"/>
    </row>
    <row r="2120" spans="4:5" s="743" customFormat="1" ht="14.25" x14ac:dyDescent="0.2">
      <c r="D2120" s="762"/>
      <c r="E2120" s="762"/>
    </row>
    <row r="2121" spans="4:5" s="743" customFormat="1" ht="14.25" x14ac:dyDescent="0.2">
      <c r="D2121" s="762"/>
      <c r="E2121" s="762"/>
    </row>
    <row r="2122" spans="4:5" s="743" customFormat="1" ht="14.25" x14ac:dyDescent="0.2">
      <c r="D2122" s="762"/>
      <c r="E2122" s="762"/>
    </row>
    <row r="2123" spans="4:5" s="743" customFormat="1" ht="14.25" x14ac:dyDescent="0.2">
      <c r="D2123" s="762"/>
      <c r="E2123" s="762"/>
    </row>
    <row r="2124" spans="4:5" s="743" customFormat="1" ht="14.25" x14ac:dyDescent="0.2">
      <c r="D2124" s="762"/>
      <c r="E2124" s="762"/>
    </row>
    <row r="2125" spans="4:5" s="743" customFormat="1" ht="14.25" x14ac:dyDescent="0.2">
      <c r="D2125" s="762"/>
      <c r="E2125" s="762"/>
    </row>
    <row r="2126" spans="4:5" s="743" customFormat="1" ht="14.25" x14ac:dyDescent="0.2">
      <c r="D2126" s="762"/>
      <c r="E2126" s="762"/>
    </row>
    <row r="2127" spans="4:5" s="743" customFormat="1" ht="14.25" x14ac:dyDescent="0.2">
      <c r="D2127" s="762"/>
      <c r="E2127" s="762"/>
    </row>
    <row r="2128" spans="4:5" s="743" customFormat="1" ht="14.25" x14ac:dyDescent="0.2">
      <c r="D2128" s="762"/>
      <c r="E2128" s="762"/>
    </row>
    <row r="2129" spans="4:5" s="743" customFormat="1" ht="14.25" x14ac:dyDescent="0.2">
      <c r="D2129" s="762"/>
      <c r="E2129" s="762"/>
    </row>
    <row r="2130" spans="4:5" s="743" customFormat="1" ht="14.25" x14ac:dyDescent="0.2">
      <c r="D2130" s="762"/>
      <c r="E2130" s="762"/>
    </row>
    <row r="2131" spans="4:5" s="743" customFormat="1" ht="14.25" x14ac:dyDescent="0.2">
      <c r="D2131" s="762"/>
      <c r="E2131" s="762"/>
    </row>
    <row r="2132" spans="4:5" s="743" customFormat="1" ht="14.25" x14ac:dyDescent="0.2">
      <c r="D2132" s="762"/>
      <c r="E2132" s="762"/>
    </row>
    <row r="2133" spans="4:5" s="743" customFormat="1" ht="14.25" x14ac:dyDescent="0.2">
      <c r="D2133" s="762"/>
      <c r="E2133" s="762"/>
    </row>
    <row r="2134" spans="4:5" s="743" customFormat="1" ht="14.25" x14ac:dyDescent="0.2">
      <c r="D2134" s="762"/>
      <c r="E2134" s="762"/>
    </row>
    <row r="2135" spans="4:5" s="743" customFormat="1" ht="14.25" x14ac:dyDescent="0.2">
      <c r="D2135" s="762"/>
      <c r="E2135" s="762"/>
    </row>
    <row r="2136" spans="4:5" s="743" customFormat="1" ht="14.25" x14ac:dyDescent="0.2">
      <c r="D2136" s="762"/>
      <c r="E2136" s="762"/>
    </row>
    <row r="2137" spans="4:5" s="743" customFormat="1" ht="14.25" x14ac:dyDescent="0.2">
      <c r="D2137" s="762"/>
      <c r="E2137" s="762"/>
    </row>
    <row r="2138" spans="4:5" s="743" customFormat="1" ht="14.25" x14ac:dyDescent="0.2">
      <c r="D2138" s="762"/>
      <c r="E2138" s="762"/>
    </row>
    <row r="2139" spans="4:5" s="743" customFormat="1" ht="14.25" x14ac:dyDescent="0.2">
      <c r="D2139" s="762"/>
      <c r="E2139" s="762"/>
    </row>
    <row r="2140" spans="4:5" s="743" customFormat="1" ht="14.25" x14ac:dyDescent="0.2">
      <c r="D2140" s="762"/>
      <c r="E2140" s="762"/>
    </row>
    <row r="2141" spans="4:5" s="743" customFormat="1" ht="14.25" x14ac:dyDescent="0.2">
      <c r="D2141" s="762"/>
      <c r="E2141" s="762"/>
    </row>
    <row r="2142" spans="4:5" s="743" customFormat="1" ht="14.25" x14ac:dyDescent="0.2">
      <c r="D2142" s="762"/>
      <c r="E2142" s="762"/>
    </row>
    <row r="2143" spans="4:5" s="743" customFormat="1" ht="14.25" x14ac:dyDescent="0.2">
      <c r="D2143" s="762"/>
      <c r="E2143" s="762"/>
    </row>
    <row r="2144" spans="4:5" s="743" customFormat="1" ht="14.25" x14ac:dyDescent="0.2">
      <c r="D2144" s="762"/>
      <c r="E2144" s="762"/>
    </row>
    <row r="2145" spans="4:5" s="743" customFormat="1" ht="14.25" x14ac:dyDescent="0.2">
      <c r="D2145" s="762"/>
      <c r="E2145" s="762"/>
    </row>
    <row r="2146" spans="4:5" s="743" customFormat="1" ht="14.25" x14ac:dyDescent="0.2">
      <c r="D2146" s="762"/>
      <c r="E2146" s="762"/>
    </row>
    <row r="2147" spans="4:5" s="743" customFormat="1" ht="14.25" x14ac:dyDescent="0.2">
      <c r="D2147" s="762"/>
      <c r="E2147" s="762"/>
    </row>
    <row r="2148" spans="4:5" s="743" customFormat="1" ht="14.25" x14ac:dyDescent="0.2">
      <c r="D2148" s="762"/>
      <c r="E2148" s="762"/>
    </row>
    <row r="2149" spans="4:5" s="743" customFormat="1" ht="14.25" x14ac:dyDescent="0.2">
      <c r="D2149" s="762"/>
      <c r="E2149" s="762"/>
    </row>
    <row r="2150" spans="4:5" s="743" customFormat="1" ht="14.25" x14ac:dyDescent="0.2">
      <c r="D2150" s="762"/>
      <c r="E2150" s="762"/>
    </row>
    <row r="2151" spans="4:5" s="743" customFormat="1" ht="14.25" x14ac:dyDescent="0.2">
      <c r="D2151" s="762"/>
      <c r="E2151" s="762"/>
    </row>
    <row r="2152" spans="4:5" s="743" customFormat="1" ht="14.25" x14ac:dyDescent="0.2">
      <c r="D2152" s="762"/>
      <c r="E2152" s="762"/>
    </row>
    <row r="2153" spans="4:5" s="743" customFormat="1" ht="14.25" x14ac:dyDescent="0.2">
      <c r="D2153" s="762"/>
      <c r="E2153" s="762"/>
    </row>
    <row r="2154" spans="4:5" s="743" customFormat="1" ht="14.25" x14ac:dyDescent="0.2">
      <c r="D2154" s="762"/>
      <c r="E2154" s="762"/>
    </row>
    <row r="2155" spans="4:5" s="743" customFormat="1" ht="14.25" x14ac:dyDescent="0.2">
      <c r="D2155" s="762"/>
      <c r="E2155" s="762"/>
    </row>
    <row r="2156" spans="4:5" s="743" customFormat="1" ht="14.25" x14ac:dyDescent="0.2">
      <c r="D2156" s="762"/>
      <c r="E2156" s="762"/>
    </row>
    <row r="2157" spans="4:5" s="743" customFormat="1" ht="14.25" x14ac:dyDescent="0.2">
      <c r="D2157" s="762"/>
      <c r="E2157" s="762"/>
    </row>
    <row r="2158" spans="4:5" s="743" customFormat="1" ht="14.25" x14ac:dyDescent="0.2">
      <c r="D2158" s="762"/>
      <c r="E2158" s="762"/>
    </row>
    <row r="2159" spans="4:5" s="743" customFormat="1" ht="14.25" x14ac:dyDescent="0.2">
      <c r="D2159" s="762"/>
      <c r="E2159" s="762"/>
    </row>
    <row r="2160" spans="4:5" s="743" customFormat="1" ht="14.25" x14ac:dyDescent="0.2">
      <c r="D2160" s="762"/>
      <c r="E2160" s="762"/>
    </row>
    <row r="2161" spans="4:5" s="743" customFormat="1" ht="14.25" x14ac:dyDescent="0.2">
      <c r="D2161" s="762"/>
      <c r="E2161" s="762"/>
    </row>
    <row r="2162" spans="4:5" s="743" customFormat="1" ht="14.25" x14ac:dyDescent="0.2">
      <c r="D2162" s="762"/>
      <c r="E2162" s="762"/>
    </row>
    <row r="2163" spans="4:5" s="743" customFormat="1" ht="14.25" x14ac:dyDescent="0.2">
      <c r="D2163" s="762"/>
      <c r="E2163" s="762"/>
    </row>
    <row r="2164" spans="4:5" s="743" customFormat="1" ht="14.25" x14ac:dyDescent="0.2">
      <c r="D2164" s="762"/>
      <c r="E2164" s="762"/>
    </row>
    <row r="2165" spans="4:5" s="743" customFormat="1" ht="14.25" x14ac:dyDescent="0.2">
      <c r="D2165" s="762"/>
      <c r="E2165" s="762"/>
    </row>
    <row r="2166" spans="4:5" s="743" customFormat="1" ht="14.25" x14ac:dyDescent="0.2">
      <c r="D2166" s="762"/>
      <c r="E2166" s="762"/>
    </row>
    <row r="2167" spans="4:5" s="743" customFormat="1" ht="14.25" x14ac:dyDescent="0.2">
      <c r="D2167" s="762"/>
      <c r="E2167" s="762"/>
    </row>
    <row r="2168" spans="4:5" s="743" customFormat="1" ht="14.25" x14ac:dyDescent="0.2">
      <c r="D2168" s="762"/>
      <c r="E2168" s="762"/>
    </row>
    <row r="2169" spans="4:5" s="743" customFormat="1" ht="14.25" x14ac:dyDescent="0.2">
      <c r="D2169" s="762"/>
      <c r="E2169" s="762"/>
    </row>
    <row r="2170" spans="4:5" s="743" customFormat="1" ht="14.25" x14ac:dyDescent="0.2">
      <c r="D2170" s="762"/>
      <c r="E2170" s="762"/>
    </row>
    <row r="2171" spans="4:5" s="743" customFormat="1" ht="14.25" x14ac:dyDescent="0.2">
      <c r="D2171" s="762"/>
      <c r="E2171" s="762"/>
    </row>
    <row r="2172" spans="4:5" s="743" customFormat="1" ht="14.25" x14ac:dyDescent="0.2">
      <c r="D2172" s="762"/>
      <c r="E2172" s="762"/>
    </row>
    <row r="2173" spans="4:5" s="743" customFormat="1" ht="14.25" x14ac:dyDescent="0.2">
      <c r="D2173" s="762"/>
      <c r="E2173" s="762"/>
    </row>
    <row r="2174" spans="4:5" s="743" customFormat="1" ht="14.25" x14ac:dyDescent="0.2">
      <c r="D2174" s="762"/>
      <c r="E2174" s="762"/>
    </row>
    <row r="2175" spans="4:5" s="743" customFormat="1" ht="14.25" x14ac:dyDescent="0.2">
      <c r="D2175" s="762"/>
      <c r="E2175" s="762"/>
    </row>
    <row r="2176" spans="4:5" s="743" customFormat="1" ht="14.25" x14ac:dyDescent="0.2">
      <c r="D2176" s="762"/>
      <c r="E2176" s="762"/>
    </row>
    <row r="2177" spans="4:5" s="743" customFormat="1" ht="14.25" x14ac:dyDescent="0.2">
      <c r="D2177" s="762"/>
      <c r="E2177" s="762"/>
    </row>
    <row r="2178" spans="4:5" s="743" customFormat="1" ht="14.25" x14ac:dyDescent="0.2">
      <c r="D2178" s="762"/>
      <c r="E2178" s="762"/>
    </row>
    <row r="2179" spans="4:5" s="743" customFormat="1" ht="14.25" x14ac:dyDescent="0.2">
      <c r="D2179" s="762"/>
      <c r="E2179" s="762"/>
    </row>
    <row r="2180" spans="4:5" s="743" customFormat="1" ht="14.25" x14ac:dyDescent="0.2">
      <c r="D2180" s="762"/>
      <c r="E2180" s="762"/>
    </row>
    <row r="2181" spans="4:5" s="743" customFormat="1" ht="14.25" x14ac:dyDescent="0.2">
      <c r="D2181" s="762"/>
      <c r="E2181" s="762"/>
    </row>
    <row r="2182" spans="4:5" s="743" customFormat="1" ht="14.25" x14ac:dyDescent="0.2">
      <c r="D2182" s="762"/>
      <c r="E2182" s="762"/>
    </row>
    <row r="2183" spans="4:5" s="743" customFormat="1" ht="14.25" x14ac:dyDescent="0.2">
      <c r="D2183" s="762"/>
      <c r="E2183" s="762"/>
    </row>
    <row r="2184" spans="4:5" s="743" customFormat="1" ht="14.25" x14ac:dyDescent="0.2">
      <c r="D2184" s="762"/>
      <c r="E2184" s="762"/>
    </row>
    <row r="2185" spans="4:5" s="743" customFormat="1" ht="14.25" x14ac:dyDescent="0.2">
      <c r="D2185" s="762"/>
      <c r="E2185" s="762"/>
    </row>
    <row r="2186" spans="4:5" s="743" customFormat="1" ht="14.25" x14ac:dyDescent="0.2">
      <c r="D2186" s="762"/>
      <c r="E2186" s="762"/>
    </row>
    <row r="2187" spans="4:5" s="743" customFormat="1" ht="14.25" x14ac:dyDescent="0.2">
      <c r="D2187" s="762"/>
      <c r="E2187" s="762"/>
    </row>
    <row r="2188" spans="4:5" s="743" customFormat="1" ht="14.25" x14ac:dyDescent="0.2">
      <c r="D2188" s="762"/>
      <c r="E2188" s="762"/>
    </row>
    <row r="2189" spans="4:5" s="743" customFormat="1" ht="14.25" x14ac:dyDescent="0.2">
      <c r="D2189" s="762"/>
      <c r="E2189" s="762"/>
    </row>
    <row r="2190" spans="4:5" s="743" customFormat="1" ht="14.25" x14ac:dyDescent="0.2">
      <c r="D2190" s="762"/>
      <c r="E2190" s="762"/>
    </row>
    <row r="2191" spans="4:5" s="743" customFormat="1" ht="14.25" x14ac:dyDescent="0.2">
      <c r="D2191" s="762"/>
      <c r="E2191" s="762"/>
    </row>
    <row r="2192" spans="4:5" s="743" customFormat="1" ht="14.25" x14ac:dyDescent="0.2">
      <c r="D2192" s="762"/>
      <c r="E2192" s="762"/>
    </row>
    <row r="2193" spans="4:5" s="743" customFormat="1" ht="14.25" x14ac:dyDescent="0.2">
      <c r="D2193" s="762"/>
      <c r="E2193" s="762"/>
    </row>
    <row r="2194" spans="4:5" s="743" customFormat="1" ht="14.25" x14ac:dyDescent="0.2">
      <c r="D2194" s="762"/>
      <c r="E2194" s="762"/>
    </row>
    <row r="2195" spans="4:5" s="743" customFormat="1" ht="14.25" x14ac:dyDescent="0.2">
      <c r="D2195" s="762"/>
      <c r="E2195" s="762"/>
    </row>
    <row r="2196" spans="4:5" s="743" customFormat="1" ht="14.25" x14ac:dyDescent="0.2">
      <c r="D2196" s="762"/>
      <c r="E2196" s="762"/>
    </row>
    <row r="2197" spans="4:5" s="743" customFormat="1" ht="14.25" x14ac:dyDescent="0.2">
      <c r="D2197" s="762"/>
      <c r="E2197" s="762"/>
    </row>
    <row r="2198" spans="4:5" s="743" customFormat="1" ht="14.25" x14ac:dyDescent="0.2">
      <c r="D2198" s="762"/>
      <c r="E2198" s="762"/>
    </row>
    <row r="2199" spans="4:5" s="743" customFormat="1" ht="14.25" x14ac:dyDescent="0.2">
      <c r="D2199" s="762"/>
      <c r="E2199" s="762"/>
    </row>
    <row r="2200" spans="4:5" s="743" customFormat="1" ht="14.25" x14ac:dyDescent="0.2">
      <c r="D2200" s="762"/>
      <c r="E2200" s="762"/>
    </row>
    <row r="2201" spans="4:5" s="743" customFormat="1" ht="14.25" x14ac:dyDescent="0.2">
      <c r="D2201" s="762"/>
      <c r="E2201" s="762"/>
    </row>
    <row r="2202" spans="4:5" s="743" customFormat="1" ht="14.25" x14ac:dyDescent="0.2">
      <c r="D2202" s="762"/>
      <c r="E2202" s="762"/>
    </row>
    <row r="2203" spans="4:5" s="743" customFormat="1" ht="14.25" x14ac:dyDescent="0.2">
      <c r="D2203" s="762"/>
      <c r="E2203" s="762"/>
    </row>
    <row r="2204" spans="4:5" s="743" customFormat="1" ht="14.25" x14ac:dyDescent="0.2">
      <c r="D2204" s="762"/>
      <c r="E2204" s="762"/>
    </row>
    <row r="2205" spans="4:5" s="743" customFormat="1" ht="14.25" x14ac:dyDescent="0.2">
      <c r="D2205" s="762"/>
      <c r="E2205" s="762"/>
    </row>
    <row r="2206" spans="4:5" s="743" customFormat="1" ht="14.25" x14ac:dyDescent="0.2">
      <c r="D2206" s="762"/>
      <c r="E2206" s="762"/>
    </row>
    <row r="2207" spans="4:5" s="743" customFormat="1" ht="14.25" x14ac:dyDescent="0.2">
      <c r="D2207" s="762"/>
      <c r="E2207" s="762"/>
    </row>
    <row r="2208" spans="4:5" s="743" customFormat="1" ht="14.25" x14ac:dyDescent="0.2">
      <c r="D2208" s="762"/>
      <c r="E2208" s="762"/>
    </row>
    <row r="2209" spans="4:5" s="743" customFormat="1" ht="14.25" x14ac:dyDescent="0.2">
      <c r="D2209" s="762"/>
      <c r="E2209" s="762"/>
    </row>
    <row r="2210" spans="4:5" s="743" customFormat="1" ht="14.25" x14ac:dyDescent="0.2">
      <c r="D2210" s="762"/>
      <c r="E2210" s="762"/>
    </row>
    <row r="2211" spans="4:5" s="743" customFormat="1" ht="14.25" x14ac:dyDescent="0.2">
      <c r="D2211" s="762"/>
      <c r="E2211" s="762"/>
    </row>
    <row r="2212" spans="4:5" s="743" customFormat="1" ht="14.25" x14ac:dyDescent="0.2">
      <c r="D2212" s="762"/>
      <c r="E2212" s="762"/>
    </row>
    <row r="2213" spans="4:5" s="743" customFormat="1" ht="14.25" x14ac:dyDescent="0.2">
      <c r="D2213" s="762"/>
      <c r="E2213" s="762"/>
    </row>
    <row r="2214" spans="4:5" s="743" customFormat="1" ht="14.25" x14ac:dyDescent="0.2">
      <c r="D2214" s="762"/>
      <c r="E2214" s="762"/>
    </row>
    <row r="2215" spans="4:5" s="743" customFormat="1" ht="14.25" x14ac:dyDescent="0.2">
      <c r="D2215" s="762"/>
      <c r="E2215" s="762"/>
    </row>
    <row r="2216" spans="4:5" s="743" customFormat="1" ht="14.25" x14ac:dyDescent="0.2">
      <c r="D2216" s="762"/>
      <c r="E2216" s="762"/>
    </row>
    <row r="2217" spans="4:5" s="743" customFormat="1" ht="14.25" x14ac:dyDescent="0.2">
      <c r="D2217" s="762"/>
      <c r="E2217" s="762"/>
    </row>
    <row r="2218" spans="4:5" s="743" customFormat="1" ht="14.25" x14ac:dyDescent="0.2">
      <c r="D2218" s="762"/>
      <c r="E2218" s="762"/>
    </row>
    <row r="2219" spans="4:5" s="743" customFormat="1" ht="14.25" x14ac:dyDescent="0.2"/>
    <row r="2220" spans="4:5" s="743" customFormat="1" ht="14.25" x14ac:dyDescent="0.2"/>
    <row r="2221" spans="4:5" s="743" customFormat="1" ht="14.25" x14ac:dyDescent="0.2"/>
    <row r="2222" spans="4:5" s="743" customFormat="1" ht="14.25" x14ac:dyDescent="0.2"/>
    <row r="2223" spans="4:5" s="743" customFormat="1" ht="14.25" x14ac:dyDescent="0.2"/>
    <row r="2224" spans="4:5" s="743" customFormat="1" ht="14.25" x14ac:dyDescent="0.2"/>
    <row r="2225" s="743" customFormat="1" ht="14.25" x14ac:dyDescent="0.2"/>
    <row r="2226" s="743" customFormat="1" ht="14.25" x14ac:dyDescent="0.2"/>
    <row r="2227" s="743" customFormat="1" ht="14.25" x14ac:dyDescent="0.2"/>
    <row r="2228" s="743" customFormat="1" ht="14.25" x14ac:dyDescent="0.2"/>
    <row r="2229" s="743" customFormat="1" ht="14.25" x14ac:dyDescent="0.2"/>
    <row r="2230" s="743" customFormat="1" ht="14.25" x14ac:dyDescent="0.2"/>
    <row r="2231" s="743" customFormat="1" ht="14.25" x14ac:dyDescent="0.2"/>
    <row r="2232" s="743" customFormat="1" ht="14.25" x14ac:dyDescent="0.2"/>
    <row r="2233" s="743" customFormat="1" ht="14.25" x14ac:dyDescent="0.2"/>
    <row r="2234" s="743" customFormat="1" ht="14.25" x14ac:dyDescent="0.2"/>
    <row r="2235" s="743" customFormat="1" ht="14.25" x14ac:dyDescent="0.2"/>
    <row r="2236" s="743" customFormat="1" ht="14.25" x14ac:dyDescent="0.2"/>
    <row r="2237" s="743" customFormat="1" ht="14.25" x14ac:dyDescent="0.2"/>
    <row r="2238" s="743" customFormat="1" ht="14.25" x14ac:dyDescent="0.2"/>
    <row r="2239" s="743" customFormat="1" ht="14.25" x14ac:dyDescent="0.2"/>
    <row r="2240" s="743" customFormat="1" ht="14.25" x14ac:dyDescent="0.2"/>
    <row r="2241" s="743" customFormat="1" ht="14.25" x14ac:dyDescent="0.2"/>
    <row r="2242" s="743" customFormat="1" ht="14.25" x14ac:dyDescent="0.2"/>
    <row r="2243" s="743" customFormat="1" ht="14.25" x14ac:dyDescent="0.2"/>
    <row r="2244" s="743" customFormat="1" ht="14.25" x14ac:dyDescent="0.2"/>
    <row r="2245" s="743" customFormat="1" ht="14.25" x14ac:dyDescent="0.2"/>
    <row r="2246" s="743" customFormat="1" ht="14.25" x14ac:dyDescent="0.2"/>
    <row r="2247" s="743" customFormat="1" ht="14.25" x14ac:dyDescent="0.2"/>
    <row r="2248" s="743" customFormat="1" ht="14.25" x14ac:dyDescent="0.2"/>
    <row r="2249" s="743" customFormat="1" ht="14.25" x14ac:dyDescent="0.2"/>
    <row r="2250" s="743" customFormat="1" ht="14.25" x14ac:dyDescent="0.2"/>
    <row r="2251" s="743" customFormat="1" ht="14.25" x14ac:dyDescent="0.2"/>
    <row r="2252" s="743" customFormat="1" ht="14.25" x14ac:dyDescent="0.2"/>
    <row r="2253" s="743" customFormat="1" ht="14.25" x14ac:dyDescent="0.2"/>
    <row r="2254" s="743" customFormat="1" ht="14.25" x14ac:dyDescent="0.2"/>
    <row r="2255" s="743" customFormat="1" ht="14.25" x14ac:dyDescent="0.2"/>
    <row r="2256" s="743" customFormat="1" ht="14.25" x14ac:dyDescent="0.2"/>
    <row r="2257" s="743" customFormat="1" ht="14.25" x14ac:dyDescent="0.2"/>
    <row r="2258" s="743" customFormat="1" ht="14.25" x14ac:dyDescent="0.2"/>
    <row r="2259" s="743" customFormat="1" ht="14.25" x14ac:dyDescent="0.2"/>
    <row r="2260" s="743" customFormat="1" ht="14.25" x14ac:dyDescent="0.2"/>
    <row r="2261" s="743" customFormat="1" ht="14.25" x14ac:dyDescent="0.2"/>
    <row r="2262" s="743" customFormat="1" ht="14.25" x14ac:dyDescent="0.2"/>
    <row r="2263" s="743" customFormat="1" ht="14.25" x14ac:dyDescent="0.2"/>
    <row r="2264" s="743" customFormat="1" ht="14.25" x14ac:dyDescent="0.2"/>
    <row r="2265" s="743" customFormat="1" ht="14.25" x14ac:dyDescent="0.2"/>
    <row r="2266" s="743" customFormat="1" ht="14.25" x14ac:dyDescent="0.2"/>
    <row r="2267" s="743" customFormat="1" ht="14.25" x14ac:dyDescent="0.2"/>
    <row r="2268" s="743" customFormat="1" ht="14.25" x14ac:dyDescent="0.2"/>
    <row r="2269" s="743" customFormat="1" ht="14.25" x14ac:dyDescent="0.2"/>
    <row r="2270" s="743" customFormat="1" ht="14.25" x14ac:dyDescent="0.2"/>
    <row r="2271" s="743" customFormat="1" ht="14.25" x14ac:dyDescent="0.2"/>
    <row r="2272" s="743" customFormat="1" ht="14.25" x14ac:dyDescent="0.2"/>
    <row r="2273" s="743" customFormat="1" ht="14.25" x14ac:dyDescent="0.2"/>
    <row r="2274" s="743" customFormat="1" ht="14.25" x14ac:dyDescent="0.2"/>
    <row r="2275" s="743" customFormat="1" ht="14.25" x14ac:dyDescent="0.2"/>
    <row r="2276" s="743" customFormat="1" ht="14.25" x14ac:dyDescent="0.2"/>
    <row r="2277" s="743" customFormat="1" ht="14.25" x14ac:dyDescent="0.2"/>
    <row r="2278" s="743" customFormat="1" ht="14.25" x14ac:dyDescent="0.2"/>
    <row r="2279" s="743" customFormat="1" ht="14.25" x14ac:dyDescent="0.2"/>
    <row r="2280" s="743" customFormat="1" ht="14.25" x14ac:dyDescent="0.2"/>
    <row r="2281" s="743" customFormat="1" ht="14.25" x14ac:dyDescent="0.2"/>
    <row r="2282" s="743" customFormat="1" ht="14.25" x14ac:dyDescent="0.2"/>
    <row r="2283" s="743" customFormat="1" ht="14.25" x14ac:dyDescent="0.2"/>
    <row r="2284" s="743" customFormat="1" ht="14.25" x14ac:dyDescent="0.2"/>
    <row r="2285" s="743" customFormat="1" ht="14.25" x14ac:dyDescent="0.2"/>
    <row r="2286" s="743" customFormat="1" ht="14.25" x14ac:dyDescent="0.2"/>
    <row r="2287" s="743" customFormat="1" ht="14.25" x14ac:dyDescent="0.2"/>
    <row r="2288" s="743" customFormat="1" ht="14.25" x14ac:dyDescent="0.2"/>
    <row r="2289" s="743" customFormat="1" ht="14.25" x14ac:dyDescent="0.2"/>
    <row r="2290" s="743" customFormat="1" ht="14.25" x14ac:dyDescent="0.2"/>
    <row r="2291" s="743" customFormat="1" ht="14.25" x14ac:dyDescent="0.2"/>
    <row r="2292" s="743" customFormat="1" ht="14.25" x14ac:dyDescent="0.2"/>
    <row r="2293" s="743" customFormat="1" ht="14.25" x14ac:dyDescent="0.2"/>
    <row r="2294" s="743" customFormat="1" ht="14.25" x14ac:dyDescent="0.2"/>
    <row r="2295" s="743" customFormat="1" ht="14.25" x14ac:dyDescent="0.2"/>
    <row r="2296" s="743" customFormat="1" ht="14.25" x14ac:dyDescent="0.2"/>
    <row r="2297" s="743" customFormat="1" ht="14.25" x14ac:dyDescent="0.2"/>
    <row r="2298" s="743" customFormat="1" ht="14.25" x14ac:dyDescent="0.2"/>
    <row r="2299" s="743" customFormat="1" ht="14.25" x14ac:dyDescent="0.2"/>
    <row r="2300" s="743" customFormat="1" ht="14.25" x14ac:dyDescent="0.2"/>
    <row r="2301" s="743" customFormat="1" ht="14.25" x14ac:dyDescent="0.2"/>
    <row r="2302" s="743" customFormat="1" ht="14.25" x14ac:dyDescent="0.2"/>
    <row r="2303" s="743" customFormat="1" ht="14.25" x14ac:dyDescent="0.2"/>
    <row r="2304" s="743" customFormat="1" ht="14.25" x14ac:dyDescent="0.2"/>
    <row r="2305" s="743" customFormat="1" ht="14.25" x14ac:dyDescent="0.2"/>
    <row r="2306" s="743" customFormat="1" ht="14.25" x14ac:dyDescent="0.2"/>
    <row r="2307" s="743" customFormat="1" ht="14.25" x14ac:dyDescent="0.2"/>
    <row r="2308" s="743" customFormat="1" ht="14.25" x14ac:dyDescent="0.2"/>
    <row r="2309" s="743" customFormat="1" ht="14.25" x14ac:dyDescent="0.2"/>
    <row r="2310" s="743" customFormat="1" ht="14.25" x14ac:dyDescent="0.2"/>
    <row r="2311" s="743" customFormat="1" ht="14.25" x14ac:dyDescent="0.2"/>
    <row r="2312" s="743" customFormat="1" ht="14.25" x14ac:dyDescent="0.2"/>
    <row r="2313" s="743" customFormat="1" ht="14.25" x14ac:dyDescent="0.2"/>
    <row r="2314" s="743" customFormat="1" ht="14.25" x14ac:dyDescent="0.2"/>
    <row r="2315" s="743" customFormat="1" ht="14.25" x14ac:dyDescent="0.2"/>
    <row r="2316" s="743" customFormat="1" ht="14.25" x14ac:dyDescent="0.2"/>
    <row r="2317" s="743" customFormat="1" ht="14.25" x14ac:dyDescent="0.2"/>
    <row r="2318" s="743" customFormat="1" ht="14.25" x14ac:dyDescent="0.2"/>
    <row r="2319" s="743" customFormat="1" ht="14.25" x14ac:dyDescent="0.2"/>
    <row r="2320" s="743" customFormat="1" ht="14.25" x14ac:dyDescent="0.2"/>
    <row r="2321" s="743" customFormat="1" ht="14.25" x14ac:dyDescent="0.2"/>
    <row r="2322" s="743" customFormat="1" ht="14.25" x14ac:dyDescent="0.2"/>
    <row r="2323" s="743" customFormat="1" ht="14.25" x14ac:dyDescent="0.2"/>
    <row r="2324" s="743" customFormat="1" ht="14.25" x14ac:dyDescent="0.2"/>
    <row r="2325" s="743" customFormat="1" ht="14.25" x14ac:dyDescent="0.2"/>
    <row r="2326" s="743" customFormat="1" ht="14.25" x14ac:dyDescent="0.2"/>
    <row r="2327" s="743" customFormat="1" ht="14.25" x14ac:dyDescent="0.2"/>
    <row r="2328" s="743" customFormat="1" ht="14.25" x14ac:dyDescent="0.2"/>
    <row r="2329" s="743" customFormat="1" ht="14.25" x14ac:dyDescent="0.2"/>
    <row r="2330" s="743" customFormat="1" ht="14.25" x14ac:dyDescent="0.2"/>
    <row r="2331" s="743" customFormat="1" ht="14.25" x14ac:dyDescent="0.2"/>
    <row r="2332" s="743" customFormat="1" ht="14.25" x14ac:dyDescent="0.2"/>
    <row r="2333" s="743" customFormat="1" ht="14.25" x14ac:dyDescent="0.2"/>
    <row r="2334" s="743" customFormat="1" ht="14.25" x14ac:dyDescent="0.2"/>
    <row r="2335" s="743" customFormat="1" ht="14.25" x14ac:dyDescent="0.2"/>
    <row r="2336" s="743" customFormat="1" ht="14.25" x14ac:dyDescent="0.2"/>
    <row r="2337" s="743" customFormat="1" ht="14.25" x14ac:dyDescent="0.2"/>
    <row r="2338" s="743" customFormat="1" ht="14.25" x14ac:dyDescent="0.2"/>
    <row r="2339" s="743" customFormat="1" ht="14.25" x14ac:dyDescent="0.2"/>
    <row r="2340" s="743" customFormat="1" ht="14.25" x14ac:dyDescent="0.2"/>
    <row r="2341" s="743" customFormat="1" ht="14.25" x14ac:dyDescent="0.2"/>
    <row r="2342" s="743" customFormat="1" ht="14.25" x14ac:dyDescent="0.2"/>
    <row r="2343" s="743" customFormat="1" ht="14.25" x14ac:dyDescent="0.2"/>
    <row r="2344" s="743" customFormat="1" ht="14.25" x14ac:dyDescent="0.2"/>
    <row r="2345" s="743" customFormat="1" ht="14.25" x14ac:dyDescent="0.2"/>
    <row r="2346" s="743" customFormat="1" ht="14.25" x14ac:dyDescent="0.2"/>
    <row r="2347" s="743" customFormat="1" ht="14.25" x14ac:dyDescent="0.2"/>
    <row r="2348" s="743" customFormat="1" ht="14.25" x14ac:dyDescent="0.2"/>
    <row r="2349" s="743" customFormat="1" ht="14.25" x14ac:dyDescent="0.2"/>
    <row r="2350" s="743" customFormat="1" ht="14.25" x14ac:dyDescent="0.2"/>
    <row r="2351" s="743" customFormat="1" ht="14.25" x14ac:dyDescent="0.2"/>
    <row r="2352" s="743" customFormat="1" ht="14.25" x14ac:dyDescent="0.2"/>
    <row r="2353" s="743" customFormat="1" ht="14.25" x14ac:dyDescent="0.2"/>
    <row r="2354" s="743" customFormat="1" ht="14.25" x14ac:dyDescent="0.2"/>
    <row r="2355" s="743" customFormat="1" ht="14.25" x14ac:dyDescent="0.2"/>
    <row r="2356" s="743" customFormat="1" ht="14.25" x14ac:dyDescent="0.2"/>
    <row r="2357" s="743" customFormat="1" ht="14.25" x14ac:dyDescent="0.2"/>
    <row r="2358" s="743" customFormat="1" ht="14.25" x14ac:dyDescent="0.2"/>
    <row r="2359" s="743" customFormat="1" ht="14.25" x14ac:dyDescent="0.2"/>
    <row r="2360" s="743" customFormat="1" ht="14.25" x14ac:dyDescent="0.2"/>
    <row r="2361" s="743" customFormat="1" ht="14.25" x14ac:dyDescent="0.2"/>
    <row r="2362" s="743" customFormat="1" ht="14.25" x14ac:dyDescent="0.2"/>
    <row r="2363" s="743" customFormat="1" ht="14.25" x14ac:dyDescent="0.2"/>
    <row r="2364" s="743" customFormat="1" ht="14.25" x14ac:dyDescent="0.2"/>
    <row r="2365" s="743" customFormat="1" ht="14.25" x14ac:dyDescent="0.2"/>
    <row r="2366" s="743" customFormat="1" ht="14.25" x14ac:dyDescent="0.2"/>
    <row r="2367" s="743" customFormat="1" ht="14.25" x14ac:dyDescent="0.2"/>
    <row r="2368" s="743" customFormat="1" ht="14.25" x14ac:dyDescent="0.2"/>
    <row r="2369" s="743" customFormat="1" ht="14.25" x14ac:dyDescent="0.2"/>
    <row r="2370" s="743" customFormat="1" ht="14.25" x14ac:dyDescent="0.2"/>
    <row r="2371" s="743" customFormat="1" ht="14.25" x14ac:dyDescent="0.2"/>
    <row r="2372" s="743" customFormat="1" ht="14.25" x14ac:dyDescent="0.2"/>
    <row r="2373" s="743" customFormat="1" ht="14.25" x14ac:dyDescent="0.2"/>
    <row r="2374" s="743" customFormat="1" ht="14.25" x14ac:dyDescent="0.2"/>
    <row r="2375" s="743" customFormat="1" ht="14.25" x14ac:dyDescent="0.2"/>
    <row r="2376" s="743" customFormat="1" ht="14.25" x14ac:dyDescent="0.2"/>
    <row r="2377" s="743" customFormat="1" ht="14.25" x14ac:dyDescent="0.2"/>
    <row r="2378" s="743" customFormat="1" ht="14.25" x14ac:dyDescent="0.2"/>
    <row r="2379" s="743" customFormat="1" ht="14.25" x14ac:dyDescent="0.2"/>
    <row r="2380" s="743" customFormat="1" ht="14.25" x14ac:dyDescent="0.2"/>
    <row r="2381" s="743" customFormat="1" ht="14.25" x14ac:dyDescent="0.2"/>
    <row r="2382" s="743" customFormat="1" ht="14.25" x14ac:dyDescent="0.2"/>
    <row r="2383" s="743" customFormat="1" ht="14.25" x14ac:dyDescent="0.2"/>
    <row r="2384" s="743" customFormat="1" ht="14.25" x14ac:dyDescent="0.2"/>
    <row r="2385" s="743" customFormat="1" ht="14.25" x14ac:dyDescent="0.2"/>
    <row r="2386" s="743" customFormat="1" ht="14.25" x14ac:dyDescent="0.2"/>
    <row r="2387" s="743" customFormat="1" ht="14.25" x14ac:dyDescent="0.2"/>
    <row r="2388" s="743" customFormat="1" ht="14.25" x14ac:dyDescent="0.2"/>
    <row r="2389" s="743" customFormat="1" ht="14.25" x14ac:dyDescent="0.2"/>
    <row r="2390" s="743" customFormat="1" ht="14.25" x14ac:dyDescent="0.2"/>
    <row r="2391" s="743" customFormat="1" ht="14.25" x14ac:dyDescent="0.2"/>
    <row r="2392" s="743" customFormat="1" ht="14.25" x14ac:dyDescent="0.2"/>
    <row r="2393" s="743" customFormat="1" ht="14.25" x14ac:dyDescent="0.2"/>
    <row r="2394" s="743" customFormat="1" ht="14.25" x14ac:dyDescent="0.2"/>
    <row r="2395" s="743" customFormat="1" ht="14.25" x14ac:dyDescent="0.2"/>
    <row r="2396" s="743" customFormat="1" ht="14.25" x14ac:dyDescent="0.2"/>
    <row r="2397" s="743" customFormat="1" ht="14.25" x14ac:dyDescent="0.2"/>
    <row r="2398" s="743" customFormat="1" ht="14.25" x14ac:dyDescent="0.2"/>
    <row r="2399" s="743" customFormat="1" ht="14.25" x14ac:dyDescent="0.2"/>
    <row r="2400" s="743" customFormat="1" ht="14.25" x14ac:dyDescent="0.2"/>
    <row r="2401" s="743" customFormat="1" ht="14.25" x14ac:dyDescent="0.2"/>
    <row r="2402" s="743" customFormat="1" ht="14.25" x14ac:dyDescent="0.2"/>
    <row r="2403" s="743" customFormat="1" ht="14.25" x14ac:dyDescent="0.2"/>
    <row r="2404" s="743" customFormat="1" ht="14.25" x14ac:dyDescent="0.2"/>
    <row r="2405" s="743" customFormat="1" ht="14.25" x14ac:dyDescent="0.2"/>
    <row r="2406" s="743" customFormat="1" ht="14.25" x14ac:dyDescent="0.2"/>
    <row r="2407" s="743" customFormat="1" ht="14.25" x14ac:dyDescent="0.2"/>
    <row r="2408" s="743" customFormat="1" ht="14.25" x14ac:dyDescent="0.2"/>
    <row r="2409" s="743" customFormat="1" ht="14.25" x14ac:dyDescent="0.2"/>
    <row r="2410" s="743" customFormat="1" ht="14.25" x14ac:dyDescent="0.2"/>
    <row r="2411" s="743" customFormat="1" ht="14.25" x14ac:dyDescent="0.2"/>
    <row r="2412" s="743" customFormat="1" ht="14.25" x14ac:dyDescent="0.2"/>
    <row r="2413" s="743" customFormat="1" ht="14.25" x14ac:dyDescent="0.2"/>
    <row r="2414" s="743" customFormat="1" ht="14.25" x14ac:dyDescent="0.2"/>
    <row r="2415" s="743" customFormat="1" ht="14.25" x14ac:dyDescent="0.2"/>
    <row r="2416" s="743" customFormat="1" ht="14.25" x14ac:dyDescent="0.2"/>
    <row r="2417" s="743" customFormat="1" ht="14.25" x14ac:dyDescent="0.2"/>
    <row r="2418" s="743" customFormat="1" ht="14.25" x14ac:dyDescent="0.2"/>
    <row r="2419" s="743" customFormat="1" ht="14.25" x14ac:dyDescent="0.2"/>
    <row r="2420" s="743" customFormat="1" ht="14.25" x14ac:dyDescent="0.2"/>
    <row r="2421" s="743" customFormat="1" ht="14.25" x14ac:dyDescent="0.2"/>
    <row r="2422" s="743" customFormat="1" ht="14.25" x14ac:dyDescent="0.2"/>
    <row r="2423" s="743" customFormat="1" ht="14.25" x14ac:dyDescent="0.2"/>
    <row r="2424" s="743" customFormat="1" ht="14.25" x14ac:dyDescent="0.2"/>
    <row r="2425" s="743" customFormat="1" ht="14.25" x14ac:dyDescent="0.2"/>
    <row r="2426" s="743" customFormat="1" ht="14.25" x14ac:dyDescent="0.2"/>
    <row r="2427" s="743" customFormat="1" ht="14.25" x14ac:dyDescent="0.2"/>
    <row r="2428" s="743" customFormat="1" ht="14.25" x14ac:dyDescent="0.2"/>
    <row r="2429" s="743" customFormat="1" ht="14.25" x14ac:dyDescent="0.2"/>
    <row r="2430" s="743" customFormat="1" ht="14.25" x14ac:dyDescent="0.2"/>
    <row r="2431" s="743" customFormat="1" ht="14.25" x14ac:dyDescent="0.2"/>
    <row r="2432" s="743" customFormat="1" ht="14.25" x14ac:dyDescent="0.2"/>
    <row r="2433" s="743" customFormat="1" ht="14.25" x14ac:dyDescent="0.2"/>
    <row r="2434" s="743" customFormat="1" ht="14.25" x14ac:dyDescent="0.2"/>
    <row r="2435" s="743" customFormat="1" ht="14.25" x14ac:dyDescent="0.2"/>
    <row r="2436" s="743" customFormat="1" ht="14.25" x14ac:dyDescent="0.2"/>
    <row r="2437" s="743" customFormat="1" ht="14.25" x14ac:dyDescent="0.2"/>
    <row r="2438" s="743" customFormat="1" ht="14.25" x14ac:dyDescent="0.2"/>
    <row r="2439" s="743" customFormat="1" ht="14.25" x14ac:dyDescent="0.2"/>
    <row r="2440" s="743" customFormat="1" ht="14.25" x14ac:dyDescent="0.2"/>
    <row r="2441" s="743" customFormat="1" ht="14.25" x14ac:dyDescent="0.2"/>
    <row r="2442" s="743" customFormat="1" ht="14.25" x14ac:dyDescent="0.2"/>
    <row r="2443" s="743" customFormat="1" ht="14.25" x14ac:dyDescent="0.2"/>
    <row r="2444" s="743" customFormat="1" ht="14.25" x14ac:dyDescent="0.2"/>
    <row r="2445" s="743" customFormat="1" ht="14.25" x14ac:dyDescent="0.2"/>
    <row r="2446" s="743" customFormat="1" ht="14.25" x14ac:dyDescent="0.2"/>
    <row r="2447" s="743" customFormat="1" ht="14.25" x14ac:dyDescent="0.2"/>
    <row r="2448" s="743" customFormat="1" ht="14.25" x14ac:dyDescent="0.2"/>
    <row r="2449" s="743" customFormat="1" ht="14.25" x14ac:dyDescent="0.2"/>
    <row r="2450" s="743" customFormat="1" ht="14.25" x14ac:dyDescent="0.2"/>
    <row r="2451" s="743" customFormat="1" ht="14.25" x14ac:dyDescent="0.2"/>
    <row r="2452" s="743" customFormat="1" ht="14.25" x14ac:dyDescent="0.2"/>
    <row r="2453" s="743" customFormat="1" ht="14.25" x14ac:dyDescent="0.2"/>
    <row r="2454" s="743" customFormat="1" ht="14.25" x14ac:dyDescent="0.2"/>
    <row r="2455" s="743" customFormat="1" ht="14.25" x14ac:dyDescent="0.2"/>
    <row r="2456" s="743" customFormat="1" ht="14.25" x14ac:dyDescent="0.2"/>
    <row r="2457" s="743" customFormat="1" ht="14.25" x14ac:dyDescent="0.2"/>
    <row r="2458" s="743" customFormat="1" ht="14.25" x14ac:dyDescent="0.2"/>
    <row r="2459" s="743" customFormat="1" ht="14.25" x14ac:dyDescent="0.2"/>
    <row r="2460" s="743" customFormat="1" ht="14.25" x14ac:dyDescent="0.2"/>
    <row r="2461" s="743" customFormat="1" ht="14.25" x14ac:dyDescent="0.2"/>
    <row r="2462" s="743" customFormat="1" ht="14.25" x14ac:dyDescent="0.2"/>
    <row r="2463" s="743" customFormat="1" ht="14.25" x14ac:dyDescent="0.2"/>
    <row r="2464" s="743" customFormat="1" ht="14.25" x14ac:dyDescent="0.2"/>
    <row r="2465" s="743" customFormat="1" ht="14.25" x14ac:dyDescent="0.2"/>
    <row r="2466" s="743" customFormat="1" ht="14.25" x14ac:dyDescent="0.2"/>
    <row r="2467" s="743" customFormat="1" ht="14.25" x14ac:dyDescent="0.2"/>
    <row r="2468" s="743" customFormat="1" ht="14.25" x14ac:dyDescent="0.2"/>
    <row r="2469" s="743" customFormat="1" ht="14.25" x14ac:dyDescent="0.2"/>
    <row r="2470" s="743" customFormat="1" ht="14.25" x14ac:dyDescent="0.2"/>
    <row r="2471" s="743" customFormat="1" ht="14.25" x14ac:dyDescent="0.2"/>
    <row r="2472" s="743" customFormat="1" ht="14.25" x14ac:dyDescent="0.2"/>
    <row r="2473" s="743" customFormat="1" ht="14.25" x14ac:dyDescent="0.2"/>
    <row r="2474" s="743" customFormat="1" ht="14.25" x14ac:dyDescent="0.2"/>
    <row r="2475" s="743" customFormat="1" ht="14.25" x14ac:dyDescent="0.2"/>
    <row r="2476" s="743" customFormat="1" ht="14.25" x14ac:dyDescent="0.2"/>
    <row r="2477" s="743" customFormat="1" ht="14.25" x14ac:dyDescent="0.2"/>
    <row r="2478" s="743" customFormat="1" ht="14.25" x14ac:dyDescent="0.2"/>
    <row r="2479" s="743" customFormat="1" ht="14.25" x14ac:dyDescent="0.2"/>
    <row r="2480" s="743" customFormat="1" ht="14.25" x14ac:dyDescent="0.2"/>
    <row r="2481" s="743" customFormat="1" ht="14.25" x14ac:dyDescent="0.2"/>
    <row r="2482" s="743" customFormat="1" ht="14.25" x14ac:dyDescent="0.2"/>
    <row r="2483" s="743" customFormat="1" ht="14.25" x14ac:dyDescent="0.2"/>
    <row r="2484" s="743" customFormat="1" ht="14.25" x14ac:dyDescent="0.2"/>
    <row r="2485" s="743" customFormat="1" ht="14.25" x14ac:dyDescent="0.2"/>
    <row r="2486" s="743" customFormat="1" ht="14.25" x14ac:dyDescent="0.2"/>
    <row r="2487" s="743" customFormat="1" ht="14.25" x14ac:dyDescent="0.2"/>
    <row r="2488" s="743" customFormat="1" ht="14.25" x14ac:dyDescent="0.2"/>
    <row r="2489" s="743" customFormat="1" ht="14.25" x14ac:dyDescent="0.2"/>
    <row r="2490" s="743" customFormat="1" ht="14.25" x14ac:dyDescent="0.2"/>
    <row r="2491" s="743" customFormat="1" ht="14.25" x14ac:dyDescent="0.2"/>
    <row r="2492" s="743" customFormat="1" ht="14.25" x14ac:dyDescent="0.2"/>
    <row r="2493" s="743" customFormat="1" ht="14.25" x14ac:dyDescent="0.2"/>
    <row r="2494" s="743" customFormat="1" ht="14.25" x14ac:dyDescent="0.2"/>
    <row r="2495" s="743" customFormat="1" ht="14.25" x14ac:dyDescent="0.2"/>
    <row r="2496" s="743" customFormat="1" ht="14.25" x14ac:dyDescent="0.2"/>
    <row r="2497" s="743" customFormat="1" ht="14.25" x14ac:dyDescent="0.2"/>
    <row r="2498" s="743" customFormat="1" ht="14.25" x14ac:dyDescent="0.2"/>
    <row r="2499" s="743" customFormat="1" ht="14.25" x14ac:dyDescent="0.2"/>
    <row r="2500" s="743" customFormat="1" ht="14.25" x14ac:dyDescent="0.2"/>
    <row r="2501" s="743" customFormat="1" ht="14.25" x14ac:dyDescent="0.2"/>
    <row r="2502" s="743" customFormat="1" ht="14.25" x14ac:dyDescent="0.2"/>
    <row r="2503" s="743" customFormat="1" ht="14.25" x14ac:dyDescent="0.2"/>
    <row r="2504" s="743" customFormat="1" ht="14.25" x14ac:dyDescent="0.2"/>
    <row r="2505" s="743" customFormat="1" ht="14.25" x14ac:dyDescent="0.2"/>
    <row r="2506" s="743" customFormat="1" ht="14.25" x14ac:dyDescent="0.2"/>
    <row r="2507" s="743" customFormat="1" ht="14.25" x14ac:dyDescent="0.2"/>
    <row r="2508" s="743" customFormat="1" ht="14.25" x14ac:dyDescent="0.2"/>
    <row r="2509" s="743" customFormat="1" ht="14.25" x14ac:dyDescent="0.2"/>
    <row r="2510" s="743" customFormat="1" ht="14.25" x14ac:dyDescent="0.2"/>
    <row r="2511" s="743" customFormat="1" ht="14.25" x14ac:dyDescent="0.2"/>
    <row r="2512" s="743" customFormat="1" ht="14.25" x14ac:dyDescent="0.2"/>
    <row r="2513" s="743" customFormat="1" ht="14.25" x14ac:dyDescent="0.2"/>
    <row r="2514" s="743" customFormat="1" ht="14.25" x14ac:dyDescent="0.2"/>
    <row r="2515" s="743" customFormat="1" ht="14.25" x14ac:dyDescent="0.2"/>
    <row r="2516" s="743" customFormat="1" ht="14.25" x14ac:dyDescent="0.2"/>
    <row r="2517" s="743" customFormat="1" ht="14.25" x14ac:dyDescent="0.2"/>
    <row r="2518" s="743" customFormat="1" ht="14.25" x14ac:dyDescent="0.2"/>
    <row r="2519" s="743" customFormat="1" ht="14.25" x14ac:dyDescent="0.2"/>
    <row r="2520" s="743" customFormat="1" ht="14.25" x14ac:dyDescent="0.2"/>
    <row r="2521" s="743" customFormat="1" ht="14.25" x14ac:dyDescent="0.2"/>
    <row r="2522" s="743" customFormat="1" ht="14.25" x14ac:dyDescent="0.2"/>
    <row r="2523" s="743" customFormat="1" ht="14.25" x14ac:dyDescent="0.2"/>
    <row r="2524" s="743" customFormat="1" ht="14.25" x14ac:dyDescent="0.2"/>
    <row r="2525" s="743" customFormat="1" ht="14.25" x14ac:dyDescent="0.2"/>
    <row r="2526" s="743" customFormat="1" ht="14.25" x14ac:dyDescent="0.2"/>
    <row r="2527" s="743" customFormat="1" ht="14.25" x14ac:dyDescent="0.2"/>
    <row r="2528" s="743" customFormat="1" ht="14.25" x14ac:dyDescent="0.2"/>
    <row r="2529" s="743" customFormat="1" ht="14.25" x14ac:dyDescent="0.2"/>
    <row r="2530" s="743" customFormat="1" ht="14.25" x14ac:dyDescent="0.2"/>
    <row r="2531" s="743" customFormat="1" ht="14.25" x14ac:dyDescent="0.2"/>
    <row r="2532" s="743" customFormat="1" ht="14.25" x14ac:dyDescent="0.2"/>
    <row r="2533" s="743" customFormat="1" ht="14.25" x14ac:dyDescent="0.2"/>
    <row r="2534" s="743" customFormat="1" ht="14.25" x14ac:dyDescent="0.2"/>
    <row r="2535" s="743" customFormat="1" ht="14.25" x14ac:dyDescent="0.2"/>
    <row r="2536" s="743" customFormat="1" ht="14.25" x14ac:dyDescent="0.2"/>
    <row r="2537" s="743" customFormat="1" ht="14.25" x14ac:dyDescent="0.2"/>
    <row r="2538" s="743" customFormat="1" ht="14.25" x14ac:dyDescent="0.2"/>
    <row r="2539" s="743" customFormat="1" ht="14.25" x14ac:dyDescent="0.2"/>
    <row r="2540" s="743" customFormat="1" ht="14.25" x14ac:dyDescent="0.2"/>
    <row r="2541" s="743" customFormat="1" ht="14.25" x14ac:dyDescent="0.2"/>
    <row r="2542" s="743" customFormat="1" ht="14.25" x14ac:dyDescent="0.2"/>
    <row r="2543" s="743" customFormat="1" ht="14.25" x14ac:dyDescent="0.2"/>
    <row r="2544" s="743" customFormat="1" ht="14.25" x14ac:dyDescent="0.2"/>
    <row r="2545" s="743" customFormat="1" ht="14.25" x14ac:dyDescent="0.2"/>
    <row r="2546" s="743" customFormat="1" ht="14.25" x14ac:dyDescent="0.2"/>
    <row r="2547" s="743" customFormat="1" ht="14.25" x14ac:dyDescent="0.2"/>
    <row r="2548" s="743" customFormat="1" ht="14.25" x14ac:dyDescent="0.2"/>
    <row r="2549" s="743" customFormat="1" ht="14.25" x14ac:dyDescent="0.2"/>
    <row r="2550" s="743" customFormat="1" ht="14.25" x14ac:dyDescent="0.2"/>
    <row r="2551" s="743" customFormat="1" ht="14.25" x14ac:dyDescent="0.2"/>
    <row r="2552" s="743" customFormat="1" ht="14.25" x14ac:dyDescent="0.2"/>
    <row r="2553" s="743" customFormat="1" ht="14.25" x14ac:dyDescent="0.2"/>
    <row r="2554" s="743" customFormat="1" ht="14.25" x14ac:dyDescent="0.2"/>
    <row r="2555" s="743" customFormat="1" ht="14.25" x14ac:dyDescent="0.2"/>
    <row r="2556" s="743" customFormat="1" ht="14.25" x14ac:dyDescent="0.2"/>
    <row r="2557" s="743" customFormat="1" ht="14.25" x14ac:dyDescent="0.2"/>
    <row r="2558" s="743" customFormat="1" ht="14.25" x14ac:dyDescent="0.2"/>
    <row r="2559" s="743" customFormat="1" ht="14.25" x14ac:dyDescent="0.2"/>
    <row r="2560" s="743" customFormat="1" ht="14.25" x14ac:dyDescent="0.2"/>
    <row r="2561" s="743" customFormat="1" ht="14.25" x14ac:dyDescent="0.2"/>
    <row r="2562" s="743" customFormat="1" ht="14.25" x14ac:dyDescent="0.2"/>
    <row r="2563" s="743" customFormat="1" ht="14.25" x14ac:dyDescent="0.2"/>
    <row r="2564" s="743" customFormat="1" ht="14.25" x14ac:dyDescent="0.2"/>
    <row r="2565" s="743" customFormat="1" ht="14.25" x14ac:dyDescent="0.2"/>
    <row r="2566" s="743" customFormat="1" ht="14.25" x14ac:dyDescent="0.2"/>
    <row r="2567" s="743" customFormat="1" ht="14.25" x14ac:dyDescent="0.2"/>
    <row r="2568" s="743" customFormat="1" ht="14.25" x14ac:dyDescent="0.2"/>
    <row r="2569" s="743" customFormat="1" ht="14.25" x14ac:dyDescent="0.2"/>
    <row r="2570" s="743" customFormat="1" ht="14.25" x14ac:dyDescent="0.2"/>
    <row r="2571" s="743" customFormat="1" ht="14.25" x14ac:dyDescent="0.2"/>
    <row r="2572" s="743" customFormat="1" ht="14.25" x14ac:dyDescent="0.2"/>
    <row r="2573" s="743" customFormat="1" ht="14.25" x14ac:dyDescent="0.2"/>
    <row r="2574" s="743" customFormat="1" ht="14.25" x14ac:dyDescent="0.2"/>
    <row r="2575" s="743" customFormat="1" ht="14.25" x14ac:dyDescent="0.2"/>
    <row r="2576" s="743" customFormat="1" ht="14.25" x14ac:dyDescent="0.2"/>
    <row r="2577" s="743" customFormat="1" ht="14.25" x14ac:dyDescent="0.2"/>
    <row r="2578" s="743" customFormat="1" ht="14.25" x14ac:dyDescent="0.2"/>
    <row r="2579" s="743" customFormat="1" ht="14.25" x14ac:dyDescent="0.2"/>
    <row r="2580" s="743" customFormat="1" ht="14.25" x14ac:dyDescent="0.2"/>
    <row r="2581" s="743" customFormat="1" ht="14.25" x14ac:dyDescent="0.2"/>
    <row r="2582" s="743" customFormat="1" ht="14.25" x14ac:dyDescent="0.2"/>
    <row r="2583" s="743" customFormat="1" ht="14.25" x14ac:dyDescent="0.2"/>
    <row r="2584" s="743" customFormat="1" ht="14.25" x14ac:dyDescent="0.2"/>
    <row r="2585" s="743" customFormat="1" ht="14.25" x14ac:dyDescent="0.2"/>
    <row r="2586" s="743" customFormat="1" ht="14.25" x14ac:dyDescent="0.2"/>
    <row r="2587" s="743" customFormat="1" ht="14.25" x14ac:dyDescent="0.2"/>
    <row r="2588" s="743" customFormat="1" ht="14.25" x14ac:dyDescent="0.2"/>
    <row r="2589" s="743" customFormat="1" ht="14.25" x14ac:dyDescent="0.2"/>
    <row r="2590" s="743" customFormat="1" ht="14.25" x14ac:dyDescent="0.2"/>
    <row r="2591" s="743" customFormat="1" ht="14.25" x14ac:dyDescent="0.2"/>
    <row r="2592" s="743" customFormat="1" ht="14.25" x14ac:dyDescent="0.2"/>
    <row r="2593" s="743" customFormat="1" ht="14.25" x14ac:dyDescent="0.2"/>
    <row r="2594" s="743" customFormat="1" ht="14.25" x14ac:dyDescent="0.2"/>
    <row r="2595" s="743" customFormat="1" ht="14.25" x14ac:dyDescent="0.2"/>
    <row r="2596" s="743" customFormat="1" ht="14.25" x14ac:dyDescent="0.2"/>
    <row r="2597" s="743" customFormat="1" ht="14.25" x14ac:dyDescent="0.2"/>
    <row r="2598" s="743" customFormat="1" ht="14.25" x14ac:dyDescent="0.2"/>
    <row r="2599" s="743" customFormat="1" ht="14.25" x14ac:dyDescent="0.2"/>
    <row r="2600" s="743" customFormat="1" ht="14.25" x14ac:dyDescent="0.2"/>
    <row r="2601" s="743" customFormat="1" ht="14.25" x14ac:dyDescent="0.2"/>
    <row r="2602" s="743" customFormat="1" ht="14.25" x14ac:dyDescent="0.2"/>
    <row r="2603" s="743" customFormat="1" ht="14.25" x14ac:dyDescent="0.2"/>
    <row r="2604" s="743" customFormat="1" ht="14.25" x14ac:dyDescent="0.2"/>
    <row r="2605" s="743" customFormat="1" ht="14.25" x14ac:dyDescent="0.2"/>
    <row r="2606" s="743" customFormat="1" ht="14.25" x14ac:dyDescent="0.2"/>
    <row r="2607" s="743" customFormat="1" ht="14.25" x14ac:dyDescent="0.2"/>
    <row r="2608" s="743" customFormat="1" ht="14.25" x14ac:dyDescent="0.2"/>
    <row r="2609" s="743" customFormat="1" ht="14.25" x14ac:dyDescent="0.2"/>
    <row r="2610" s="743" customFormat="1" ht="14.25" x14ac:dyDescent="0.2"/>
    <row r="2611" s="743" customFormat="1" ht="14.25" x14ac:dyDescent="0.2"/>
    <row r="2612" s="743" customFormat="1" ht="14.25" x14ac:dyDescent="0.2"/>
    <row r="2613" s="743" customFormat="1" ht="14.25" x14ac:dyDescent="0.2"/>
    <row r="2614" s="743" customFormat="1" ht="14.25" x14ac:dyDescent="0.2"/>
    <row r="2615" s="743" customFormat="1" ht="14.25" x14ac:dyDescent="0.2"/>
    <row r="2616" s="743" customFormat="1" ht="14.25" x14ac:dyDescent="0.2"/>
    <row r="2617" s="743" customFormat="1" ht="14.25" x14ac:dyDescent="0.2"/>
    <row r="2618" s="743" customFormat="1" ht="14.25" x14ac:dyDescent="0.2"/>
    <row r="2619" s="743" customFormat="1" ht="14.25" x14ac:dyDescent="0.2"/>
    <row r="2620" s="743" customFormat="1" ht="14.25" x14ac:dyDescent="0.2"/>
    <row r="2621" s="743" customFormat="1" ht="14.25" x14ac:dyDescent="0.2"/>
    <row r="2622" s="743" customFormat="1" ht="14.25" x14ac:dyDescent="0.2"/>
    <row r="2623" s="743" customFormat="1" ht="14.25" x14ac:dyDescent="0.2"/>
    <row r="2624" s="743" customFormat="1" ht="14.25" x14ac:dyDescent="0.2"/>
    <row r="2625" s="743" customFormat="1" ht="14.25" x14ac:dyDescent="0.2"/>
    <row r="2626" s="743" customFormat="1" ht="14.25" x14ac:dyDescent="0.2"/>
    <row r="2627" s="743" customFormat="1" ht="14.25" x14ac:dyDescent="0.2"/>
    <row r="2628" s="743" customFormat="1" ht="14.25" x14ac:dyDescent="0.2"/>
    <row r="2629" s="743" customFormat="1" ht="14.25" x14ac:dyDescent="0.2"/>
    <row r="2630" s="743" customFormat="1" ht="14.25" x14ac:dyDescent="0.2"/>
    <row r="2631" s="743" customFormat="1" ht="14.25" x14ac:dyDescent="0.2"/>
    <row r="2632" s="743" customFormat="1" ht="14.25" x14ac:dyDescent="0.2"/>
    <row r="2633" s="743" customFormat="1" ht="14.25" x14ac:dyDescent="0.2"/>
    <row r="2634" s="743" customFormat="1" ht="14.25" x14ac:dyDescent="0.2"/>
    <row r="2635" s="743" customFormat="1" ht="14.25" x14ac:dyDescent="0.2"/>
    <row r="2636" s="743" customFormat="1" ht="14.25" x14ac:dyDescent="0.2"/>
    <row r="2637" s="743" customFormat="1" ht="14.25" x14ac:dyDescent="0.2"/>
    <row r="2638" s="743" customFormat="1" ht="14.25" x14ac:dyDescent="0.2"/>
    <row r="2639" s="743" customFormat="1" ht="14.25" x14ac:dyDescent="0.2"/>
    <row r="2640" s="743" customFormat="1" ht="14.25" x14ac:dyDescent="0.2"/>
    <row r="2641" s="743" customFormat="1" ht="14.25" x14ac:dyDescent="0.2"/>
    <row r="2642" s="743" customFormat="1" ht="14.25" x14ac:dyDescent="0.2"/>
    <row r="2643" s="743" customFormat="1" ht="14.25" x14ac:dyDescent="0.2"/>
    <row r="2644" s="743" customFormat="1" ht="14.25" x14ac:dyDescent="0.2"/>
    <row r="2645" s="743" customFormat="1" ht="14.25" x14ac:dyDescent="0.2"/>
    <row r="2646" s="743" customFormat="1" ht="14.25" x14ac:dyDescent="0.2"/>
    <row r="2647" s="743" customFormat="1" ht="14.25" x14ac:dyDescent="0.2"/>
    <row r="2648" s="743" customFormat="1" ht="14.25" x14ac:dyDescent="0.2"/>
    <row r="2649" s="743" customFormat="1" ht="14.25" x14ac:dyDescent="0.2"/>
    <row r="2650" s="743" customFormat="1" ht="14.25" x14ac:dyDescent="0.2"/>
    <row r="2651" s="743" customFormat="1" ht="14.25" x14ac:dyDescent="0.2"/>
    <row r="2652" s="743" customFormat="1" ht="14.25" x14ac:dyDescent="0.2"/>
    <row r="2653" s="743" customFormat="1" ht="14.25" x14ac:dyDescent="0.2"/>
    <row r="2654" s="743" customFormat="1" ht="14.25" x14ac:dyDescent="0.2"/>
    <row r="2655" s="743" customFormat="1" ht="14.25" x14ac:dyDescent="0.2"/>
    <row r="2656" s="743" customFormat="1" ht="14.25" x14ac:dyDescent="0.2"/>
    <row r="2657" s="743" customFormat="1" ht="14.25" x14ac:dyDescent="0.2"/>
    <row r="2658" s="743" customFormat="1" ht="14.25" x14ac:dyDescent="0.2"/>
    <row r="2659" s="743" customFormat="1" ht="14.25" x14ac:dyDescent="0.2"/>
    <row r="2660" s="743" customFormat="1" ht="14.25" x14ac:dyDescent="0.2"/>
    <row r="2661" s="743" customFormat="1" ht="14.25" x14ac:dyDescent="0.2"/>
    <row r="2662" s="743" customFormat="1" ht="14.25" x14ac:dyDescent="0.2"/>
    <row r="2663" s="743" customFormat="1" ht="14.25" x14ac:dyDescent="0.2"/>
    <row r="2664" s="743" customFormat="1" ht="14.25" x14ac:dyDescent="0.2"/>
    <row r="2665" s="743" customFormat="1" ht="14.25" x14ac:dyDescent="0.2"/>
    <row r="2666" s="743" customFormat="1" ht="14.25" x14ac:dyDescent="0.2"/>
    <row r="2667" s="743" customFormat="1" ht="14.25" x14ac:dyDescent="0.2"/>
    <row r="2668" s="743" customFormat="1" ht="14.25" x14ac:dyDescent="0.2"/>
    <row r="2669" s="743" customFormat="1" ht="14.25" x14ac:dyDescent="0.2"/>
    <row r="2670" s="743" customFormat="1" ht="14.25" x14ac:dyDescent="0.2"/>
    <row r="2671" s="743" customFormat="1" ht="14.25" x14ac:dyDescent="0.2"/>
    <row r="2672" s="743" customFormat="1" ht="14.25" x14ac:dyDescent="0.2"/>
    <row r="2673" s="743" customFormat="1" ht="14.25" x14ac:dyDescent="0.2"/>
    <row r="2674" s="743" customFormat="1" ht="14.25" x14ac:dyDescent="0.2"/>
    <row r="2675" s="743" customFormat="1" ht="14.25" x14ac:dyDescent="0.2"/>
    <row r="2676" s="743" customFormat="1" ht="14.25" x14ac:dyDescent="0.2"/>
    <row r="2677" s="743" customFormat="1" ht="14.25" x14ac:dyDescent="0.2"/>
    <row r="2678" s="743" customFormat="1" ht="14.25" x14ac:dyDescent="0.2"/>
    <row r="2679" s="743" customFormat="1" ht="14.25" x14ac:dyDescent="0.2"/>
    <row r="2680" s="743" customFormat="1" ht="14.25" x14ac:dyDescent="0.2"/>
    <row r="2681" s="743" customFormat="1" ht="14.25" x14ac:dyDescent="0.2"/>
    <row r="2682" s="743" customFormat="1" ht="14.25" x14ac:dyDescent="0.2"/>
    <row r="2683" s="743" customFormat="1" ht="14.25" x14ac:dyDescent="0.2"/>
    <row r="2684" s="743" customFormat="1" ht="14.25" x14ac:dyDescent="0.2"/>
    <row r="2685" s="743" customFormat="1" ht="14.25" x14ac:dyDescent="0.2"/>
    <row r="2686" s="743" customFormat="1" ht="14.25" x14ac:dyDescent="0.2"/>
    <row r="2687" s="743" customFormat="1" ht="14.25" x14ac:dyDescent="0.2"/>
    <row r="2688" s="743" customFormat="1" ht="14.25" x14ac:dyDescent="0.2"/>
    <row r="2689" s="743" customFormat="1" ht="14.25" x14ac:dyDescent="0.2"/>
    <row r="2690" s="743" customFormat="1" ht="14.25" x14ac:dyDescent="0.2"/>
    <row r="2691" s="743" customFormat="1" ht="14.25" x14ac:dyDescent="0.2"/>
    <row r="2692" s="743" customFormat="1" ht="14.25" x14ac:dyDescent="0.2"/>
    <row r="2693" s="743" customFormat="1" ht="14.25" x14ac:dyDescent="0.2"/>
    <row r="2694" s="743" customFormat="1" ht="14.25" x14ac:dyDescent="0.2"/>
    <row r="2695" s="743" customFormat="1" ht="14.25" x14ac:dyDescent="0.2"/>
    <row r="2696" s="743" customFormat="1" ht="14.25" x14ac:dyDescent="0.2"/>
    <row r="2697" s="743" customFormat="1" ht="14.25" x14ac:dyDescent="0.2"/>
    <row r="2698" s="743" customFormat="1" ht="14.25" x14ac:dyDescent="0.2"/>
    <row r="2699" s="743" customFormat="1" ht="14.25" x14ac:dyDescent="0.2"/>
    <row r="2700" s="743" customFormat="1" ht="14.25" x14ac:dyDescent="0.2"/>
    <row r="2701" s="743" customFormat="1" ht="14.25" x14ac:dyDescent="0.2"/>
    <row r="2702" s="743" customFormat="1" ht="14.25" x14ac:dyDescent="0.2"/>
    <row r="2703" s="743" customFormat="1" ht="14.25" x14ac:dyDescent="0.2"/>
    <row r="2704" s="743" customFormat="1" ht="14.25" x14ac:dyDescent="0.2"/>
    <row r="2705" s="743" customFormat="1" ht="14.25" x14ac:dyDescent="0.2"/>
    <row r="2706" s="743" customFormat="1" ht="14.25" x14ac:dyDescent="0.2"/>
    <row r="2707" s="743" customFormat="1" ht="14.25" x14ac:dyDescent="0.2"/>
    <row r="2708" s="743" customFormat="1" ht="14.25" x14ac:dyDescent="0.2"/>
    <row r="2709" s="743" customFormat="1" ht="14.25" x14ac:dyDescent="0.2"/>
    <row r="2710" s="743" customFormat="1" ht="14.25" x14ac:dyDescent="0.2"/>
    <row r="2711" s="743" customFormat="1" ht="14.25" x14ac:dyDescent="0.2"/>
    <row r="2712" s="743" customFormat="1" ht="14.25" x14ac:dyDescent="0.2"/>
    <row r="2713" s="743" customFormat="1" ht="14.25" x14ac:dyDescent="0.2"/>
    <row r="2714" s="743" customFormat="1" ht="14.25" x14ac:dyDescent="0.2"/>
    <row r="2715" s="743" customFormat="1" ht="14.25" x14ac:dyDescent="0.2"/>
    <row r="2716" s="743" customFormat="1" ht="14.25" x14ac:dyDescent="0.2"/>
    <row r="2717" s="743" customFormat="1" ht="14.25" x14ac:dyDescent="0.2"/>
    <row r="2718" s="743" customFormat="1" ht="14.25" x14ac:dyDescent="0.2"/>
    <row r="2719" s="743" customFormat="1" ht="14.25" x14ac:dyDescent="0.2"/>
    <row r="2720" s="743" customFormat="1" ht="14.25" x14ac:dyDescent="0.2"/>
    <row r="2721" s="743" customFormat="1" ht="14.25" x14ac:dyDescent="0.2"/>
    <row r="2722" s="743" customFormat="1" ht="14.25" x14ac:dyDescent="0.2"/>
    <row r="2723" s="743" customFormat="1" ht="14.25" x14ac:dyDescent="0.2"/>
    <row r="2724" s="743" customFormat="1" ht="14.25" x14ac:dyDescent="0.2"/>
    <row r="2725" s="743" customFormat="1" ht="14.25" x14ac:dyDescent="0.2"/>
    <row r="2726" s="743" customFormat="1" ht="14.25" x14ac:dyDescent="0.2"/>
    <row r="2727" s="743" customFormat="1" ht="14.25" x14ac:dyDescent="0.2"/>
    <row r="2728" s="743" customFormat="1" ht="14.25" x14ac:dyDescent="0.2"/>
    <row r="2729" s="743" customFormat="1" ht="14.25" x14ac:dyDescent="0.2"/>
    <row r="2730" s="743" customFormat="1" ht="14.25" x14ac:dyDescent="0.2"/>
    <row r="2731" s="743" customFormat="1" ht="14.25" x14ac:dyDescent="0.2"/>
    <row r="2732" s="743" customFormat="1" ht="14.25" x14ac:dyDescent="0.2"/>
    <row r="2733" s="743" customFormat="1" ht="14.25" x14ac:dyDescent="0.2"/>
    <row r="2734" s="743" customFormat="1" ht="14.25" x14ac:dyDescent="0.2"/>
    <row r="2735" s="743" customFormat="1" ht="14.25" x14ac:dyDescent="0.2"/>
    <row r="2736" s="743" customFormat="1" ht="14.25" x14ac:dyDescent="0.2"/>
    <row r="2737" s="743" customFormat="1" ht="14.25" x14ac:dyDescent="0.2"/>
    <row r="2738" s="743" customFormat="1" ht="14.25" x14ac:dyDescent="0.2"/>
    <row r="2739" s="743" customFormat="1" ht="14.25" x14ac:dyDescent="0.2"/>
    <row r="2740" s="743" customFormat="1" ht="14.25" x14ac:dyDescent="0.2"/>
    <row r="2741" s="743" customFormat="1" ht="14.25" x14ac:dyDescent="0.2"/>
    <row r="2742" s="743" customFormat="1" ht="14.25" x14ac:dyDescent="0.2"/>
    <row r="2743" s="743" customFormat="1" ht="14.25" x14ac:dyDescent="0.2"/>
    <row r="2744" s="743" customFormat="1" ht="14.25" x14ac:dyDescent="0.2"/>
    <row r="2745" s="743" customFormat="1" ht="14.25" x14ac:dyDescent="0.2"/>
    <row r="2746" s="743" customFormat="1" ht="14.25" x14ac:dyDescent="0.2"/>
    <row r="2747" s="743" customFormat="1" ht="14.25" x14ac:dyDescent="0.2"/>
    <row r="2748" s="743" customFormat="1" ht="14.25" x14ac:dyDescent="0.2"/>
    <row r="2749" s="743" customFormat="1" ht="14.25" x14ac:dyDescent="0.2"/>
    <row r="2750" s="743" customFormat="1" ht="14.25" x14ac:dyDescent="0.2"/>
    <row r="2751" s="743" customFormat="1" ht="14.25" x14ac:dyDescent="0.2"/>
    <row r="2752" s="743" customFormat="1" ht="14.25" x14ac:dyDescent="0.2"/>
    <row r="2753" s="743" customFormat="1" ht="14.25" x14ac:dyDescent="0.2"/>
    <row r="2754" s="743" customFormat="1" ht="14.25" x14ac:dyDescent="0.2"/>
    <row r="2755" s="743" customFormat="1" ht="14.25" x14ac:dyDescent="0.2"/>
    <row r="2756" s="743" customFormat="1" ht="14.25" x14ac:dyDescent="0.2"/>
    <row r="2757" s="743" customFormat="1" ht="14.25" x14ac:dyDescent="0.2"/>
    <row r="2758" s="743" customFormat="1" ht="14.25" x14ac:dyDescent="0.2"/>
    <row r="2759" s="743" customFormat="1" ht="14.25" x14ac:dyDescent="0.2"/>
    <row r="2760" s="743" customFormat="1" ht="14.25" x14ac:dyDescent="0.2"/>
    <row r="2761" s="743" customFormat="1" ht="14.25" x14ac:dyDescent="0.2"/>
    <row r="2762" s="743" customFormat="1" ht="14.25" x14ac:dyDescent="0.2"/>
    <row r="2763" s="743" customFormat="1" ht="14.25" x14ac:dyDescent="0.2"/>
    <row r="2764" s="743" customFormat="1" ht="14.25" x14ac:dyDescent="0.2"/>
    <row r="2765" s="743" customFormat="1" ht="14.25" x14ac:dyDescent="0.2"/>
    <row r="2766" s="743" customFormat="1" ht="14.25" x14ac:dyDescent="0.2"/>
    <row r="2767" s="743" customFormat="1" ht="14.25" x14ac:dyDescent="0.2"/>
    <row r="2768" s="743" customFormat="1" ht="14.25" x14ac:dyDescent="0.2"/>
    <row r="2769" s="743" customFormat="1" ht="14.25" x14ac:dyDescent="0.2"/>
    <row r="2770" s="743" customFormat="1" ht="14.25" x14ac:dyDescent="0.2"/>
    <row r="2771" s="743" customFormat="1" ht="14.25" x14ac:dyDescent="0.2"/>
    <row r="2772" s="743" customFormat="1" ht="14.25" x14ac:dyDescent="0.2"/>
    <row r="2773" s="743" customFormat="1" ht="14.25" x14ac:dyDescent="0.2"/>
    <row r="2774" s="743" customFormat="1" ht="14.25" x14ac:dyDescent="0.2"/>
    <row r="2775" s="743" customFormat="1" ht="14.25" x14ac:dyDescent="0.2"/>
    <row r="2776" s="743" customFormat="1" ht="14.25" x14ac:dyDescent="0.2"/>
    <row r="2777" s="743" customFormat="1" ht="14.25" x14ac:dyDescent="0.2"/>
    <row r="2778" s="743" customFormat="1" ht="14.25" x14ac:dyDescent="0.2"/>
    <row r="2779" s="743" customFormat="1" ht="14.25" x14ac:dyDescent="0.2"/>
    <row r="2780" s="743" customFormat="1" ht="14.25" x14ac:dyDescent="0.2"/>
    <row r="2781" s="743" customFormat="1" ht="14.25" x14ac:dyDescent="0.2"/>
    <row r="2782" s="743" customFormat="1" ht="14.25" x14ac:dyDescent="0.2"/>
    <row r="2783" s="743" customFormat="1" ht="14.25" x14ac:dyDescent="0.2"/>
    <row r="2784" s="743" customFormat="1" ht="14.25" x14ac:dyDescent="0.2"/>
    <row r="2785" s="743" customFormat="1" ht="14.25" x14ac:dyDescent="0.2"/>
    <row r="2786" s="743" customFormat="1" ht="14.25" x14ac:dyDescent="0.2"/>
    <row r="2787" s="743" customFormat="1" ht="14.25" x14ac:dyDescent="0.2"/>
    <row r="2788" s="743" customFormat="1" ht="14.25" x14ac:dyDescent="0.2"/>
    <row r="2789" s="743" customFormat="1" ht="14.25" x14ac:dyDescent="0.2"/>
    <row r="2790" s="743" customFormat="1" ht="14.25" x14ac:dyDescent="0.2"/>
    <row r="2791" s="743" customFormat="1" ht="14.25" x14ac:dyDescent="0.2"/>
    <row r="2792" s="743" customFormat="1" ht="14.25" x14ac:dyDescent="0.2"/>
    <row r="2793" s="743" customFormat="1" ht="14.25" x14ac:dyDescent="0.2"/>
    <row r="2794" s="743" customFormat="1" ht="14.25" x14ac:dyDescent="0.2"/>
    <row r="2795" s="743" customFormat="1" ht="14.25" x14ac:dyDescent="0.2"/>
    <row r="2796" s="743" customFormat="1" ht="14.25" x14ac:dyDescent="0.2"/>
    <row r="2797" s="743" customFormat="1" ht="14.25" x14ac:dyDescent="0.2"/>
    <row r="2798" s="743" customFormat="1" ht="14.25" x14ac:dyDescent="0.2"/>
    <row r="2799" s="743" customFormat="1" ht="14.25" x14ac:dyDescent="0.2"/>
    <row r="2800" s="743" customFormat="1" ht="14.25" x14ac:dyDescent="0.2"/>
    <row r="2801" s="743" customFormat="1" ht="14.25" x14ac:dyDescent="0.2"/>
    <row r="2802" s="743" customFormat="1" ht="14.25" x14ac:dyDescent="0.2"/>
    <row r="2803" s="743" customFormat="1" ht="14.25" x14ac:dyDescent="0.2"/>
    <row r="2804" s="743" customFormat="1" ht="14.25" x14ac:dyDescent="0.2"/>
    <row r="2805" s="743" customFormat="1" ht="14.25" x14ac:dyDescent="0.2"/>
    <row r="2806" s="743" customFormat="1" ht="14.25" x14ac:dyDescent="0.2"/>
    <row r="2807" s="743" customFormat="1" ht="14.25" x14ac:dyDescent="0.2"/>
    <row r="2808" s="743" customFormat="1" ht="14.25" x14ac:dyDescent="0.2"/>
    <row r="2809" s="743" customFormat="1" ht="14.25" x14ac:dyDescent="0.2"/>
    <row r="2810" s="743" customFormat="1" ht="14.25" x14ac:dyDescent="0.2"/>
    <row r="2811" s="743" customFormat="1" ht="14.25" x14ac:dyDescent="0.2"/>
    <row r="2812" s="743" customFormat="1" ht="14.25" x14ac:dyDescent="0.2"/>
    <row r="2813" s="743" customFormat="1" ht="14.25" x14ac:dyDescent="0.2"/>
    <row r="2814" s="743" customFormat="1" ht="14.25" x14ac:dyDescent="0.2"/>
    <row r="2815" s="743" customFormat="1" ht="14.25" x14ac:dyDescent="0.2"/>
    <row r="2816" s="743" customFormat="1" ht="14.25" x14ac:dyDescent="0.2"/>
    <row r="2817" s="743" customFormat="1" ht="14.25" x14ac:dyDescent="0.2"/>
    <row r="2818" s="743" customFormat="1" ht="14.25" x14ac:dyDescent="0.2"/>
    <row r="2819" s="743" customFormat="1" ht="14.25" x14ac:dyDescent="0.2"/>
    <row r="2820" s="743" customFormat="1" ht="14.25" x14ac:dyDescent="0.2"/>
    <row r="2821" s="743" customFormat="1" ht="14.25" x14ac:dyDescent="0.2"/>
    <row r="2822" s="743" customFormat="1" ht="14.25" x14ac:dyDescent="0.2"/>
    <row r="2823" s="743" customFormat="1" ht="14.25" x14ac:dyDescent="0.2"/>
    <row r="2824" s="743" customFormat="1" ht="14.25" x14ac:dyDescent="0.2"/>
    <row r="2825" s="743" customFormat="1" ht="14.25" x14ac:dyDescent="0.2"/>
    <row r="2826" s="743" customFormat="1" ht="14.25" x14ac:dyDescent="0.2"/>
    <row r="2827" s="743" customFormat="1" ht="14.25" x14ac:dyDescent="0.2"/>
    <row r="2828" s="743" customFormat="1" ht="14.25" x14ac:dyDescent="0.2"/>
    <row r="2829" s="743" customFormat="1" ht="14.25" x14ac:dyDescent="0.2"/>
    <row r="2830" s="743" customFormat="1" ht="14.25" x14ac:dyDescent="0.2"/>
    <row r="2831" s="743" customFormat="1" ht="14.25" x14ac:dyDescent="0.2"/>
    <row r="2832" s="743" customFormat="1" ht="14.25" x14ac:dyDescent="0.2"/>
    <row r="2833" s="743" customFormat="1" ht="14.25" x14ac:dyDescent="0.2"/>
    <row r="2834" s="743" customFormat="1" ht="14.25" x14ac:dyDescent="0.2"/>
    <row r="2835" s="743" customFormat="1" ht="14.25" x14ac:dyDescent="0.2"/>
    <row r="2836" s="743" customFormat="1" ht="14.25" x14ac:dyDescent="0.2"/>
    <row r="2837" s="743" customFormat="1" ht="14.25" x14ac:dyDescent="0.2"/>
    <row r="2838" s="743" customFormat="1" ht="14.25" x14ac:dyDescent="0.2"/>
    <row r="2839" s="743" customFormat="1" ht="14.25" x14ac:dyDescent="0.2"/>
    <row r="2840" s="743" customFormat="1" ht="14.25" x14ac:dyDescent="0.2"/>
    <row r="2841" s="743" customFormat="1" ht="14.25" x14ac:dyDescent="0.2"/>
    <row r="2842" s="743" customFormat="1" ht="14.25" x14ac:dyDescent="0.2"/>
    <row r="2843" s="743" customFormat="1" ht="14.25" x14ac:dyDescent="0.2"/>
    <row r="2844" s="743" customFormat="1" ht="14.25" x14ac:dyDescent="0.2"/>
    <row r="2845" s="743" customFormat="1" ht="14.25" x14ac:dyDescent="0.2"/>
    <row r="2846" s="743" customFormat="1" ht="14.25" x14ac:dyDescent="0.2"/>
    <row r="2847" s="743" customFormat="1" ht="14.25" x14ac:dyDescent="0.2"/>
    <row r="2848" s="743" customFormat="1" ht="14.25" x14ac:dyDescent="0.2"/>
    <row r="2849" s="743" customFormat="1" ht="14.25" x14ac:dyDescent="0.2"/>
    <row r="2850" s="743" customFormat="1" ht="14.25" x14ac:dyDescent="0.2"/>
    <row r="2851" s="743" customFormat="1" ht="14.25" x14ac:dyDescent="0.2"/>
    <row r="2852" s="743" customFormat="1" ht="14.25" x14ac:dyDescent="0.2"/>
    <row r="2853" s="743" customFormat="1" ht="14.25" x14ac:dyDescent="0.2"/>
    <row r="2854" s="743" customFormat="1" ht="14.25" x14ac:dyDescent="0.2"/>
    <row r="2855" s="743" customFormat="1" ht="14.25" x14ac:dyDescent="0.2"/>
    <row r="2856" s="743" customFormat="1" ht="14.25" x14ac:dyDescent="0.2"/>
    <row r="2857" s="743" customFormat="1" ht="14.25" x14ac:dyDescent="0.2"/>
    <row r="2858" s="743" customFormat="1" ht="14.25" x14ac:dyDescent="0.2"/>
    <row r="2859" s="743" customFormat="1" ht="14.25" x14ac:dyDescent="0.2"/>
    <row r="2860" s="743" customFormat="1" ht="14.25" x14ac:dyDescent="0.2"/>
    <row r="2861" s="743" customFormat="1" ht="14.25" x14ac:dyDescent="0.2"/>
    <row r="2862" s="743" customFormat="1" ht="14.25" x14ac:dyDescent="0.2"/>
    <row r="2863" s="743" customFormat="1" ht="14.25" x14ac:dyDescent="0.2"/>
    <row r="2864" s="743" customFormat="1" ht="14.25" x14ac:dyDescent="0.2"/>
    <row r="2865" s="743" customFormat="1" ht="14.25" x14ac:dyDescent="0.2"/>
    <row r="2866" s="743" customFormat="1" ht="14.25" x14ac:dyDescent="0.2"/>
    <row r="2867" s="743" customFormat="1" ht="14.25" x14ac:dyDescent="0.2"/>
    <row r="2868" s="743" customFormat="1" ht="14.25" x14ac:dyDescent="0.2"/>
    <row r="2869" s="743" customFormat="1" ht="14.25" x14ac:dyDescent="0.2"/>
    <row r="2870" s="743" customFormat="1" ht="14.25" x14ac:dyDescent="0.2"/>
    <row r="2871" s="743" customFormat="1" ht="14.25" x14ac:dyDescent="0.2"/>
    <row r="2872" s="743" customFormat="1" ht="14.25" x14ac:dyDescent="0.2"/>
    <row r="2873" s="743" customFormat="1" ht="14.25" x14ac:dyDescent="0.2"/>
    <row r="2874" s="743" customFormat="1" ht="14.25" x14ac:dyDescent="0.2"/>
    <row r="2875" s="743" customFormat="1" ht="14.25" x14ac:dyDescent="0.2"/>
    <row r="2876" s="743" customFormat="1" ht="14.25" x14ac:dyDescent="0.2"/>
    <row r="2877" s="743" customFormat="1" ht="14.25" x14ac:dyDescent="0.2"/>
    <row r="2878" s="743" customFormat="1" ht="14.25" x14ac:dyDescent="0.2"/>
    <row r="2879" s="743" customFormat="1" ht="14.25" x14ac:dyDescent="0.2"/>
    <row r="2880" s="743" customFormat="1" ht="14.25" x14ac:dyDescent="0.2"/>
    <row r="2881" s="743" customFormat="1" ht="14.25" x14ac:dyDescent="0.2"/>
    <row r="2882" s="743" customFormat="1" ht="14.25" x14ac:dyDescent="0.2"/>
    <row r="2883" s="743" customFormat="1" ht="14.25" x14ac:dyDescent="0.2"/>
    <row r="2884" s="743" customFormat="1" ht="14.25" x14ac:dyDescent="0.2"/>
    <row r="2885" s="743" customFormat="1" ht="14.25" x14ac:dyDescent="0.2"/>
    <row r="2886" s="743" customFormat="1" ht="14.25" x14ac:dyDescent="0.2"/>
    <row r="2887" s="743" customFormat="1" ht="14.25" x14ac:dyDescent="0.2"/>
    <row r="2888" s="743" customFormat="1" ht="14.25" x14ac:dyDescent="0.2"/>
    <row r="2889" s="743" customFormat="1" ht="14.25" x14ac:dyDescent="0.2"/>
    <row r="2890" s="743" customFormat="1" ht="14.25" x14ac:dyDescent="0.2"/>
    <row r="2891" s="743" customFormat="1" ht="14.25" x14ac:dyDescent="0.2"/>
    <row r="2892" s="743" customFormat="1" ht="14.25" x14ac:dyDescent="0.2"/>
    <row r="2893" s="743" customFormat="1" ht="14.25" x14ac:dyDescent="0.2"/>
    <row r="2894" s="743" customFormat="1" ht="14.25" x14ac:dyDescent="0.2"/>
    <row r="2895" s="743" customFormat="1" ht="14.25" x14ac:dyDescent="0.2"/>
    <row r="2896" s="743" customFormat="1" ht="14.25" x14ac:dyDescent="0.2"/>
    <row r="2897" s="743" customFormat="1" ht="14.25" x14ac:dyDescent="0.2"/>
    <row r="2898" s="743" customFormat="1" ht="14.25" x14ac:dyDescent="0.2"/>
    <row r="2899" s="743" customFormat="1" ht="14.25" x14ac:dyDescent="0.2"/>
    <row r="2900" s="743" customFormat="1" ht="14.25" x14ac:dyDescent="0.2"/>
    <row r="2901" s="743" customFormat="1" ht="14.25" x14ac:dyDescent="0.2"/>
    <row r="2902" s="743" customFormat="1" ht="14.25" x14ac:dyDescent="0.2"/>
    <row r="2903" s="743" customFormat="1" ht="14.25" x14ac:dyDescent="0.2"/>
    <row r="2904" s="743" customFormat="1" ht="14.25" x14ac:dyDescent="0.2"/>
    <row r="2905" s="743" customFormat="1" ht="14.25" x14ac:dyDescent="0.2"/>
    <row r="2906" s="743" customFormat="1" ht="14.25" x14ac:dyDescent="0.2"/>
    <row r="2907" s="743" customFormat="1" ht="14.25" x14ac:dyDescent="0.2"/>
    <row r="2908" s="743" customFormat="1" ht="14.25" x14ac:dyDescent="0.2"/>
    <row r="2909" s="743" customFormat="1" ht="14.25" x14ac:dyDescent="0.2"/>
    <row r="2910" s="743" customFormat="1" ht="14.25" x14ac:dyDescent="0.2"/>
    <row r="2911" s="743" customFormat="1" ht="14.25" x14ac:dyDescent="0.2"/>
    <row r="2912" s="743" customFormat="1" ht="14.25" x14ac:dyDescent="0.2"/>
    <row r="2913" s="743" customFormat="1" ht="14.25" x14ac:dyDescent="0.2"/>
    <row r="2914" s="743" customFormat="1" ht="14.25" x14ac:dyDescent="0.2"/>
    <row r="2915" s="743" customFormat="1" ht="14.25" x14ac:dyDescent="0.2"/>
    <row r="2916" s="743" customFormat="1" ht="14.25" x14ac:dyDescent="0.2"/>
    <row r="2917" s="743" customFormat="1" ht="14.25" x14ac:dyDescent="0.2"/>
    <row r="2918" s="743" customFormat="1" ht="14.25" x14ac:dyDescent="0.2"/>
    <row r="2919" s="743" customFormat="1" ht="14.25" x14ac:dyDescent="0.2"/>
    <row r="2920" s="743" customFormat="1" ht="14.25" x14ac:dyDescent="0.2"/>
    <row r="2921" s="743" customFormat="1" ht="14.25" x14ac:dyDescent="0.2"/>
    <row r="2922" s="743" customFormat="1" ht="14.25" x14ac:dyDescent="0.2"/>
    <row r="2923" s="743" customFormat="1" ht="14.25" x14ac:dyDescent="0.2"/>
    <row r="2924" s="743" customFormat="1" ht="14.25" x14ac:dyDescent="0.2"/>
    <row r="2925" s="743" customFormat="1" ht="14.25" x14ac:dyDescent="0.2"/>
    <row r="2926" s="743" customFormat="1" ht="14.25" x14ac:dyDescent="0.2"/>
    <row r="2927" s="743" customFormat="1" ht="14.25" x14ac:dyDescent="0.2"/>
    <row r="2928" s="743" customFormat="1" ht="14.25" x14ac:dyDescent="0.2"/>
    <row r="2929" s="743" customFormat="1" ht="14.25" x14ac:dyDescent="0.2"/>
    <row r="2930" s="743" customFormat="1" ht="14.25" x14ac:dyDescent="0.2"/>
    <row r="2931" s="743" customFormat="1" ht="14.25" x14ac:dyDescent="0.2"/>
    <row r="2932" s="743" customFormat="1" ht="14.25" x14ac:dyDescent="0.2"/>
    <row r="2933" s="743" customFormat="1" ht="14.25" x14ac:dyDescent="0.2"/>
    <row r="2934" s="743" customFormat="1" ht="14.25" x14ac:dyDescent="0.2"/>
    <row r="2935" s="743" customFormat="1" ht="14.25" x14ac:dyDescent="0.2"/>
    <row r="2936" s="743" customFormat="1" ht="14.25" x14ac:dyDescent="0.2"/>
    <row r="2937" s="743" customFormat="1" ht="14.25" x14ac:dyDescent="0.2"/>
    <row r="2938" s="743" customFormat="1" ht="14.25" x14ac:dyDescent="0.2"/>
    <row r="2939" s="743" customFormat="1" ht="14.25" x14ac:dyDescent="0.2"/>
    <row r="2940" s="743" customFormat="1" ht="14.25" x14ac:dyDescent="0.2"/>
    <row r="2941" s="743" customFormat="1" ht="14.25" x14ac:dyDescent="0.2"/>
    <row r="2942" s="743" customFormat="1" ht="14.25" x14ac:dyDescent="0.2"/>
    <row r="2943" s="743" customFormat="1" ht="14.25" x14ac:dyDescent="0.2"/>
    <row r="2944" s="743" customFormat="1" ht="14.25" x14ac:dyDescent="0.2"/>
    <row r="2945" s="743" customFormat="1" ht="14.25" x14ac:dyDescent="0.2"/>
    <row r="2946" s="743" customFormat="1" ht="14.25" x14ac:dyDescent="0.2"/>
    <row r="2947" s="743" customFormat="1" ht="14.25" x14ac:dyDescent="0.2"/>
    <row r="2948" s="743" customFormat="1" ht="14.25" x14ac:dyDescent="0.2"/>
    <row r="2949" s="743" customFormat="1" ht="14.25" x14ac:dyDescent="0.2"/>
    <row r="2950" s="743" customFormat="1" ht="14.25" x14ac:dyDescent="0.2"/>
    <row r="2951" s="743" customFormat="1" ht="14.25" x14ac:dyDescent="0.2"/>
    <row r="2952" s="743" customFormat="1" ht="14.25" x14ac:dyDescent="0.2"/>
    <row r="2953" s="743" customFormat="1" ht="14.25" x14ac:dyDescent="0.2"/>
    <row r="2954" s="743" customFormat="1" ht="14.25" x14ac:dyDescent="0.2"/>
    <row r="2955" s="743" customFormat="1" ht="14.25" x14ac:dyDescent="0.2"/>
    <row r="2956" s="743" customFormat="1" ht="14.25" x14ac:dyDescent="0.2"/>
    <row r="2957" s="743" customFormat="1" ht="14.25" x14ac:dyDescent="0.2"/>
    <row r="2958" s="743" customFormat="1" ht="14.25" x14ac:dyDescent="0.2"/>
    <row r="2959" s="743" customFormat="1" ht="14.25" x14ac:dyDescent="0.2"/>
    <row r="2960" s="743" customFormat="1" ht="14.25" x14ac:dyDescent="0.2"/>
    <row r="2961" s="743" customFormat="1" ht="14.25" x14ac:dyDescent="0.2"/>
    <row r="2962" s="743" customFormat="1" ht="14.25" x14ac:dyDescent="0.2"/>
    <row r="2963" s="743" customFormat="1" ht="14.25" x14ac:dyDescent="0.2"/>
    <row r="2964" s="743" customFormat="1" ht="14.25" x14ac:dyDescent="0.2"/>
    <row r="2965" s="743" customFormat="1" ht="14.25" x14ac:dyDescent="0.2"/>
    <row r="2966" s="743" customFormat="1" ht="14.25" x14ac:dyDescent="0.2"/>
    <row r="2967" s="743" customFormat="1" ht="14.25" x14ac:dyDescent="0.2"/>
    <row r="2968" s="743" customFormat="1" ht="14.25" x14ac:dyDescent="0.2"/>
    <row r="2969" s="743" customFormat="1" ht="14.25" x14ac:dyDescent="0.2"/>
    <row r="2970" s="743" customFormat="1" ht="14.25" x14ac:dyDescent="0.2"/>
    <row r="2971" s="743" customFormat="1" ht="14.25" x14ac:dyDescent="0.2"/>
    <row r="2972" s="743" customFormat="1" ht="14.25" x14ac:dyDescent="0.2"/>
    <row r="2973" s="743" customFormat="1" ht="14.25" x14ac:dyDescent="0.2"/>
    <row r="2974" s="743" customFormat="1" ht="14.25" x14ac:dyDescent="0.2"/>
    <row r="2975" s="743" customFormat="1" ht="14.25" x14ac:dyDescent="0.2"/>
    <row r="2976" s="743" customFormat="1" ht="14.25" x14ac:dyDescent="0.2"/>
    <row r="2977" s="743" customFormat="1" ht="14.25" x14ac:dyDescent="0.2"/>
    <row r="2978" s="743" customFormat="1" ht="14.25" x14ac:dyDescent="0.2"/>
    <row r="2979" s="743" customFormat="1" ht="14.25" x14ac:dyDescent="0.2"/>
    <row r="2980" s="743" customFormat="1" ht="14.25" x14ac:dyDescent="0.2"/>
    <row r="2981" s="743" customFormat="1" ht="14.25" x14ac:dyDescent="0.2"/>
    <row r="2982" s="743" customFormat="1" ht="14.25" x14ac:dyDescent="0.2"/>
    <row r="2983" s="743" customFormat="1" ht="14.25" x14ac:dyDescent="0.2"/>
    <row r="2984" s="743" customFormat="1" ht="14.25" x14ac:dyDescent="0.2"/>
    <row r="2985" s="743" customFormat="1" ht="14.25" x14ac:dyDescent="0.2"/>
    <row r="2986" s="743" customFormat="1" ht="14.25" x14ac:dyDescent="0.2"/>
    <row r="2987" s="743" customFormat="1" ht="14.25" x14ac:dyDescent="0.2"/>
    <row r="2988" s="743" customFormat="1" ht="14.25" x14ac:dyDescent="0.2"/>
    <row r="2989" s="743" customFormat="1" ht="14.25" x14ac:dyDescent="0.2"/>
    <row r="2990" s="743" customFormat="1" ht="14.25" x14ac:dyDescent="0.2"/>
    <row r="2991" s="743" customFormat="1" ht="14.25" x14ac:dyDescent="0.2"/>
    <row r="2992" s="743" customFormat="1" ht="14.25" x14ac:dyDescent="0.2"/>
    <row r="2993" s="743" customFormat="1" ht="14.25" x14ac:dyDescent="0.2"/>
    <row r="2994" s="743" customFormat="1" ht="14.25" x14ac:dyDescent="0.2"/>
    <row r="2995" s="743" customFormat="1" ht="14.25" x14ac:dyDescent="0.2"/>
    <row r="2996" s="743" customFormat="1" ht="14.25" x14ac:dyDescent="0.2"/>
    <row r="2997" s="743" customFormat="1" ht="14.25" x14ac:dyDescent="0.2"/>
    <row r="2998" s="743" customFormat="1" ht="14.25" x14ac:dyDescent="0.2"/>
    <row r="2999" s="743" customFormat="1" ht="14.25" x14ac:dyDescent="0.2"/>
    <row r="3000" s="743" customFormat="1" ht="14.25" x14ac:dyDescent="0.2"/>
    <row r="3001" s="743" customFormat="1" ht="14.25" x14ac:dyDescent="0.2"/>
    <row r="3002" s="743" customFormat="1" ht="14.25" x14ac:dyDescent="0.2"/>
    <row r="3003" s="743" customFormat="1" ht="14.25" x14ac:dyDescent="0.2"/>
    <row r="3004" s="743" customFormat="1" ht="14.25" x14ac:dyDescent="0.2"/>
    <row r="3005" s="743" customFormat="1" ht="14.25" x14ac:dyDescent="0.2"/>
    <row r="3006" s="743" customFormat="1" ht="14.25" x14ac:dyDescent="0.2"/>
    <row r="3007" s="743" customFormat="1" ht="14.25" x14ac:dyDescent="0.2"/>
    <row r="3008" s="743" customFormat="1" ht="14.25" x14ac:dyDescent="0.2"/>
    <row r="3009" s="743" customFormat="1" ht="14.25" x14ac:dyDescent="0.2"/>
    <row r="3010" s="743" customFormat="1" ht="14.25" x14ac:dyDescent="0.2"/>
    <row r="3011" s="743" customFormat="1" ht="14.25" x14ac:dyDescent="0.2"/>
    <row r="3012" s="743" customFormat="1" ht="14.25" x14ac:dyDescent="0.2"/>
    <row r="3013" s="743" customFormat="1" ht="14.25" x14ac:dyDescent="0.2"/>
    <row r="3014" s="743" customFormat="1" ht="14.25" x14ac:dyDescent="0.2"/>
    <row r="3015" s="743" customFormat="1" ht="14.25" x14ac:dyDescent="0.2"/>
    <row r="3016" s="743" customFormat="1" ht="14.25" x14ac:dyDescent="0.2"/>
    <row r="3017" s="743" customFormat="1" ht="14.25" x14ac:dyDescent="0.2"/>
    <row r="3018" s="743" customFormat="1" ht="14.25" x14ac:dyDescent="0.2"/>
    <row r="3019" s="743" customFormat="1" ht="14.25" x14ac:dyDescent="0.2"/>
    <row r="3020" s="743" customFormat="1" ht="14.25" x14ac:dyDescent="0.2"/>
    <row r="3021" s="743" customFormat="1" ht="14.25" x14ac:dyDescent="0.2"/>
    <row r="3022" s="743" customFormat="1" ht="14.25" x14ac:dyDescent="0.2"/>
    <row r="3023" s="743" customFormat="1" ht="14.25" x14ac:dyDescent="0.2"/>
    <row r="3024" s="743" customFormat="1" ht="14.25" x14ac:dyDescent="0.2"/>
    <row r="3025" s="743" customFormat="1" ht="14.25" x14ac:dyDescent="0.2"/>
    <row r="3026" s="743" customFormat="1" ht="14.25" x14ac:dyDescent="0.2"/>
    <row r="3027" s="743" customFormat="1" ht="14.25" x14ac:dyDescent="0.2"/>
    <row r="3028" s="743" customFormat="1" ht="14.25" x14ac:dyDescent="0.2"/>
    <row r="3029" s="743" customFormat="1" ht="14.25" x14ac:dyDescent="0.2"/>
    <row r="3030" s="743" customFormat="1" ht="14.25" x14ac:dyDescent="0.2"/>
    <row r="3031" s="743" customFormat="1" ht="14.25" x14ac:dyDescent="0.2"/>
    <row r="3032" s="743" customFormat="1" ht="14.25" x14ac:dyDescent="0.2"/>
    <row r="3033" s="743" customFormat="1" ht="14.25" x14ac:dyDescent="0.2"/>
    <row r="3034" s="743" customFormat="1" ht="14.25" x14ac:dyDescent="0.2"/>
    <row r="3035" s="743" customFormat="1" ht="14.25" x14ac:dyDescent="0.2"/>
    <row r="3036" s="743" customFormat="1" ht="14.25" x14ac:dyDescent="0.2"/>
    <row r="3037" s="743" customFormat="1" ht="14.25" x14ac:dyDescent="0.2"/>
    <row r="3038" s="743" customFormat="1" ht="14.25" x14ac:dyDescent="0.2"/>
    <row r="3039" s="743" customFormat="1" ht="14.25" x14ac:dyDescent="0.2"/>
    <row r="3040" s="743" customFormat="1" ht="14.25" x14ac:dyDescent="0.2"/>
    <row r="3041" s="743" customFormat="1" ht="14.25" x14ac:dyDescent="0.2"/>
    <row r="3042" s="743" customFormat="1" ht="14.25" x14ac:dyDescent="0.2"/>
    <row r="3043" s="743" customFormat="1" ht="14.25" x14ac:dyDescent="0.2"/>
    <row r="3044" s="743" customFormat="1" ht="14.25" x14ac:dyDescent="0.2"/>
    <row r="3045" s="743" customFormat="1" ht="14.25" x14ac:dyDescent="0.2"/>
    <row r="3046" s="743" customFormat="1" ht="14.25" x14ac:dyDescent="0.2"/>
    <row r="3047" s="743" customFormat="1" ht="14.25" x14ac:dyDescent="0.2"/>
    <row r="3048" s="743" customFormat="1" ht="14.25" x14ac:dyDescent="0.2"/>
    <row r="3049" s="743" customFormat="1" ht="14.25" x14ac:dyDescent="0.2"/>
    <row r="3050" s="743" customFormat="1" ht="14.25" x14ac:dyDescent="0.2"/>
    <row r="3051" s="743" customFormat="1" ht="14.25" x14ac:dyDescent="0.2"/>
    <row r="3052" s="743" customFormat="1" ht="14.25" x14ac:dyDescent="0.2"/>
    <row r="3053" s="743" customFormat="1" ht="14.25" x14ac:dyDescent="0.2"/>
    <row r="3054" s="743" customFormat="1" ht="14.25" x14ac:dyDescent="0.2"/>
    <row r="3055" s="743" customFormat="1" ht="14.25" x14ac:dyDescent="0.2"/>
    <row r="3056" s="743" customFormat="1" ht="14.25" x14ac:dyDescent="0.2"/>
    <row r="3057" s="743" customFormat="1" ht="14.25" x14ac:dyDescent="0.2"/>
    <row r="3058" s="743" customFormat="1" ht="14.25" x14ac:dyDescent="0.2"/>
    <row r="3059" s="743" customFormat="1" ht="14.25" x14ac:dyDescent="0.2"/>
    <row r="3060" s="743" customFormat="1" ht="14.25" x14ac:dyDescent="0.2"/>
    <row r="3061" s="743" customFormat="1" ht="14.25" x14ac:dyDescent="0.2"/>
    <row r="3062" s="743" customFormat="1" ht="14.25" x14ac:dyDescent="0.2"/>
    <row r="3063" s="743" customFormat="1" ht="14.25" x14ac:dyDescent="0.2"/>
    <row r="3064" s="743" customFormat="1" ht="14.25" x14ac:dyDescent="0.2"/>
    <row r="3065" s="743" customFormat="1" ht="14.25" x14ac:dyDescent="0.2"/>
    <row r="3066" s="743" customFormat="1" ht="14.25" x14ac:dyDescent="0.2"/>
    <row r="3067" s="743" customFormat="1" ht="14.25" x14ac:dyDescent="0.2"/>
    <row r="3068" s="743" customFormat="1" ht="14.25" x14ac:dyDescent="0.2"/>
    <row r="3069" s="743" customFormat="1" ht="14.25" x14ac:dyDescent="0.2"/>
    <row r="3070" s="743" customFormat="1" ht="14.25" x14ac:dyDescent="0.2"/>
    <row r="3071" s="743" customFormat="1" ht="14.25" x14ac:dyDescent="0.2"/>
    <row r="3072" s="743" customFormat="1" ht="14.25" x14ac:dyDescent="0.2"/>
    <row r="3073" s="743" customFormat="1" ht="14.25" x14ac:dyDescent="0.2"/>
    <row r="3074" s="743" customFormat="1" ht="14.25" x14ac:dyDescent="0.2"/>
    <row r="3075" s="743" customFormat="1" ht="14.25" x14ac:dyDescent="0.2"/>
    <row r="3076" s="743" customFormat="1" ht="14.25" x14ac:dyDescent="0.2"/>
    <row r="3077" s="743" customFormat="1" ht="14.25" x14ac:dyDescent="0.2"/>
    <row r="3078" s="743" customFormat="1" ht="14.25" x14ac:dyDescent="0.2"/>
    <row r="3079" s="743" customFormat="1" ht="14.25" x14ac:dyDescent="0.2"/>
    <row r="3080" s="743" customFormat="1" ht="14.25" x14ac:dyDescent="0.2"/>
    <row r="3081" s="743" customFormat="1" ht="14.25" x14ac:dyDescent="0.2"/>
    <row r="3082" s="743" customFormat="1" ht="14.25" x14ac:dyDescent="0.2"/>
    <row r="3083" s="743" customFormat="1" ht="14.25" x14ac:dyDescent="0.2"/>
    <row r="3084" s="743" customFormat="1" ht="14.25" x14ac:dyDescent="0.2"/>
    <row r="3085" s="743" customFormat="1" ht="14.25" x14ac:dyDescent="0.2"/>
    <row r="3086" s="743" customFormat="1" ht="14.25" x14ac:dyDescent="0.2"/>
    <row r="3087" s="743" customFormat="1" ht="14.25" x14ac:dyDescent="0.2"/>
    <row r="3088" s="743" customFormat="1" ht="14.25" x14ac:dyDescent="0.2"/>
    <row r="3089" s="743" customFormat="1" ht="14.25" x14ac:dyDescent="0.2"/>
    <row r="3090" s="743" customFormat="1" ht="14.25" x14ac:dyDescent="0.2"/>
    <row r="3091" s="743" customFormat="1" ht="14.25" x14ac:dyDescent="0.2"/>
    <row r="3092" s="743" customFormat="1" ht="14.25" x14ac:dyDescent="0.2"/>
    <row r="3093" s="743" customFormat="1" ht="14.25" x14ac:dyDescent="0.2"/>
    <row r="3094" s="743" customFormat="1" ht="14.25" x14ac:dyDescent="0.2"/>
    <row r="3095" s="743" customFormat="1" ht="14.25" x14ac:dyDescent="0.2"/>
    <row r="3096" s="743" customFormat="1" ht="14.25" x14ac:dyDescent="0.2"/>
    <row r="3097" s="743" customFormat="1" ht="14.25" x14ac:dyDescent="0.2"/>
    <row r="3098" s="743" customFormat="1" ht="14.25" x14ac:dyDescent="0.2"/>
    <row r="3099" s="743" customFormat="1" ht="14.25" x14ac:dyDescent="0.2"/>
    <row r="3100" s="743" customFormat="1" ht="14.25" x14ac:dyDescent="0.2"/>
    <row r="3101" s="743" customFormat="1" ht="14.25" x14ac:dyDescent="0.2"/>
    <row r="3102" s="743" customFormat="1" ht="14.25" x14ac:dyDescent="0.2"/>
    <row r="3103" s="743" customFormat="1" ht="14.25" x14ac:dyDescent="0.2"/>
    <row r="3104" s="743" customFormat="1" ht="14.25" x14ac:dyDescent="0.2"/>
    <row r="3105" s="743" customFormat="1" ht="14.25" x14ac:dyDescent="0.2"/>
    <row r="3106" s="743" customFormat="1" ht="14.25" x14ac:dyDescent="0.2"/>
    <row r="3107" s="743" customFormat="1" ht="14.25" x14ac:dyDescent="0.2"/>
    <row r="3108" s="743" customFormat="1" ht="14.25" x14ac:dyDescent="0.2"/>
    <row r="3109" s="743" customFormat="1" ht="14.25" x14ac:dyDescent="0.2"/>
    <row r="3110" s="743" customFormat="1" ht="14.25" x14ac:dyDescent="0.2"/>
    <row r="3111" s="743" customFormat="1" ht="14.25" x14ac:dyDescent="0.2"/>
    <row r="3112" s="743" customFormat="1" ht="14.25" x14ac:dyDescent="0.2"/>
    <row r="3113" s="743" customFormat="1" ht="14.25" x14ac:dyDescent="0.2"/>
    <row r="3114" s="743" customFormat="1" ht="14.25" x14ac:dyDescent="0.2"/>
    <row r="3115" s="743" customFormat="1" ht="14.25" x14ac:dyDescent="0.2"/>
    <row r="3116" s="743" customFormat="1" ht="14.25" x14ac:dyDescent="0.2"/>
    <row r="3117" s="743" customFormat="1" ht="14.25" x14ac:dyDescent="0.2"/>
    <row r="3118" s="743" customFormat="1" ht="14.25" x14ac:dyDescent="0.2"/>
    <row r="3119" s="743" customFormat="1" ht="14.25" x14ac:dyDescent="0.2"/>
    <row r="3120" s="743" customFormat="1" ht="14.25" x14ac:dyDescent="0.2"/>
    <row r="3121" s="743" customFormat="1" ht="14.25" x14ac:dyDescent="0.2"/>
    <row r="3122" s="743" customFormat="1" ht="14.25" x14ac:dyDescent="0.2"/>
    <row r="3123" s="743" customFormat="1" ht="14.25" x14ac:dyDescent="0.2"/>
    <row r="3124" s="743" customFormat="1" ht="14.25" x14ac:dyDescent="0.2"/>
    <row r="3125" s="743" customFormat="1" ht="14.25" x14ac:dyDescent="0.2"/>
    <row r="3126" s="743" customFormat="1" ht="14.25" x14ac:dyDescent="0.2"/>
    <row r="3127" s="743" customFormat="1" ht="14.25" x14ac:dyDescent="0.2"/>
    <row r="3128" s="743" customFormat="1" ht="14.25" x14ac:dyDescent="0.2"/>
    <row r="3129" s="743" customFormat="1" ht="14.25" x14ac:dyDescent="0.2"/>
    <row r="3130" s="743" customFormat="1" ht="14.25" x14ac:dyDescent="0.2"/>
    <row r="3131" s="743" customFormat="1" ht="14.25" x14ac:dyDescent="0.2"/>
    <row r="3132" s="743" customFormat="1" ht="14.25" x14ac:dyDescent="0.2"/>
    <row r="3133" s="743" customFormat="1" ht="14.25" x14ac:dyDescent="0.2"/>
    <row r="3134" s="743" customFormat="1" ht="14.25" x14ac:dyDescent="0.2"/>
    <row r="3135" s="743" customFormat="1" ht="14.25" x14ac:dyDescent="0.2"/>
    <row r="3136" s="743" customFormat="1" ht="14.25" x14ac:dyDescent="0.2"/>
    <row r="3137" s="743" customFormat="1" ht="14.25" x14ac:dyDescent="0.2"/>
    <row r="3138" s="743" customFormat="1" ht="14.25" x14ac:dyDescent="0.2"/>
    <row r="3139" s="743" customFormat="1" ht="14.25" x14ac:dyDescent="0.2"/>
    <row r="3140" s="743" customFormat="1" ht="14.25" x14ac:dyDescent="0.2"/>
    <row r="3141" s="743" customFormat="1" ht="14.25" x14ac:dyDescent="0.2"/>
    <row r="3142" s="743" customFormat="1" ht="14.25" x14ac:dyDescent="0.2"/>
    <row r="3143" s="743" customFormat="1" ht="14.25" x14ac:dyDescent="0.2"/>
    <row r="3144" s="743" customFormat="1" ht="14.25" x14ac:dyDescent="0.2"/>
    <row r="3145" s="743" customFormat="1" ht="14.25" x14ac:dyDescent="0.2"/>
    <row r="3146" s="743" customFormat="1" ht="14.25" x14ac:dyDescent="0.2"/>
    <row r="3147" s="743" customFormat="1" ht="14.25" x14ac:dyDescent="0.2"/>
    <row r="3148" s="743" customFormat="1" ht="14.25" x14ac:dyDescent="0.2"/>
    <row r="3149" s="743" customFormat="1" ht="14.25" x14ac:dyDescent="0.2"/>
    <row r="3150" s="743" customFormat="1" ht="14.25" x14ac:dyDescent="0.2"/>
    <row r="3151" s="743" customFormat="1" ht="14.25" x14ac:dyDescent="0.2"/>
    <row r="3152" s="743" customFormat="1" ht="14.25" x14ac:dyDescent="0.2"/>
    <row r="3153" s="743" customFormat="1" ht="14.25" x14ac:dyDescent="0.2"/>
    <row r="3154" s="743" customFormat="1" ht="14.25" x14ac:dyDescent="0.2"/>
    <row r="3155" s="743" customFormat="1" ht="14.25" x14ac:dyDescent="0.2"/>
    <row r="3156" s="743" customFormat="1" ht="14.25" x14ac:dyDescent="0.2"/>
    <row r="3157" s="743" customFormat="1" ht="14.25" x14ac:dyDescent="0.2"/>
    <row r="3158" s="743" customFormat="1" ht="14.25" x14ac:dyDescent="0.2"/>
    <row r="3159" s="743" customFormat="1" ht="14.25" x14ac:dyDescent="0.2"/>
    <row r="3160" s="743" customFormat="1" ht="14.25" x14ac:dyDescent="0.2"/>
    <row r="3161" s="743" customFormat="1" ht="14.25" x14ac:dyDescent="0.2"/>
    <row r="3162" s="743" customFormat="1" ht="14.25" x14ac:dyDescent="0.2"/>
    <row r="3163" s="743" customFormat="1" ht="14.25" x14ac:dyDescent="0.2"/>
    <row r="3164" s="743" customFormat="1" ht="14.25" x14ac:dyDescent="0.2"/>
    <row r="3165" s="743" customFormat="1" ht="14.25" x14ac:dyDescent="0.2"/>
    <row r="3166" s="743" customFormat="1" ht="14.25" x14ac:dyDescent="0.2"/>
    <row r="3167" s="743" customFormat="1" ht="14.25" x14ac:dyDescent="0.2"/>
    <row r="3168" s="743" customFormat="1" ht="14.25" x14ac:dyDescent="0.2"/>
    <row r="3169" s="743" customFormat="1" ht="14.25" x14ac:dyDescent="0.2"/>
    <row r="3170" s="743" customFormat="1" ht="14.25" x14ac:dyDescent="0.2"/>
    <row r="3171" s="743" customFormat="1" ht="14.25" x14ac:dyDescent="0.2"/>
    <row r="3172" s="743" customFormat="1" ht="14.25" x14ac:dyDescent="0.2"/>
    <row r="3173" s="743" customFormat="1" ht="14.25" x14ac:dyDescent="0.2"/>
    <row r="3174" s="743" customFormat="1" ht="14.25" x14ac:dyDescent="0.2"/>
    <row r="3175" s="743" customFormat="1" ht="14.25" x14ac:dyDescent="0.2"/>
    <row r="3176" s="743" customFormat="1" ht="14.25" x14ac:dyDescent="0.2"/>
    <row r="3177" s="743" customFormat="1" ht="14.25" x14ac:dyDescent="0.2"/>
    <row r="3178" s="743" customFormat="1" ht="14.25" x14ac:dyDescent="0.2"/>
    <row r="3179" s="743" customFormat="1" ht="14.25" x14ac:dyDescent="0.2"/>
    <row r="3180" s="743" customFormat="1" ht="14.25" x14ac:dyDescent="0.2"/>
    <row r="3181" s="743" customFormat="1" ht="14.25" x14ac:dyDescent="0.2"/>
    <row r="3182" s="743" customFormat="1" ht="14.25" x14ac:dyDescent="0.2"/>
    <row r="3183" s="743" customFormat="1" ht="14.25" x14ac:dyDescent="0.2"/>
    <row r="3184" s="743" customFormat="1" ht="14.25" x14ac:dyDescent="0.2"/>
    <row r="3185" s="743" customFormat="1" ht="14.25" x14ac:dyDescent="0.2"/>
    <row r="3186" s="743" customFormat="1" ht="14.25" x14ac:dyDescent="0.2"/>
    <row r="3187" s="743" customFormat="1" ht="14.25" x14ac:dyDescent="0.2"/>
    <row r="3188" s="743" customFormat="1" ht="14.25" x14ac:dyDescent="0.2"/>
    <row r="3189" s="743" customFormat="1" ht="14.25" x14ac:dyDescent="0.2"/>
    <row r="3190" s="743" customFormat="1" ht="14.25" x14ac:dyDescent="0.2"/>
    <row r="3191" s="743" customFormat="1" ht="14.25" x14ac:dyDescent="0.2"/>
    <row r="3192" s="743" customFormat="1" ht="14.25" x14ac:dyDescent="0.2"/>
    <row r="3193" s="743" customFormat="1" ht="14.25" x14ac:dyDescent="0.2"/>
    <row r="3194" s="743" customFormat="1" ht="14.25" x14ac:dyDescent="0.2"/>
    <row r="3195" s="743" customFormat="1" ht="14.25" x14ac:dyDescent="0.2"/>
    <row r="3196" s="743" customFormat="1" ht="14.25" x14ac:dyDescent="0.2"/>
    <row r="3197" s="743" customFormat="1" ht="14.25" x14ac:dyDescent="0.2"/>
    <row r="3198" s="743" customFormat="1" ht="14.25" x14ac:dyDescent="0.2"/>
    <row r="3199" s="743" customFormat="1" ht="14.25" x14ac:dyDescent="0.2"/>
    <row r="3200" s="743" customFormat="1" ht="14.25" x14ac:dyDescent="0.2"/>
    <row r="3201" s="743" customFormat="1" ht="14.25" x14ac:dyDescent="0.2"/>
    <row r="3202" s="743" customFormat="1" ht="14.25" x14ac:dyDescent="0.2"/>
    <row r="3203" s="743" customFormat="1" ht="14.25" x14ac:dyDescent="0.2"/>
    <row r="3204" s="743" customFormat="1" ht="14.25" x14ac:dyDescent="0.2"/>
    <row r="3205" s="743" customFormat="1" ht="14.25" x14ac:dyDescent="0.2"/>
    <row r="3206" s="743" customFormat="1" ht="14.25" x14ac:dyDescent="0.2"/>
    <row r="3207" s="743" customFormat="1" ht="14.25" x14ac:dyDescent="0.2"/>
    <row r="3208" s="743" customFormat="1" ht="14.25" x14ac:dyDescent="0.2"/>
    <row r="3209" s="743" customFormat="1" ht="14.25" x14ac:dyDescent="0.2"/>
    <row r="3210" s="743" customFormat="1" ht="14.25" x14ac:dyDescent="0.2"/>
    <row r="3211" s="743" customFormat="1" ht="14.25" x14ac:dyDescent="0.2"/>
    <row r="3212" s="743" customFormat="1" ht="14.25" x14ac:dyDescent="0.2"/>
    <row r="3213" s="743" customFormat="1" ht="14.25" x14ac:dyDescent="0.2"/>
    <row r="3214" s="743" customFormat="1" ht="14.25" x14ac:dyDescent="0.2"/>
    <row r="3215" s="743" customFormat="1" ht="14.25" x14ac:dyDescent="0.2"/>
    <row r="3216" s="743" customFormat="1" ht="14.25" x14ac:dyDescent="0.2"/>
    <row r="3217" s="743" customFormat="1" ht="14.25" x14ac:dyDescent="0.2"/>
    <row r="3218" s="743" customFormat="1" ht="14.25" x14ac:dyDescent="0.2"/>
    <row r="3219" s="743" customFormat="1" ht="14.25" x14ac:dyDescent="0.2"/>
    <row r="3220" s="743" customFormat="1" ht="14.25" x14ac:dyDescent="0.2"/>
    <row r="3221" s="743" customFormat="1" ht="14.25" x14ac:dyDescent="0.2"/>
    <row r="3222" s="743" customFormat="1" ht="14.25" x14ac:dyDescent="0.2"/>
    <row r="3223" s="743" customFormat="1" ht="14.25" x14ac:dyDescent="0.2"/>
    <row r="3224" s="743" customFormat="1" ht="14.25" x14ac:dyDescent="0.2"/>
    <row r="3225" s="743" customFormat="1" ht="14.25" x14ac:dyDescent="0.2"/>
    <row r="3226" s="743" customFormat="1" ht="14.25" x14ac:dyDescent="0.2"/>
    <row r="3227" s="743" customFormat="1" ht="14.25" x14ac:dyDescent="0.2"/>
    <row r="3228" s="743" customFormat="1" ht="14.25" x14ac:dyDescent="0.2"/>
    <row r="3229" s="743" customFormat="1" ht="14.25" x14ac:dyDescent="0.2"/>
    <row r="3230" s="743" customFormat="1" ht="14.25" x14ac:dyDescent="0.2"/>
    <row r="3231" s="743" customFormat="1" ht="14.25" x14ac:dyDescent="0.2"/>
    <row r="3232" s="743" customFormat="1" ht="14.25" x14ac:dyDescent="0.2"/>
    <row r="3233" s="743" customFormat="1" ht="14.25" x14ac:dyDescent="0.2"/>
    <row r="3234" s="743" customFormat="1" ht="14.25" x14ac:dyDescent="0.2"/>
    <row r="3235" s="743" customFormat="1" ht="14.25" x14ac:dyDescent="0.2"/>
    <row r="3236" s="743" customFormat="1" ht="14.25" x14ac:dyDescent="0.2"/>
    <row r="3237" s="743" customFormat="1" ht="14.25" x14ac:dyDescent="0.2"/>
    <row r="3238" s="743" customFormat="1" ht="14.25" x14ac:dyDescent="0.2"/>
    <row r="3239" s="743" customFormat="1" ht="14.25" x14ac:dyDescent="0.2"/>
    <row r="3240" s="743" customFormat="1" ht="14.25" x14ac:dyDescent="0.2"/>
    <row r="3241" s="743" customFormat="1" ht="14.25" x14ac:dyDescent="0.2"/>
    <row r="3242" s="743" customFormat="1" ht="14.25" x14ac:dyDescent="0.2"/>
    <row r="3243" s="743" customFormat="1" ht="14.25" x14ac:dyDescent="0.2"/>
    <row r="3244" s="743" customFormat="1" ht="14.25" x14ac:dyDescent="0.2"/>
    <row r="3245" s="743" customFormat="1" ht="14.25" x14ac:dyDescent="0.2"/>
    <row r="3246" s="743" customFormat="1" ht="14.25" x14ac:dyDescent="0.2"/>
    <row r="3247" s="743" customFormat="1" ht="14.25" x14ac:dyDescent="0.2"/>
    <row r="3248" s="743" customFormat="1" ht="14.25" x14ac:dyDescent="0.2"/>
    <row r="3249" s="743" customFormat="1" ht="14.25" x14ac:dyDescent="0.2"/>
    <row r="3250" s="743" customFormat="1" ht="14.25" x14ac:dyDescent="0.2"/>
    <row r="3251" s="743" customFormat="1" ht="14.25" x14ac:dyDescent="0.2"/>
    <row r="3252" s="743" customFormat="1" ht="14.25" x14ac:dyDescent="0.2"/>
    <row r="3253" s="743" customFormat="1" ht="14.25" x14ac:dyDescent="0.2"/>
    <row r="3254" s="743" customFormat="1" ht="14.25" x14ac:dyDescent="0.2"/>
    <row r="3255" s="743" customFormat="1" ht="14.25" x14ac:dyDescent="0.2"/>
    <row r="3256" s="743" customFormat="1" ht="14.25" x14ac:dyDescent="0.2"/>
    <row r="3257" s="743" customFormat="1" ht="14.25" x14ac:dyDescent="0.2"/>
    <row r="3258" s="743" customFormat="1" ht="14.25" x14ac:dyDescent="0.2"/>
    <row r="3259" s="743" customFormat="1" ht="14.25" x14ac:dyDescent="0.2"/>
    <row r="3260" s="743" customFormat="1" ht="14.25" x14ac:dyDescent="0.2"/>
    <row r="3261" s="743" customFormat="1" ht="14.25" x14ac:dyDescent="0.2"/>
    <row r="3262" s="743" customFormat="1" ht="14.25" x14ac:dyDescent="0.2"/>
    <row r="3263" s="743" customFormat="1" ht="14.25" x14ac:dyDescent="0.2"/>
    <row r="3264" s="743" customFormat="1" ht="14.25" x14ac:dyDescent="0.2"/>
    <row r="3265" s="743" customFormat="1" ht="14.25" x14ac:dyDescent="0.2"/>
    <row r="3266" s="743" customFormat="1" ht="14.25" x14ac:dyDescent="0.2"/>
    <row r="3267" s="743" customFormat="1" ht="14.25" x14ac:dyDescent="0.2"/>
    <row r="3268" s="743" customFormat="1" ht="14.25" x14ac:dyDescent="0.2"/>
    <row r="3269" s="743" customFormat="1" ht="14.25" x14ac:dyDescent="0.2"/>
    <row r="3270" s="743" customFormat="1" ht="14.25" x14ac:dyDescent="0.2"/>
    <row r="3271" s="743" customFormat="1" ht="14.25" x14ac:dyDescent="0.2"/>
    <row r="3272" s="743" customFormat="1" ht="14.25" x14ac:dyDescent="0.2"/>
    <row r="3273" s="743" customFormat="1" ht="14.25" x14ac:dyDescent="0.2"/>
    <row r="3274" s="743" customFormat="1" ht="14.25" x14ac:dyDescent="0.2"/>
    <row r="3275" s="743" customFormat="1" ht="14.25" x14ac:dyDescent="0.2"/>
    <row r="3276" s="743" customFormat="1" ht="14.25" x14ac:dyDescent="0.2"/>
    <row r="3277" s="743" customFormat="1" ht="14.25" x14ac:dyDescent="0.2"/>
    <row r="3278" s="743" customFormat="1" ht="14.25" x14ac:dyDescent="0.2"/>
    <row r="3279" s="743" customFormat="1" ht="14.25" x14ac:dyDescent="0.2"/>
    <row r="3280" s="743" customFormat="1" ht="14.25" x14ac:dyDescent="0.2"/>
    <row r="3281" s="743" customFormat="1" ht="14.25" x14ac:dyDescent="0.2"/>
    <row r="3282" s="743" customFormat="1" ht="14.25" x14ac:dyDescent="0.2"/>
    <row r="3283" s="743" customFormat="1" ht="14.25" x14ac:dyDescent="0.2"/>
    <row r="3284" s="743" customFormat="1" ht="14.25" x14ac:dyDescent="0.2"/>
    <row r="3285" s="743" customFormat="1" ht="14.25" x14ac:dyDescent="0.2"/>
    <row r="3286" s="743" customFormat="1" ht="14.25" x14ac:dyDescent="0.2"/>
    <row r="3287" s="743" customFormat="1" ht="14.25" x14ac:dyDescent="0.2"/>
    <row r="3288" s="743" customFormat="1" ht="14.25" x14ac:dyDescent="0.2"/>
    <row r="3289" s="743" customFormat="1" ht="14.25" x14ac:dyDescent="0.2"/>
    <row r="3290" s="743" customFormat="1" ht="14.25" x14ac:dyDescent="0.2"/>
    <row r="3291" s="743" customFormat="1" ht="14.25" x14ac:dyDescent="0.2"/>
    <row r="3292" s="743" customFormat="1" ht="14.25" x14ac:dyDescent="0.2"/>
    <row r="3293" s="743" customFormat="1" ht="14.25" x14ac:dyDescent="0.2"/>
    <row r="3294" s="743" customFormat="1" ht="14.25" x14ac:dyDescent="0.2"/>
    <row r="3295" s="743" customFormat="1" ht="14.25" x14ac:dyDescent="0.2"/>
    <row r="3296" s="743" customFormat="1" ht="14.25" x14ac:dyDescent="0.2"/>
    <row r="3297" s="743" customFormat="1" ht="14.25" x14ac:dyDescent="0.2"/>
    <row r="3298" s="743" customFormat="1" ht="14.25" x14ac:dyDescent="0.2"/>
    <row r="3299" s="743" customFormat="1" ht="14.25" x14ac:dyDescent="0.2"/>
    <row r="3300" s="743" customFormat="1" ht="14.25" x14ac:dyDescent="0.2"/>
    <row r="3301" s="743" customFormat="1" ht="14.25" x14ac:dyDescent="0.2"/>
    <row r="3302" s="743" customFormat="1" ht="14.25" x14ac:dyDescent="0.2"/>
    <row r="3303" s="743" customFormat="1" ht="14.25" x14ac:dyDescent="0.2"/>
    <row r="3304" s="743" customFormat="1" ht="14.25" x14ac:dyDescent="0.2"/>
    <row r="3305" s="743" customFormat="1" ht="14.25" x14ac:dyDescent="0.2"/>
    <row r="3306" s="743" customFormat="1" ht="14.25" x14ac:dyDescent="0.2"/>
    <row r="3307" s="743" customFormat="1" ht="14.25" x14ac:dyDescent="0.2"/>
    <row r="3308" s="743" customFormat="1" ht="14.25" x14ac:dyDescent="0.2"/>
    <row r="3309" s="743" customFormat="1" ht="14.25" x14ac:dyDescent="0.2"/>
    <row r="3310" s="743" customFormat="1" ht="14.25" x14ac:dyDescent="0.2"/>
    <row r="3311" s="743" customFormat="1" ht="14.25" x14ac:dyDescent="0.2"/>
    <row r="3312" s="743" customFormat="1" ht="14.25" x14ac:dyDescent="0.2"/>
    <row r="3313" s="743" customFormat="1" ht="14.25" x14ac:dyDescent="0.2"/>
    <row r="3314" s="743" customFormat="1" ht="14.25" x14ac:dyDescent="0.2"/>
    <row r="3315" s="743" customFormat="1" ht="14.25" x14ac:dyDescent="0.2"/>
    <row r="3316" s="743" customFormat="1" ht="14.25" x14ac:dyDescent="0.2"/>
    <row r="3317" s="743" customFormat="1" ht="14.25" x14ac:dyDescent="0.2"/>
    <row r="3318" s="743" customFormat="1" ht="14.25" x14ac:dyDescent="0.2"/>
    <row r="3319" s="743" customFormat="1" ht="14.25" x14ac:dyDescent="0.2"/>
    <row r="3320" s="743" customFormat="1" ht="14.25" x14ac:dyDescent="0.2"/>
    <row r="3321" s="743" customFormat="1" ht="14.25" x14ac:dyDescent="0.2"/>
    <row r="3322" s="743" customFormat="1" ht="14.25" x14ac:dyDescent="0.2"/>
    <row r="3323" s="743" customFormat="1" ht="14.25" x14ac:dyDescent="0.2"/>
    <row r="3324" s="743" customFormat="1" ht="14.25" x14ac:dyDescent="0.2"/>
    <row r="3325" s="743" customFormat="1" ht="14.25" x14ac:dyDescent="0.2"/>
    <row r="3326" s="743" customFormat="1" ht="14.25" x14ac:dyDescent="0.2"/>
    <row r="3327" s="743" customFormat="1" ht="14.25" x14ac:dyDescent="0.2"/>
    <row r="3328" s="743" customFormat="1" ht="14.25" x14ac:dyDescent="0.2"/>
    <row r="3329" s="743" customFormat="1" ht="14.25" x14ac:dyDescent="0.2"/>
    <row r="3330" s="743" customFormat="1" ht="14.25" x14ac:dyDescent="0.2"/>
    <row r="3331" s="743" customFormat="1" ht="14.25" x14ac:dyDescent="0.2"/>
    <row r="3332" s="743" customFormat="1" ht="14.25" x14ac:dyDescent="0.2"/>
    <row r="3333" s="743" customFormat="1" ht="14.25" x14ac:dyDescent="0.2"/>
    <row r="3334" s="743" customFormat="1" ht="14.25" x14ac:dyDescent="0.2"/>
    <row r="3335" s="743" customFormat="1" ht="14.25" x14ac:dyDescent="0.2"/>
    <row r="3336" s="743" customFormat="1" ht="14.25" x14ac:dyDescent="0.2"/>
    <row r="3337" s="743" customFormat="1" ht="14.25" x14ac:dyDescent="0.2"/>
    <row r="3338" s="743" customFormat="1" ht="14.25" x14ac:dyDescent="0.2"/>
    <row r="3339" s="743" customFormat="1" ht="14.25" x14ac:dyDescent="0.2"/>
    <row r="3340" s="743" customFormat="1" ht="14.25" x14ac:dyDescent="0.2"/>
    <row r="3341" s="743" customFormat="1" ht="14.25" x14ac:dyDescent="0.2"/>
    <row r="3342" s="743" customFormat="1" ht="14.25" x14ac:dyDescent="0.2"/>
    <row r="3343" s="743" customFormat="1" ht="14.25" x14ac:dyDescent="0.2"/>
    <row r="3344" s="743" customFormat="1" ht="14.25" x14ac:dyDescent="0.2"/>
    <row r="3345" s="743" customFormat="1" ht="14.25" x14ac:dyDescent="0.2"/>
    <row r="3346" s="743" customFormat="1" ht="14.25" x14ac:dyDescent="0.2"/>
    <row r="3347" s="743" customFormat="1" ht="14.25" x14ac:dyDescent="0.2"/>
    <row r="3348" s="743" customFormat="1" ht="14.25" x14ac:dyDescent="0.2"/>
    <row r="3349" s="743" customFormat="1" ht="14.25" x14ac:dyDescent="0.2"/>
    <row r="3350" s="743" customFormat="1" ht="14.25" x14ac:dyDescent="0.2"/>
    <row r="3351" s="743" customFormat="1" ht="14.25" x14ac:dyDescent="0.2"/>
    <row r="3352" s="743" customFormat="1" ht="14.25" x14ac:dyDescent="0.2"/>
    <row r="3353" s="743" customFormat="1" ht="14.25" x14ac:dyDescent="0.2"/>
    <row r="3354" s="743" customFormat="1" ht="14.25" x14ac:dyDescent="0.2"/>
    <row r="3355" s="743" customFormat="1" ht="14.25" x14ac:dyDescent="0.2"/>
    <row r="3356" s="743" customFormat="1" ht="14.25" x14ac:dyDescent="0.2"/>
    <row r="3357" s="743" customFormat="1" ht="14.25" x14ac:dyDescent="0.2"/>
    <row r="3358" s="743" customFormat="1" ht="14.25" x14ac:dyDescent="0.2"/>
    <row r="3359" s="743" customFormat="1" ht="14.25" x14ac:dyDescent="0.2"/>
    <row r="3360" s="743" customFormat="1" ht="14.25" x14ac:dyDescent="0.2"/>
    <row r="3361" s="743" customFormat="1" ht="14.25" x14ac:dyDescent="0.2"/>
    <row r="3362" s="743" customFormat="1" ht="14.25" x14ac:dyDescent="0.2"/>
    <row r="3363" s="743" customFormat="1" ht="14.25" x14ac:dyDescent="0.2"/>
    <row r="3364" s="743" customFormat="1" ht="14.25" x14ac:dyDescent="0.2"/>
    <row r="3365" s="743" customFormat="1" ht="14.25" x14ac:dyDescent="0.2"/>
    <row r="3366" s="743" customFormat="1" ht="14.25" x14ac:dyDescent="0.2"/>
    <row r="3367" s="743" customFormat="1" ht="14.25" x14ac:dyDescent="0.2"/>
    <row r="3368" s="743" customFormat="1" ht="14.25" x14ac:dyDescent="0.2"/>
    <row r="3369" s="743" customFormat="1" ht="14.25" x14ac:dyDescent="0.2"/>
    <row r="3370" s="743" customFormat="1" ht="14.25" x14ac:dyDescent="0.2"/>
    <row r="3371" s="743" customFormat="1" ht="14.25" x14ac:dyDescent="0.2"/>
    <row r="3372" s="743" customFormat="1" ht="14.25" x14ac:dyDescent="0.2"/>
    <row r="3373" s="743" customFormat="1" ht="14.25" x14ac:dyDescent="0.2"/>
    <row r="3374" s="743" customFormat="1" ht="14.25" x14ac:dyDescent="0.2"/>
    <row r="3375" s="743" customFormat="1" ht="14.25" x14ac:dyDescent="0.2"/>
    <row r="3376" s="743" customFormat="1" ht="14.25" x14ac:dyDescent="0.2"/>
    <row r="3377" s="743" customFormat="1" ht="14.25" x14ac:dyDescent="0.2"/>
    <row r="3378" s="743" customFormat="1" ht="14.25" x14ac:dyDescent="0.2"/>
    <row r="3379" s="743" customFormat="1" ht="14.25" x14ac:dyDescent="0.2"/>
    <row r="3380" s="743" customFormat="1" ht="14.25" x14ac:dyDescent="0.2"/>
    <row r="3381" s="743" customFormat="1" ht="14.25" x14ac:dyDescent="0.2"/>
    <row r="3382" s="743" customFormat="1" ht="14.25" x14ac:dyDescent="0.2"/>
    <row r="3383" s="743" customFormat="1" ht="14.25" x14ac:dyDescent="0.2"/>
    <row r="3384" s="743" customFormat="1" ht="14.25" x14ac:dyDescent="0.2"/>
    <row r="3385" s="743" customFormat="1" ht="14.25" x14ac:dyDescent="0.2"/>
    <row r="3386" s="743" customFormat="1" ht="14.25" x14ac:dyDescent="0.2"/>
    <row r="3387" s="743" customFormat="1" ht="14.25" x14ac:dyDescent="0.2"/>
    <row r="3388" s="743" customFormat="1" ht="14.25" x14ac:dyDescent="0.2"/>
    <row r="3389" s="743" customFormat="1" ht="14.25" x14ac:dyDescent="0.2"/>
    <row r="3390" s="743" customFormat="1" ht="14.25" x14ac:dyDescent="0.2"/>
    <row r="3391" s="743" customFormat="1" ht="14.25" x14ac:dyDescent="0.2"/>
    <row r="3392" s="743" customFormat="1" ht="14.25" x14ac:dyDescent="0.2"/>
    <row r="3393" s="743" customFormat="1" ht="14.25" x14ac:dyDescent="0.2"/>
    <row r="3394" s="743" customFormat="1" ht="14.25" x14ac:dyDescent="0.2"/>
    <row r="3395" s="743" customFormat="1" ht="14.25" x14ac:dyDescent="0.2"/>
    <row r="3396" s="743" customFormat="1" ht="14.25" x14ac:dyDescent="0.2"/>
    <row r="3397" s="743" customFormat="1" ht="14.25" x14ac:dyDescent="0.2"/>
    <row r="3398" s="743" customFormat="1" ht="14.25" x14ac:dyDescent="0.2"/>
    <row r="3399" s="743" customFormat="1" ht="14.25" x14ac:dyDescent="0.2"/>
    <row r="3400" s="743" customFormat="1" ht="14.25" x14ac:dyDescent="0.2"/>
    <row r="3401" s="743" customFormat="1" ht="14.25" x14ac:dyDescent="0.2"/>
    <row r="3402" s="743" customFormat="1" ht="14.25" x14ac:dyDescent="0.2"/>
    <row r="3403" s="743" customFormat="1" ht="14.25" x14ac:dyDescent="0.2"/>
    <row r="3404" s="743" customFormat="1" ht="14.25" x14ac:dyDescent="0.2"/>
    <row r="3405" s="743" customFormat="1" ht="14.25" x14ac:dyDescent="0.2"/>
    <row r="3406" s="743" customFormat="1" ht="14.25" x14ac:dyDescent="0.2"/>
    <row r="3407" s="743" customFormat="1" ht="14.25" x14ac:dyDescent="0.2"/>
    <row r="3408" s="743" customFormat="1" ht="14.25" x14ac:dyDescent="0.2"/>
    <row r="3409" s="743" customFormat="1" ht="14.25" x14ac:dyDescent="0.2"/>
    <row r="3410" s="743" customFormat="1" ht="14.25" x14ac:dyDescent="0.2"/>
    <row r="3411" s="743" customFormat="1" ht="14.25" x14ac:dyDescent="0.2"/>
    <row r="3412" s="743" customFormat="1" ht="14.25" x14ac:dyDescent="0.2"/>
    <row r="3413" s="743" customFormat="1" ht="14.25" x14ac:dyDescent="0.2"/>
    <row r="3414" s="743" customFormat="1" ht="14.25" x14ac:dyDescent="0.2"/>
    <row r="3415" s="743" customFormat="1" ht="14.25" x14ac:dyDescent="0.2"/>
    <row r="3416" s="743" customFormat="1" ht="14.25" x14ac:dyDescent="0.2"/>
    <row r="3417" s="743" customFormat="1" ht="14.25" x14ac:dyDescent="0.2"/>
    <row r="3418" s="743" customFormat="1" ht="14.25" x14ac:dyDescent="0.2"/>
    <row r="3419" s="743" customFormat="1" ht="14.25" x14ac:dyDescent="0.2"/>
    <row r="3420" s="743" customFormat="1" ht="14.25" x14ac:dyDescent="0.2"/>
    <row r="3421" s="743" customFormat="1" ht="14.25" x14ac:dyDescent="0.2"/>
    <row r="3422" s="743" customFormat="1" ht="14.25" x14ac:dyDescent="0.2"/>
    <row r="3423" s="743" customFormat="1" ht="14.25" x14ac:dyDescent="0.2"/>
    <row r="3424" s="743" customFormat="1" ht="14.25" x14ac:dyDescent="0.2"/>
    <row r="3425" s="743" customFormat="1" ht="14.25" x14ac:dyDescent="0.2"/>
    <row r="3426" s="743" customFormat="1" ht="14.25" x14ac:dyDescent="0.2"/>
    <row r="3427" s="743" customFormat="1" ht="14.25" x14ac:dyDescent="0.2"/>
    <row r="3428" s="743" customFormat="1" ht="14.25" x14ac:dyDescent="0.2"/>
    <row r="3429" s="743" customFormat="1" ht="14.25" x14ac:dyDescent="0.2"/>
    <row r="3430" s="743" customFormat="1" ht="14.25" x14ac:dyDescent="0.2"/>
    <row r="3431" s="743" customFormat="1" ht="14.25" x14ac:dyDescent="0.2"/>
    <row r="3432" s="743" customFormat="1" ht="14.25" x14ac:dyDescent="0.2"/>
    <row r="3433" s="743" customFormat="1" ht="14.25" x14ac:dyDescent="0.2"/>
    <row r="3434" s="743" customFormat="1" ht="14.25" x14ac:dyDescent="0.2"/>
    <row r="3435" s="743" customFormat="1" ht="14.25" x14ac:dyDescent="0.2"/>
    <row r="3436" s="743" customFormat="1" ht="14.25" x14ac:dyDescent="0.2"/>
    <row r="3437" s="743" customFormat="1" ht="14.25" x14ac:dyDescent="0.2"/>
    <row r="3438" s="743" customFormat="1" ht="14.25" x14ac:dyDescent="0.2"/>
    <row r="3439" s="743" customFormat="1" ht="14.25" x14ac:dyDescent="0.2"/>
    <row r="3440" s="743" customFormat="1" ht="14.25" x14ac:dyDescent="0.2"/>
    <row r="3441" s="743" customFormat="1" ht="14.25" x14ac:dyDescent="0.2"/>
    <row r="3442" s="743" customFormat="1" ht="14.25" x14ac:dyDescent="0.2"/>
    <row r="3443" s="743" customFormat="1" ht="14.25" x14ac:dyDescent="0.2"/>
    <row r="3444" s="743" customFormat="1" ht="14.25" x14ac:dyDescent="0.2"/>
    <row r="3445" s="743" customFormat="1" ht="14.25" x14ac:dyDescent="0.2"/>
    <row r="3446" s="743" customFormat="1" ht="14.25" x14ac:dyDescent="0.2"/>
    <row r="3447" s="743" customFormat="1" ht="14.25" x14ac:dyDescent="0.2"/>
    <row r="3448" s="743" customFormat="1" ht="14.25" x14ac:dyDescent="0.2"/>
    <row r="3449" s="743" customFormat="1" ht="14.25" x14ac:dyDescent="0.2"/>
    <row r="3450" s="743" customFormat="1" ht="14.25" x14ac:dyDescent="0.2"/>
    <row r="3451" s="743" customFormat="1" ht="14.25" x14ac:dyDescent="0.2"/>
    <row r="3452" s="743" customFormat="1" ht="14.25" x14ac:dyDescent="0.2"/>
    <row r="3453" s="743" customFormat="1" ht="14.25" x14ac:dyDescent="0.2"/>
    <row r="3454" s="743" customFormat="1" ht="14.25" x14ac:dyDescent="0.2"/>
    <row r="3455" s="743" customFormat="1" ht="14.25" x14ac:dyDescent="0.2"/>
    <row r="3456" s="743" customFormat="1" ht="14.25" x14ac:dyDescent="0.2"/>
    <row r="3457" s="743" customFormat="1" ht="14.25" x14ac:dyDescent="0.2"/>
    <row r="3458" s="743" customFormat="1" ht="14.25" x14ac:dyDescent="0.2"/>
    <row r="3459" s="743" customFormat="1" ht="14.25" x14ac:dyDescent="0.2"/>
    <row r="3460" s="743" customFormat="1" ht="14.25" x14ac:dyDescent="0.2"/>
    <row r="3461" s="743" customFormat="1" ht="14.25" x14ac:dyDescent="0.2"/>
    <row r="3462" s="743" customFormat="1" ht="14.25" x14ac:dyDescent="0.2"/>
    <row r="3463" s="743" customFormat="1" ht="14.25" x14ac:dyDescent="0.2"/>
    <row r="3464" s="743" customFormat="1" ht="14.25" x14ac:dyDescent="0.2"/>
    <row r="3465" s="743" customFormat="1" ht="14.25" x14ac:dyDescent="0.2"/>
    <row r="3466" s="743" customFormat="1" ht="14.25" x14ac:dyDescent="0.2"/>
    <row r="3467" s="743" customFormat="1" ht="14.25" x14ac:dyDescent="0.2"/>
    <row r="3468" s="743" customFormat="1" ht="14.25" x14ac:dyDescent="0.2"/>
    <row r="3469" s="743" customFormat="1" ht="14.25" x14ac:dyDescent="0.2"/>
    <row r="3470" s="743" customFormat="1" ht="14.25" x14ac:dyDescent="0.2"/>
    <row r="3471" s="743" customFormat="1" ht="14.25" x14ac:dyDescent="0.2"/>
    <row r="3472" s="743" customFormat="1" ht="14.25" x14ac:dyDescent="0.2"/>
    <row r="3473" s="743" customFormat="1" ht="14.25" x14ac:dyDescent="0.2"/>
    <row r="3474" s="743" customFormat="1" ht="14.25" x14ac:dyDescent="0.2"/>
    <row r="3475" s="743" customFormat="1" ht="14.25" x14ac:dyDescent="0.2"/>
    <row r="3476" s="743" customFormat="1" ht="14.25" x14ac:dyDescent="0.2"/>
    <row r="3477" s="743" customFormat="1" ht="14.25" x14ac:dyDescent="0.2"/>
    <row r="3478" s="743" customFormat="1" ht="14.25" x14ac:dyDescent="0.2"/>
    <row r="3479" s="743" customFormat="1" ht="14.25" x14ac:dyDescent="0.2"/>
    <row r="3480" s="743" customFormat="1" ht="14.25" x14ac:dyDescent="0.2"/>
    <row r="3481" s="743" customFormat="1" ht="14.25" x14ac:dyDescent="0.2"/>
    <row r="3482" s="743" customFormat="1" ht="14.25" x14ac:dyDescent="0.2"/>
    <row r="3483" s="743" customFormat="1" ht="14.25" x14ac:dyDescent="0.2"/>
    <row r="3484" s="743" customFormat="1" ht="14.25" x14ac:dyDescent="0.2"/>
    <row r="3485" s="743" customFormat="1" ht="14.25" x14ac:dyDescent="0.2"/>
    <row r="3486" s="743" customFormat="1" ht="14.25" x14ac:dyDescent="0.2"/>
    <row r="3487" s="743" customFormat="1" ht="14.25" x14ac:dyDescent="0.2"/>
    <row r="3488" s="743" customFormat="1" ht="14.25" x14ac:dyDescent="0.2"/>
    <row r="3489" s="743" customFormat="1" ht="14.25" x14ac:dyDescent="0.2"/>
    <row r="3490" s="743" customFormat="1" ht="14.25" x14ac:dyDescent="0.2"/>
    <row r="3491" s="743" customFormat="1" ht="14.25" x14ac:dyDescent="0.2"/>
    <row r="3492" s="743" customFormat="1" ht="14.25" x14ac:dyDescent="0.2"/>
    <row r="3493" s="743" customFormat="1" ht="14.25" x14ac:dyDescent="0.2"/>
    <row r="3494" s="743" customFormat="1" ht="14.25" x14ac:dyDescent="0.2"/>
    <row r="3495" s="743" customFormat="1" ht="14.25" x14ac:dyDescent="0.2"/>
    <row r="3496" s="743" customFormat="1" ht="14.25" x14ac:dyDescent="0.2"/>
    <row r="3497" s="743" customFormat="1" ht="14.25" x14ac:dyDescent="0.2"/>
    <row r="3498" s="743" customFormat="1" ht="14.25" x14ac:dyDescent="0.2"/>
    <row r="3499" s="743" customFormat="1" ht="14.25" x14ac:dyDescent="0.2"/>
    <row r="3500" s="743" customFormat="1" ht="14.25" x14ac:dyDescent="0.2"/>
    <row r="3501" s="743" customFormat="1" ht="14.25" x14ac:dyDescent="0.2"/>
    <row r="3502" s="743" customFormat="1" ht="14.25" x14ac:dyDescent="0.2"/>
    <row r="3503" s="743" customFormat="1" ht="14.25" x14ac:dyDescent="0.2"/>
    <row r="3504" s="743" customFormat="1" ht="14.25" x14ac:dyDescent="0.2"/>
    <row r="3505" s="743" customFormat="1" ht="14.25" x14ac:dyDescent="0.2"/>
    <row r="3506" s="743" customFormat="1" ht="14.25" x14ac:dyDescent="0.2"/>
    <row r="3507" s="743" customFormat="1" ht="14.25" x14ac:dyDescent="0.2"/>
    <row r="3508" s="743" customFormat="1" ht="14.25" x14ac:dyDescent="0.2"/>
    <row r="3509" s="743" customFormat="1" ht="14.25" x14ac:dyDescent="0.2"/>
    <row r="3510" s="743" customFormat="1" ht="14.25" x14ac:dyDescent="0.2"/>
    <row r="3511" s="743" customFormat="1" ht="14.25" x14ac:dyDescent="0.2"/>
    <row r="3512" s="743" customFormat="1" ht="14.25" x14ac:dyDescent="0.2"/>
    <row r="3513" s="743" customFormat="1" ht="14.25" x14ac:dyDescent="0.2"/>
    <row r="3514" s="743" customFormat="1" ht="14.25" x14ac:dyDescent="0.2"/>
    <row r="3515" s="743" customFormat="1" ht="14.25" x14ac:dyDescent="0.2"/>
    <row r="3516" s="743" customFormat="1" ht="14.25" x14ac:dyDescent="0.2"/>
    <row r="3517" s="743" customFormat="1" ht="14.25" x14ac:dyDescent="0.2"/>
    <row r="3518" s="743" customFormat="1" ht="14.25" x14ac:dyDescent="0.2"/>
    <row r="3519" s="743" customFormat="1" ht="14.25" x14ac:dyDescent="0.2"/>
    <row r="3520" s="743" customFormat="1" ht="14.25" x14ac:dyDescent="0.2"/>
    <row r="3521" s="743" customFormat="1" ht="14.25" x14ac:dyDescent="0.2"/>
    <row r="3522" s="743" customFormat="1" ht="14.25" x14ac:dyDescent="0.2"/>
    <row r="3523" s="743" customFormat="1" ht="14.25" x14ac:dyDescent="0.2"/>
    <row r="3524" s="743" customFormat="1" ht="14.25" x14ac:dyDescent="0.2"/>
    <row r="3525" s="743" customFormat="1" ht="14.25" x14ac:dyDescent="0.2"/>
    <row r="3526" s="743" customFormat="1" ht="14.25" x14ac:dyDescent="0.2"/>
    <row r="3527" s="743" customFormat="1" ht="14.25" x14ac:dyDescent="0.2"/>
    <row r="3528" s="743" customFormat="1" ht="14.25" x14ac:dyDescent="0.2"/>
    <row r="3529" s="743" customFormat="1" ht="14.25" x14ac:dyDescent="0.2"/>
    <row r="3530" s="743" customFormat="1" ht="14.25" x14ac:dyDescent="0.2"/>
    <row r="3531" s="743" customFormat="1" ht="14.25" x14ac:dyDescent="0.2"/>
    <row r="3532" s="743" customFormat="1" ht="14.25" x14ac:dyDescent="0.2"/>
    <row r="3533" s="743" customFormat="1" ht="14.25" x14ac:dyDescent="0.2"/>
    <row r="3534" s="743" customFormat="1" ht="14.25" x14ac:dyDescent="0.2"/>
    <row r="3535" s="743" customFormat="1" ht="14.25" x14ac:dyDescent="0.2"/>
    <row r="3536" s="743" customFormat="1" ht="14.25" x14ac:dyDescent="0.2"/>
    <row r="3537" s="743" customFormat="1" ht="14.25" x14ac:dyDescent="0.2"/>
    <row r="3538" s="743" customFormat="1" ht="14.25" x14ac:dyDescent="0.2"/>
    <row r="3539" s="743" customFormat="1" ht="14.25" x14ac:dyDescent="0.2"/>
    <row r="3540" s="743" customFormat="1" ht="14.25" x14ac:dyDescent="0.2"/>
    <row r="3541" s="743" customFormat="1" ht="14.25" x14ac:dyDescent="0.2"/>
    <row r="3542" s="743" customFormat="1" ht="14.25" x14ac:dyDescent="0.2"/>
    <row r="3543" s="743" customFormat="1" ht="14.25" x14ac:dyDescent="0.2"/>
    <row r="3544" s="743" customFormat="1" ht="14.25" x14ac:dyDescent="0.2"/>
    <row r="3545" s="743" customFormat="1" ht="14.25" x14ac:dyDescent="0.2"/>
    <row r="3546" s="743" customFormat="1" ht="14.25" x14ac:dyDescent="0.2"/>
    <row r="3547" s="743" customFormat="1" ht="14.25" x14ac:dyDescent="0.2"/>
    <row r="3548" s="743" customFormat="1" ht="14.25" x14ac:dyDescent="0.2"/>
    <row r="3549" s="743" customFormat="1" ht="14.25" x14ac:dyDescent="0.2"/>
    <row r="3550" s="743" customFormat="1" ht="14.25" x14ac:dyDescent="0.2"/>
    <row r="3551" s="743" customFormat="1" ht="14.25" x14ac:dyDescent="0.2"/>
    <row r="3552" s="743" customFormat="1" ht="14.25" x14ac:dyDescent="0.2"/>
    <row r="3553" s="743" customFormat="1" ht="14.25" x14ac:dyDescent="0.2"/>
    <row r="3554" s="743" customFormat="1" ht="14.25" x14ac:dyDescent="0.2"/>
    <row r="3555" s="743" customFormat="1" ht="14.25" x14ac:dyDescent="0.2"/>
    <row r="3556" s="743" customFormat="1" ht="14.25" x14ac:dyDescent="0.2"/>
    <row r="3557" s="743" customFormat="1" ht="14.25" x14ac:dyDescent="0.2"/>
    <row r="3558" s="743" customFormat="1" ht="14.25" x14ac:dyDescent="0.2"/>
    <row r="3559" s="743" customFormat="1" ht="14.25" x14ac:dyDescent="0.2"/>
    <row r="3560" s="743" customFormat="1" ht="14.25" x14ac:dyDescent="0.2"/>
    <row r="3561" s="743" customFormat="1" ht="14.25" x14ac:dyDescent="0.2"/>
    <row r="3562" s="743" customFormat="1" ht="14.25" x14ac:dyDescent="0.2"/>
    <row r="3563" s="743" customFormat="1" ht="14.25" x14ac:dyDescent="0.2"/>
    <row r="3564" s="743" customFormat="1" ht="14.25" x14ac:dyDescent="0.2"/>
    <row r="3565" s="743" customFormat="1" ht="14.25" x14ac:dyDescent="0.2"/>
    <row r="3566" s="743" customFormat="1" ht="14.25" x14ac:dyDescent="0.2"/>
    <row r="3567" s="743" customFormat="1" ht="14.25" x14ac:dyDescent="0.2"/>
    <row r="3568" s="743" customFormat="1" ht="14.25" x14ac:dyDescent="0.2"/>
    <row r="3569" s="743" customFormat="1" ht="14.25" x14ac:dyDescent="0.2"/>
    <row r="3570" s="743" customFormat="1" ht="14.25" x14ac:dyDescent="0.2"/>
    <row r="3571" s="743" customFormat="1" ht="14.25" x14ac:dyDescent="0.2"/>
    <row r="3572" s="743" customFormat="1" ht="14.25" x14ac:dyDescent="0.2"/>
    <row r="3573" s="743" customFormat="1" ht="14.25" x14ac:dyDescent="0.2"/>
    <row r="3574" s="743" customFormat="1" ht="14.25" x14ac:dyDescent="0.2"/>
    <row r="3575" s="743" customFormat="1" ht="14.25" x14ac:dyDescent="0.2"/>
    <row r="3576" s="743" customFormat="1" ht="14.25" x14ac:dyDescent="0.2"/>
    <row r="3577" s="743" customFormat="1" ht="14.25" x14ac:dyDescent="0.2"/>
    <row r="3578" s="743" customFormat="1" ht="14.25" x14ac:dyDescent="0.2"/>
    <row r="3579" s="743" customFormat="1" ht="14.25" x14ac:dyDescent="0.2"/>
    <row r="3580" s="743" customFormat="1" ht="14.25" x14ac:dyDescent="0.2"/>
    <row r="3581" s="743" customFormat="1" ht="14.25" x14ac:dyDescent="0.2"/>
    <row r="3582" s="743" customFormat="1" ht="14.25" x14ac:dyDescent="0.2"/>
    <row r="3583" s="743" customFormat="1" ht="14.25" x14ac:dyDescent="0.2"/>
    <row r="3584" s="743" customFormat="1" ht="14.25" x14ac:dyDescent="0.2"/>
    <row r="3585" s="743" customFormat="1" ht="14.25" x14ac:dyDescent="0.2"/>
    <row r="3586" s="743" customFormat="1" ht="14.25" x14ac:dyDescent="0.2"/>
    <row r="3587" s="743" customFormat="1" ht="14.25" x14ac:dyDescent="0.2"/>
    <row r="3588" s="743" customFormat="1" ht="14.25" x14ac:dyDescent="0.2"/>
    <row r="3589" s="743" customFormat="1" ht="14.25" x14ac:dyDescent="0.2"/>
    <row r="3590" s="743" customFormat="1" ht="14.25" x14ac:dyDescent="0.2"/>
    <row r="3591" s="743" customFormat="1" ht="14.25" x14ac:dyDescent="0.2"/>
    <row r="3592" s="743" customFormat="1" ht="14.25" x14ac:dyDescent="0.2"/>
    <row r="3593" s="743" customFormat="1" ht="14.25" x14ac:dyDescent="0.2"/>
    <row r="3594" s="743" customFormat="1" ht="14.25" x14ac:dyDescent="0.2"/>
    <row r="3595" s="743" customFormat="1" ht="14.25" x14ac:dyDescent="0.2"/>
    <row r="3596" s="743" customFormat="1" ht="14.25" x14ac:dyDescent="0.2"/>
    <row r="3597" s="743" customFormat="1" ht="14.25" x14ac:dyDescent="0.2"/>
    <row r="3598" s="743" customFormat="1" ht="14.25" x14ac:dyDescent="0.2"/>
    <row r="3599" s="743" customFormat="1" ht="14.25" x14ac:dyDescent="0.2"/>
    <row r="3600" s="743" customFormat="1" ht="14.25" x14ac:dyDescent="0.2"/>
    <row r="3601" s="743" customFormat="1" ht="14.25" x14ac:dyDescent="0.2"/>
    <row r="3602" s="743" customFormat="1" ht="14.25" x14ac:dyDescent="0.2"/>
    <row r="3603" s="743" customFormat="1" ht="14.25" x14ac:dyDescent="0.2"/>
    <row r="3604" s="743" customFormat="1" ht="14.25" x14ac:dyDescent="0.2"/>
    <row r="3605" s="743" customFormat="1" ht="14.25" x14ac:dyDescent="0.2"/>
    <row r="3606" s="743" customFormat="1" ht="14.25" x14ac:dyDescent="0.2"/>
    <row r="3607" s="743" customFormat="1" ht="14.25" x14ac:dyDescent="0.2"/>
    <row r="3608" s="743" customFormat="1" ht="14.25" x14ac:dyDescent="0.2"/>
    <row r="3609" s="743" customFormat="1" ht="14.25" x14ac:dyDescent="0.2"/>
    <row r="3610" s="743" customFormat="1" ht="14.25" x14ac:dyDescent="0.2"/>
    <row r="3611" s="743" customFormat="1" ht="14.25" x14ac:dyDescent="0.2"/>
    <row r="3612" s="743" customFormat="1" ht="14.25" x14ac:dyDescent="0.2"/>
    <row r="3613" s="743" customFormat="1" ht="14.25" x14ac:dyDescent="0.2"/>
    <row r="3614" s="743" customFormat="1" ht="14.25" x14ac:dyDescent="0.2"/>
    <row r="3615" s="743" customFormat="1" ht="14.25" x14ac:dyDescent="0.2"/>
    <row r="3616" s="743" customFormat="1" ht="14.25" x14ac:dyDescent="0.2"/>
    <row r="3617" s="743" customFormat="1" ht="14.25" x14ac:dyDescent="0.2"/>
    <row r="3618" s="743" customFormat="1" ht="14.25" x14ac:dyDescent="0.2"/>
    <row r="3619" s="743" customFormat="1" ht="14.25" x14ac:dyDescent="0.2"/>
    <row r="3620" s="743" customFormat="1" ht="14.25" x14ac:dyDescent="0.2"/>
    <row r="3621" s="743" customFormat="1" ht="14.25" x14ac:dyDescent="0.2"/>
    <row r="3622" s="743" customFormat="1" ht="14.25" x14ac:dyDescent="0.2"/>
    <row r="3623" s="743" customFormat="1" ht="14.25" x14ac:dyDescent="0.2"/>
    <row r="3624" s="743" customFormat="1" ht="14.25" x14ac:dyDescent="0.2"/>
    <row r="3625" s="743" customFormat="1" ht="14.25" x14ac:dyDescent="0.2"/>
    <row r="3626" s="743" customFormat="1" ht="14.25" x14ac:dyDescent="0.2"/>
    <row r="3627" s="743" customFormat="1" ht="14.25" x14ac:dyDescent="0.2"/>
    <row r="3628" s="743" customFormat="1" ht="14.25" x14ac:dyDescent="0.2"/>
    <row r="3629" s="743" customFormat="1" ht="14.25" x14ac:dyDescent="0.2"/>
    <row r="3630" s="743" customFormat="1" ht="14.25" x14ac:dyDescent="0.2"/>
    <row r="3631" s="743" customFormat="1" ht="14.25" x14ac:dyDescent="0.2"/>
    <row r="3632" s="743" customFormat="1" ht="14.25" x14ac:dyDescent="0.2"/>
    <row r="3633" s="743" customFormat="1" ht="14.25" x14ac:dyDescent="0.2"/>
    <row r="3634" s="743" customFormat="1" ht="14.25" x14ac:dyDescent="0.2"/>
    <row r="3635" s="743" customFormat="1" ht="14.25" x14ac:dyDescent="0.2"/>
    <row r="3636" s="743" customFormat="1" ht="14.25" x14ac:dyDescent="0.2"/>
    <row r="3637" s="743" customFormat="1" ht="14.25" x14ac:dyDescent="0.2"/>
    <row r="3638" s="743" customFormat="1" ht="14.25" x14ac:dyDescent="0.2"/>
    <row r="3639" s="743" customFormat="1" ht="14.25" x14ac:dyDescent="0.2"/>
    <row r="3640" s="743" customFormat="1" ht="14.25" x14ac:dyDescent="0.2"/>
    <row r="3641" s="743" customFormat="1" ht="14.25" x14ac:dyDescent="0.2"/>
    <row r="3642" s="743" customFormat="1" ht="14.25" x14ac:dyDescent="0.2"/>
    <row r="3643" s="743" customFormat="1" ht="14.25" x14ac:dyDescent="0.2"/>
    <row r="3644" s="743" customFormat="1" ht="14.25" x14ac:dyDescent="0.2"/>
    <row r="3645" s="743" customFormat="1" ht="14.25" x14ac:dyDescent="0.2"/>
    <row r="3646" s="743" customFormat="1" ht="14.25" x14ac:dyDescent="0.2"/>
    <row r="3647" s="743" customFormat="1" ht="14.25" x14ac:dyDescent="0.2"/>
    <row r="3648" s="743" customFormat="1" ht="14.25" x14ac:dyDescent="0.2"/>
    <row r="3649" s="743" customFormat="1" ht="14.25" x14ac:dyDescent="0.2"/>
    <row r="3650" s="743" customFormat="1" ht="14.25" x14ac:dyDescent="0.2"/>
    <row r="3651" s="743" customFormat="1" ht="14.25" x14ac:dyDescent="0.2"/>
    <row r="3652" s="743" customFormat="1" ht="14.25" x14ac:dyDescent="0.2"/>
    <row r="3653" s="743" customFormat="1" ht="14.25" x14ac:dyDescent="0.2"/>
    <row r="3654" s="743" customFormat="1" ht="14.25" x14ac:dyDescent="0.2"/>
    <row r="3655" s="743" customFormat="1" ht="14.25" x14ac:dyDescent="0.2"/>
    <row r="3656" s="743" customFormat="1" ht="14.25" x14ac:dyDescent="0.2"/>
    <row r="3657" s="743" customFormat="1" ht="14.25" x14ac:dyDescent="0.2"/>
    <row r="3658" s="743" customFormat="1" ht="14.25" x14ac:dyDescent="0.2"/>
    <row r="3659" s="743" customFormat="1" ht="14.25" x14ac:dyDescent="0.2"/>
    <row r="3660" s="743" customFormat="1" ht="14.25" x14ac:dyDescent="0.2"/>
    <row r="3661" s="743" customFormat="1" ht="14.25" x14ac:dyDescent="0.2"/>
    <row r="3662" s="743" customFormat="1" ht="14.25" x14ac:dyDescent="0.2"/>
    <row r="3663" s="743" customFormat="1" ht="14.25" x14ac:dyDescent="0.2"/>
    <row r="3664" s="743" customFormat="1" ht="14.25" x14ac:dyDescent="0.2"/>
    <row r="3665" s="743" customFormat="1" ht="14.25" x14ac:dyDescent="0.2"/>
    <row r="3666" s="743" customFormat="1" ht="14.25" x14ac:dyDescent="0.2"/>
    <row r="3667" s="743" customFormat="1" ht="14.25" x14ac:dyDescent="0.2"/>
    <row r="3668" s="743" customFormat="1" ht="14.25" x14ac:dyDescent="0.2"/>
    <row r="3669" s="743" customFormat="1" ht="14.25" x14ac:dyDescent="0.2"/>
    <row r="3670" s="743" customFormat="1" ht="14.25" x14ac:dyDescent="0.2"/>
    <row r="3671" s="743" customFormat="1" ht="14.25" x14ac:dyDescent="0.2"/>
    <row r="3672" s="743" customFormat="1" ht="14.25" x14ac:dyDescent="0.2"/>
    <row r="3673" s="743" customFormat="1" ht="14.25" x14ac:dyDescent="0.2"/>
    <row r="3674" s="743" customFormat="1" ht="14.25" x14ac:dyDescent="0.2"/>
    <row r="3675" s="743" customFormat="1" ht="14.25" x14ac:dyDescent="0.2"/>
    <row r="3676" s="743" customFormat="1" ht="14.25" x14ac:dyDescent="0.2"/>
    <row r="3677" s="743" customFormat="1" ht="14.25" x14ac:dyDescent="0.2"/>
    <row r="3678" s="743" customFormat="1" ht="14.25" x14ac:dyDescent="0.2"/>
    <row r="3679" s="743" customFormat="1" ht="14.25" x14ac:dyDescent="0.2"/>
    <row r="3680" s="743" customFormat="1" ht="14.25" x14ac:dyDescent="0.2"/>
    <row r="3681" s="743" customFormat="1" ht="14.25" x14ac:dyDescent="0.2"/>
    <row r="3682" s="743" customFormat="1" ht="14.25" x14ac:dyDescent="0.2"/>
    <row r="3683" s="743" customFormat="1" ht="14.25" x14ac:dyDescent="0.2"/>
    <row r="3684" s="743" customFormat="1" ht="14.25" x14ac:dyDescent="0.2"/>
    <row r="3685" s="743" customFormat="1" ht="14.25" x14ac:dyDescent="0.2"/>
    <row r="3686" s="743" customFormat="1" ht="14.25" x14ac:dyDescent="0.2"/>
    <row r="3687" s="743" customFormat="1" ht="14.25" x14ac:dyDescent="0.2"/>
    <row r="3688" s="743" customFormat="1" ht="14.25" x14ac:dyDescent="0.2"/>
    <row r="3689" s="743" customFormat="1" ht="14.25" x14ac:dyDescent="0.2"/>
    <row r="3690" s="743" customFormat="1" ht="14.25" x14ac:dyDescent="0.2"/>
    <row r="3691" s="743" customFormat="1" ht="14.25" x14ac:dyDescent="0.2"/>
    <row r="3692" s="743" customFormat="1" ht="14.25" x14ac:dyDescent="0.2"/>
    <row r="3693" s="743" customFormat="1" ht="14.25" x14ac:dyDescent="0.2"/>
    <row r="3694" s="743" customFormat="1" ht="14.25" x14ac:dyDescent="0.2"/>
    <row r="3695" s="743" customFormat="1" ht="14.25" x14ac:dyDescent="0.2"/>
    <row r="3696" s="743" customFormat="1" ht="14.25" x14ac:dyDescent="0.2"/>
    <row r="3697" s="743" customFormat="1" ht="14.25" x14ac:dyDescent="0.2"/>
    <row r="3698" s="743" customFormat="1" ht="14.25" x14ac:dyDescent="0.2"/>
    <row r="3699" s="743" customFormat="1" ht="14.25" x14ac:dyDescent="0.2"/>
    <row r="3700" s="743" customFormat="1" ht="14.25" x14ac:dyDescent="0.2"/>
    <row r="3701" s="743" customFormat="1" ht="14.25" x14ac:dyDescent="0.2"/>
    <row r="3702" s="743" customFormat="1" ht="14.25" x14ac:dyDescent="0.2"/>
    <row r="3703" s="743" customFormat="1" ht="14.25" x14ac:dyDescent="0.2"/>
    <row r="3704" s="743" customFormat="1" ht="14.25" x14ac:dyDescent="0.2"/>
    <row r="3705" s="743" customFormat="1" ht="14.25" x14ac:dyDescent="0.2"/>
    <row r="3706" s="743" customFormat="1" ht="14.25" x14ac:dyDescent="0.2"/>
    <row r="3707" s="743" customFormat="1" ht="14.25" x14ac:dyDescent="0.2"/>
    <row r="3708" s="743" customFormat="1" ht="14.25" x14ac:dyDescent="0.2"/>
    <row r="3709" s="743" customFormat="1" ht="14.25" x14ac:dyDescent="0.2"/>
    <row r="3710" s="743" customFormat="1" ht="14.25" x14ac:dyDescent="0.2"/>
    <row r="3711" s="743" customFormat="1" ht="14.25" x14ac:dyDescent="0.2"/>
    <row r="3712" s="743" customFormat="1" ht="14.25" x14ac:dyDescent="0.2"/>
    <row r="3713" s="743" customFormat="1" ht="14.25" x14ac:dyDescent="0.2"/>
    <row r="3714" s="743" customFormat="1" ht="14.25" x14ac:dyDescent="0.2"/>
    <row r="3715" s="743" customFormat="1" ht="14.25" x14ac:dyDescent="0.2"/>
    <row r="3716" s="743" customFormat="1" ht="14.25" x14ac:dyDescent="0.2"/>
    <row r="3717" s="743" customFormat="1" ht="14.25" x14ac:dyDescent="0.2"/>
    <row r="3718" s="743" customFormat="1" ht="14.25" x14ac:dyDescent="0.2"/>
    <row r="3719" s="743" customFormat="1" ht="14.25" x14ac:dyDescent="0.2"/>
    <row r="3720" s="743" customFormat="1" ht="14.25" x14ac:dyDescent="0.2"/>
    <row r="3721" s="743" customFormat="1" ht="14.25" x14ac:dyDescent="0.2"/>
    <row r="3722" s="743" customFormat="1" ht="14.25" x14ac:dyDescent="0.2"/>
    <row r="3723" s="743" customFormat="1" ht="14.25" x14ac:dyDescent="0.2"/>
    <row r="3724" s="743" customFormat="1" ht="14.25" x14ac:dyDescent="0.2"/>
    <row r="3725" s="743" customFormat="1" ht="14.25" x14ac:dyDescent="0.2"/>
    <row r="3726" s="743" customFormat="1" ht="14.25" x14ac:dyDescent="0.2"/>
    <row r="3727" s="743" customFormat="1" ht="14.25" x14ac:dyDescent="0.2"/>
    <row r="3728" s="743" customFormat="1" ht="14.25" x14ac:dyDescent="0.2"/>
    <row r="3729" s="743" customFormat="1" ht="14.25" x14ac:dyDescent="0.2"/>
    <row r="3730" s="743" customFormat="1" ht="14.25" x14ac:dyDescent="0.2"/>
    <row r="3731" s="743" customFormat="1" ht="14.25" x14ac:dyDescent="0.2"/>
    <row r="3732" s="743" customFormat="1" ht="14.25" x14ac:dyDescent="0.2"/>
    <row r="3733" s="743" customFormat="1" ht="14.25" x14ac:dyDescent="0.2"/>
    <row r="3734" s="743" customFormat="1" ht="14.25" x14ac:dyDescent="0.2"/>
    <row r="3735" s="743" customFormat="1" ht="14.25" x14ac:dyDescent="0.2"/>
    <row r="3736" s="743" customFormat="1" ht="14.25" x14ac:dyDescent="0.2"/>
    <row r="3737" s="743" customFormat="1" ht="14.25" x14ac:dyDescent="0.2"/>
    <row r="3738" s="743" customFormat="1" ht="14.25" x14ac:dyDescent="0.2"/>
    <row r="3739" s="743" customFormat="1" ht="14.25" x14ac:dyDescent="0.2"/>
    <row r="3740" s="743" customFormat="1" ht="14.25" x14ac:dyDescent="0.2"/>
    <row r="3741" s="743" customFormat="1" ht="14.25" x14ac:dyDescent="0.2"/>
    <row r="3742" s="743" customFormat="1" ht="14.25" x14ac:dyDescent="0.2"/>
    <row r="3743" s="743" customFormat="1" ht="14.25" x14ac:dyDescent="0.2"/>
    <row r="3744" s="743" customFormat="1" ht="14.25" x14ac:dyDescent="0.2"/>
    <row r="3745" s="743" customFormat="1" ht="14.25" x14ac:dyDescent="0.2"/>
    <row r="3746" s="743" customFormat="1" ht="14.25" x14ac:dyDescent="0.2"/>
    <row r="3747" s="743" customFormat="1" ht="14.25" x14ac:dyDescent="0.2"/>
    <row r="3748" s="743" customFormat="1" ht="14.25" x14ac:dyDescent="0.2"/>
    <row r="3749" s="743" customFormat="1" ht="14.25" x14ac:dyDescent="0.2"/>
    <row r="3750" s="743" customFormat="1" ht="14.25" x14ac:dyDescent="0.2"/>
    <row r="3751" s="743" customFormat="1" ht="14.25" x14ac:dyDescent="0.2"/>
    <row r="3752" s="743" customFormat="1" ht="14.25" x14ac:dyDescent="0.2"/>
    <row r="3753" s="743" customFormat="1" ht="14.25" x14ac:dyDescent="0.2"/>
    <row r="3754" s="743" customFormat="1" ht="14.25" x14ac:dyDescent="0.2"/>
    <row r="3755" s="743" customFormat="1" ht="14.25" x14ac:dyDescent="0.2"/>
    <row r="3756" s="743" customFormat="1" ht="14.25" x14ac:dyDescent="0.2"/>
    <row r="3757" s="743" customFormat="1" ht="14.25" x14ac:dyDescent="0.2"/>
    <row r="3758" s="743" customFormat="1" ht="14.25" x14ac:dyDescent="0.2"/>
    <row r="3759" s="743" customFormat="1" ht="14.25" x14ac:dyDescent="0.2"/>
    <row r="3760" s="743" customFormat="1" ht="14.25" x14ac:dyDescent="0.2"/>
    <row r="3761" s="743" customFormat="1" ht="14.25" x14ac:dyDescent="0.2"/>
    <row r="3762" s="743" customFormat="1" ht="14.25" x14ac:dyDescent="0.2"/>
    <row r="3763" s="743" customFormat="1" ht="14.25" x14ac:dyDescent="0.2"/>
    <row r="3764" s="743" customFormat="1" ht="14.25" x14ac:dyDescent="0.2"/>
    <row r="3765" s="743" customFormat="1" ht="14.25" x14ac:dyDescent="0.2"/>
    <row r="3766" s="743" customFormat="1" ht="14.25" x14ac:dyDescent="0.2"/>
    <row r="3767" s="743" customFormat="1" ht="14.25" x14ac:dyDescent="0.2"/>
    <row r="3768" s="743" customFormat="1" ht="14.25" x14ac:dyDescent="0.2"/>
    <row r="3769" s="743" customFormat="1" ht="14.25" x14ac:dyDescent="0.2"/>
    <row r="3770" s="743" customFormat="1" ht="14.25" x14ac:dyDescent="0.2"/>
    <row r="3771" s="743" customFormat="1" ht="14.25" x14ac:dyDescent="0.2"/>
    <row r="3772" s="743" customFormat="1" ht="14.25" x14ac:dyDescent="0.2"/>
    <row r="3773" s="743" customFormat="1" ht="14.25" x14ac:dyDescent="0.2"/>
    <row r="3774" s="743" customFormat="1" ht="14.25" x14ac:dyDescent="0.2"/>
    <row r="3775" s="743" customFormat="1" ht="14.25" x14ac:dyDescent="0.2"/>
    <row r="3776" s="743" customFormat="1" ht="14.25" x14ac:dyDescent="0.2"/>
    <row r="3777" s="743" customFormat="1" ht="14.25" x14ac:dyDescent="0.2"/>
    <row r="3778" s="743" customFormat="1" ht="14.25" x14ac:dyDescent="0.2"/>
    <row r="3779" s="743" customFormat="1" ht="14.25" x14ac:dyDescent="0.2"/>
    <row r="3780" s="743" customFormat="1" ht="14.25" x14ac:dyDescent="0.2"/>
    <row r="3781" s="743" customFormat="1" ht="14.25" x14ac:dyDescent="0.2"/>
    <row r="3782" s="743" customFormat="1" ht="14.25" x14ac:dyDescent="0.2"/>
    <row r="3783" s="743" customFormat="1" ht="14.25" x14ac:dyDescent="0.2"/>
    <row r="3784" s="743" customFormat="1" ht="14.25" x14ac:dyDescent="0.2"/>
    <row r="3785" s="743" customFormat="1" ht="14.25" x14ac:dyDescent="0.2"/>
    <row r="3786" s="743" customFormat="1" ht="14.25" x14ac:dyDescent="0.2"/>
    <row r="3787" s="743" customFormat="1" ht="14.25" x14ac:dyDescent="0.2"/>
    <row r="3788" s="743" customFormat="1" ht="14.25" x14ac:dyDescent="0.2"/>
    <row r="3789" s="743" customFormat="1" ht="14.25" x14ac:dyDescent="0.2"/>
    <row r="3790" s="743" customFormat="1" ht="14.25" x14ac:dyDescent="0.2"/>
    <row r="3791" s="743" customFormat="1" ht="14.25" x14ac:dyDescent="0.2"/>
    <row r="3792" s="743" customFormat="1" ht="14.25" x14ac:dyDescent="0.2"/>
    <row r="3793" s="743" customFormat="1" ht="14.25" x14ac:dyDescent="0.2"/>
    <row r="3794" s="743" customFormat="1" ht="14.25" x14ac:dyDescent="0.2"/>
    <row r="3795" s="743" customFormat="1" ht="14.25" x14ac:dyDescent="0.2"/>
    <row r="3796" s="743" customFormat="1" ht="14.25" x14ac:dyDescent="0.2"/>
    <row r="3797" s="743" customFormat="1" ht="14.25" x14ac:dyDescent="0.2"/>
    <row r="3798" s="743" customFormat="1" ht="14.25" x14ac:dyDescent="0.2"/>
    <row r="3799" s="743" customFormat="1" ht="14.25" x14ac:dyDescent="0.2"/>
    <row r="3800" s="743" customFormat="1" ht="14.25" x14ac:dyDescent="0.2"/>
    <row r="3801" s="743" customFormat="1" ht="14.25" x14ac:dyDescent="0.2"/>
    <row r="3802" s="743" customFormat="1" ht="14.25" x14ac:dyDescent="0.2"/>
    <row r="3803" s="743" customFormat="1" ht="14.25" x14ac:dyDescent="0.2"/>
    <row r="3804" s="743" customFormat="1" ht="14.25" x14ac:dyDescent="0.2"/>
    <row r="3805" s="743" customFormat="1" ht="14.25" x14ac:dyDescent="0.2"/>
    <row r="3806" s="743" customFormat="1" ht="14.25" x14ac:dyDescent="0.2"/>
    <row r="3807" s="743" customFormat="1" ht="14.25" x14ac:dyDescent="0.2"/>
    <row r="3808" s="743" customFormat="1" ht="14.25" x14ac:dyDescent="0.2"/>
    <row r="3809" s="743" customFormat="1" ht="14.25" x14ac:dyDescent="0.2"/>
    <row r="3810" s="743" customFormat="1" ht="14.25" x14ac:dyDescent="0.2"/>
    <row r="3811" s="743" customFormat="1" ht="14.25" x14ac:dyDescent="0.2"/>
    <row r="3812" s="743" customFormat="1" ht="14.25" x14ac:dyDescent="0.2"/>
    <row r="3813" s="743" customFormat="1" ht="14.25" x14ac:dyDescent="0.2"/>
    <row r="3814" s="743" customFormat="1" ht="14.25" x14ac:dyDescent="0.2"/>
    <row r="3815" s="743" customFormat="1" ht="14.25" x14ac:dyDescent="0.2"/>
    <row r="3816" s="743" customFormat="1" ht="14.25" x14ac:dyDescent="0.2"/>
    <row r="3817" s="743" customFormat="1" ht="14.25" x14ac:dyDescent="0.2"/>
    <row r="3818" s="743" customFormat="1" ht="14.25" x14ac:dyDescent="0.2"/>
    <row r="3819" s="743" customFormat="1" ht="14.25" x14ac:dyDescent="0.2"/>
    <row r="3820" s="743" customFormat="1" ht="14.25" x14ac:dyDescent="0.2"/>
    <row r="3821" s="743" customFormat="1" ht="14.25" x14ac:dyDescent="0.2"/>
    <row r="3822" s="743" customFormat="1" ht="14.25" x14ac:dyDescent="0.2"/>
    <row r="3823" s="743" customFormat="1" ht="14.25" x14ac:dyDescent="0.2"/>
    <row r="3824" s="743" customFormat="1" ht="14.25" x14ac:dyDescent="0.2"/>
    <row r="3825" s="743" customFormat="1" ht="14.25" x14ac:dyDescent="0.2"/>
    <row r="3826" s="743" customFormat="1" ht="14.25" x14ac:dyDescent="0.2"/>
    <row r="3827" s="743" customFormat="1" ht="14.25" x14ac:dyDescent="0.2"/>
    <row r="3828" s="743" customFormat="1" ht="14.25" x14ac:dyDescent="0.2"/>
    <row r="3829" s="743" customFormat="1" ht="14.25" x14ac:dyDescent="0.2"/>
    <row r="3830" s="743" customFormat="1" ht="14.25" x14ac:dyDescent="0.2"/>
    <row r="3831" s="743" customFormat="1" ht="14.25" x14ac:dyDescent="0.2"/>
    <row r="3832" s="743" customFormat="1" ht="14.25" x14ac:dyDescent="0.2"/>
    <row r="3833" s="743" customFormat="1" ht="14.25" x14ac:dyDescent="0.2"/>
    <row r="3834" s="743" customFormat="1" ht="14.25" x14ac:dyDescent="0.2"/>
    <row r="3835" s="743" customFormat="1" ht="14.25" x14ac:dyDescent="0.2"/>
    <row r="3836" s="743" customFormat="1" ht="14.25" x14ac:dyDescent="0.2"/>
    <row r="3837" s="743" customFormat="1" ht="14.25" x14ac:dyDescent="0.2"/>
    <row r="3838" s="743" customFormat="1" ht="14.25" x14ac:dyDescent="0.2"/>
    <row r="3839" s="743" customFormat="1" ht="14.25" x14ac:dyDescent="0.2"/>
    <row r="3840" s="743" customFormat="1" ht="14.25" x14ac:dyDescent="0.2"/>
    <row r="3841" s="743" customFormat="1" ht="14.25" x14ac:dyDescent="0.2"/>
    <row r="3842" s="743" customFormat="1" ht="14.25" x14ac:dyDescent="0.2"/>
    <row r="3843" s="743" customFormat="1" ht="14.25" x14ac:dyDescent="0.2"/>
    <row r="3844" s="743" customFormat="1" ht="14.25" x14ac:dyDescent="0.2"/>
    <row r="3845" s="743" customFormat="1" ht="14.25" x14ac:dyDescent="0.2"/>
    <row r="3846" s="743" customFormat="1" ht="14.25" x14ac:dyDescent="0.2"/>
    <row r="3847" s="743" customFormat="1" ht="14.25" x14ac:dyDescent="0.2"/>
    <row r="3848" s="743" customFormat="1" ht="14.25" x14ac:dyDescent="0.2"/>
    <row r="3849" s="743" customFormat="1" ht="14.25" x14ac:dyDescent="0.2"/>
    <row r="3850" s="743" customFormat="1" ht="14.25" x14ac:dyDescent="0.2"/>
    <row r="3851" s="743" customFormat="1" ht="14.25" x14ac:dyDescent="0.2"/>
    <row r="3852" s="743" customFormat="1" ht="14.25" x14ac:dyDescent="0.2"/>
    <row r="3853" s="743" customFormat="1" ht="14.25" x14ac:dyDescent="0.2"/>
    <row r="3854" s="743" customFormat="1" ht="14.25" x14ac:dyDescent="0.2"/>
    <row r="3855" s="743" customFormat="1" ht="14.25" x14ac:dyDescent="0.2"/>
    <row r="3856" s="743" customFormat="1" ht="14.25" x14ac:dyDescent="0.2"/>
    <row r="3857" s="743" customFormat="1" ht="14.25" x14ac:dyDescent="0.2"/>
    <row r="3858" s="743" customFormat="1" ht="14.25" x14ac:dyDescent="0.2"/>
    <row r="3859" s="743" customFormat="1" ht="14.25" x14ac:dyDescent="0.2"/>
    <row r="3860" s="743" customFormat="1" ht="14.25" x14ac:dyDescent="0.2"/>
    <row r="3861" s="743" customFormat="1" ht="14.25" x14ac:dyDescent="0.2"/>
    <row r="3862" s="743" customFormat="1" ht="14.25" x14ac:dyDescent="0.2"/>
    <row r="3863" s="743" customFormat="1" ht="14.25" x14ac:dyDescent="0.2"/>
    <row r="3864" s="743" customFormat="1" ht="14.25" x14ac:dyDescent="0.2"/>
    <row r="3865" s="743" customFormat="1" ht="14.25" x14ac:dyDescent="0.2"/>
    <row r="3866" s="743" customFormat="1" ht="14.25" x14ac:dyDescent="0.2"/>
    <row r="3867" s="743" customFormat="1" ht="14.25" x14ac:dyDescent="0.2"/>
    <row r="3868" s="743" customFormat="1" ht="14.25" x14ac:dyDescent="0.2"/>
    <row r="3869" s="743" customFormat="1" ht="14.25" x14ac:dyDescent="0.2"/>
    <row r="3870" s="743" customFormat="1" ht="14.25" x14ac:dyDescent="0.2"/>
    <row r="3871" s="743" customFormat="1" ht="14.25" x14ac:dyDescent="0.2"/>
    <row r="3872" s="743" customFormat="1" ht="14.25" x14ac:dyDescent="0.2"/>
    <row r="3873" s="743" customFormat="1" ht="14.25" x14ac:dyDescent="0.2"/>
    <row r="3874" s="743" customFormat="1" ht="14.25" x14ac:dyDescent="0.2"/>
    <row r="3875" s="743" customFormat="1" ht="14.25" x14ac:dyDescent="0.2"/>
    <row r="3876" s="743" customFormat="1" ht="14.25" x14ac:dyDescent="0.2"/>
    <row r="3877" s="743" customFormat="1" ht="14.25" x14ac:dyDescent="0.2"/>
    <row r="3878" s="743" customFormat="1" ht="14.25" x14ac:dyDescent="0.2"/>
    <row r="3879" s="743" customFormat="1" ht="14.25" x14ac:dyDescent="0.2"/>
    <row r="3880" s="743" customFormat="1" ht="14.25" x14ac:dyDescent="0.2"/>
    <row r="3881" s="743" customFormat="1" ht="14.25" x14ac:dyDescent="0.2"/>
    <row r="3882" s="743" customFormat="1" ht="14.25" x14ac:dyDescent="0.2"/>
    <row r="3883" s="743" customFormat="1" ht="14.25" x14ac:dyDescent="0.2"/>
    <row r="3884" s="743" customFormat="1" ht="14.25" x14ac:dyDescent="0.2"/>
    <row r="3885" s="743" customFormat="1" ht="14.25" x14ac:dyDescent="0.2"/>
    <row r="3886" s="743" customFormat="1" ht="14.25" x14ac:dyDescent="0.2"/>
    <row r="3887" s="743" customFormat="1" ht="14.25" x14ac:dyDescent="0.2"/>
    <row r="3888" s="743" customFormat="1" ht="14.25" x14ac:dyDescent="0.2"/>
    <row r="3889" s="743" customFormat="1" ht="14.25" x14ac:dyDescent="0.2"/>
    <row r="3890" s="743" customFormat="1" ht="14.25" x14ac:dyDescent="0.2"/>
    <row r="3891" s="743" customFormat="1" ht="14.25" x14ac:dyDescent="0.2"/>
    <row r="3892" s="743" customFormat="1" ht="14.25" x14ac:dyDescent="0.2"/>
    <row r="3893" s="743" customFormat="1" ht="14.25" x14ac:dyDescent="0.2"/>
    <row r="3894" s="743" customFormat="1" ht="14.25" x14ac:dyDescent="0.2"/>
    <row r="3895" s="743" customFormat="1" ht="14.25" x14ac:dyDescent="0.2"/>
    <row r="3896" s="743" customFormat="1" ht="14.25" x14ac:dyDescent="0.2"/>
    <row r="3897" s="743" customFormat="1" ht="14.25" x14ac:dyDescent="0.2"/>
    <row r="3898" s="743" customFormat="1" ht="14.25" x14ac:dyDescent="0.2"/>
    <row r="3899" s="743" customFormat="1" ht="14.25" x14ac:dyDescent="0.2"/>
    <row r="3900" s="743" customFormat="1" ht="14.25" x14ac:dyDescent="0.2"/>
    <row r="3901" s="743" customFormat="1" ht="14.25" x14ac:dyDescent="0.2"/>
    <row r="3902" s="743" customFormat="1" ht="14.25" x14ac:dyDescent="0.2"/>
    <row r="3903" s="743" customFormat="1" ht="14.25" x14ac:dyDescent="0.2"/>
    <row r="3904" s="743" customFormat="1" ht="14.25" x14ac:dyDescent="0.2"/>
    <row r="3905" s="743" customFormat="1" ht="14.25" x14ac:dyDescent="0.2"/>
    <row r="3906" s="743" customFormat="1" ht="14.25" x14ac:dyDescent="0.2"/>
    <row r="3907" s="743" customFormat="1" ht="14.25" x14ac:dyDescent="0.2"/>
    <row r="3908" s="743" customFormat="1" ht="14.25" x14ac:dyDescent="0.2"/>
    <row r="3909" s="743" customFormat="1" ht="14.25" x14ac:dyDescent="0.2"/>
    <row r="3910" s="743" customFormat="1" ht="14.25" x14ac:dyDescent="0.2"/>
    <row r="3911" s="743" customFormat="1" ht="14.25" x14ac:dyDescent="0.2"/>
    <row r="3912" s="743" customFormat="1" ht="14.25" x14ac:dyDescent="0.2"/>
    <row r="3913" s="743" customFormat="1" ht="14.25" x14ac:dyDescent="0.2"/>
    <row r="3914" s="743" customFormat="1" ht="14.25" x14ac:dyDescent="0.2"/>
    <row r="3915" s="743" customFormat="1" ht="14.25" x14ac:dyDescent="0.2"/>
    <row r="3916" s="743" customFormat="1" ht="14.25" x14ac:dyDescent="0.2"/>
    <row r="3917" s="743" customFormat="1" ht="14.25" x14ac:dyDescent="0.2"/>
    <row r="3918" s="743" customFormat="1" ht="14.25" x14ac:dyDescent="0.2"/>
    <row r="3919" s="743" customFormat="1" ht="14.25" x14ac:dyDescent="0.2"/>
    <row r="3920" s="743" customFormat="1" ht="14.25" x14ac:dyDescent="0.2"/>
    <row r="3921" s="743" customFormat="1" ht="14.25" x14ac:dyDescent="0.2"/>
    <row r="3922" s="743" customFormat="1" ht="14.25" x14ac:dyDescent="0.2"/>
    <row r="3923" s="743" customFormat="1" ht="14.25" x14ac:dyDescent="0.2"/>
    <row r="3924" s="743" customFormat="1" ht="14.25" x14ac:dyDescent="0.2"/>
    <row r="3925" s="743" customFormat="1" ht="14.25" x14ac:dyDescent="0.2"/>
    <row r="3926" s="743" customFormat="1" ht="14.25" x14ac:dyDescent="0.2"/>
    <row r="3927" s="743" customFormat="1" ht="14.25" x14ac:dyDescent="0.2"/>
    <row r="3928" s="743" customFormat="1" ht="14.25" x14ac:dyDescent="0.2"/>
    <row r="3929" s="743" customFormat="1" ht="14.25" x14ac:dyDescent="0.2"/>
    <row r="3930" s="743" customFormat="1" ht="14.25" x14ac:dyDescent="0.2"/>
    <row r="3931" s="743" customFormat="1" ht="14.25" x14ac:dyDescent="0.2"/>
    <row r="3932" s="743" customFormat="1" ht="14.25" x14ac:dyDescent="0.2"/>
    <row r="3933" s="743" customFormat="1" ht="14.25" x14ac:dyDescent="0.2"/>
    <row r="3934" s="743" customFormat="1" ht="14.25" x14ac:dyDescent="0.2"/>
    <row r="3935" s="743" customFormat="1" ht="14.25" x14ac:dyDescent="0.2"/>
    <row r="3936" s="743" customFormat="1" ht="14.25" x14ac:dyDescent="0.2"/>
    <row r="3937" s="743" customFormat="1" ht="14.25" x14ac:dyDescent="0.2"/>
    <row r="3938" s="743" customFormat="1" ht="14.25" x14ac:dyDescent="0.2"/>
    <row r="3939" s="743" customFormat="1" ht="14.25" x14ac:dyDescent="0.2"/>
    <row r="3940" s="743" customFormat="1" ht="14.25" x14ac:dyDescent="0.2"/>
    <row r="3941" s="743" customFormat="1" ht="14.25" x14ac:dyDescent="0.2"/>
    <row r="3942" s="743" customFormat="1" ht="14.25" x14ac:dyDescent="0.2"/>
    <row r="3943" s="743" customFormat="1" ht="14.25" x14ac:dyDescent="0.2"/>
    <row r="3944" s="743" customFormat="1" ht="14.25" x14ac:dyDescent="0.2"/>
    <row r="3945" s="743" customFormat="1" ht="14.25" x14ac:dyDescent="0.2"/>
    <row r="3946" s="743" customFormat="1" ht="14.25" x14ac:dyDescent="0.2"/>
    <row r="3947" s="743" customFormat="1" ht="14.25" x14ac:dyDescent="0.2"/>
    <row r="3948" s="743" customFormat="1" ht="14.25" x14ac:dyDescent="0.2"/>
    <row r="3949" s="743" customFormat="1" ht="14.25" x14ac:dyDescent="0.2"/>
    <row r="3950" s="743" customFormat="1" ht="14.25" x14ac:dyDescent="0.2"/>
    <row r="3951" s="743" customFormat="1" ht="14.25" x14ac:dyDescent="0.2"/>
    <row r="3952" s="743" customFormat="1" ht="14.25" x14ac:dyDescent="0.2"/>
    <row r="3953" s="743" customFormat="1" ht="14.25" x14ac:dyDescent="0.2"/>
    <row r="3954" s="743" customFormat="1" ht="14.25" x14ac:dyDescent="0.2"/>
    <row r="3955" s="743" customFormat="1" ht="14.25" x14ac:dyDescent="0.2"/>
    <row r="3956" s="743" customFormat="1" ht="14.25" x14ac:dyDescent="0.2"/>
    <row r="3957" s="743" customFormat="1" ht="14.25" x14ac:dyDescent="0.2"/>
    <row r="3958" s="743" customFormat="1" ht="14.25" x14ac:dyDescent="0.2"/>
    <row r="3959" s="743" customFormat="1" ht="14.25" x14ac:dyDescent="0.2"/>
    <row r="3960" s="743" customFormat="1" ht="14.25" x14ac:dyDescent="0.2"/>
    <row r="3961" s="743" customFormat="1" ht="14.25" x14ac:dyDescent="0.2"/>
    <row r="3962" s="743" customFormat="1" ht="14.25" x14ac:dyDescent="0.2"/>
    <row r="3963" s="743" customFormat="1" ht="14.25" x14ac:dyDescent="0.2"/>
    <row r="3964" s="743" customFormat="1" ht="14.25" x14ac:dyDescent="0.2"/>
    <row r="3965" s="743" customFormat="1" ht="14.25" x14ac:dyDescent="0.2"/>
    <row r="3966" s="743" customFormat="1" ht="14.25" x14ac:dyDescent="0.2"/>
    <row r="3967" s="743" customFormat="1" ht="14.25" x14ac:dyDescent="0.2"/>
    <row r="3968" s="743" customFormat="1" ht="14.25" x14ac:dyDescent="0.2"/>
    <row r="3969" s="743" customFormat="1" ht="14.25" x14ac:dyDescent="0.2"/>
    <row r="3970" s="743" customFormat="1" ht="14.25" x14ac:dyDescent="0.2"/>
    <row r="3971" s="743" customFormat="1" ht="14.25" x14ac:dyDescent="0.2"/>
    <row r="3972" s="743" customFormat="1" ht="14.25" x14ac:dyDescent="0.2"/>
    <row r="3973" s="743" customFormat="1" ht="14.25" x14ac:dyDescent="0.2"/>
    <row r="3974" s="743" customFormat="1" ht="14.25" x14ac:dyDescent="0.2"/>
    <row r="3975" s="743" customFormat="1" ht="14.25" x14ac:dyDescent="0.2"/>
    <row r="3976" s="743" customFormat="1" ht="14.25" x14ac:dyDescent="0.2"/>
    <row r="3977" s="743" customFormat="1" ht="14.25" x14ac:dyDescent="0.2"/>
    <row r="3978" s="743" customFormat="1" ht="14.25" x14ac:dyDescent="0.2"/>
    <row r="3979" s="743" customFormat="1" ht="14.25" x14ac:dyDescent="0.2"/>
    <row r="3980" s="743" customFormat="1" ht="14.25" x14ac:dyDescent="0.2"/>
    <row r="3981" s="743" customFormat="1" ht="14.25" x14ac:dyDescent="0.2"/>
    <row r="3982" s="743" customFormat="1" ht="14.25" x14ac:dyDescent="0.2"/>
    <row r="3983" s="743" customFormat="1" ht="14.25" x14ac:dyDescent="0.2"/>
    <row r="3984" s="743" customFormat="1" ht="14.25" x14ac:dyDescent="0.2"/>
    <row r="3985" s="743" customFormat="1" ht="14.25" x14ac:dyDescent="0.2"/>
    <row r="3986" s="743" customFormat="1" ht="14.25" x14ac:dyDescent="0.2"/>
    <row r="3987" s="743" customFormat="1" ht="14.25" x14ac:dyDescent="0.2"/>
    <row r="3988" s="743" customFormat="1" ht="14.25" x14ac:dyDescent="0.2"/>
    <row r="3989" s="743" customFormat="1" ht="14.25" x14ac:dyDescent="0.2"/>
    <row r="3990" s="743" customFormat="1" ht="14.25" x14ac:dyDescent="0.2"/>
    <row r="3991" s="743" customFormat="1" ht="14.25" x14ac:dyDescent="0.2"/>
    <row r="3992" s="743" customFormat="1" ht="14.25" x14ac:dyDescent="0.2"/>
    <row r="3993" s="743" customFormat="1" ht="14.25" x14ac:dyDescent="0.2"/>
    <row r="3994" s="743" customFormat="1" ht="14.25" x14ac:dyDescent="0.2"/>
    <row r="3995" s="743" customFormat="1" ht="14.25" x14ac:dyDescent="0.2"/>
    <row r="3996" s="743" customFormat="1" ht="14.25" x14ac:dyDescent="0.2"/>
    <row r="3997" s="743" customFormat="1" ht="14.25" x14ac:dyDescent="0.2"/>
    <row r="3998" s="743" customFormat="1" ht="14.25" x14ac:dyDescent="0.2"/>
    <row r="3999" s="743" customFormat="1" ht="14.25" x14ac:dyDescent="0.2"/>
    <row r="4000" s="743" customFormat="1" ht="14.25" x14ac:dyDescent="0.2"/>
    <row r="4001" s="743" customFormat="1" ht="14.25" x14ac:dyDescent="0.2"/>
    <row r="4002" s="743" customFormat="1" ht="14.25" x14ac:dyDescent="0.2"/>
    <row r="4003" s="743" customFormat="1" ht="14.25" x14ac:dyDescent="0.2"/>
    <row r="4004" s="743" customFormat="1" ht="14.25" x14ac:dyDescent="0.2"/>
    <row r="4005" s="743" customFormat="1" ht="14.25" x14ac:dyDescent="0.2"/>
    <row r="4006" s="743" customFormat="1" ht="14.25" x14ac:dyDescent="0.2"/>
    <row r="4007" s="743" customFormat="1" ht="14.25" x14ac:dyDescent="0.2"/>
    <row r="4008" s="743" customFormat="1" ht="14.25" x14ac:dyDescent="0.2"/>
    <row r="4009" s="743" customFormat="1" ht="14.25" x14ac:dyDescent="0.2"/>
    <row r="4010" s="743" customFormat="1" ht="14.25" x14ac:dyDescent="0.2"/>
    <row r="4011" s="743" customFormat="1" ht="14.25" x14ac:dyDescent="0.2"/>
    <row r="4012" s="743" customFormat="1" ht="14.25" x14ac:dyDescent="0.2"/>
    <row r="4013" s="743" customFormat="1" ht="14.25" x14ac:dyDescent="0.2"/>
    <row r="4014" s="743" customFormat="1" ht="14.25" x14ac:dyDescent="0.2"/>
    <row r="4015" s="743" customFormat="1" ht="14.25" x14ac:dyDescent="0.2"/>
    <row r="4016" s="743" customFormat="1" ht="14.25" x14ac:dyDescent="0.2"/>
    <row r="4017" s="743" customFormat="1" ht="14.25" x14ac:dyDescent="0.2"/>
    <row r="4018" s="743" customFormat="1" ht="14.25" x14ac:dyDescent="0.2"/>
    <row r="4019" s="743" customFormat="1" ht="14.25" x14ac:dyDescent="0.2"/>
    <row r="4020" s="743" customFormat="1" ht="14.25" x14ac:dyDescent="0.2"/>
    <row r="4021" s="743" customFormat="1" ht="14.25" x14ac:dyDescent="0.2"/>
    <row r="4022" s="743" customFormat="1" ht="14.25" x14ac:dyDescent="0.2"/>
    <row r="4023" s="743" customFormat="1" ht="14.25" x14ac:dyDescent="0.2"/>
    <row r="4024" s="743" customFormat="1" ht="14.25" x14ac:dyDescent="0.2"/>
    <row r="4025" s="743" customFormat="1" ht="14.25" x14ac:dyDescent="0.2"/>
    <row r="4026" s="743" customFormat="1" ht="14.25" x14ac:dyDescent="0.2"/>
    <row r="4027" s="743" customFormat="1" ht="14.25" x14ac:dyDescent="0.2"/>
    <row r="4028" s="743" customFormat="1" ht="14.25" x14ac:dyDescent="0.2"/>
    <row r="4029" s="743" customFormat="1" ht="14.25" x14ac:dyDescent="0.2"/>
    <row r="4030" s="743" customFormat="1" ht="14.25" x14ac:dyDescent="0.2"/>
    <row r="4031" s="743" customFormat="1" ht="14.25" x14ac:dyDescent="0.2"/>
    <row r="4032" s="743" customFormat="1" ht="14.25" x14ac:dyDescent="0.2"/>
    <row r="4033" s="743" customFormat="1" ht="14.25" x14ac:dyDescent="0.2"/>
    <row r="4034" s="743" customFormat="1" ht="14.25" x14ac:dyDescent="0.2"/>
    <row r="4035" s="743" customFormat="1" ht="14.25" x14ac:dyDescent="0.2"/>
    <row r="4036" s="743" customFormat="1" ht="14.25" x14ac:dyDescent="0.2"/>
    <row r="4037" s="743" customFormat="1" ht="14.25" x14ac:dyDescent="0.2"/>
    <row r="4038" s="743" customFormat="1" ht="14.25" x14ac:dyDescent="0.2"/>
    <row r="4039" s="743" customFormat="1" ht="14.25" x14ac:dyDescent="0.2"/>
    <row r="4040" s="743" customFormat="1" ht="14.25" x14ac:dyDescent="0.2"/>
    <row r="4041" s="743" customFormat="1" ht="14.25" x14ac:dyDescent="0.2"/>
    <row r="4042" s="743" customFormat="1" ht="14.25" x14ac:dyDescent="0.2"/>
    <row r="4043" s="743" customFormat="1" ht="14.25" x14ac:dyDescent="0.2"/>
    <row r="4044" s="743" customFormat="1" ht="14.25" x14ac:dyDescent="0.2"/>
    <row r="4045" s="743" customFormat="1" ht="14.25" x14ac:dyDescent="0.2"/>
    <row r="4046" s="743" customFormat="1" ht="14.25" x14ac:dyDescent="0.2"/>
    <row r="4047" s="743" customFormat="1" ht="14.25" x14ac:dyDescent="0.2"/>
    <row r="4048" s="743" customFormat="1" ht="14.25" x14ac:dyDescent="0.2"/>
    <row r="4049" s="743" customFormat="1" ht="14.25" x14ac:dyDescent="0.2"/>
    <row r="4050" s="743" customFormat="1" ht="14.25" x14ac:dyDescent="0.2"/>
    <row r="4051" s="743" customFormat="1" ht="14.25" x14ac:dyDescent="0.2"/>
    <row r="4052" s="743" customFormat="1" ht="14.25" x14ac:dyDescent="0.2"/>
    <row r="4053" s="743" customFormat="1" ht="14.25" x14ac:dyDescent="0.2"/>
    <row r="4054" s="743" customFormat="1" ht="14.25" x14ac:dyDescent="0.2"/>
    <row r="4055" s="743" customFormat="1" ht="14.25" x14ac:dyDescent="0.2"/>
    <row r="4056" s="743" customFormat="1" ht="14.25" x14ac:dyDescent="0.2"/>
    <row r="4057" s="743" customFormat="1" ht="14.25" x14ac:dyDescent="0.2"/>
    <row r="4058" s="743" customFormat="1" ht="14.25" x14ac:dyDescent="0.2"/>
    <row r="4059" s="743" customFormat="1" ht="14.25" x14ac:dyDescent="0.2"/>
    <row r="4060" s="743" customFormat="1" ht="14.25" x14ac:dyDescent="0.2"/>
    <row r="4061" s="743" customFormat="1" ht="14.25" x14ac:dyDescent="0.2"/>
    <row r="4062" s="743" customFormat="1" ht="14.25" x14ac:dyDescent="0.2"/>
    <row r="4063" s="743" customFormat="1" ht="14.25" x14ac:dyDescent="0.2"/>
    <row r="4064" s="743" customFormat="1" ht="14.25" x14ac:dyDescent="0.2"/>
    <row r="4065" s="743" customFormat="1" ht="14.25" x14ac:dyDescent="0.2"/>
    <row r="4066" s="743" customFormat="1" ht="14.25" x14ac:dyDescent="0.2"/>
    <row r="4067" s="743" customFormat="1" ht="14.25" x14ac:dyDescent="0.2"/>
    <row r="4068" s="743" customFormat="1" ht="14.25" x14ac:dyDescent="0.2"/>
    <row r="4069" s="743" customFormat="1" ht="14.25" x14ac:dyDescent="0.2"/>
    <row r="4070" s="743" customFormat="1" ht="14.25" x14ac:dyDescent="0.2"/>
    <row r="4071" s="743" customFormat="1" ht="14.25" x14ac:dyDescent="0.2"/>
    <row r="4072" s="743" customFormat="1" ht="14.25" x14ac:dyDescent="0.2"/>
    <row r="4073" s="743" customFormat="1" ht="14.25" x14ac:dyDescent="0.2"/>
    <row r="4074" s="743" customFormat="1" ht="14.25" x14ac:dyDescent="0.2"/>
    <row r="4075" s="743" customFormat="1" ht="14.25" x14ac:dyDescent="0.2"/>
    <row r="4076" s="743" customFormat="1" ht="14.25" x14ac:dyDescent="0.2"/>
    <row r="4077" s="743" customFormat="1" ht="14.25" x14ac:dyDescent="0.2"/>
    <row r="4078" s="743" customFormat="1" ht="14.25" x14ac:dyDescent="0.2"/>
    <row r="4079" s="743" customFormat="1" ht="14.25" x14ac:dyDescent="0.2"/>
    <row r="4080" s="743" customFormat="1" ht="14.25" x14ac:dyDescent="0.2"/>
    <row r="4081" s="743" customFormat="1" ht="14.25" x14ac:dyDescent="0.2"/>
    <row r="4082" s="743" customFormat="1" ht="14.25" x14ac:dyDescent="0.2"/>
    <row r="4083" s="743" customFormat="1" ht="14.25" x14ac:dyDescent="0.2"/>
    <row r="4084" s="743" customFormat="1" ht="14.25" x14ac:dyDescent="0.2"/>
    <row r="4085" s="743" customFormat="1" ht="14.25" x14ac:dyDescent="0.2"/>
    <row r="4086" s="743" customFormat="1" ht="14.25" x14ac:dyDescent="0.2"/>
    <row r="4087" s="743" customFormat="1" ht="14.25" x14ac:dyDescent="0.2"/>
    <row r="4088" s="743" customFormat="1" ht="14.25" x14ac:dyDescent="0.2"/>
    <row r="4089" s="743" customFormat="1" ht="14.25" x14ac:dyDescent="0.2"/>
    <row r="4090" s="743" customFormat="1" ht="14.25" x14ac:dyDescent="0.2"/>
    <row r="4091" s="743" customFormat="1" ht="14.25" x14ac:dyDescent="0.2"/>
    <row r="4092" s="743" customFormat="1" ht="14.25" x14ac:dyDescent="0.2"/>
    <row r="4093" s="743" customFormat="1" ht="14.25" x14ac:dyDescent="0.2"/>
    <row r="4094" s="743" customFormat="1" ht="14.25" x14ac:dyDescent="0.2"/>
    <row r="4095" s="743" customFormat="1" ht="14.25" x14ac:dyDescent="0.2"/>
    <row r="4096" s="743" customFormat="1" ht="14.25" x14ac:dyDescent="0.2"/>
    <row r="4097" s="743" customFormat="1" ht="14.25" x14ac:dyDescent="0.2"/>
    <row r="4098" s="743" customFormat="1" ht="14.25" x14ac:dyDescent="0.2"/>
    <row r="4099" s="743" customFormat="1" ht="14.25" x14ac:dyDescent="0.2"/>
    <row r="4100" s="743" customFormat="1" ht="14.25" x14ac:dyDescent="0.2"/>
    <row r="4101" s="743" customFormat="1" ht="14.25" x14ac:dyDescent="0.2"/>
    <row r="4102" s="743" customFormat="1" ht="14.25" x14ac:dyDescent="0.2"/>
    <row r="4103" s="743" customFormat="1" ht="14.25" x14ac:dyDescent="0.2"/>
    <row r="4104" s="743" customFormat="1" ht="14.25" x14ac:dyDescent="0.2"/>
    <row r="4105" s="743" customFormat="1" ht="14.25" x14ac:dyDescent="0.2"/>
    <row r="4106" s="743" customFormat="1" ht="14.25" x14ac:dyDescent="0.2"/>
    <row r="4107" s="743" customFormat="1" ht="14.25" x14ac:dyDescent="0.2"/>
    <row r="4108" s="743" customFormat="1" ht="14.25" x14ac:dyDescent="0.2"/>
    <row r="4109" s="743" customFormat="1" ht="14.25" x14ac:dyDescent="0.2"/>
    <row r="4110" s="743" customFormat="1" ht="14.25" x14ac:dyDescent="0.2"/>
    <row r="4111" s="743" customFormat="1" ht="14.25" x14ac:dyDescent="0.2"/>
    <row r="4112" s="743" customFormat="1" ht="14.25" x14ac:dyDescent="0.2"/>
    <row r="4113" s="743" customFormat="1" ht="14.25" x14ac:dyDescent="0.2"/>
    <row r="4114" s="743" customFormat="1" ht="14.25" x14ac:dyDescent="0.2"/>
    <row r="4115" s="743" customFormat="1" ht="14.25" x14ac:dyDescent="0.2"/>
    <row r="4116" s="743" customFormat="1" ht="14.25" x14ac:dyDescent="0.2"/>
    <row r="4117" s="743" customFormat="1" ht="14.25" x14ac:dyDescent="0.2"/>
    <row r="4118" s="743" customFormat="1" ht="14.25" x14ac:dyDescent="0.2"/>
    <row r="4119" s="743" customFormat="1" ht="14.25" x14ac:dyDescent="0.2"/>
    <row r="4120" s="743" customFormat="1" ht="14.25" x14ac:dyDescent="0.2"/>
    <row r="4121" s="743" customFormat="1" ht="14.25" x14ac:dyDescent="0.2"/>
    <row r="4122" s="743" customFormat="1" ht="14.25" x14ac:dyDescent="0.2"/>
    <row r="4123" s="743" customFormat="1" ht="14.25" x14ac:dyDescent="0.2"/>
    <row r="4124" s="743" customFormat="1" ht="14.25" x14ac:dyDescent="0.2"/>
    <row r="4125" s="743" customFormat="1" ht="14.25" x14ac:dyDescent="0.2"/>
    <row r="4126" s="743" customFormat="1" ht="14.25" x14ac:dyDescent="0.2"/>
    <row r="4127" s="743" customFormat="1" ht="14.25" x14ac:dyDescent="0.2"/>
    <row r="4128" s="743" customFormat="1" ht="14.25" x14ac:dyDescent="0.2"/>
    <row r="4129" s="743" customFormat="1" ht="14.25" x14ac:dyDescent="0.2"/>
    <row r="4130" s="743" customFormat="1" ht="14.25" x14ac:dyDescent="0.2"/>
    <row r="4131" s="743" customFormat="1" ht="14.25" x14ac:dyDescent="0.2"/>
    <row r="4132" s="743" customFormat="1" ht="14.25" x14ac:dyDescent="0.2"/>
    <row r="4133" s="743" customFormat="1" ht="14.25" x14ac:dyDescent="0.2"/>
    <row r="4134" s="743" customFormat="1" ht="14.25" x14ac:dyDescent="0.2"/>
    <row r="4135" s="743" customFormat="1" ht="14.25" x14ac:dyDescent="0.2"/>
    <row r="4136" s="743" customFormat="1" ht="14.25" x14ac:dyDescent="0.2"/>
    <row r="4137" s="743" customFormat="1" ht="14.25" x14ac:dyDescent="0.2"/>
    <row r="4138" s="743" customFormat="1" ht="14.25" x14ac:dyDescent="0.2"/>
    <row r="4139" s="743" customFormat="1" ht="14.25" x14ac:dyDescent="0.2"/>
    <row r="4140" s="743" customFormat="1" ht="14.25" x14ac:dyDescent="0.2"/>
    <row r="4141" s="743" customFormat="1" ht="14.25" x14ac:dyDescent="0.2"/>
    <row r="4142" s="743" customFormat="1" ht="14.25" x14ac:dyDescent="0.2"/>
    <row r="4143" s="743" customFormat="1" ht="14.25" x14ac:dyDescent="0.2"/>
    <row r="4144" s="743" customFormat="1" ht="14.25" x14ac:dyDescent="0.2"/>
    <row r="4145" s="743" customFormat="1" ht="14.25" x14ac:dyDescent="0.2"/>
    <row r="4146" s="743" customFormat="1" ht="14.25" x14ac:dyDescent="0.2"/>
    <row r="4147" s="743" customFormat="1" ht="14.25" x14ac:dyDescent="0.2"/>
    <row r="4148" s="743" customFormat="1" ht="14.25" x14ac:dyDescent="0.2"/>
    <row r="4149" s="743" customFormat="1" ht="14.25" x14ac:dyDescent="0.2"/>
    <row r="4150" s="743" customFormat="1" ht="14.25" x14ac:dyDescent="0.2"/>
    <row r="4151" s="743" customFormat="1" ht="14.25" x14ac:dyDescent="0.2"/>
    <row r="4152" s="743" customFormat="1" ht="14.25" x14ac:dyDescent="0.2"/>
    <row r="4153" s="743" customFormat="1" ht="14.25" x14ac:dyDescent="0.2"/>
    <row r="4154" s="743" customFormat="1" ht="14.25" x14ac:dyDescent="0.2"/>
    <row r="4155" s="743" customFormat="1" ht="14.25" x14ac:dyDescent="0.2"/>
    <row r="4156" s="743" customFormat="1" ht="14.25" x14ac:dyDescent="0.2"/>
    <row r="4157" s="743" customFormat="1" ht="14.25" x14ac:dyDescent="0.2"/>
    <row r="4158" s="743" customFormat="1" ht="14.25" x14ac:dyDescent="0.2"/>
    <row r="4159" s="743" customFormat="1" ht="14.25" x14ac:dyDescent="0.2"/>
    <row r="4160" s="743" customFormat="1" ht="14.25" x14ac:dyDescent="0.2"/>
    <row r="4161" s="743" customFormat="1" ht="14.25" x14ac:dyDescent="0.2"/>
    <row r="4162" s="743" customFormat="1" ht="14.25" x14ac:dyDescent="0.2"/>
    <row r="4163" s="743" customFormat="1" ht="14.25" x14ac:dyDescent="0.2"/>
    <row r="4164" s="743" customFormat="1" ht="14.25" x14ac:dyDescent="0.2"/>
    <row r="4165" s="743" customFormat="1" ht="14.25" x14ac:dyDescent="0.2"/>
    <row r="4166" s="743" customFormat="1" ht="14.25" x14ac:dyDescent="0.2"/>
    <row r="4167" s="743" customFormat="1" ht="14.25" x14ac:dyDescent="0.2"/>
    <row r="4168" s="743" customFormat="1" ht="14.25" x14ac:dyDescent="0.2"/>
    <row r="4169" s="743" customFormat="1" ht="14.25" x14ac:dyDescent="0.2"/>
    <row r="4170" s="743" customFormat="1" ht="14.25" x14ac:dyDescent="0.2"/>
    <row r="4171" s="743" customFormat="1" ht="14.25" x14ac:dyDescent="0.2"/>
    <row r="4172" s="743" customFormat="1" ht="14.25" x14ac:dyDescent="0.2"/>
    <row r="4173" s="743" customFormat="1" ht="14.25" x14ac:dyDescent="0.2"/>
    <row r="4174" s="743" customFormat="1" ht="14.25" x14ac:dyDescent="0.2"/>
    <row r="4175" s="743" customFormat="1" ht="14.25" x14ac:dyDescent="0.2"/>
    <row r="4176" s="743" customFormat="1" ht="14.25" x14ac:dyDescent="0.2"/>
    <row r="4177" s="743" customFormat="1" ht="14.25" x14ac:dyDescent="0.2"/>
    <row r="4178" s="743" customFormat="1" ht="14.25" x14ac:dyDescent="0.2"/>
    <row r="4179" s="743" customFormat="1" ht="14.25" x14ac:dyDescent="0.2"/>
    <row r="4180" s="743" customFormat="1" ht="14.25" x14ac:dyDescent="0.2"/>
    <row r="4181" s="743" customFormat="1" ht="14.25" x14ac:dyDescent="0.2"/>
    <row r="4182" s="743" customFormat="1" ht="14.25" x14ac:dyDescent="0.2"/>
    <row r="4183" s="743" customFormat="1" ht="14.25" x14ac:dyDescent="0.2"/>
    <row r="4184" s="743" customFormat="1" ht="14.25" x14ac:dyDescent="0.2"/>
    <row r="4185" s="743" customFormat="1" ht="14.25" x14ac:dyDescent="0.2"/>
    <row r="4186" s="743" customFormat="1" ht="14.25" x14ac:dyDescent="0.2"/>
    <row r="4187" s="743" customFormat="1" ht="14.25" x14ac:dyDescent="0.2"/>
    <row r="4188" s="743" customFormat="1" ht="14.25" x14ac:dyDescent="0.2"/>
    <row r="4189" s="743" customFormat="1" ht="14.25" x14ac:dyDescent="0.2"/>
    <row r="4190" s="743" customFormat="1" ht="14.25" x14ac:dyDescent="0.2"/>
    <row r="4191" s="743" customFormat="1" ht="14.25" x14ac:dyDescent="0.2"/>
    <row r="4192" s="743" customFormat="1" ht="14.25" x14ac:dyDescent="0.2"/>
    <row r="4193" s="743" customFormat="1" ht="14.25" x14ac:dyDescent="0.2"/>
    <row r="4194" s="743" customFormat="1" ht="14.25" x14ac:dyDescent="0.2"/>
    <row r="4195" s="743" customFormat="1" ht="14.25" x14ac:dyDescent="0.2"/>
    <row r="4196" s="743" customFormat="1" ht="14.25" x14ac:dyDescent="0.2"/>
    <row r="4197" s="743" customFormat="1" ht="14.25" x14ac:dyDescent="0.2"/>
    <row r="4198" s="743" customFormat="1" ht="14.25" x14ac:dyDescent="0.2"/>
    <row r="4199" s="743" customFormat="1" ht="14.25" x14ac:dyDescent="0.2"/>
    <row r="4200" s="743" customFormat="1" ht="14.25" x14ac:dyDescent="0.2"/>
    <row r="4201" s="743" customFormat="1" ht="14.25" x14ac:dyDescent="0.2"/>
    <row r="4202" s="743" customFormat="1" ht="14.25" x14ac:dyDescent="0.2"/>
    <row r="4203" s="743" customFormat="1" ht="14.25" x14ac:dyDescent="0.2"/>
    <row r="4204" s="743" customFormat="1" ht="14.25" x14ac:dyDescent="0.2"/>
    <row r="4205" s="743" customFormat="1" ht="14.25" x14ac:dyDescent="0.2"/>
    <row r="4206" s="743" customFormat="1" ht="14.25" x14ac:dyDescent="0.2"/>
    <row r="4207" s="743" customFormat="1" ht="14.25" x14ac:dyDescent="0.2"/>
    <row r="4208" s="743" customFormat="1" ht="14.25" x14ac:dyDescent="0.2"/>
    <row r="4209" s="743" customFormat="1" ht="14.25" x14ac:dyDescent="0.2"/>
    <row r="4210" s="743" customFormat="1" ht="14.25" x14ac:dyDescent="0.2"/>
    <row r="4211" s="743" customFormat="1" ht="14.25" x14ac:dyDescent="0.2"/>
    <row r="4212" s="743" customFormat="1" ht="14.25" x14ac:dyDescent="0.2"/>
    <row r="4213" s="743" customFormat="1" ht="14.25" x14ac:dyDescent="0.2"/>
    <row r="4214" s="743" customFormat="1" ht="14.25" x14ac:dyDescent="0.2"/>
    <row r="4215" s="743" customFormat="1" ht="14.25" x14ac:dyDescent="0.2"/>
    <row r="4216" s="743" customFormat="1" ht="14.25" x14ac:dyDescent="0.2"/>
    <row r="4217" s="743" customFormat="1" ht="14.25" x14ac:dyDescent="0.2"/>
    <row r="4218" s="743" customFormat="1" ht="14.25" x14ac:dyDescent="0.2"/>
    <row r="4219" s="743" customFormat="1" ht="14.25" x14ac:dyDescent="0.2"/>
    <row r="4220" s="743" customFormat="1" ht="14.25" x14ac:dyDescent="0.2"/>
    <row r="4221" s="743" customFormat="1" ht="14.25" x14ac:dyDescent="0.2"/>
    <row r="4222" s="743" customFormat="1" ht="14.25" x14ac:dyDescent="0.2"/>
    <row r="4223" s="743" customFormat="1" ht="14.25" x14ac:dyDescent="0.2"/>
    <row r="4224" s="743" customFormat="1" ht="14.25" x14ac:dyDescent="0.2"/>
    <row r="4225" s="743" customFormat="1" ht="14.25" x14ac:dyDescent="0.2"/>
    <row r="4226" s="743" customFormat="1" ht="14.25" x14ac:dyDescent="0.2"/>
    <row r="4227" s="743" customFormat="1" ht="14.25" x14ac:dyDescent="0.2"/>
    <row r="4228" s="743" customFormat="1" ht="14.25" x14ac:dyDescent="0.2"/>
    <row r="4229" s="743" customFormat="1" ht="14.25" x14ac:dyDescent="0.2"/>
    <row r="4230" s="743" customFormat="1" ht="14.25" x14ac:dyDescent="0.2"/>
    <row r="4231" s="743" customFormat="1" ht="14.25" x14ac:dyDescent="0.2"/>
    <row r="4232" s="743" customFormat="1" ht="14.25" x14ac:dyDescent="0.2"/>
    <row r="4233" s="743" customFormat="1" ht="14.25" x14ac:dyDescent="0.2"/>
    <row r="4234" s="743" customFormat="1" ht="14.25" x14ac:dyDescent="0.2"/>
    <row r="4235" s="743" customFormat="1" ht="14.25" x14ac:dyDescent="0.2"/>
    <row r="4236" s="743" customFormat="1" ht="14.25" x14ac:dyDescent="0.2"/>
    <row r="4237" s="743" customFormat="1" ht="14.25" x14ac:dyDescent="0.2"/>
    <row r="4238" s="743" customFormat="1" ht="14.25" x14ac:dyDescent="0.2"/>
    <row r="4239" s="743" customFormat="1" ht="14.25" x14ac:dyDescent="0.2"/>
    <row r="4240" s="743" customFormat="1" ht="14.25" x14ac:dyDescent="0.2"/>
    <row r="4241" s="743" customFormat="1" ht="14.25" x14ac:dyDescent="0.2"/>
    <row r="4242" s="743" customFormat="1" ht="14.25" x14ac:dyDescent="0.2"/>
    <row r="4243" s="743" customFormat="1" ht="14.25" x14ac:dyDescent="0.2"/>
    <row r="4244" s="743" customFormat="1" ht="14.25" x14ac:dyDescent="0.2"/>
    <row r="4245" s="743" customFormat="1" ht="14.25" x14ac:dyDescent="0.2"/>
    <row r="4246" s="743" customFormat="1" ht="14.25" x14ac:dyDescent="0.2"/>
    <row r="4247" s="743" customFormat="1" ht="14.25" x14ac:dyDescent="0.2"/>
    <row r="4248" s="743" customFormat="1" ht="14.25" x14ac:dyDescent="0.2"/>
    <row r="4249" s="743" customFormat="1" ht="14.25" x14ac:dyDescent="0.2"/>
    <row r="4250" s="743" customFormat="1" ht="14.25" x14ac:dyDescent="0.2"/>
    <row r="4251" s="743" customFormat="1" ht="14.25" x14ac:dyDescent="0.2"/>
    <row r="4252" s="743" customFormat="1" ht="14.25" x14ac:dyDescent="0.2"/>
    <row r="4253" s="743" customFormat="1" ht="14.25" x14ac:dyDescent="0.2"/>
    <row r="4254" s="743" customFormat="1" ht="14.25" x14ac:dyDescent="0.2"/>
    <row r="4255" s="743" customFormat="1" ht="14.25" x14ac:dyDescent="0.2"/>
    <row r="4256" s="743" customFormat="1" ht="14.25" x14ac:dyDescent="0.2"/>
    <row r="4257" s="743" customFormat="1" ht="14.25" x14ac:dyDescent="0.2"/>
    <row r="4258" s="743" customFormat="1" ht="14.25" x14ac:dyDescent="0.2"/>
    <row r="4259" s="743" customFormat="1" ht="14.25" x14ac:dyDescent="0.2"/>
    <row r="4260" s="743" customFormat="1" ht="14.25" x14ac:dyDescent="0.2"/>
    <row r="4261" s="743" customFormat="1" ht="14.25" x14ac:dyDescent="0.2"/>
    <row r="4262" s="743" customFormat="1" ht="14.25" x14ac:dyDescent="0.2"/>
    <row r="4263" s="743" customFormat="1" ht="14.25" x14ac:dyDescent="0.2"/>
    <row r="4264" s="743" customFormat="1" ht="14.25" x14ac:dyDescent="0.2"/>
    <row r="4265" s="743" customFormat="1" ht="14.25" x14ac:dyDescent="0.2"/>
    <row r="4266" s="743" customFormat="1" ht="14.25" x14ac:dyDescent="0.2"/>
    <row r="4267" s="743" customFormat="1" ht="14.25" x14ac:dyDescent="0.2"/>
    <row r="4268" s="743" customFormat="1" ht="14.25" x14ac:dyDescent="0.2"/>
    <row r="4269" s="743" customFormat="1" ht="14.25" x14ac:dyDescent="0.2"/>
    <row r="4270" s="743" customFormat="1" ht="14.25" x14ac:dyDescent="0.2"/>
    <row r="4271" s="743" customFormat="1" ht="14.25" x14ac:dyDescent="0.2"/>
    <row r="4272" s="743" customFormat="1" ht="14.25" x14ac:dyDescent="0.2"/>
    <row r="4273" s="743" customFormat="1" ht="14.25" x14ac:dyDescent="0.2"/>
    <row r="4274" s="743" customFormat="1" ht="14.25" x14ac:dyDescent="0.2"/>
    <row r="4275" s="743" customFormat="1" ht="14.25" x14ac:dyDescent="0.2"/>
    <row r="4276" s="743" customFormat="1" ht="14.25" x14ac:dyDescent="0.2"/>
    <row r="4277" s="743" customFormat="1" ht="14.25" x14ac:dyDescent="0.2"/>
    <row r="4278" s="743" customFormat="1" ht="14.25" x14ac:dyDescent="0.2"/>
    <row r="4279" s="743" customFormat="1" ht="14.25" x14ac:dyDescent="0.2"/>
    <row r="4280" s="743" customFormat="1" ht="14.25" x14ac:dyDescent="0.2"/>
    <row r="4281" s="743" customFormat="1" ht="14.25" x14ac:dyDescent="0.2"/>
    <row r="4282" s="743" customFormat="1" ht="14.25" x14ac:dyDescent="0.2"/>
    <row r="4283" s="743" customFormat="1" ht="14.25" x14ac:dyDescent="0.2"/>
    <row r="4284" s="743" customFormat="1" ht="14.25" x14ac:dyDescent="0.2"/>
    <row r="4285" s="743" customFormat="1" ht="14.25" x14ac:dyDescent="0.2"/>
    <row r="4286" s="743" customFormat="1" ht="14.25" x14ac:dyDescent="0.2"/>
    <row r="4287" s="743" customFormat="1" ht="14.25" x14ac:dyDescent="0.2"/>
    <row r="4288" s="743" customFormat="1" ht="14.25" x14ac:dyDescent="0.2"/>
    <row r="4289" s="743" customFormat="1" ht="14.25" x14ac:dyDescent="0.2"/>
    <row r="4290" s="743" customFormat="1" ht="14.25" x14ac:dyDescent="0.2"/>
    <row r="4291" s="743" customFormat="1" ht="14.25" x14ac:dyDescent="0.2"/>
    <row r="4292" s="743" customFormat="1" ht="14.25" x14ac:dyDescent="0.2"/>
    <row r="4293" s="743" customFormat="1" ht="14.25" x14ac:dyDescent="0.2"/>
    <row r="4294" s="743" customFormat="1" ht="14.25" x14ac:dyDescent="0.2"/>
    <row r="4295" s="743" customFormat="1" ht="14.25" x14ac:dyDescent="0.2"/>
    <row r="4296" s="743" customFormat="1" ht="14.25" x14ac:dyDescent="0.2"/>
    <row r="4297" s="743" customFormat="1" ht="14.25" x14ac:dyDescent="0.2"/>
    <row r="4298" s="743" customFormat="1" ht="14.25" x14ac:dyDescent="0.2"/>
    <row r="4299" s="743" customFormat="1" ht="14.25" x14ac:dyDescent="0.2"/>
    <row r="4300" s="743" customFormat="1" ht="14.25" x14ac:dyDescent="0.2"/>
    <row r="4301" s="743" customFormat="1" ht="14.25" x14ac:dyDescent="0.2"/>
    <row r="4302" s="743" customFormat="1" ht="14.25" x14ac:dyDescent="0.2"/>
    <row r="4303" s="743" customFormat="1" ht="14.25" x14ac:dyDescent="0.2"/>
    <row r="4304" s="743" customFormat="1" ht="14.25" x14ac:dyDescent="0.2"/>
    <row r="4305" s="743" customFormat="1" ht="14.25" x14ac:dyDescent="0.2"/>
    <row r="4306" s="743" customFormat="1" ht="14.25" x14ac:dyDescent="0.2"/>
    <row r="4307" s="743" customFormat="1" ht="14.25" x14ac:dyDescent="0.2"/>
    <row r="4308" s="743" customFormat="1" ht="14.25" x14ac:dyDescent="0.2"/>
    <row r="4309" s="743" customFormat="1" ht="14.25" x14ac:dyDescent="0.2"/>
    <row r="4310" s="743" customFormat="1" ht="14.25" x14ac:dyDescent="0.2"/>
    <row r="4311" s="743" customFormat="1" ht="14.25" x14ac:dyDescent="0.2"/>
    <row r="4312" s="743" customFormat="1" ht="14.25" x14ac:dyDescent="0.2"/>
    <row r="4313" s="743" customFormat="1" ht="14.25" x14ac:dyDescent="0.2"/>
    <row r="4314" s="743" customFormat="1" ht="14.25" x14ac:dyDescent="0.2"/>
    <row r="4315" s="743" customFormat="1" ht="14.25" x14ac:dyDescent="0.2"/>
    <row r="4316" s="743" customFormat="1" ht="14.25" x14ac:dyDescent="0.2"/>
    <row r="4317" s="743" customFormat="1" ht="14.25" x14ac:dyDescent="0.2"/>
    <row r="4318" s="743" customFormat="1" ht="14.25" x14ac:dyDescent="0.2"/>
    <row r="4319" s="743" customFormat="1" ht="14.25" x14ac:dyDescent="0.2"/>
    <row r="4320" s="743" customFormat="1" ht="14.25" x14ac:dyDescent="0.2"/>
    <row r="4321" s="743" customFormat="1" ht="14.25" x14ac:dyDescent="0.2"/>
    <row r="4322" s="743" customFormat="1" ht="14.25" x14ac:dyDescent="0.2"/>
    <row r="4323" s="743" customFormat="1" ht="14.25" x14ac:dyDescent="0.2"/>
    <row r="4324" s="743" customFormat="1" ht="14.25" x14ac:dyDescent="0.2"/>
    <row r="4325" s="743" customFormat="1" ht="14.25" x14ac:dyDescent="0.2"/>
    <row r="4326" s="743" customFormat="1" ht="14.25" x14ac:dyDescent="0.2"/>
    <row r="4327" s="743" customFormat="1" ht="14.25" x14ac:dyDescent="0.2"/>
    <row r="4328" s="743" customFormat="1" ht="14.25" x14ac:dyDescent="0.2"/>
    <row r="4329" s="743" customFormat="1" ht="14.25" x14ac:dyDescent="0.2"/>
    <row r="4330" s="743" customFormat="1" ht="14.25" x14ac:dyDescent="0.2"/>
    <row r="4331" s="743" customFormat="1" ht="14.25" x14ac:dyDescent="0.2"/>
    <row r="4332" s="743" customFormat="1" ht="14.25" x14ac:dyDescent="0.2"/>
    <row r="4333" s="743" customFormat="1" ht="14.25" x14ac:dyDescent="0.2"/>
    <row r="4334" s="743" customFormat="1" ht="14.25" x14ac:dyDescent="0.2"/>
    <row r="4335" s="743" customFormat="1" ht="14.25" x14ac:dyDescent="0.2"/>
    <row r="4336" s="743" customFormat="1" ht="14.25" x14ac:dyDescent="0.2"/>
    <row r="4337" s="743" customFormat="1" ht="14.25" x14ac:dyDescent="0.2"/>
    <row r="4338" s="743" customFormat="1" ht="14.25" x14ac:dyDescent="0.2"/>
    <row r="4339" s="743" customFormat="1" ht="14.25" x14ac:dyDescent="0.2"/>
    <row r="4340" s="743" customFormat="1" ht="14.25" x14ac:dyDescent="0.2"/>
    <row r="4341" s="743" customFormat="1" ht="14.25" x14ac:dyDescent="0.2"/>
    <row r="4342" s="743" customFormat="1" ht="14.25" x14ac:dyDescent="0.2"/>
    <row r="4343" s="743" customFormat="1" ht="14.25" x14ac:dyDescent="0.2"/>
    <row r="4344" s="743" customFormat="1" ht="14.25" x14ac:dyDescent="0.2"/>
    <row r="4345" s="743" customFormat="1" ht="14.25" x14ac:dyDescent="0.2"/>
    <row r="4346" s="743" customFormat="1" ht="14.25" x14ac:dyDescent="0.2"/>
    <row r="4347" s="743" customFormat="1" ht="14.25" x14ac:dyDescent="0.2"/>
    <row r="4348" s="743" customFormat="1" ht="14.25" x14ac:dyDescent="0.2"/>
    <row r="4349" s="743" customFormat="1" ht="14.25" x14ac:dyDescent="0.2"/>
    <row r="4350" s="743" customFormat="1" ht="14.25" x14ac:dyDescent="0.2"/>
    <row r="4351" s="743" customFormat="1" ht="14.25" x14ac:dyDescent="0.2"/>
    <row r="4352" s="743" customFormat="1" ht="14.25" x14ac:dyDescent="0.2"/>
    <row r="4353" s="743" customFormat="1" ht="14.25" x14ac:dyDescent="0.2"/>
    <row r="4354" s="743" customFormat="1" ht="14.25" x14ac:dyDescent="0.2"/>
    <row r="4355" s="743" customFormat="1" ht="14.25" x14ac:dyDescent="0.2"/>
    <row r="4356" s="743" customFormat="1" ht="14.25" x14ac:dyDescent="0.2"/>
    <row r="4357" s="743" customFormat="1" ht="14.25" x14ac:dyDescent="0.2"/>
    <row r="4358" s="743" customFormat="1" ht="14.25" x14ac:dyDescent="0.2"/>
    <row r="4359" s="743" customFormat="1" ht="14.25" x14ac:dyDescent="0.2"/>
    <row r="4360" s="743" customFormat="1" ht="14.25" x14ac:dyDescent="0.2"/>
    <row r="4361" s="743" customFormat="1" ht="14.25" x14ac:dyDescent="0.2"/>
    <row r="4362" s="743" customFormat="1" ht="14.25" x14ac:dyDescent="0.2"/>
    <row r="4363" s="743" customFormat="1" ht="14.25" x14ac:dyDescent="0.2"/>
    <row r="4364" s="743" customFormat="1" ht="14.25" x14ac:dyDescent="0.2"/>
    <row r="4365" s="743" customFormat="1" ht="14.25" x14ac:dyDescent="0.2"/>
    <row r="4366" s="743" customFormat="1" ht="14.25" x14ac:dyDescent="0.2"/>
    <row r="4367" s="743" customFormat="1" ht="14.25" x14ac:dyDescent="0.2"/>
    <row r="4368" s="743" customFormat="1" ht="14.25" x14ac:dyDescent="0.2"/>
    <row r="4369" s="743" customFormat="1" ht="14.25" x14ac:dyDescent="0.2"/>
    <row r="4370" s="743" customFormat="1" ht="14.25" x14ac:dyDescent="0.2"/>
    <row r="4371" s="743" customFormat="1" ht="14.25" x14ac:dyDescent="0.2"/>
    <row r="4372" s="743" customFormat="1" ht="14.25" x14ac:dyDescent="0.2"/>
    <row r="4373" s="743" customFormat="1" ht="14.25" x14ac:dyDescent="0.2"/>
    <row r="4374" s="743" customFormat="1" ht="14.25" x14ac:dyDescent="0.2"/>
    <row r="4375" s="743" customFormat="1" ht="14.25" x14ac:dyDescent="0.2"/>
    <row r="4376" s="743" customFormat="1" ht="14.25" x14ac:dyDescent="0.2"/>
    <row r="4377" s="743" customFormat="1" ht="14.25" x14ac:dyDescent="0.2"/>
    <row r="4378" s="743" customFormat="1" ht="14.25" x14ac:dyDescent="0.2"/>
    <row r="4379" s="743" customFormat="1" ht="14.25" x14ac:dyDescent="0.2"/>
    <row r="4380" s="743" customFormat="1" ht="14.25" x14ac:dyDescent="0.2"/>
    <row r="4381" s="743" customFormat="1" ht="14.25" x14ac:dyDescent="0.2"/>
    <row r="4382" s="743" customFormat="1" ht="14.25" x14ac:dyDescent="0.2"/>
    <row r="4383" s="743" customFormat="1" ht="14.25" x14ac:dyDescent="0.2"/>
    <row r="4384" s="743" customFormat="1" ht="14.25" x14ac:dyDescent="0.2"/>
    <row r="4385" s="743" customFormat="1" ht="14.25" x14ac:dyDescent="0.2"/>
    <row r="4386" s="743" customFormat="1" ht="14.25" x14ac:dyDescent="0.2"/>
    <row r="4387" s="743" customFormat="1" ht="14.25" x14ac:dyDescent="0.2"/>
    <row r="4388" s="743" customFormat="1" ht="14.25" x14ac:dyDescent="0.2"/>
    <row r="4389" s="743" customFormat="1" ht="14.25" x14ac:dyDescent="0.2"/>
    <row r="4390" s="743" customFormat="1" ht="14.25" x14ac:dyDescent="0.2"/>
    <row r="4391" s="743" customFormat="1" ht="14.25" x14ac:dyDescent="0.2"/>
    <row r="4392" s="743" customFormat="1" ht="14.25" x14ac:dyDescent="0.2"/>
    <row r="4393" s="743" customFormat="1" ht="14.25" x14ac:dyDescent="0.2"/>
    <row r="4394" s="743" customFormat="1" ht="14.25" x14ac:dyDescent="0.2"/>
    <row r="4395" s="743" customFormat="1" ht="14.25" x14ac:dyDescent="0.2"/>
    <row r="4396" s="743" customFormat="1" ht="14.25" x14ac:dyDescent="0.2"/>
    <row r="4397" s="743" customFormat="1" ht="14.25" x14ac:dyDescent="0.2"/>
    <row r="4398" s="743" customFormat="1" ht="14.25" x14ac:dyDescent="0.2"/>
    <row r="4399" s="743" customFormat="1" ht="14.25" x14ac:dyDescent="0.2"/>
    <row r="4400" s="743" customFormat="1" ht="14.25" x14ac:dyDescent="0.2"/>
    <row r="4401" s="743" customFormat="1" ht="14.25" x14ac:dyDescent="0.2"/>
    <row r="4402" s="743" customFormat="1" ht="14.25" x14ac:dyDescent="0.2"/>
    <row r="4403" s="743" customFormat="1" ht="14.25" x14ac:dyDescent="0.2"/>
    <row r="4404" s="743" customFormat="1" ht="14.25" x14ac:dyDescent="0.2"/>
    <row r="4405" s="743" customFormat="1" ht="14.25" x14ac:dyDescent="0.2"/>
    <row r="4406" s="743" customFormat="1" ht="14.25" x14ac:dyDescent="0.2"/>
    <row r="4407" s="743" customFormat="1" ht="14.25" x14ac:dyDescent="0.2"/>
    <row r="4408" s="743" customFormat="1" ht="14.25" x14ac:dyDescent="0.2"/>
    <row r="4409" s="743" customFormat="1" ht="14.25" x14ac:dyDescent="0.2"/>
    <row r="4410" s="743" customFormat="1" ht="14.25" x14ac:dyDescent="0.2"/>
    <row r="4411" s="743" customFormat="1" ht="14.25" x14ac:dyDescent="0.2"/>
    <row r="4412" s="743" customFormat="1" ht="14.25" x14ac:dyDescent="0.2"/>
    <row r="4413" s="743" customFormat="1" ht="14.25" x14ac:dyDescent="0.2"/>
    <row r="4414" s="743" customFormat="1" ht="14.25" x14ac:dyDescent="0.2"/>
    <row r="4415" s="743" customFormat="1" ht="14.25" x14ac:dyDescent="0.2"/>
    <row r="4416" s="743" customFormat="1" ht="14.25" x14ac:dyDescent="0.2"/>
    <row r="4417" s="743" customFormat="1" ht="14.25" x14ac:dyDescent="0.2"/>
    <row r="4418" s="743" customFormat="1" ht="14.25" x14ac:dyDescent="0.2"/>
    <row r="4419" s="743" customFormat="1" ht="14.25" x14ac:dyDescent="0.2"/>
    <row r="4420" s="743" customFormat="1" ht="14.25" x14ac:dyDescent="0.2"/>
    <row r="4421" s="743" customFormat="1" ht="14.25" x14ac:dyDescent="0.2"/>
    <row r="4422" s="743" customFormat="1" ht="14.25" x14ac:dyDescent="0.2"/>
    <row r="4423" s="743" customFormat="1" ht="14.25" x14ac:dyDescent="0.2"/>
    <row r="4424" s="743" customFormat="1" ht="14.25" x14ac:dyDescent="0.2"/>
    <row r="4425" s="743" customFormat="1" ht="14.25" x14ac:dyDescent="0.2"/>
    <row r="4426" s="743" customFormat="1" ht="14.25" x14ac:dyDescent="0.2"/>
    <row r="4427" s="743" customFormat="1" ht="14.25" x14ac:dyDescent="0.2"/>
    <row r="4428" s="743" customFormat="1" ht="14.25" x14ac:dyDescent="0.2"/>
    <row r="4429" s="743" customFormat="1" ht="14.25" x14ac:dyDescent="0.2"/>
    <row r="4430" s="743" customFormat="1" ht="14.25" x14ac:dyDescent="0.2"/>
    <row r="4431" s="743" customFormat="1" ht="14.25" x14ac:dyDescent="0.2"/>
    <row r="4432" s="743" customFormat="1" ht="14.25" x14ac:dyDescent="0.2"/>
    <row r="4433" s="743" customFormat="1" ht="14.25" x14ac:dyDescent="0.2"/>
    <row r="4434" s="743" customFormat="1" ht="14.25" x14ac:dyDescent="0.2"/>
    <row r="4435" s="743" customFormat="1" ht="14.25" x14ac:dyDescent="0.2"/>
    <row r="4436" s="743" customFormat="1" ht="14.25" x14ac:dyDescent="0.2"/>
    <row r="4437" s="743" customFormat="1" ht="14.25" x14ac:dyDescent="0.2"/>
    <row r="4438" s="743" customFormat="1" ht="14.25" x14ac:dyDescent="0.2"/>
    <row r="4439" s="743" customFormat="1" ht="14.25" x14ac:dyDescent="0.2"/>
    <row r="4440" s="743" customFormat="1" ht="14.25" x14ac:dyDescent="0.2"/>
    <row r="4441" s="743" customFormat="1" ht="14.25" x14ac:dyDescent="0.2"/>
    <row r="4442" s="743" customFormat="1" ht="14.25" x14ac:dyDescent="0.2"/>
    <row r="4443" s="743" customFormat="1" ht="14.25" x14ac:dyDescent="0.2"/>
    <row r="4444" s="743" customFormat="1" ht="14.25" x14ac:dyDescent="0.2"/>
    <row r="4445" s="743" customFormat="1" ht="14.25" x14ac:dyDescent="0.2"/>
    <row r="4446" s="743" customFormat="1" ht="14.25" x14ac:dyDescent="0.2"/>
    <row r="4447" s="743" customFormat="1" ht="14.25" x14ac:dyDescent="0.2"/>
    <row r="4448" s="743" customFormat="1" ht="14.25" x14ac:dyDescent="0.2"/>
    <row r="4449" s="743" customFormat="1" ht="14.25" x14ac:dyDescent="0.2"/>
    <row r="4450" s="743" customFormat="1" ht="14.25" x14ac:dyDescent="0.2"/>
    <row r="4451" s="743" customFormat="1" ht="14.25" x14ac:dyDescent="0.2"/>
    <row r="4452" s="743" customFormat="1" ht="14.25" x14ac:dyDescent="0.2"/>
    <row r="4453" s="743" customFormat="1" ht="14.25" x14ac:dyDescent="0.2"/>
    <row r="4454" s="743" customFormat="1" ht="14.25" x14ac:dyDescent="0.2"/>
    <row r="4455" s="743" customFormat="1" ht="14.25" x14ac:dyDescent="0.2"/>
    <row r="4456" s="743" customFormat="1" ht="14.25" x14ac:dyDescent="0.2"/>
    <row r="4457" s="743" customFormat="1" ht="14.25" x14ac:dyDescent="0.2"/>
    <row r="4458" s="743" customFormat="1" ht="14.25" x14ac:dyDescent="0.2"/>
    <row r="4459" s="743" customFormat="1" ht="14.25" x14ac:dyDescent="0.2"/>
    <row r="4460" s="743" customFormat="1" ht="14.25" x14ac:dyDescent="0.2"/>
    <row r="4461" s="743" customFormat="1" ht="14.25" x14ac:dyDescent="0.2"/>
    <row r="4462" s="743" customFormat="1" ht="14.25" x14ac:dyDescent="0.2"/>
    <row r="4463" s="743" customFormat="1" ht="14.25" x14ac:dyDescent="0.2"/>
    <row r="4464" s="743" customFormat="1" ht="14.25" x14ac:dyDescent="0.2"/>
    <row r="4465" s="743" customFormat="1" ht="14.25" x14ac:dyDescent="0.2"/>
    <row r="4466" s="743" customFormat="1" ht="14.25" x14ac:dyDescent="0.2"/>
    <row r="4467" s="743" customFormat="1" ht="14.25" x14ac:dyDescent="0.2"/>
    <row r="4468" s="743" customFormat="1" ht="14.25" x14ac:dyDescent="0.2"/>
    <row r="4469" s="743" customFormat="1" ht="14.25" x14ac:dyDescent="0.2"/>
    <row r="4470" s="743" customFormat="1" ht="14.25" x14ac:dyDescent="0.2"/>
    <row r="4471" s="743" customFormat="1" ht="14.25" x14ac:dyDescent="0.2"/>
    <row r="4472" s="743" customFormat="1" ht="14.25" x14ac:dyDescent="0.2"/>
    <row r="4473" s="743" customFormat="1" ht="14.25" x14ac:dyDescent="0.2"/>
    <row r="4474" s="743" customFormat="1" ht="14.25" x14ac:dyDescent="0.2"/>
    <row r="4475" s="743" customFormat="1" ht="14.25" x14ac:dyDescent="0.2"/>
    <row r="4476" s="743" customFormat="1" ht="14.25" x14ac:dyDescent="0.2"/>
    <row r="4477" s="743" customFormat="1" ht="14.25" x14ac:dyDescent="0.2"/>
    <row r="4478" s="743" customFormat="1" ht="14.25" x14ac:dyDescent="0.2"/>
    <row r="4479" s="743" customFormat="1" ht="14.25" x14ac:dyDescent="0.2"/>
    <row r="4480" s="743" customFormat="1" ht="14.25" x14ac:dyDescent="0.2"/>
    <row r="4481" s="743" customFormat="1" ht="14.25" x14ac:dyDescent="0.2"/>
    <row r="4482" s="743" customFormat="1" ht="14.25" x14ac:dyDescent="0.2"/>
    <row r="4483" s="743" customFormat="1" ht="14.25" x14ac:dyDescent="0.2"/>
    <row r="4484" s="743" customFormat="1" ht="14.25" x14ac:dyDescent="0.2"/>
    <row r="4485" s="743" customFormat="1" ht="14.25" x14ac:dyDescent="0.2"/>
    <row r="4486" s="743" customFormat="1" ht="14.25" x14ac:dyDescent="0.2"/>
    <row r="4487" s="743" customFormat="1" ht="14.25" x14ac:dyDescent="0.2"/>
    <row r="4488" s="743" customFormat="1" ht="14.25" x14ac:dyDescent="0.2"/>
    <row r="4489" s="743" customFormat="1" ht="14.25" x14ac:dyDescent="0.2"/>
    <row r="4490" s="743" customFormat="1" ht="14.25" x14ac:dyDescent="0.2"/>
    <row r="4491" s="743" customFormat="1" ht="14.25" x14ac:dyDescent="0.2"/>
    <row r="4492" s="743" customFormat="1" ht="14.25" x14ac:dyDescent="0.2"/>
    <row r="4493" s="743" customFormat="1" ht="14.25" x14ac:dyDescent="0.2"/>
    <row r="4494" s="743" customFormat="1" ht="14.25" x14ac:dyDescent="0.2"/>
    <row r="4495" s="743" customFormat="1" ht="14.25" x14ac:dyDescent="0.2"/>
    <row r="4496" s="743" customFormat="1" ht="14.25" x14ac:dyDescent="0.2"/>
    <row r="4497" s="743" customFormat="1" ht="14.25" x14ac:dyDescent="0.2"/>
    <row r="4498" s="743" customFormat="1" ht="14.25" x14ac:dyDescent="0.2"/>
    <row r="4499" s="743" customFormat="1" ht="14.25" x14ac:dyDescent="0.2"/>
    <row r="4500" s="743" customFormat="1" ht="14.25" x14ac:dyDescent="0.2"/>
    <row r="4501" s="743" customFormat="1" ht="14.25" x14ac:dyDescent="0.2"/>
    <row r="4502" s="743" customFormat="1" ht="14.25" x14ac:dyDescent="0.2"/>
    <row r="4503" s="743" customFormat="1" ht="14.25" x14ac:dyDescent="0.2"/>
    <row r="4504" s="743" customFormat="1" ht="14.25" x14ac:dyDescent="0.2"/>
    <row r="4505" s="743" customFormat="1" ht="14.25" x14ac:dyDescent="0.2"/>
    <row r="4506" s="743" customFormat="1" ht="14.25" x14ac:dyDescent="0.2"/>
    <row r="4507" s="743" customFormat="1" ht="14.25" x14ac:dyDescent="0.2"/>
    <row r="4508" s="743" customFormat="1" ht="14.25" x14ac:dyDescent="0.2"/>
    <row r="4509" s="743" customFormat="1" ht="14.25" x14ac:dyDescent="0.2"/>
    <row r="4510" s="743" customFormat="1" ht="14.25" x14ac:dyDescent="0.2"/>
    <row r="4511" s="743" customFormat="1" ht="14.25" x14ac:dyDescent="0.2"/>
    <row r="4512" s="743" customFormat="1" ht="14.25" x14ac:dyDescent="0.2"/>
    <row r="4513" s="743" customFormat="1" ht="14.25" x14ac:dyDescent="0.2"/>
    <row r="4514" s="743" customFormat="1" ht="14.25" x14ac:dyDescent="0.2"/>
    <row r="4515" s="743" customFormat="1" ht="14.25" x14ac:dyDescent="0.2"/>
    <row r="4516" s="743" customFormat="1" ht="14.25" x14ac:dyDescent="0.2"/>
    <row r="4517" s="743" customFormat="1" ht="14.25" x14ac:dyDescent="0.2"/>
    <row r="4518" s="743" customFormat="1" ht="14.25" x14ac:dyDescent="0.2"/>
    <row r="4519" s="743" customFormat="1" ht="14.25" x14ac:dyDescent="0.2"/>
    <row r="4520" s="743" customFormat="1" ht="14.25" x14ac:dyDescent="0.2"/>
    <row r="4521" s="743" customFormat="1" ht="14.25" x14ac:dyDescent="0.2"/>
    <row r="4522" s="743" customFormat="1" ht="14.25" x14ac:dyDescent="0.2"/>
    <row r="4523" s="743" customFormat="1" ht="14.25" x14ac:dyDescent="0.2"/>
    <row r="4524" s="743" customFormat="1" ht="14.25" x14ac:dyDescent="0.2"/>
    <row r="4525" s="743" customFormat="1" ht="14.25" x14ac:dyDescent="0.2"/>
    <row r="4526" s="743" customFormat="1" ht="14.25" x14ac:dyDescent="0.2"/>
    <row r="4527" s="743" customFormat="1" ht="14.25" x14ac:dyDescent="0.2"/>
    <row r="4528" s="743" customFormat="1" ht="14.25" x14ac:dyDescent="0.2"/>
    <row r="4529" s="743" customFormat="1" ht="14.25" x14ac:dyDescent="0.2"/>
    <row r="4530" s="743" customFormat="1" ht="14.25" x14ac:dyDescent="0.2"/>
    <row r="4531" s="743" customFormat="1" ht="14.25" x14ac:dyDescent="0.2"/>
    <row r="4532" s="743" customFormat="1" ht="14.25" x14ac:dyDescent="0.2"/>
    <row r="4533" s="743" customFormat="1" ht="14.25" x14ac:dyDescent="0.2"/>
    <row r="4534" s="743" customFormat="1" ht="14.25" x14ac:dyDescent="0.2"/>
    <row r="4535" s="743" customFormat="1" ht="14.25" x14ac:dyDescent="0.2"/>
    <row r="4536" s="743" customFormat="1" ht="14.25" x14ac:dyDescent="0.2"/>
    <row r="4537" s="743" customFormat="1" ht="14.25" x14ac:dyDescent="0.2"/>
    <row r="4538" s="743" customFormat="1" ht="14.25" x14ac:dyDescent="0.2"/>
    <row r="4539" s="743" customFormat="1" ht="14.25" x14ac:dyDescent="0.2"/>
    <row r="4540" s="743" customFormat="1" ht="14.25" x14ac:dyDescent="0.2"/>
    <row r="4541" s="743" customFormat="1" ht="14.25" x14ac:dyDescent="0.2"/>
    <row r="4542" s="743" customFormat="1" ht="14.25" x14ac:dyDescent="0.2"/>
    <row r="4543" s="743" customFormat="1" ht="14.25" x14ac:dyDescent="0.2"/>
    <row r="4544" s="743" customFormat="1" ht="14.25" x14ac:dyDescent="0.2"/>
    <row r="4545" s="743" customFormat="1" ht="14.25" x14ac:dyDescent="0.2"/>
    <row r="4546" s="743" customFormat="1" ht="14.25" x14ac:dyDescent="0.2"/>
    <row r="4547" s="743" customFormat="1" ht="14.25" x14ac:dyDescent="0.2"/>
    <row r="4548" s="743" customFormat="1" ht="14.25" x14ac:dyDescent="0.2"/>
    <row r="4549" s="743" customFormat="1" ht="14.25" x14ac:dyDescent="0.2"/>
    <row r="4550" s="743" customFormat="1" ht="14.25" x14ac:dyDescent="0.2"/>
    <row r="4551" s="743" customFormat="1" ht="14.25" x14ac:dyDescent="0.2"/>
    <row r="4552" s="743" customFormat="1" ht="14.25" x14ac:dyDescent="0.2"/>
    <row r="4553" s="743" customFormat="1" ht="14.25" x14ac:dyDescent="0.2"/>
    <row r="4554" s="743" customFormat="1" ht="14.25" x14ac:dyDescent="0.2"/>
    <row r="4555" s="743" customFormat="1" ht="14.25" x14ac:dyDescent="0.2"/>
    <row r="4556" s="743" customFormat="1" ht="14.25" x14ac:dyDescent="0.2"/>
    <row r="4557" s="743" customFormat="1" ht="14.25" x14ac:dyDescent="0.2"/>
    <row r="4558" s="743" customFormat="1" ht="14.25" x14ac:dyDescent="0.2"/>
    <row r="4559" s="743" customFormat="1" ht="14.25" x14ac:dyDescent="0.2"/>
    <row r="4560" s="743" customFormat="1" ht="14.25" x14ac:dyDescent="0.2"/>
    <row r="4561" s="743" customFormat="1" ht="14.25" x14ac:dyDescent="0.2"/>
    <row r="4562" s="743" customFormat="1" ht="14.25" x14ac:dyDescent="0.2"/>
    <row r="4563" s="743" customFormat="1" ht="14.25" x14ac:dyDescent="0.2"/>
    <row r="4564" s="743" customFormat="1" ht="14.25" x14ac:dyDescent="0.2"/>
    <row r="4565" s="743" customFormat="1" ht="14.25" x14ac:dyDescent="0.2"/>
    <row r="4566" s="743" customFormat="1" ht="14.25" x14ac:dyDescent="0.2"/>
    <row r="4567" s="743" customFormat="1" ht="14.25" x14ac:dyDescent="0.2"/>
    <row r="4568" s="743" customFormat="1" ht="14.25" x14ac:dyDescent="0.2"/>
    <row r="4569" s="743" customFormat="1" ht="14.25" x14ac:dyDescent="0.2"/>
    <row r="4570" s="743" customFormat="1" ht="14.25" x14ac:dyDescent="0.2"/>
    <row r="4571" s="743" customFormat="1" ht="14.25" x14ac:dyDescent="0.2"/>
    <row r="4572" s="743" customFormat="1" ht="14.25" x14ac:dyDescent="0.2"/>
    <row r="4573" s="743" customFormat="1" ht="14.25" x14ac:dyDescent="0.2"/>
    <row r="4574" s="743" customFormat="1" ht="14.25" x14ac:dyDescent="0.2"/>
    <row r="4575" s="743" customFormat="1" ht="14.25" x14ac:dyDescent="0.2"/>
    <row r="4576" s="743" customFormat="1" ht="14.25" x14ac:dyDescent="0.2"/>
    <row r="4577" s="743" customFormat="1" ht="14.25" x14ac:dyDescent="0.2"/>
    <row r="4578" s="743" customFormat="1" ht="14.25" x14ac:dyDescent="0.2"/>
    <row r="4579" s="743" customFormat="1" ht="14.25" x14ac:dyDescent="0.2"/>
    <row r="4580" s="743" customFormat="1" ht="14.25" x14ac:dyDescent="0.2"/>
    <row r="4581" s="743" customFormat="1" ht="14.25" x14ac:dyDescent="0.2"/>
    <row r="4582" s="743" customFormat="1" ht="14.25" x14ac:dyDescent="0.2"/>
    <row r="4583" s="743" customFormat="1" ht="14.25" x14ac:dyDescent="0.2"/>
    <row r="4584" s="743" customFormat="1" ht="14.25" x14ac:dyDescent="0.2"/>
    <row r="4585" s="743" customFormat="1" ht="14.25" x14ac:dyDescent="0.2"/>
    <row r="4586" s="743" customFormat="1" ht="14.25" x14ac:dyDescent="0.2"/>
    <row r="4587" s="743" customFormat="1" ht="14.25" x14ac:dyDescent="0.2"/>
    <row r="4588" s="743" customFormat="1" ht="14.25" x14ac:dyDescent="0.2"/>
    <row r="4589" s="743" customFormat="1" ht="14.25" x14ac:dyDescent="0.2"/>
    <row r="4590" s="743" customFormat="1" ht="14.25" x14ac:dyDescent="0.2"/>
    <row r="4591" s="743" customFormat="1" ht="14.25" x14ac:dyDescent="0.2"/>
    <row r="4592" s="743" customFormat="1" ht="14.25" x14ac:dyDescent="0.2"/>
    <row r="4593" s="743" customFormat="1" ht="14.25" x14ac:dyDescent="0.2"/>
    <row r="4594" s="743" customFormat="1" ht="14.25" x14ac:dyDescent="0.2"/>
    <row r="4595" s="743" customFormat="1" ht="14.25" x14ac:dyDescent="0.2"/>
    <row r="4596" s="743" customFormat="1" ht="14.25" x14ac:dyDescent="0.2"/>
    <row r="4597" s="743" customFormat="1" ht="14.25" x14ac:dyDescent="0.2"/>
    <row r="4598" s="743" customFormat="1" ht="14.25" x14ac:dyDescent="0.2"/>
    <row r="4599" s="743" customFormat="1" ht="14.25" x14ac:dyDescent="0.2"/>
    <row r="4600" s="743" customFormat="1" ht="14.25" x14ac:dyDescent="0.2"/>
    <row r="4601" s="743" customFormat="1" ht="14.25" x14ac:dyDescent="0.2"/>
    <row r="4602" s="743" customFormat="1" ht="14.25" x14ac:dyDescent="0.2"/>
    <row r="4603" s="743" customFormat="1" ht="14.25" x14ac:dyDescent="0.2"/>
    <row r="4604" s="743" customFormat="1" ht="14.25" x14ac:dyDescent="0.2"/>
    <row r="4605" s="743" customFormat="1" ht="14.25" x14ac:dyDescent="0.2"/>
    <row r="4606" s="743" customFormat="1" ht="14.25" x14ac:dyDescent="0.2"/>
    <row r="4607" s="743" customFormat="1" ht="14.25" x14ac:dyDescent="0.2"/>
    <row r="4608" s="743" customFormat="1" ht="14.25" x14ac:dyDescent="0.2"/>
    <row r="4609" s="743" customFormat="1" ht="14.25" x14ac:dyDescent="0.2"/>
    <row r="4610" s="743" customFormat="1" ht="14.25" x14ac:dyDescent="0.2"/>
    <row r="4611" s="743" customFormat="1" ht="14.25" x14ac:dyDescent="0.2"/>
    <row r="4612" s="743" customFormat="1" ht="14.25" x14ac:dyDescent="0.2"/>
    <row r="4613" s="743" customFormat="1" ht="14.25" x14ac:dyDescent="0.2"/>
    <row r="4614" s="743" customFormat="1" ht="14.25" x14ac:dyDescent="0.2"/>
    <row r="4615" s="743" customFormat="1" ht="14.25" x14ac:dyDescent="0.2"/>
    <row r="4616" s="743" customFormat="1" ht="14.25" x14ac:dyDescent="0.2"/>
    <row r="4617" s="743" customFormat="1" ht="14.25" x14ac:dyDescent="0.2"/>
    <row r="4618" s="743" customFormat="1" ht="14.25" x14ac:dyDescent="0.2"/>
    <row r="4619" s="743" customFormat="1" ht="14.25" x14ac:dyDescent="0.2"/>
    <row r="4620" s="743" customFormat="1" ht="14.25" x14ac:dyDescent="0.2"/>
    <row r="4621" s="743" customFormat="1" ht="14.25" x14ac:dyDescent="0.2"/>
    <row r="4622" s="743" customFormat="1" ht="14.25" x14ac:dyDescent="0.2"/>
    <row r="4623" s="743" customFormat="1" ht="14.25" x14ac:dyDescent="0.2"/>
    <row r="4624" s="743" customFormat="1" ht="14.25" x14ac:dyDescent="0.2"/>
    <row r="4625" s="743" customFormat="1" ht="14.25" x14ac:dyDescent="0.2"/>
    <row r="4626" s="743" customFormat="1" ht="14.25" x14ac:dyDescent="0.2"/>
    <row r="4627" s="743" customFormat="1" ht="14.25" x14ac:dyDescent="0.2"/>
    <row r="4628" s="743" customFormat="1" ht="14.25" x14ac:dyDescent="0.2"/>
    <row r="4629" s="743" customFormat="1" ht="14.25" x14ac:dyDescent="0.2"/>
    <row r="4630" s="743" customFormat="1" ht="14.25" x14ac:dyDescent="0.2"/>
    <row r="4631" s="743" customFormat="1" ht="14.25" x14ac:dyDescent="0.2"/>
    <row r="4632" s="743" customFormat="1" ht="14.25" x14ac:dyDescent="0.2"/>
    <row r="4633" s="743" customFormat="1" ht="14.25" x14ac:dyDescent="0.2"/>
    <row r="4634" s="743" customFormat="1" ht="14.25" x14ac:dyDescent="0.2"/>
    <row r="4635" s="743" customFormat="1" ht="14.25" x14ac:dyDescent="0.2"/>
    <row r="4636" s="743" customFormat="1" ht="14.25" x14ac:dyDescent="0.2"/>
    <row r="4637" s="743" customFormat="1" ht="14.25" x14ac:dyDescent="0.2"/>
    <row r="4638" s="743" customFormat="1" ht="14.25" x14ac:dyDescent="0.2"/>
    <row r="4639" s="743" customFormat="1" ht="14.25" x14ac:dyDescent="0.2"/>
    <row r="4640" s="743" customFormat="1" ht="14.25" x14ac:dyDescent="0.2"/>
    <row r="4641" s="743" customFormat="1" ht="14.25" x14ac:dyDescent="0.2"/>
    <row r="4642" s="743" customFormat="1" ht="14.25" x14ac:dyDescent="0.2"/>
    <row r="4643" s="743" customFormat="1" ht="14.25" x14ac:dyDescent="0.2"/>
    <row r="4644" s="743" customFormat="1" ht="14.25" x14ac:dyDescent="0.2"/>
    <row r="4645" s="743" customFormat="1" ht="14.25" x14ac:dyDescent="0.2"/>
    <row r="4646" s="743" customFormat="1" ht="14.25" x14ac:dyDescent="0.2"/>
    <row r="4647" s="743" customFormat="1" ht="14.25" x14ac:dyDescent="0.2"/>
    <row r="4648" s="743" customFormat="1" ht="14.25" x14ac:dyDescent="0.2"/>
    <row r="4649" s="743" customFormat="1" ht="14.25" x14ac:dyDescent="0.2"/>
    <row r="4650" s="743" customFormat="1" ht="14.25" x14ac:dyDescent="0.2"/>
    <row r="4651" s="743" customFormat="1" ht="14.25" x14ac:dyDescent="0.2"/>
    <row r="4652" s="743" customFormat="1" ht="14.25" x14ac:dyDescent="0.2"/>
    <row r="4653" s="743" customFormat="1" ht="14.25" x14ac:dyDescent="0.2"/>
    <row r="4654" s="743" customFormat="1" ht="14.25" x14ac:dyDescent="0.2"/>
    <row r="4655" s="743" customFormat="1" ht="14.25" x14ac:dyDescent="0.2"/>
    <row r="4656" s="743" customFormat="1" ht="14.25" x14ac:dyDescent="0.2"/>
    <row r="4657" s="743" customFormat="1" ht="14.25" x14ac:dyDescent="0.2"/>
    <row r="4658" s="743" customFormat="1" ht="14.25" x14ac:dyDescent="0.2"/>
    <row r="4659" s="743" customFormat="1" ht="14.25" x14ac:dyDescent="0.2"/>
    <row r="4660" s="743" customFormat="1" ht="14.25" x14ac:dyDescent="0.2"/>
    <row r="4661" s="743" customFormat="1" ht="14.25" x14ac:dyDescent="0.2"/>
    <row r="4662" s="743" customFormat="1" ht="14.25" x14ac:dyDescent="0.2"/>
    <row r="4663" s="743" customFormat="1" ht="14.25" x14ac:dyDescent="0.2"/>
    <row r="4664" s="743" customFormat="1" ht="14.25" x14ac:dyDescent="0.2"/>
    <row r="4665" s="743" customFormat="1" ht="14.25" x14ac:dyDescent="0.2"/>
    <row r="4666" s="743" customFormat="1" ht="14.25" x14ac:dyDescent="0.2"/>
    <row r="4667" s="743" customFormat="1" ht="14.25" x14ac:dyDescent="0.2"/>
    <row r="4668" s="743" customFormat="1" ht="14.25" x14ac:dyDescent="0.2"/>
    <row r="4669" s="743" customFormat="1" ht="14.25" x14ac:dyDescent="0.2"/>
    <row r="4670" s="743" customFormat="1" ht="14.25" x14ac:dyDescent="0.2"/>
    <row r="4671" s="743" customFormat="1" ht="14.25" x14ac:dyDescent="0.2"/>
    <row r="4672" s="743" customFormat="1" ht="14.25" x14ac:dyDescent="0.2"/>
    <row r="4673" s="743" customFormat="1" ht="14.25" x14ac:dyDescent="0.2"/>
    <row r="4674" s="743" customFormat="1" ht="14.25" x14ac:dyDescent="0.2"/>
    <row r="4675" s="743" customFormat="1" ht="14.25" x14ac:dyDescent="0.2"/>
    <row r="4676" s="743" customFormat="1" ht="14.25" x14ac:dyDescent="0.2"/>
    <row r="4677" s="743" customFormat="1" ht="14.25" x14ac:dyDescent="0.2"/>
    <row r="4678" s="743" customFormat="1" ht="14.25" x14ac:dyDescent="0.2"/>
    <row r="4679" s="743" customFormat="1" ht="14.25" x14ac:dyDescent="0.2"/>
    <row r="4680" s="743" customFormat="1" ht="14.25" x14ac:dyDescent="0.2"/>
    <row r="4681" s="743" customFormat="1" ht="14.25" x14ac:dyDescent="0.2"/>
    <row r="4682" s="743" customFormat="1" ht="14.25" x14ac:dyDescent="0.2"/>
    <row r="4683" s="743" customFormat="1" ht="14.25" x14ac:dyDescent="0.2"/>
    <row r="4684" s="743" customFormat="1" ht="14.25" x14ac:dyDescent="0.2"/>
    <row r="4685" s="743" customFormat="1" ht="14.25" x14ac:dyDescent="0.2"/>
    <row r="4686" s="743" customFormat="1" ht="14.25" x14ac:dyDescent="0.2"/>
    <row r="4687" s="743" customFormat="1" ht="14.25" x14ac:dyDescent="0.2"/>
    <row r="4688" s="743" customFormat="1" ht="14.25" x14ac:dyDescent="0.2"/>
    <row r="4689" s="743" customFormat="1" ht="14.25" x14ac:dyDescent="0.2"/>
    <row r="4690" s="743" customFormat="1" ht="14.25" x14ac:dyDescent="0.2"/>
    <row r="4691" s="743" customFormat="1" ht="14.25" x14ac:dyDescent="0.2"/>
    <row r="4692" s="743" customFormat="1" ht="14.25" x14ac:dyDescent="0.2"/>
    <row r="4693" s="743" customFormat="1" ht="14.25" x14ac:dyDescent="0.2"/>
    <row r="4694" s="743" customFormat="1" ht="14.25" x14ac:dyDescent="0.2"/>
    <row r="4695" s="743" customFormat="1" ht="14.25" x14ac:dyDescent="0.2"/>
    <row r="4696" s="743" customFormat="1" ht="14.25" x14ac:dyDescent="0.2"/>
    <row r="4697" s="743" customFormat="1" ht="14.25" x14ac:dyDescent="0.2"/>
    <row r="4698" s="743" customFormat="1" ht="14.25" x14ac:dyDescent="0.2"/>
    <row r="4699" s="743" customFormat="1" ht="14.25" x14ac:dyDescent="0.2"/>
    <row r="4700" s="743" customFormat="1" ht="14.25" x14ac:dyDescent="0.2"/>
    <row r="4701" s="743" customFormat="1" ht="14.25" x14ac:dyDescent="0.2"/>
    <row r="4702" s="743" customFormat="1" ht="14.25" x14ac:dyDescent="0.2"/>
    <row r="4703" s="743" customFormat="1" ht="14.25" x14ac:dyDescent="0.2"/>
    <row r="4704" s="743" customFormat="1" ht="14.25" x14ac:dyDescent="0.2"/>
    <row r="4705" s="743" customFormat="1" ht="14.25" x14ac:dyDescent="0.2"/>
    <row r="4706" s="743" customFormat="1" ht="14.25" x14ac:dyDescent="0.2"/>
    <row r="4707" s="743" customFormat="1" ht="14.25" x14ac:dyDescent="0.2"/>
    <row r="4708" s="743" customFormat="1" ht="14.25" x14ac:dyDescent="0.2"/>
    <row r="4709" s="743" customFormat="1" ht="14.25" x14ac:dyDescent="0.2"/>
    <row r="4710" s="743" customFormat="1" ht="14.25" x14ac:dyDescent="0.2"/>
    <row r="4711" s="743" customFormat="1" ht="14.25" x14ac:dyDescent="0.2"/>
    <row r="4712" s="743" customFormat="1" ht="14.25" x14ac:dyDescent="0.2"/>
    <row r="4713" s="743" customFormat="1" ht="14.25" x14ac:dyDescent="0.2"/>
    <row r="4714" s="743" customFormat="1" ht="14.25" x14ac:dyDescent="0.2"/>
    <row r="4715" s="743" customFormat="1" ht="14.25" x14ac:dyDescent="0.2"/>
    <row r="4716" s="743" customFormat="1" ht="14.25" x14ac:dyDescent="0.2"/>
    <row r="4717" s="743" customFormat="1" ht="14.25" x14ac:dyDescent="0.2"/>
    <row r="4718" s="743" customFormat="1" ht="14.25" x14ac:dyDescent="0.2"/>
    <row r="4719" s="743" customFormat="1" ht="14.25" x14ac:dyDescent="0.2"/>
    <row r="4720" s="743" customFormat="1" ht="14.25" x14ac:dyDescent="0.2"/>
    <row r="4721" s="743" customFormat="1" ht="14.25" x14ac:dyDescent="0.2"/>
    <row r="4722" s="743" customFormat="1" ht="14.25" x14ac:dyDescent="0.2"/>
    <row r="4723" s="743" customFormat="1" ht="14.25" x14ac:dyDescent="0.2"/>
    <row r="4724" s="743" customFormat="1" ht="14.25" x14ac:dyDescent="0.2"/>
    <row r="4725" s="743" customFormat="1" ht="14.25" x14ac:dyDescent="0.2"/>
    <row r="4726" s="743" customFormat="1" ht="14.25" x14ac:dyDescent="0.2"/>
    <row r="4727" s="743" customFormat="1" ht="14.25" x14ac:dyDescent="0.2"/>
    <row r="4728" s="743" customFormat="1" ht="14.25" x14ac:dyDescent="0.2"/>
    <row r="4729" s="743" customFormat="1" ht="14.25" x14ac:dyDescent="0.2"/>
    <row r="4730" s="743" customFormat="1" ht="14.25" x14ac:dyDescent="0.2"/>
    <row r="4731" s="743" customFormat="1" ht="14.25" x14ac:dyDescent="0.2"/>
    <row r="4732" s="743" customFormat="1" ht="14.25" x14ac:dyDescent="0.2"/>
    <row r="4733" s="743" customFormat="1" ht="14.25" x14ac:dyDescent="0.2"/>
    <row r="4734" s="743" customFormat="1" ht="14.25" x14ac:dyDescent="0.2"/>
    <row r="4735" s="743" customFormat="1" ht="14.25" x14ac:dyDescent="0.2"/>
    <row r="4736" s="743" customFormat="1" ht="14.25" x14ac:dyDescent="0.2"/>
    <row r="4737" s="743" customFormat="1" ht="14.25" x14ac:dyDescent="0.2"/>
    <row r="4738" s="743" customFormat="1" ht="14.25" x14ac:dyDescent="0.2"/>
    <row r="4739" s="743" customFormat="1" ht="14.25" x14ac:dyDescent="0.2"/>
    <row r="4740" s="743" customFormat="1" ht="14.25" x14ac:dyDescent="0.2"/>
    <row r="4741" s="743" customFormat="1" ht="14.25" x14ac:dyDescent="0.2"/>
    <row r="4742" s="743" customFormat="1" ht="14.25" x14ac:dyDescent="0.2"/>
    <row r="4743" s="743" customFormat="1" ht="14.25" x14ac:dyDescent="0.2"/>
    <row r="4744" s="743" customFormat="1" ht="14.25" x14ac:dyDescent="0.2"/>
    <row r="4745" s="743" customFormat="1" ht="14.25" x14ac:dyDescent="0.2"/>
    <row r="4746" s="743" customFormat="1" ht="14.25" x14ac:dyDescent="0.2"/>
    <row r="4747" s="743" customFormat="1" ht="14.25" x14ac:dyDescent="0.2"/>
    <row r="4748" s="743" customFormat="1" ht="14.25" x14ac:dyDescent="0.2"/>
    <row r="4749" s="743" customFormat="1" ht="14.25" x14ac:dyDescent="0.2"/>
    <row r="4750" s="743" customFormat="1" ht="14.25" x14ac:dyDescent="0.2"/>
    <row r="4751" s="743" customFormat="1" ht="14.25" x14ac:dyDescent="0.2"/>
    <row r="4752" s="743" customFormat="1" ht="14.25" x14ac:dyDescent="0.2"/>
    <row r="4753" s="743" customFormat="1" ht="14.25" x14ac:dyDescent="0.2"/>
    <row r="4754" s="743" customFormat="1" ht="14.25" x14ac:dyDescent="0.2"/>
    <row r="4755" s="743" customFormat="1" ht="14.25" x14ac:dyDescent="0.2"/>
    <row r="4756" s="743" customFormat="1" ht="14.25" x14ac:dyDescent="0.2"/>
    <row r="4757" s="743" customFormat="1" ht="14.25" x14ac:dyDescent="0.2"/>
    <row r="4758" s="743" customFormat="1" ht="14.25" x14ac:dyDescent="0.2"/>
    <row r="4759" s="743" customFormat="1" ht="14.25" x14ac:dyDescent="0.2"/>
    <row r="4760" s="743" customFormat="1" ht="14.25" x14ac:dyDescent="0.2"/>
    <row r="4761" s="743" customFormat="1" ht="14.25" x14ac:dyDescent="0.2"/>
    <row r="4762" s="743" customFormat="1" ht="14.25" x14ac:dyDescent="0.2"/>
    <row r="4763" s="743" customFormat="1" ht="14.25" x14ac:dyDescent="0.2"/>
    <row r="4764" s="743" customFormat="1" ht="14.25" x14ac:dyDescent="0.2"/>
    <row r="4765" s="743" customFormat="1" ht="14.25" x14ac:dyDescent="0.2"/>
    <row r="4766" s="743" customFormat="1" ht="14.25" x14ac:dyDescent="0.2"/>
    <row r="4767" s="743" customFormat="1" ht="14.25" x14ac:dyDescent="0.2"/>
    <row r="4768" s="743" customFormat="1" ht="14.25" x14ac:dyDescent="0.2"/>
    <row r="4769" s="743" customFormat="1" ht="14.25" x14ac:dyDescent="0.2"/>
    <row r="4770" s="743" customFormat="1" ht="14.25" x14ac:dyDescent="0.2"/>
    <row r="4771" s="743" customFormat="1" ht="14.25" x14ac:dyDescent="0.2"/>
    <row r="4772" s="743" customFormat="1" ht="14.25" x14ac:dyDescent="0.2"/>
    <row r="4773" s="743" customFormat="1" ht="14.25" x14ac:dyDescent="0.2"/>
    <row r="4774" s="743" customFormat="1" ht="14.25" x14ac:dyDescent="0.2"/>
    <row r="4775" s="743" customFormat="1" ht="14.25" x14ac:dyDescent="0.2"/>
    <row r="4776" s="743" customFormat="1" ht="14.25" x14ac:dyDescent="0.2"/>
    <row r="4777" s="743" customFormat="1" ht="14.25" x14ac:dyDescent="0.2"/>
    <row r="4778" s="743" customFormat="1" ht="14.25" x14ac:dyDescent="0.2"/>
    <row r="4779" s="743" customFormat="1" ht="14.25" x14ac:dyDescent="0.2"/>
    <row r="4780" s="743" customFormat="1" ht="14.25" x14ac:dyDescent="0.2"/>
    <row r="4781" s="743" customFormat="1" ht="14.25" x14ac:dyDescent="0.2"/>
    <row r="4782" s="743" customFormat="1" ht="14.25" x14ac:dyDescent="0.2"/>
    <row r="4783" s="743" customFormat="1" ht="14.25" x14ac:dyDescent="0.2"/>
    <row r="4784" s="743" customFormat="1" ht="14.25" x14ac:dyDescent="0.2"/>
    <row r="4785" s="743" customFormat="1" ht="14.25" x14ac:dyDescent="0.2"/>
    <row r="4786" s="743" customFormat="1" ht="14.25" x14ac:dyDescent="0.2"/>
    <row r="4787" s="743" customFormat="1" ht="14.25" x14ac:dyDescent="0.2"/>
    <row r="4788" s="743" customFormat="1" ht="14.25" x14ac:dyDescent="0.2"/>
    <row r="4789" s="743" customFormat="1" ht="14.25" x14ac:dyDescent="0.2"/>
    <row r="4790" s="743" customFormat="1" ht="14.25" x14ac:dyDescent="0.2"/>
    <row r="4791" s="743" customFormat="1" ht="14.25" x14ac:dyDescent="0.2"/>
    <row r="4792" s="743" customFormat="1" ht="14.25" x14ac:dyDescent="0.2"/>
    <row r="4793" s="743" customFormat="1" ht="14.25" x14ac:dyDescent="0.2"/>
    <row r="4794" s="743" customFormat="1" ht="14.25" x14ac:dyDescent="0.2"/>
    <row r="4795" s="743" customFormat="1" ht="14.25" x14ac:dyDescent="0.2"/>
    <row r="4796" s="743" customFormat="1" ht="14.25" x14ac:dyDescent="0.2"/>
    <row r="4797" s="743" customFormat="1" ht="14.25" x14ac:dyDescent="0.2"/>
    <row r="4798" s="743" customFormat="1" ht="14.25" x14ac:dyDescent="0.2"/>
    <row r="4799" s="743" customFormat="1" ht="14.25" x14ac:dyDescent="0.2"/>
    <row r="4800" s="743" customFormat="1" ht="14.25" x14ac:dyDescent="0.2"/>
    <row r="4801" s="743" customFormat="1" ht="14.25" x14ac:dyDescent="0.2"/>
    <row r="4802" s="743" customFormat="1" ht="14.25" x14ac:dyDescent="0.2"/>
    <row r="4803" s="743" customFormat="1" ht="14.25" x14ac:dyDescent="0.2"/>
    <row r="4804" s="743" customFormat="1" ht="14.25" x14ac:dyDescent="0.2"/>
    <row r="4805" s="743" customFormat="1" ht="14.25" x14ac:dyDescent="0.2"/>
    <row r="4806" s="743" customFormat="1" ht="14.25" x14ac:dyDescent="0.2"/>
    <row r="4807" s="743" customFormat="1" ht="14.25" x14ac:dyDescent="0.2"/>
    <row r="4808" s="743" customFormat="1" ht="14.25" x14ac:dyDescent="0.2"/>
    <row r="4809" s="743" customFormat="1" ht="14.25" x14ac:dyDescent="0.2"/>
    <row r="4810" s="743" customFormat="1" ht="14.25" x14ac:dyDescent="0.2"/>
    <row r="4811" s="743" customFormat="1" ht="14.25" x14ac:dyDescent="0.2"/>
    <row r="4812" s="743" customFormat="1" ht="14.25" x14ac:dyDescent="0.2"/>
    <row r="4813" s="743" customFormat="1" ht="14.25" x14ac:dyDescent="0.2"/>
    <row r="4814" s="743" customFormat="1" ht="14.25" x14ac:dyDescent="0.2"/>
    <row r="4815" s="743" customFormat="1" ht="14.25" x14ac:dyDescent="0.2"/>
    <row r="4816" s="743" customFormat="1" ht="14.25" x14ac:dyDescent="0.2"/>
    <row r="4817" s="743" customFormat="1" ht="14.25" x14ac:dyDescent="0.2"/>
    <row r="4818" s="743" customFormat="1" ht="14.25" x14ac:dyDescent="0.2"/>
    <row r="4819" s="743" customFormat="1" ht="14.25" x14ac:dyDescent="0.2"/>
    <row r="4820" s="743" customFormat="1" ht="14.25" x14ac:dyDescent="0.2"/>
    <row r="4821" s="743" customFormat="1" ht="14.25" x14ac:dyDescent="0.2"/>
    <row r="4822" s="743" customFormat="1" ht="14.25" x14ac:dyDescent="0.2"/>
    <row r="4823" s="743" customFormat="1" ht="14.25" x14ac:dyDescent="0.2"/>
    <row r="4824" s="743" customFormat="1" ht="14.25" x14ac:dyDescent="0.2"/>
    <row r="4825" s="743" customFormat="1" ht="14.25" x14ac:dyDescent="0.2"/>
    <row r="4826" s="743" customFormat="1" ht="14.25" x14ac:dyDescent="0.2"/>
    <row r="4827" s="743" customFormat="1" ht="14.25" x14ac:dyDescent="0.2"/>
    <row r="4828" s="743" customFormat="1" ht="14.25" x14ac:dyDescent="0.2"/>
    <row r="4829" s="743" customFormat="1" ht="14.25" x14ac:dyDescent="0.2"/>
    <row r="4830" s="743" customFormat="1" ht="14.25" x14ac:dyDescent="0.2"/>
    <row r="4831" s="743" customFormat="1" ht="14.25" x14ac:dyDescent="0.2"/>
    <row r="4832" s="743" customFormat="1" ht="14.25" x14ac:dyDescent="0.2"/>
    <row r="4833" s="743" customFormat="1" ht="14.25" x14ac:dyDescent="0.2"/>
    <row r="4834" s="743" customFormat="1" ht="14.25" x14ac:dyDescent="0.2"/>
    <row r="4835" s="743" customFormat="1" ht="14.25" x14ac:dyDescent="0.2"/>
    <row r="4836" s="743" customFormat="1" ht="14.25" x14ac:dyDescent="0.2"/>
    <row r="4837" s="743" customFormat="1" ht="14.25" x14ac:dyDescent="0.2"/>
    <row r="4838" s="743" customFormat="1" ht="14.25" x14ac:dyDescent="0.2"/>
    <row r="4839" s="743" customFormat="1" ht="14.25" x14ac:dyDescent="0.2"/>
    <row r="4840" s="743" customFormat="1" ht="14.25" x14ac:dyDescent="0.2"/>
    <row r="4841" s="743" customFormat="1" ht="14.25" x14ac:dyDescent="0.2"/>
    <row r="4842" s="743" customFormat="1" ht="14.25" x14ac:dyDescent="0.2"/>
    <row r="4843" s="743" customFormat="1" ht="14.25" x14ac:dyDescent="0.2"/>
    <row r="4844" s="743" customFormat="1" ht="14.25" x14ac:dyDescent="0.2"/>
    <row r="4845" s="743" customFormat="1" ht="14.25" x14ac:dyDescent="0.2"/>
    <row r="4846" s="743" customFormat="1" ht="14.25" x14ac:dyDescent="0.2"/>
    <row r="4847" s="743" customFormat="1" ht="14.25" x14ac:dyDescent="0.2"/>
    <row r="4848" s="743" customFormat="1" ht="14.25" x14ac:dyDescent="0.2"/>
    <row r="4849" s="743" customFormat="1" ht="14.25" x14ac:dyDescent="0.2"/>
    <row r="4850" s="743" customFormat="1" ht="14.25" x14ac:dyDescent="0.2"/>
    <row r="4851" s="743" customFormat="1" ht="14.25" x14ac:dyDescent="0.2"/>
    <row r="4852" s="743" customFormat="1" ht="14.25" x14ac:dyDescent="0.2"/>
    <row r="4853" s="743" customFormat="1" ht="14.25" x14ac:dyDescent="0.2"/>
    <row r="4854" s="743" customFormat="1" ht="14.25" x14ac:dyDescent="0.2"/>
  </sheetData>
  <sheetProtection algorithmName="SHA-512" hashValue="tU6GKnpPyl8MfHCP8zI4x7B17h5KiiLIxLOQjsKzizB++dIp6DTYq0MtCdHZXAi7Ai0M3SLUIw8UnrQcrLzAWw==" saltValue="BDalegNwtOedVhDYfJ1Dbg==" spinCount="100000" sheet="1" objects="1" scenarios="1"/>
  <mergeCells count="38">
    <mergeCell ref="BA146:BB146"/>
    <mergeCell ref="BA155:BB155"/>
    <mergeCell ref="D87:F87"/>
    <mergeCell ref="D90:F90"/>
    <mergeCell ref="BA147:BB153"/>
    <mergeCell ref="BA154:BB154"/>
    <mergeCell ref="C59:G59"/>
    <mergeCell ref="C27:G27"/>
    <mergeCell ref="C32:G32"/>
    <mergeCell ref="C35:F35"/>
    <mergeCell ref="C39:G39"/>
    <mergeCell ref="C43:G43"/>
    <mergeCell ref="C47:G47"/>
    <mergeCell ref="C51:G51"/>
    <mergeCell ref="D53:G53"/>
    <mergeCell ref="D55:G55"/>
    <mergeCell ref="D57:G57"/>
    <mergeCell ref="C45:G45"/>
    <mergeCell ref="C82:F82"/>
    <mergeCell ref="C83:F83"/>
    <mergeCell ref="C63:G63"/>
    <mergeCell ref="C65:G65"/>
    <mergeCell ref="C67:F67"/>
    <mergeCell ref="D69:G69"/>
    <mergeCell ref="D71:G71"/>
    <mergeCell ref="D73:G73"/>
    <mergeCell ref="D76:G76"/>
    <mergeCell ref="C80:G80"/>
    <mergeCell ref="C25:G25"/>
    <mergeCell ref="C19:G19"/>
    <mergeCell ref="C21:G21"/>
    <mergeCell ref="C34:G34"/>
    <mergeCell ref="B1:F1"/>
    <mergeCell ref="B2:F2"/>
    <mergeCell ref="E6:G7"/>
    <mergeCell ref="D15:G15"/>
    <mergeCell ref="C17:G17"/>
    <mergeCell ref="D13:F13"/>
  </mergeCells>
  <hyperlinks>
    <hyperlink ref="BA154" location="'Rate Sheet'!B131" display="Back to the rate sheet" xr:uid="{00000000-0004-0000-0000-000009000000}"/>
    <hyperlink ref="BA154:BB154" location="'Part C - Summary &amp; Verification'!A51" display="Back to the rate sheet" xr:uid="{00000000-0004-0000-0000-00000A000000}"/>
    <hyperlink ref="BA155:BB155" location="Introduction!A1" display="Back to the instructions" xr:uid="{00000000-0004-0000-0000-00000B000000}"/>
    <hyperlink ref="C27:G27" r:id="rId1" display="to learn more, or contact rates@colorado.edu to engage with us in dialogue.  We would be happy to partner" xr:uid="{FC19F7F2-F201-40E9-AA04-3D2704D4EFD7}"/>
    <hyperlink ref="F26" r:id="rId2" display="uccs-controllers-office/frequently-asked-questions/internal-sales-activity-rate" xr:uid="{DB152773-CDA8-467C-9891-37D95E74A4E4}"/>
    <hyperlink ref="D90" r:id="rId3" xr:uid="{23B464B4-A084-4334-8A3C-766D63244C64}"/>
    <hyperlink ref="C83" r:id="rId4" xr:uid="{04B83ECA-BA35-4358-AA91-0DC779FD3D8A}"/>
    <hyperlink ref="D87" r:id="rId5" xr:uid="{5127A848-8381-4102-BB7E-081A2CF8EEB3}"/>
    <hyperlink ref="D74" r:id="rId6" xr:uid="{091AFC6A-7EEE-4982-BF0A-5C322E7182AE}"/>
    <hyperlink ref="C35" r:id="rId7" xr:uid="{1854526D-A4F4-4DC4-9CEC-B02FF63BF728}"/>
  </hyperlinks>
  <printOptions horizontalCentered="1"/>
  <pageMargins left="0.25" right="0.25" top="0.75" bottom="0.75" header="0.3" footer="0.3"/>
  <pageSetup fitToHeight="0" orientation="portrait" r:id="rId8"/>
  <headerFooter alignWithMargins="0"/>
  <ignoredErrors>
    <ignoredError sqref="C6:C13 C53:C57 C69:C72 C15 C76"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N49"/>
  <sheetViews>
    <sheetView workbookViewId="0"/>
  </sheetViews>
  <sheetFormatPr defaultColWidth="9.140625" defaultRowHeight="15" x14ac:dyDescent="0.25"/>
  <cols>
    <col min="1" max="1" width="17.42578125" style="987" customWidth="1"/>
    <col min="2" max="2" width="16" style="987" bestFit="1" customWidth="1"/>
    <col min="3" max="3" width="13.140625" style="987" bestFit="1" customWidth="1"/>
    <col min="4" max="4" width="14.85546875" style="987" customWidth="1"/>
    <col min="5" max="5" width="12" style="987" customWidth="1"/>
    <col min="6" max="6" width="13.140625" style="987" bestFit="1" customWidth="1"/>
    <col min="7" max="7" width="12.85546875" style="987" bestFit="1" customWidth="1"/>
    <col min="8" max="8" width="4.42578125" style="987" customWidth="1"/>
    <col min="9" max="9" width="16.42578125" style="987" customWidth="1"/>
    <col min="10" max="10" width="16" style="987" bestFit="1" customWidth="1"/>
    <col min="11" max="15" width="12.28515625" style="987" customWidth="1"/>
    <col min="16" max="16" width="9.140625" style="987"/>
    <col min="17" max="17" width="13.7109375" style="987" customWidth="1"/>
    <col min="18" max="18" width="16" style="987" bestFit="1" customWidth="1"/>
    <col min="19" max="19" width="17.85546875" style="987" customWidth="1"/>
    <col min="20" max="20" width="15.7109375" style="987" customWidth="1"/>
    <col min="21" max="21" width="16" style="987" customWidth="1"/>
    <col min="22" max="22" width="13.140625" style="987" bestFit="1" customWidth="1"/>
    <col min="23" max="24" width="9.140625" style="987"/>
    <col min="25" max="25" width="16" style="987" customWidth="1"/>
    <col min="26" max="26" width="16" style="987" bestFit="1" customWidth="1"/>
    <col min="27" max="27" width="9.140625" style="987"/>
    <col min="28" max="28" width="14" style="987" customWidth="1"/>
    <col min="29" max="29" width="12.140625" style="987" customWidth="1"/>
    <col min="30" max="30" width="13.140625" style="987" bestFit="1" customWidth="1"/>
    <col min="31" max="32" width="9.140625" style="987"/>
    <col min="33" max="33" width="14.85546875" style="987" customWidth="1"/>
    <col min="34" max="34" width="16" style="987" bestFit="1" customWidth="1"/>
    <col min="35" max="35" width="14.42578125" style="987" customWidth="1"/>
    <col min="36" max="36" width="15.85546875" style="987" customWidth="1"/>
    <col min="37" max="37" width="12.5703125" style="987" customWidth="1"/>
    <col min="38" max="38" width="13.140625" style="987" bestFit="1" customWidth="1"/>
    <col min="39" max="16384" width="9.140625" style="987"/>
  </cols>
  <sheetData>
    <row r="1" spans="1:40" ht="18.75" x14ac:dyDescent="0.3">
      <c r="A1" s="986" t="str">
        <f>[1]Sales!A1</f>
        <v>RBSA Worksheet--Lab/Title</v>
      </c>
    </row>
    <row r="2" spans="1:40" x14ac:dyDescent="0.25">
      <c r="A2" s="987" t="str">
        <f>[1]Sales!A2</f>
        <v>Manager</v>
      </c>
    </row>
    <row r="3" spans="1:40" x14ac:dyDescent="0.25">
      <c r="A3" s="988" t="str">
        <f>[1]Sales!A3</f>
        <v>Speedtype</v>
      </c>
    </row>
    <row r="4" spans="1:40" ht="18.75" x14ac:dyDescent="0.3">
      <c r="A4" s="986"/>
    </row>
    <row r="5" spans="1:40" ht="15.75" x14ac:dyDescent="0.25">
      <c r="A5" s="997" t="s">
        <v>345</v>
      </c>
      <c r="I5" s="997" t="s">
        <v>346</v>
      </c>
      <c r="Q5" s="997" t="s">
        <v>347</v>
      </c>
      <c r="Y5" s="997" t="s">
        <v>348</v>
      </c>
      <c r="AG5" s="997" t="s">
        <v>349</v>
      </c>
    </row>
    <row r="6" spans="1:40" x14ac:dyDescent="0.25">
      <c r="A6" s="998" t="s">
        <v>350</v>
      </c>
      <c r="B6" s="991"/>
      <c r="C6" s="991"/>
      <c r="D6" s="991"/>
      <c r="E6" s="991"/>
      <c r="F6" s="991"/>
      <c r="G6" s="991"/>
      <c r="H6" s="991"/>
      <c r="I6" s="998" t="s">
        <v>350</v>
      </c>
      <c r="J6" s="991"/>
      <c r="K6" s="991"/>
      <c r="L6" s="991"/>
      <c r="M6" s="991"/>
      <c r="N6" s="991"/>
      <c r="O6" s="991"/>
      <c r="P6" s="991"/>
      <c r="Q6" s="998" t="s">
        <v>350</v>
      </c>
      <c r="R6" s="991"/>
      <c r="S6" s="991"/>
      <c r="T6" s="991"/>
      <c r="U6" s="991"/>
      <c r="V6" s="991"/>
      <c r="W6" s="991"/>
      <c r="X6" s="991"/>
      <c r="Y6" s="998" t="s">
        <v>350</v>
      </c>
      <c r="Z6" s="991"/>
      <c r="AA6" s="991"/>
      <c r="AB6" s="991"/>
      <c r="AC6" s="991"/>
      <c r="AD6" s="991"/>
      <c r="AE6" s="991"/>
      <c r="AF6" s="991"/>
      <c r="AG6" s="998" t="s">
        <v>350</v>
      </c>
      <c r="AH6" s="991"/>
      <c r="AI6" s="991"/>
      <c r="AJ6" s="991"/>
      <c r="AK6" s="991"/>
      <c r="AL6" s="991"/>
      <c r="AM6" s="991"/>
      <c r="AN6" s="991"/>
    </row>
    <row r="7" spans="1:40" ht="15.75" thickBot="1" x14ac:dyDescent="0.3">
      <c r="A7" s="999" t="s">
        <v>162</v>
      </c>
      <c r="B7" s="1000" t="s">
        <v>351</v>
      </c>
      <c r="C7" s="1000" t="s">
        <v>352</v>
      </c>
      <c r="D7" s="1000" t="s">
        <v>353</v>
      </c>
      <c r="E7" s="1000" t="s">
        <v>354</v>
      </c>
      <c r="F7" s="1000" t="s">
        <v>355</v>
      </c>
      <c r="G7" s="1000" t="s">
        <v>356</v>
      </c>
      <c r="H7" s="1001"/>
      <c r="I7" s="999" t="s">
        <v>162</v>
      </c>
      <c r="J7" s="1000" t="s">
        <v>351</v>
      </c>
      <c r="K7" s="1000" t="s">
        <v>352</v>
      </c>
      <c r="L7" s="1000" t="s">
        <v>353</v>
      </c>
      <c r="M7" s="1000" t="s">
        <v>354</v>
      </c>
      <c r="N7" s="1000" t="s">
        <v>355</v>
      </c>
      <c r="O7" s="1000" t="s">
        <v>356</v>
      </c>
      <c r="P7" s="1001"/>
      <c r="Q7" s="999" t="s">
        <v>162</v>
      </c>
      <c r="R7" s="1000" t="s">
        <v>351</v>
      </c>
      <c r="S7" s="1000" t="s">
        <v>352</v>
      </c>
      <c r="T7" s="1000" t="s">
        <v>353</v>
      </c>
      <c r="U7" s="1000" t="s">
        <v>354</v>
      </c>
      <c r="V7" s="1000" t="s">
        <v>355</v>
      </c>
      <c r="W7" s="1000" t="s">
        <v>356</v>
      </c>
      <c r="X7" s="1001"/>
      <c r="Y7" s="999" t="s">
        <v>162</v>
      </c>
      <c r="Z7" s="1000" t="s">
        <v>351</v>
      </c>
      <c r="AA7" s="1000" t="s">
        <v>352</v>
      </c>
      <c r="AB7" s="1000" t="s">
        <v>353</v>
      </c>
      <c r="AC7" s="1000" t="s">
        <v>354</v>
      </c>
      <c r="AD7" s="1000" t="s">
        <v>355</v>
      </c>
      <c r="AE7" s="1000" t="s">
        <v>356</v>
      </c>
      <c r="AF7" s="1001"/>
      <c r="AG7" s="999" t="s">
        <v>162</v>
      </c>
      <c r="AH7" s="1000" t="s">
        <v>351</v>
      </c>
      <c r="AI7" s="1000" t="s">
        <v>352</v>
      </c>
      <c r="AJ7" s="1000" t="s">
        <v>353</v>
      </c>
      <c r="AK7" s="1000" t="s">
        <v>354</v>
      </c>
      <c r="AL7" s="1000" t="s">
        <v>355</v>
      </c>
      <c r="AM7" s="1000" t="s">
        <v>356</v>
      </c>
      <c r="AN7" s="1001"/>
    </row>
    <row r="8" spans="1:40" x14ac:dyDescent="0.25">
      <c r="A8" s="987" t="s">
        <v>357</v>
      </c>
      <c r="E8" s="1002"/>
      <c r="F8" s="1003"/>
      <c r="G8" s="1004" t="e">
        <f>F8/D8*E8</f>
        <v>#DIV/0!</v>
      </c>
      <c r="H8" s="991"/>
      <c r="I8" s="987" t="s">
        <v>357</v>
      </c>
      <c r="M8" s="1002"/>
      <c r="N8" s="1003"/>
      <c r="O8" s="1004" t="e">
        <f>N8/L8*M8</f>
        <v>#DIV/0!</v>
      </c>
      <c r="P8" s="991"/>
      <c r="Q8" s="987" t="s">
        <v>357</v>
      </c>
      <c r="U8" s="1002"/>
      <c r="V8" s="1003"/>
      <c r="W8" s="1004" t="e">
        <f>V8/T8*U8</f>
        <v>#DIV/0!</v>
      </c>
      <c r="X8" s="991"/>
      <c r="Y8" s="987" t="s">
        <v>357</v>
      </c>
      <c r="AC8" s="1002"/>
      <c r="AD8" s="1003"/>
      <c r="AE8" s="1004" t="e">
        <f>AD8/AB8*AC8</f>
        <v>#DIV/0!</v>
      </c>
      <c r="AF8" s="991"/>
      <c r="AG8" s="987" t="s">
        <v>357</v>
      </c>
      <c r="AK8" s="1002"/>
      <c r="AL8" s="1003"/>
      <c r="AM8" s="1004" t="e">
        <f>AL8/AJ8*AK8</f>
        <v>#DIV/0!</v>
      </c>
      <c r="AN8" s="991"/>
    </row>
    <row r="9" spans="1:40" x14ac:dyDescent="0.25">
      <c r="A9" s="987" t="s">
        <v>358</v>
      </c>
      <c r="D9" s="1005"/>
      <c r="E9" s="1002"/>
      <c r="G9" s="1004" t="e">
        <f>J9/D9*E9</f>
        <v>#DIV/0!</v>
      </c>
      <c r="H9" s="991"/>
      <c r="I9" s="987" t="s">
        <v>358</v>
      </c>
      <c r="L9" s="1005"/>
      <c r="M9" s="1002"/>
      <c r="O9" s="1004" t="e">
        <f>R9/L9*M9</f>
        <v>#DIV/0!</v>
      </c>
      <c r="P9" s="991"/>
      <c r="Q9" s="987" t="s">
        <v>358</v>
      </c>
      <c r="T9" s="1005"/>
      <c r="U9" s="1002"/>
      <c r="W9" s="1004" t="e">
        <f>Z9/T9*U9</f>
        <v>#DIV/0!</v>
      </c>
      <c r="X9" s="991"/>
      <c r="Y9" s="987" t="s">
        <v>358</v>
      </c>
      <c r="AB9" s="1005"/>
      <c r="AC9" s="1002"/>
      <c r="AE9" s="1004" t="e">
        <f>AH9/AB9*AC9</f>
        <v>#DIV/0!</v>
      </c>
      <c r="AF9" s="991"/>
      <c r="AG9" s="987" t="s">
        <v>358</v>
      </c>
      <c r="AJ9" s="1005"/>
      <c r="AK9" s="1002"/>
      <c r="AM9" s="1004" t="e">
        <f>AP9/AJ9*AK9</f>
        <v>#DIV/0!</v>
      </c>
      <c r="AN9" s="991"/>
    </row>
    <row r="10" spans="1:40" x14ac:dyDescent="0.25">
      <c r="A10" s="987" t="s">
        <v>359</v>
      </c>
      <c r="D10" s="1005"/>
      <c r="E10" s="1002"/>
      <c r="G10" s="1004" t="e">
        <f>J10/D10*E10</f>
        <v>#DIV/0!</v>
      </c>
      <c r="H10" s="991"/>
      <c r="I10" s="987" t="s">
        <v>359</v>
      </c>
      <c r="L10" s="1005"/>
      <c r="M10" s="1002"/>
      <c r="O10" s="1004" t="e">
        <f>R10/L10*M10</f>
        <v>#DIV/0!</v>
      </c>
      <c r="P10" s="991"/>
      <c r="Q10" s="987" t="s">
        <v>359</v>
      </c>
      <c r="T10" s="1005"/>
      <c r="U10" s="1002"/>
      <c r="W10" s="1004" t="e">
        <f>Z10/T10*U10</f>
        <v>#DIV/0!</v>
      </c>
      <c r="X10" s="991"/>
      <c r="Y10" s="987" t="s">
        <v>359</v>
      </c>
      <c r="AB10" s="1005"/>
      <c r="AC10" s="1002"/>
      <c r="AE10" s="1004" t="e">
        <f>AH10/AB10*AC10</f>
        <v>#DIV/0!</v>
      </c>
      <c r="AF10" s="991"/>
      <c r="AG10" s="987" t="s">
        <v>359</v>
      </c>
      <c r="AJ10" s="1005"/>
      <c r="AK10" s="1002"/>
      <c r="AM10" s="1004" t="e">
        <f>AP10/AJ10*AK10</f>
        <v>#DIV/0!</v>
      </c>
      <c r="AN10" s="991"/>
    </row>
    <row r="11" spans="1:40" x14ac:dyDescent="0.25">
      <c r="A11" s="987" t="s">
        <v>360</v>
      </c>
      <c r="D11" s="1005"/>
      <c r="E11" s="1002"/>
      <c r="G11" s="1004" t="e">
        <f>J11/D11*E11</f>
        <v>#DIV/0!</v>
      </c>
      <c r="H11" s="991"/>
      <c r="I11" s="987" t="s">
        <v>360</v>
      </c>
      <c r="L11" s="1005"/>
      <c r="M11" s="1002"/>
      <c r="O11" s="1004" t="e">
        <f>R11/L11*M11</f>
        <v>#DIV/0!</v>
      </c>
      <c r="P11" s="991"/>
      <c r="Q11" s="987" t="s">
        <v>360</v>
      </c>
      <c r="T11" s="1005"/>
      <c r="U11" s="1002"/>
      <c r="W11" s="1004" t="e">
        <f>Z11/T11*U11</f>
        <v>#DIV/0!</v>
      </c>
      <c r="X11" s="991"/>
      <c r="Y11" s="987" t="s">
        <v>360</v>
      </c>
      <c r="AB11" s="1005"/>
      <c r="AC11" s="1002"/>
      <c r="AE11" s="1004" t="e">
        <f>AH11/AB11*AC11</f>
        <v>#DIV/0!</v>
      </c>
      <c r="AF11" s="991"/>
      <c r="AG11" s="987" t="s">
        <v>360</v>
      </c>
      <c r="AJ11" s="1005"/>
      <c r="AK11" s="1002"/>
      <c r="AM11" s="1004" t="e">
        <f>AP11/AJ11*AK11</f>
        <v>#DIV/0!</v>
      </c>
      <c r="AN11" s="991"/>
    </row>
    <row r="12" spans="1:40" x14ac:dyDescent="0.25">
      <c r="A12" s="987" t="s">
        <v>361</v>
      </c>
      <c r="D12" s="1005"/>
      <c r="E12" s="1002"/>
      <c r="G12" s="1004" t="e">
        <f>J12/D12*E12</f>
        <v>#DIV/0!</v>
      </c>
      <c r="H12" s="991"/>
      <c r="I12" s="987" t="s">
        <v>361</v>
      </c>
      <c r="L12" s="1005"/>
      <c r="M12" s="1002"/>
      <c r="O12" s="1004" t="e">
        <f>R12/L12*M12</f>
        <v>#DIV/0!</v>
      </c>
      <c r="P12" s="991"/>
      <c r="Q12" s="987" t="s">
        <v>361</v>
      </c>
      <c r="T12" s="1005"/>
      <c r="U12" s="1002"/>
      <c r="W12" s="1004" t="e">
        <f>Z12/T12*U12</f>
        <v>#DIV/0!</v>
      </c>
      <c r="X12" s="991"/>
      <c r="Y12" s="987" t="s">
        <v>361</v>
      </c>
      <c r="AB12" s="1005"/>
      <c r="AC12" s="1002"/>
      <c r="AE12" s="1004" t="e">
        <f>AH12/AB12*AC12</f>
        <v>#DIV/0!</v>
      </c>
      <c r="AF12" s="991"/>
      <c r="AG12" s="987" t="s">
        <v>361</v>
      </c>
      <c r="AJ12" s="1005"/>
      <c r="AK12" s="1002"/>
      <c r="AM12" s="1004" t="e">
        <f>AP12/AJ12*AK12</f>
        <v>#DIV/0!</v>
      </c>
      <c r="AN12" s="991"/>
    </row>
    <row r="13" spans="1:40" x14ac:dyDescent="0.25">
      <c r="E13" s="990" t="s">
        <v>362</v>
      </c>
      <c r="F13" s="1006">
        <f>SUM(F8:F12)</f>
        <v>0</v>
      </c>
      <c r="H13" s="991"/>
      <c r="M13" s="990" t="s">
        <v>362</v>
      </c>
      <c r="N13" s="1006">
        <f>SUM(N8:N12)</f>
        <v>0</v>
      </c>
      <c r="P13" s="991"/>
      <c r="U13" s="990" t="s">
        <v>362</v>
      </c>
      <c r="V13" s="1006">
        <f>SUM(V8:V12)</f>
        <v>0</v>
      </c>
      <c r="X13" s="991"/>
      <c r="AC13" s="990" t="s">
        <v>362</v>
      </c>
      <c r="AD13" s="1006">
        <f>SUM(AD8:AD12)</f>
        <v>0</v>
      </c>
      <c r="AF13" s="991"/>
      <c r="AK13" s="990" t="s">
        <v>362</v>
      </c>
      <c r="AL13" s="1006">
        <f>SUM(AL8:AL12)</f>
        <v>0</v>
      </c>
      <c r="AN13" s="991"/>
    </row>
    <row r="14" spans="1:40" x14ac:dyDescent="0.25">
      <c r="E14" s="990"/>
      <c r="F14" s="1007"/>
      <c r="H14" s="991"/>
      <c r="M14" s="990"/>
      <c r="N14" s="1007"/>
      <c r="P14" s="991"/>
      <c r="U14" s="990"/>
      <c r="V14" s="1007"/>
      <c r="X14" s="991"/>
      <c r="AC14" s="990"/>
      <c r="AD14" s="1007"/>
      <c r="AF14" s="991"/>
      <c r="AK14" s="990"/>
      <c r="AL14" s="1007"/>
      <c r="AN14" s="991"/>
    </row>
    <row r="15" spans="1:40" x14ac:dyDescent="0.25">
      <c r="A15" s="998" t="s">
        <v>363</v>
      </c>
      <c r="B15" s="991"/>
      <c r="C15" s="991"/>
      <c r="D15" s="991"/>
      <c r="E15" s="991"/>
      <c r="F15" s="991"/>
      <c r="G15" s="991"/>
      <c r="H15" s="991"/>
      <c r="I15" s="998" t="s">
        <v>363</v>
      </c>
      <c r="J15" s="991"/>
      <c r="K15" s="991"/>
      <c r="L15" s="991"/>
      <c r="M15" s="991"/>
      <c r="N15" s="991"/>
      <c r="O15" s="991"/>
      <c r="P15" s="991"/>
      <c r="Q15" s="998" t="s">
        <v>363</v>
      </c>
      <c r="R15" s="991"/>
      <c r="S15" s="991"/>
      <c r="T15" s="991"/>
      <c r="U15" s="991"/>
      <c r="V15" s="991"/>
      <c r="W15" s="991"/>
      <c r="X15" s="991"/>
      <c r="Y15" s="998" t="s">
        <v>363</v>
      </c>
      <c r="Z15" s="991"/>
      <c r="AA15" s="991"/>
      <c r="AB15" s="991"/>
      <c r="AC15" s="991"/>
      <c r="AD15" s="991"/>
      <c r="AE15" s="991"/>
      <c r="AF15" s="991"/>
      <c r="AG15" s="998" t="s">
        <v>363</v>
      </c>
      <c r="AH15" s="991"/>
      <c r="AI15" s="991"/>
      <c r="AJ15" s="991"/>
      <c r="AK15" s="991"/>
      <c r="AL15" s="991"/>
      <c r="AM15" s="991"/>
      <c r="AN15" s="991"/>
    </row>
    <row r="16" spans="1:40" s="1008" customFormat="1" ht="15.75" thickBot="1" x14ac:dyDescent="0.3">
      <c r="B16" s="1000" t="s">
        <v>364</v>
      </c>
      <c r="C16" s="1000" t="s">
        <v>365</v>
      </c>
      <c r="D16" s="1000" t="s">
        <v>109</v>
      </c>
      <c r="E16" s="990"/>
      <c r="H16" s="1001"/>
      <c r="J16" s="1000" t="s">
        <v>364</v>
      </c>
      <c r="K16" s="1000" t="s">
        <v>365</v>
      </c>
      <c r="L16" s="1000" t="s">
        <v>109</v>
      </c>
      <c r="M16" s="990"/>
      <c r="P16" s="1001"/>
      <c r="R16" s="1000" t="s">
        <v>364</v>
      </c>
      <c r="S16" s="1000" t="s">
        <v>365</v>
      </c>
      <c r="T16" s="1000" t="s">
        <v>109</v>
      </c>
      <c r="U16" s="990"/>
      <c r="X16" s="1001"/>
      <c r="Z16" s="1000" t="s">
        <v>364</v>
      </c>
      <c r="AA16" s="1000" t="s">
        <v>365</v>
      </c>
      <c r="AB16" s="1000" t="s">
        <v>109</v>
      </c>
      <c r="AC16" s="990"/>
      <c r="AF16" s="1001"/>
      <c r="AH16" s="1000" t="s">
        <v>364</v>
      </c>
      <c r="AI16" s="1000" t="s">
        <v>365</v>
      </c>
      <c r="AJ16" s="1000" t="s">
        <v>109</v>
      </c>
      <c r="AK16" s="990"/>
      <c r="AN16" s="1001"/>
    </row>
    <row r="17" spans="1:40" x14ac:dyDescent="0.25">
      <c r="A17" s="993" t="s">
        <v>366</v>
      </c>
      <c r="B17" s="1003"/>
      <c r="D17" s="1003">
        <f>B17*C17</f>
        <v>0</v>
      </c>
      <c r="E17" s="1003"/>
      <c r="H17" s="991"/>
      <c r="I17" s="993" t="s">
        <v>366</v>
      </c>
      <c r="J17" s="1003"/>
      <c r="L17" s="1003">
        <f>J17*K17</f>
        <v>0</v>
      </c>
      <c r="M17" s="1003"/>
      <c r="P17" s="991"/>
      <c r="Q17" s="993" t="s">
        <v>366</v>
      </c>
      <c r="R17" s="1003"/>
      <c r="T17" s="1003">
        <f>R17*S17</f>
        <v>0</v>
      </c>
      <c r="U17" s="1003"/>
      <c r="X17" s="991"/>
      <c r="Y17" s="993" t="s">
        <v>366</v>
      </c>
      <c r="Z17" s="1003"/>
      <c r="AB17" s="1003">
        <f>Z17*AA17</f>
        <v>0</v>
      </c>
      <c r="AC17" s="1003"/>
      <c r="AF17" s="991"/>
      <c r="AG17" s="993" t="s">
        <v>366</v>
      </c>
      <c r="AH17" s="1003"/>
      <c r="AJ17" s="1003">
        <f>AH17*AI17</f>
        <v>0</v>
      </c>
      <c r="AK17" s="1003"/>
      <c r="AN17" s="991"/>
    </row>
    <row r="18" spans="1:40" x14ac:dyDescent="0.25">
      <c r="A18" s="993" t="s">
        <v>367</v>
      </c>
      <c r="B18" s="1003"/>
      <c r="D18" s="1003">
        <f t="shared" ref="D18:D21" si="0">B18*C18</f>
        <v>0</v>
      </c>
      <c r="E18" s="1003"/>
      <c r="H18" s="991"/>
      <c r="I18" s="993" t="s">
        <v>367</v>
      </c>
      <c r="J18" s="1003"/>
      <c r="L18" s="1003">
        <f t="shared" ref="L18:L21" si="1">J18*K18</f>
        <v>0</v>
      </c>
      <c r="M18" s="1003"/>
      <c r="P18" s="991"/>
      <c r="Q18" s="993" t="s">
        <v>367</v>
      </c>
      <c r="R18" s="1003"/>
      <c r="T18" s="1003">
        <f t="shared" ref="T18:T21" si="2">R18*S18</f>
        <v>0</v>
      </c>
      <c r="U18" s="1003"/>
      <c r="X18" s="991"/>
      <c r="Y18" s="993" t="s">
        <v>367</v>
      </c>
      <c r="Z18" s="1003"/>
      <c r="AB18" s="1003">
        <f t="shared" ref="AB18:AB21" si="3">Z18*AA18</f>
        <v>0</v>
      </c>
      <c r="AC18" s="1003"/>
      <c r="AF18" s="991"/>
      <c r="AG18" s="993" t="s">
        <v>367</v>
      </c>
      <c r="AH18" s="1003"/>
      <c r="AJ18" s="1003">
        <f t="shared" ref="AJ18:AJ21" si="4">AH18*AI18</f>
        <v>0</v>
      </c>
      <c r="AK18" s="1003"/>
      <c r="AN18" s="991"/>
    </row>
    <row r="19" spans="1:40" x14ac:dyDescent="0.25">
      <c r="A19" s="993" t="s">
        <v>368</v>
      </c>
      <c r="B19" s="1003"/>
      <c r="D19" s="1003">
        <f t="shared" si="0"/>
        <v>0</v>
      </c>
      <c r="E19" s="1003"/>
      <c r="H19" s="991"/>
      <c r="I19" s="993" t="s">
        <v>368</v>
      </c>
      <c r="J19" s="1003"/>
      <c r="L19" s="1003">
        <f t="shared" si="1"/>
        <v>0</v>
      </c>
      <c r="M19" s="1003"/>
      <c r="P19" s="991"/>
      <c r="Q19" s="993" t="s">
        <v>368</v>
      </c>
      <c r="R19" s="1003"/>
      <c r="T19" s="1003">
        <f t="shared" si="2"/>
        <v>0</v>
      </c>
      <c r="U19" s="1003"/>
      <c r="X19" s="991"/>
      <c r="Y19" s="993" t="s">
        <v>368</v>
      </c>
      <c r="Z19" s="1003"/>
      <c r="AB19" s="1003">
        <f t="shared" si="3"/>
        <v>0</v>
      </c>
      <c r="AC19" s="1003"/>
      <c r="AF19" s="991"/>
      <c r="AG19" s="993" t="s">
        <v>368</v>
      </c>
      <c r="AH19" s="1003"/>
      <c r="AJ19" s="1003">
        <f t="shared" si="4"/>
        <v>0</v>
      </c>
      <c r="AK19" s="1003"/>
      <c r="AN19" s="991"/>
    </row>
    <row r="20" spans="1:40" x14ac:dyDescent="0.25">
      <c r="A20" s="993" t="s">
        <v>369</v>
      </c>
      <c r="B20" s="1003"/>
      <c r="D20" s="1003">
        <f t="shared" si="0"/>
        <v>0</v>
      </c>
      <c r="E20" s="1003"/>
      <c r="H20" s="991"/>
      <c r="I20" s="993" t="s">
        <v>369</v>
      </c>
      <c r="J20" s="1003"/>
      <c r="L20" s="1003">
        <f t="shared" si="1"/>
        <v>0</v>
      </c>
      <c r="M20" s="1003"/>
      <c r="P20" s="991"/>
      <c r="Q20" s="993" t="s">
        <v>369</v>
      </c>
      <c r="R20" s="1003"/>
      <c r="T20" s="1003">
        <f t="shared" si="2"/>
        <v>0</v>
      </c>
      <c r="U20" s="1003"/>
      <c r="X20" s="991"/>
      <c r="Y20" s="993" t="s">
        <v>369</v>
      </c>
      <c r="Z20" s="1003"/>
      <c r="AB20" s="1003">
        <f t="shared" si="3"/>
        <v>0</v>
      </c>
      <c r="AC20" s="1003"/>
      <c r="AF20" s="991"/>
      <c r="AG20" s="993" t="s">
        <v>369</v>
      </c>
      <c r="AH20" s="1003"/>
      <c r="AJ20" s="1003">
        <f t="shared" si="4"/>
        <v>0</v>
      </c>
      <c r="AK20" s="1003"/>
      <c r="AN20" s="991"/>
    </row>
    <row r="21" spans="1:40" x14ac:dyDescent="0.25">
      <c r="A21" s="993" t="s">
        <v>370</v>
      </c>
      <c r="B21" s="1003"/>
      <c r="D21" s="1003">
        <f t="shared" si="0"/>
        <v>0</v>
      </c>
      <c r="E21" s="1003"/>
      <c r="H21" s="991"/>
      <c r="I21" s="993" t="s">
        <v>370</v>
      </c>
      <c r="J21" s="1003"/>
      <c r="L21" s="1003">
        <f t="shared" si="1"/>
        <v>0</v>
      </c>
      <c r="M21" s="1003"/>
      <c r="P21" s="991"/>
      <c r="Q21" s="993" t="s">
        <v>370</v>
      </c>
      <c r="R21" s="1003"/>
      <c r="T21" s="1003">
        <f t="shared" si="2"/>
        <v>0</v>
      </c>
      <c r="U21" s="1003"/>
      <c r="X21" s="991"/>
      <c r="Y21" s="993" t="s">
        <v>370</v>
      </c>
      <c r="Z21" s="1003"/>
      <c r="AB21" s="1003">
        <f t="shared" si="3"/>
        <v>0</v>
      </c>
      <c r="AC21" s="1003"/>
      <c r="AF21" s="991"/>
      <c r="AG21" s="993" t="s">
        <v>370</v>
      </c>
      <c r="AH21" s="1003"/>
      <c r="AJ21" s="1003">
        <f t="shared" si="4"/>
        <v>0</v>
      </c>
      <c r="AK21" s="1003"/>
      <c r="AN21" s="991"/>
    </row>
    <row r="22" spans="1:40" x14ac:dyDescent="0.25">
      <c r="A22" s="993"/>
      <c r="B22" s="1003"/>
      <c r="C22" s="990" t="s">
        <v>371</v>
      </c>
      <c r="D22" s="1006">
        <f>SUM(D18:D21)</f>
        <v>0</v>
      </c>
      <c r="E22" s="1003"/>
      <c r="H22" s="991"/>
      <c r="I22" s="993"/>
      <c r="J22" s="1003"/>
      <c r="K22" s="990" t="s">
        <v>371</v>
      </c>
      <c r="L22" s="1006">
        <f>SUM(L18:L21)</f>
        <v>0</v>
      </c>
      <c r="M22" s="1003"/>
      <c r="P22" s="991"/>
      <c r="Q22" s="993"/>
      <c r="R22" s="1003"/>
      <c r="S22" s="990" t="s">
        <v>371</v>
      </c>
      <c r="T22" s="1006">
        <f>SUM(T18:T21)</f>
        <v>0</v>
      </c>
      <c r="U22" s="1003"/>
      <c r="X22" s="991"/>
      <c r="Y22" s="993"/>
      <c r="Z22" s="1003"/>
      <c r="AA22" s="990" t="s">
        <v>371</v>
      </c>
      <c r="AB22" s="1006">
        <f>SUM(AB18:AB21)</f>
        <v>0</v>
      </c>
      <c r="AC22" s="1003"/>
      <c r="AF22" s="991"/>
      <c r="AG22" s="993"/>
      <c r="AH22" s="1003"/>
      <c r="AI22" s="990" t="s">
        <v>371</v>
      </c>
      <c r="AJ22" s="1006">
        <f>SUM(AJ18:AJ21)</f>
        <v>0</v>
      </c>
      <c r="AK22" s="1003"/>
      <c r="AN22" s="991"/>
    </row>
    <row r="23" spans="1:40" x14ac:dyDescent="0.25">
      <c r="A23" s="993"/>
      <c r="B23" s="1003"/>
      <c r="C23" s="990"/>
      <c r="D23" s="1003"/>
      <c r="E23" s="1003"/>
      <c r="H23" s="991"/>
      <c r="I23" s="993"/>
      <c r="J23" s="1003"/>
      <c r="K23" s="990"/>
      <c r="L23" s="1003"/>
      <c r="M23" s="1003"/>
      <c r="P23" s="991"/>
      <c r="Q23" s="993"/>
      <c r="R23" s="1003"/>
      <c r="S23" s="990"/>
      <c r="T23" s="1003"/>
      <c r="U23" s="1003"/>
      <c r="X23" s="991"/>
      <c r="Y23" s="993"/>
      <c r="Z23" s="1003"/>
      <c r="AA23" s="990"/>
      <c r="AB23" s="1003"/>
      <c r="AC23" s="1003"/>
      <c r="AF23" s="991"/>
      <c r="AG23" s="993"/>
      <c r="AH23" s="1003"/>
      <c r="AI23" s="990"/>
      <c r="AJ23" s="1003"/>
      <c r="AK23" s="1003"/>
      <c r="AN23" s="991"/>
    </row>
    <row r="24" spans="1:40" ht="15.75" thickBot="1" x14ac:dyDescent="0.3">
      <c r="B24" s="1000" t="s">
        <v>372</v>
      </c>
      <c r="C24" s="1000" t="s">
        <v>373</v>
      </c>
      <c r="D24" s="1000" t="s">
        <v>109</v>
      </c>
      <c r="H24" s="1009"/>
      <c r="J24" s="1000" t="s">
        <v>372</v>
      </c>
      <c r="K24" s="1000" t="s">
        <v>373</v>
      </c>
      <c r="L24" s="1000" t="s">
        <v>109</v>
      </c>
      <c r="P24" s="1009"/>
      <c r="R24" s="1000" t="s">
        <v>372</v>
      </c>
      <c r="S24" s="1000" t="s">
        <v>373</v>
      </c>
      <c r="T24" s="1000" t="s">
        <v>109</v>
      </c>
      <c r="X24" s="1009"/>
      <c r="Z24" s="1000" t="s">
        <v>372</v>
      </c>
      <c r="AA24" s="1000" t="s">
        <v>373</v>
      </c>
      <c r="AB24" s="1000" t="s">
        <v>109</v>
      </c>
      <c r="AF24" s="1009"/>
      <c r="AH24" s="1000" t="s">
        <v>372</v>
      </c>
      <c r="AI24" s="1000" t="s">
        <v>373</v>
      </c>
      <c r="AJ24" s="1000" t="s">
        <v>109</v>
      </c>
      <c r="AN24" s="1009"/>
    </row>
    <row r="25" spans="1:40" x14ac:dyDescent="0.25">
      <c r="A25" s="993" t="s">
        <v>15</v>
      </c>
      <c r="C25" s="1010"/>
      <c r="D25" s="1011">
        <f>B25*C25</f>
        <v>0</v>
      </c>
      <c r="H25" s="991"/>
      <c r="I25" s="993" t="s">
        <v>15</v>
      </c>
      <c r="K25" s="1010"/>
      <c r="L25" s="1011">
        <f>J25*K25</f>
        <v>0</v>
      </c>
      <c r="P25" s="991"/>
      <c r="Q25" s="993" t="s">
        <v>15</v>
      </c>
      <c r="S25" s="1010"/>
      <c r="T25" s="1011">
        <f>R25*S25</f>
        <v>0</v>
      </c>
      <c r="X25" s="991"/>
      <c r="Y25" s="993" t="s">
        <v>15</v>
      </c>
      <c r="AA25" s="1010"/>
      <c r="AB25" s="1011">
        <f>Z25*AA25</f>
        <v>0</v>
      </c>
      <c r="AF25" s="991"/>
      <c r="AG25" s="993" t="s">
        <v>15</v>
      </c>
      <c r="AI25" s="1010"/>
      <c r="AJ25" s="1011">
        <f>AH25*AI25</f>
        <v>0</v>
      </c>
      <c r="AN25" s="991"/>
    </row>
    <row r="26" spans="1:40" x14ac:dyDescent="0.25">
      <c r="H26" s="991"/>
      <c r="P26" s="991"/>
      <c r="X26" s="991"/>
      <c r="AF26" s="991"/>
      <c r="AN26" s="991"/>
    </row>
    <row r="27" spans="1:40" x14ac:dyDescent="0.25">
      <c r="A27" s="998" t="s">
        <v>374</v>
      </c>
      <c r="B27" s="991"/>
      <c r="C27" s="991"/>
      <c r="D27" s="991"/>
      <c r="E27" s="991"/>
      <c r="F27" s="991"/>
      <c r="G27" s="991"/>
      <c r="H27" s="991"/>
      <c r="I27" s="998" t="s">
        <v>374</v>
      </c>
      <c r="J27" s="991"/>
      <c r="K27" s="991"/>
      <c r="L27" s="991"/>
      <c r="M27" s="991"/>
      <c r="N27" s="991"/>
      <c r="O27" s="991"/>
      <c r="P27" s="991"/>
      <c r="Q27" s="998" t="s">
        <v>374</v>
      </c>
      <c r="R27" s="991"/>
      <c r="S27" s="991"/>
      <c r="T27" s="991"/>
      <c r="U27" s="991"/>
      <c r="V27" s="991"/>
      <c r="W27" s="991"/>
      <c r="X27" s="991"/>
      <c r="Y27" s="998" t="s">
        <v>374</v>
      </c>
      <c r="Z27" s="991"/>
      <c r="AA27" s="991"/>
      <c r="AB27" s="991"/>
      <c r="AC27" s="991"/>
      <c r="AD27" s="991"/>
      <c r="AE27" s="991"/>
      <c r="AF27" s="991"/>
      <c r="AG27" s="998" t="s">
        <v>374</v>
      </c>
      <c r="AH27" s="991"/>
      <c r="AI27" s="991"/>
      <c r="AJ27" s="991"/>
      <c r="AK27" s="991"/>
      <c r="AL27" s="991"/>
      <c r="AM27" s="991"/>
      <c r="AN27" s="991"/>
    </row>
    <row r="28" spans="1:40" s="1008" customFormat="1" ht="15.75" thickBot="1" x14ac:dyDescent="0.3">
      <c r="B28" s="1000" t="s">
        <v>364</v>
      </c>
      <c r="C28" s="1000" t="s">
        <v>375</v>
      </c>
      <c r="D28" s="1000" t="s">
        <v>376</v>
      </c>
      <c r="E28" s="1000" t="s">
        <v>377</v>
      </c>
      <c r="F28" s="990"/>
      <c r="H28" s="1001"/>
      <c r="J28" s="1000" t="s">
        <v>364</v>
      </c>
      <c r="K28" s="1000" t="s">
        <v>375</v>
      </c>
      <c r="L28" s="1000" t="s">
        <v>376</v>
      </c>
      <c r="M28" s="1000" t="s">
        <v>377</v>
      </c>
      <c r="N28" s="990"/>
      <c r="P28" s="1001"/>
      <c r="R28" s="1000" t="s">
        <v>364</v>
      </c>
      <c r="S28" s="1000" t="s">
        <v>375</v>
      </c>
      <c r="T28" s="1000" t="s">
        <v>376</v>
      </c>
      <c r="U28" s="1000" t="s">
        <v>377</v>
      </c>
      <c r="V28" s="990"/>
      <c r="X28" s="1001"/>
      <c r="Z28" s="1000" t="s">
        <v>364</v>
      </c>
      <c r="AA28" s="1000" t="s">
        <v>375</v>
      </c>
      <c r="AB28" s="1000" t="s">
        <v>376</v>
      </c>
      <c r="AC28" s="1000" t="s">
        <v>377</v>
      </c>
      <c r="AD28" s="990"/>
      <c r="AF28" s="1001"/>
      <c r="AH28" s="1000" t="s">
        <v>364</v>
      </c>
      <c r="AI28" s="1000" t="s">
        <v>375</v>
      </c>
      <c r="AJ28" s="1000" t="s">
        <v>376</v>
      </c>
      <c r="AK28" s="1000" t="s">
        <v>377</v>
      </c>
      <c r="AL28" s="990"/>
      <c r="AN28" s="1001"/>
    </row>
    <row r="29" spans="1:40" x14ac:dyDescent="0.25">
      <c r="A29" s="1022" t="s">
        <v>393</v>
      </c>
      <c r="B29" s="1003"/>
      <c r="D29" s="1002"/>
      <c r="E29" s="1003" t="e">
        <f>B29/C29*D29</f>
        <v>#DIV/0!</v>
      </c>
      <c r="F29" s="1003"/>
      <c r="H29" s="991"/>
      <c r="I29" s="1022" t="s">
        <v>393</v>
      </c>
      <c r="J29" s="1003"/>
      <c r="L29" s="1002"/>
      <c r="M29" s="1003" t="e">
        <f>J29/K29*L29</f>
        <v>#DIV/0!</v>
      </c>
      <c r="N29" s="1003"/>
      <c r="P29" s="991"/>
      <c r="Q29" s="1022" t="s">
        <v>393</v>
      </c>
      <c r="R29" s="1003"/>
      <c r="T29" s="1002"/>
      <c r="U29" s="1003" t="e">
        <f>R29/S29*T29</f>
        <v>#DIV/0!</v>
      </c>
      <c r="V29" s="1003"/>
      <c r="X29" s="991"/>
      <c r="Y29" s="1022" t="s">
        <v>393</v>
      </c>
      <c r="Z29" s="1003"/>
      <c r="AB29" s="1002"/>
      <c r="AC29" s="1003" t="e">
        <f>Z29/AA29*AB29</f>
        <v>#DIV/0!</v>
      </c>
      <c r="AD29" s="1003"/>
      <c r="AF29" s="991"/>
      <c r="AG29" s="1022" t="s">
        <v>393</v>
      </c>
      <c r="AH29" s="1003"/>
      <c r="AJ29" s="1002"/>
      <c r="AK29" s="1003" t="e">
        <f>AH29/AI29*AJ29</f>
        <v>#DIV/0!</v>
      </c>
      <c r="AL29" s="1003"/>
      <c r="AN29" s="991"/>
    </row>
    <row r="30" spans="1:40" x14ac:dyDescent="0.25">
      <c r="A30" s="1022" t="s">
        <v>394</v>
      </c>
      <c r="B30" s="1003"/>
      <c r="D30" s="1002"/>
      <c r="E30" s="1003" t="e">
        <f t="shared" ref="E30:E32" si="5">B30/C30*D30</f>
        <v>#DIV/0!</v>
      </c>
      <c r="F30" s="1003"/>
      <c r="H30" s="991"/>
      <c r="I30" s="1022" t="s">
        <v>394</v>
      </c>
      <c r="J30" s="1003"/>
      <c r="L30" s="1002"/>
      <c r="M30" s="1003" t="e">
        <f t="shared" ref="M30:M32" si="6">J30/K30*L30</f>
        <v>#DIV/0!</v>
      </c>
      <c r="N30" s="1003"/>
      <c r="P30" s="991"/>
      <c r="Q30" s="1022" t="s">
        <v>394</v>
      </c>
      <c r="R30" s="1003"/>
      <c r="T30" s="1002"/>
      <c r="U30" s="1003" t="e">
        <f t="shared" ref="U30:U32" si="7">R30/S30*T30</f>
        <v>#DIV/0!</v>
      </c>
      <c r="V30" s="1003"/>
      <c r="X30" s="991"/>
      <c r="Y30" s="1022" t="s">
        <v>394</v>
      </c>
      <c r="Z30" s="1003"/>
      <c r="AB30" s="1002"/>
      <c r="AC30" s="1003" t="e">
        <f t="shared" ref="AC30:AC32" si="8">Z30/AA30*AB30</f>
        <v>#DIV/0!</v>
      </c>
      <c r="AD30" s="1003"/>
      <c r="AF30" s="991"/>
      <c r="AG30" s="1022" t="s">
        <v>394</v>
      </c>
      <c r="AH30" s="1003"/>
      <c r="AJ30" s="1002"/>
      <c r="AK30" s="1003" t="e">
        <f t="shared" ref="AK30:AK32" si="9">AH30/AI30*AJ30</f>
        <v>#DIV/0!</v>
      </c>
      <c r="AL30" s="1003"/>
      <c r="AN30" s="991"/>
    </row>
    <row r="31" spans="1:40" x14ac:dyDescent="0.25">
      <c r="A31" s="1022" t="s">
        <v>395</v>
      </c>
      <c r="B31" s="1003"/>
      <c r="D31" s="1002"/>
      <c r="E31" s="1003" t="e">
        <f t="shared" si="5"/>
        <v>#DIV/0!</v>
      </c>
      <c r="F31" s="1003"/>
      <c r="H31" s="991"/>
      <c r="I31" s="1022" t="s">
        <v>395</v>
      </c>
      <c r="J31" s="1003"/>
      <c r="L31" s="1002"/>
      <c r="M31" s="1003" t="e">
        <f t="shared" si="6"/>
        <v>#DIV/0!</v>
      </c>
      <c r="N31" s="1003"/>
      <c r="P31" s="991"/>
      <c r="Q31" s="1022" t="s">
        <v>395</v>
      </c>
      <c r="R31" s="1003"/>
      <c r="T31" s="1002"/>
      <c r="U31" s="1003" t="e">
        <f t="shared" si="7"/>
        <v>#DIV/0!</v>
      </c>
      <c r="V31" s="1003"/>
      <c r="X31" s="991"/>
      <c r="Y31" s="1022" t="s">
        <v>395</v>
      </c>
      <c r="Z31" s="1003"/>
      <c r="AB31" s="1002"/>
      <c r="AC31" s="1003" t="e">
        <f t="shared" si="8"/>
        <v>#DIV/0!</v>
      </c>
      <c r="AD31" s="1003"/>
      <c r="AF31" s="991"/>
      <c r="AG31" s="1022" t="s">
        <v>395</v>
      </c>
      <c r="AH31" s="1003"/>
      <c r="AJ31" s="1002"/>
      <c r="AK31" s="1003" t="e">
        <f t="shared" si="9"/>
        <v>#DIV/0!</v>
      </c>
      <c r="AL31" s="1003"/>
      <c r="AN31" s="991"/>
    </row>
    <row r="32" spans="1:40" x14ac:dyDescent="0.25">
      <c r="A32" s="1022" t="s">
        <v>396</v>
      </c>
      <c r="B32" s="1003"/>
      <c r="D32" s="1002"/>
      <c r="E32" s="1003" t="e">
        <f t="shared" si="5"/>
        <v>#DIV/0!</v>
      </c>
      <c r="F32" s="1003"/>
      <c r="H32" s="991"/>
      <c r="I32" s="1022" t="s">
        <v>396</v>
      </c>
      <c r="J32" s="1003"/>
      <c r="L32" s="1002"/>
      <c r="M32" s="1003" t="e">
        <f t="shared" si="6"/>
        <v>#DIV/0!</v>
      </c>
      <c r="N32" s="1003"/>
      <c r="P32" s="991"/>
      <c r="Q32" s="1022" t="s">
        <v>396</v>
      </c>
      <c r="R32" s="1003"/>
      <c r="T32" s="1002"/>
      <c r="U32" s="1003" t="e">
        <f t="shared" si="7"/>
        <v>#DIV/0!</v>
      </c>
      <c r="V32" s="1003"/>
      <c r="X32" s="991"/>
      <c r="Y32" s="1022" t="s">
        <v>396</v>
      </c>
      <c r="Z32" s="1003"/>
      <c r="AB32" s="1002"/>
      <c r="AC32" s="1003" t="e">
        <f t="shared" si="8"/>
        <v>#DIV/0!</v>
      </c>
      <c r="AD32" s="1003"/>
      <c r="AF32" s="991"/>
      <c r="AG32" s="1022" t="s">
        <v>396</v>
      </c>
      <c r="AH32" s="1003"/>
      <c r="AJ32" s="1002"/>
      <c r="AK32" s="1003" t="e">
        <f t="shared" si="9"/>
        <v>#DIV/0!</v>
      </c>
      <c r="AL32" s="1003"/>
      <c r="AN32" s="991"/>
    </row>
    <row r="33" spans="1:40" x14ac:dyDescent="0.25">
      <c r="D33" s="990" t="s">
        <v>378</v>
      </c>
      <c r="E33" s="1006" t="e">
        <f>SUM(E29:E32)</f>
        <v>#DIV/0!</v>
      </c>
      <c r="F33" s="1007"/>
      <c r="H33" s="991"/>
      <c r="L33" s="990" t="s">
        <v>378</v>
      </c>
      <c r="M33" s="1006" t="e">
        <f>SUM(M29:M32)</f>
        <v>#DIV/0!</v>
      </c>
      <c r="N33" s="1007"/>
      <c r="P33" s="991"/>
      <c r="T33" s="990" t="s">
        <v>378</v>
      </c>
      <c r="U33" s="1006" t="e">
        <f>SUM(U29:U32)</f>
        <v>#DIV/0!</v>
      </c>
      <c r="V33" s="1007"/>
      <c r="X33" s="991"/>
      <c r="AB33" s="990" t="s">
        <v>378</v>
      </c>
      <c r="AC33" s="1006" t="e">
        <f>SUM(AC29:AC32)</f>
        <v>#DIV/0!</v>
      </c>
      <c r="AD33" s="1007"/>
      <c r="AF33" s="991"/>
      <c r="AJ33" s="990" t="s">
        <v>378</v>
      </c>
      <c r="AK33" s="1006" t="e">
        <f>SUM(AK29:AK32)</f>
        <v>#DIV/0!</v>
      </c>
      <c r="AL33" s="1007"/>
      <c r="AN33" s="991"/>
    </row>
    <row r="34" spans="1:40" x14ac:dyDescent="0.25">
      <c r="D34" s="990"/>
      <c r="E34" s="1007"/>
      <c r="F34" s="1007"/>
      <c r="H34" s="991"/>
      <c r="L34" s="990"/>
      <c r="M34" s="1007"/>
      <c r="N34" s="1007"/>
      <c r="P34" s="991"/>
      <c r="T34" s="990"/>
      <c r="U34" s="1007"/>
      <c r="V34" s="1007"/>
      <c r="X34" s="991"/>
      <c r="AB34" s="990"/>
      <c r="AC34" s="1007"/>
      <c r="AD34" s="1007"/>
      <c r="AF34" s="991"/>
      <c r="AJ34" s="990"/>
      <c r="AK34" s="1007"/>
      <c r="AL34" s="1007"/>
      <c r="AN34" s="991"/>
    </row>
    <row r="35" spans="1:40" ht="15.75" thickBot="1" x14ac:dyDescent="0.3">
      <c r="B35" s="1000" t="s">
        <v>379</v>
      </c>
      <c r="C35" s="1000" t="s">
        <v>373</v>
      </c>
      <c r="D35" s="1000" t="s">
        <v>109</v>
      </c>
      <c r="E35" s="1007"/>
      <c r="F35" s="1007"/>
      <c r="H35" s="991"/>
      <c r="J35" s="1000" t="s">
        <v>379</v>
      </c>
      <c r="K35" s="1000" t="s">
        <v>373</v>
      </c>
      <c r="L35" s="1000" t="s">
        <v>109</v>
      </c>
      <c r="M35" s="1007"/>
      <c r="N35" s="1007"/>
      <c r="P35" s="991"/>
      <c r="R35" s="1000" t="s">
        <v>379</v>
      </c>
      <c r="S35" s="1000" t="s">
        <v>373</v>
      </c>
      <c r="T35" s="1000" t="s">
        <v>109</v>
      </c>
      <c r="U35" s="1007"/>
      <c r="V35" s="1007"/>
      <c r="X35" s="991"/>
      <c r="Z35" s="1000" t="s">
        <v>379</v>
      </c>
      <c r="AA35" s="1000" t="s">
        <v>373</v>
      </c>
      <c r="AB35" s="1000" t="s">
        <v>109</v>
      </c>
      <c r="AC35" s="1007"/>
      <c r="AD35" s="1007"/>
      <c r="AF35" s="991"/>
      <c r="AH35" s="1000" t="s">
        <v>379</v>
      </c>
      <c r="AI35" s="1000" t="s">
        <v>373</v>
      </c>
      <c r="AJ35" s="1000" t="s">
        <v>109</v>
      </c>
      <c r="AK35" s="1007"/>
      <c r="AL35" s="1007"/>
      <c r="AN35" s="991"/>
    </row>
    <row r="36" spans="1:40" x14ac:dyDescent="0.25">
      <c r="A36" s="993" t="s">
        <v>380</v>
      </c>
      <c r="C36" s="1003"/>
      <c r="D36" s="1012">
        <f>B36*C36</f>
        <v>0</v>
      </c>
      <c r="E36" s="1007"/>
      <c r="F36" s="1007"/>
      <c r="H36" s="991"/>
      <c r="I36" s="993" t="s">
        <v>380</v>
      </c>
      <c r="K36" s="1003"/>
      <c r="L36" s="1012">
        <f>J36*K36</f>
        <v>0</v>
      </c>
      <c r="M36" s="1007"/>
      <c r="N36" s="1007"/>
      <c r="P36" s="991"/>
      <c r="Q36" s="993" t="s">
        <v>380</v>
      </c>
      <c r="S36" s="1003"/>
      <c r="T36" s="1012">
        <f>R36*S36</f>
        <v>0</v>
      </c>
      <c r="U36" s="1007"/>
      <c r="V36" s="1007"/>
      <c r="X36" s="991"/>
      <c r="Y36" s="993" t="s">
        <v>380</v>
      </c>
      <c r="AA36" s="1003"/>
      <c r="AB36" s="1012">
        <f>Z36*AA36</f>
        <v>0</v>
      </c>
      <c r="AC36" s="1007"/>
      <c r="AD36" s="1007"/>
      <c r="AF36" s="991"/>
      <c r="AG36" s="993" t="s">
        <v>380</v>
      </c>
      <c r="AI36" s="1003"/>
      <c r="AJ36" s="1012">
        <f>AH36*AI36</f>
        <v>0</v>
      </c>
      <c r="AK36" s="1007"/>
      <c r="AL36" s="1007"/>
      <c r="AN36" s="991"/>
    </row>
    <row r="37" spans="1:40" x14ac:dyDescent="0.25">
      <c r="D37" s="990"/>
      <c r="E37" s="1007"/>
      <c r="F37" s="1007"/>
      <c r="H37" s="991"/>
      <c r="L37" s="990"/>
      <c r="M37" s="1007"/>
      <c r="N37" s="1007"/>
      <c r="P37" s="991"/>
      <c r="T37" s="990"/>
      <c r="U37" s="1007"/>
      <c r="V37" s="1007"/>
      <c r="X37" s="991"/>
      <c r="AB37" s="990"/>
      <c r="AC37" s="1007"/>
      <c r="AD37" s="1007"/>
      <c r="AF37" s="991"/>
      <c r="AJ37" s="990"/>
      <c r="AK37" s="1007"/>
      <c r="AL37" s="1007"/>
      <c r="AN37" s="991"/>
    </row>
    <row r="38" spans="1:40" x14ac:dyDescent="0.25">
      <c r="A38" s="998" t="s">
        <v>381</v>
      </c>
      <c r="B38" s="991"/>
      <c r="C38" s="991"/>
      <c r="D38" s="991"/>
      <c r="E38" s="991"/>
      <c r="F38" s="991"/>
      <c r="G38" s="991"/>
      <c r="H38" s="991"/>
      <c r="I38" s="998" t="s">
        <v>381</v>
      </c>
      <c r="J38" s="991"/>
      <c r="K38" s="991"/>
      <c r="L38" s="991"/>
      <c r="M38" s="991"/>
      <c r="N38" s="991"/>
      <c r="O38" s="991"/>
      <c r="P38" s="991"/>
      <c r="Q38" s="998" t="s">
        <v>381</v>
      </c>
      <c r="R38" s="991"/>
      <c r="S38" s="991"/>
      <c r="T38" s="991"/>
      <c r="U38" s="991"/>
      <c r="V38" s="991"/>
      <c r="W38" s="991"/>
      <c r="X38" s="991"/>
      <c r="Y38" s="998" t="s">
        <v>381</v>
      </c>
      <c r="Z38" s="991"/>
      <c r="AA38" s="991"/>
      <c r="AB38" s="991"/>
      <c r="AC38" s="991"/>
      <c r="AD38" s="991"/>
      <c r="AE38" s="991"/>
      <c r="AF38" s="991"/>
      <c r="AG38" s="998" t="s">
        <v>381</v>
      </c>
      <c r="AH38" s="991"/>
      <c r="AI38" s="991"/>
      <c r="AJ38" s="991"/>
      <c r="AK38" s="991"/>
      <c r="AL38" s="991"/>
      <c r="AM38" s="991"/>
      <c r="AN38" s="991"/>
    </row>
    <row r="39" spans="1:40" x14ac:dyDescent="0.25">
      <c r="A39" s="993" t="s">
        <v>382</v>
      </c>
      <c r="B39" s="1021">
        <v>7.8899999999999998E-2</v>
      </c>
      <c r="C39" s="1013"/>
      <c r="H39" s="991"/>
      <c r="I39" s="993" t="s">
        <v>382</v>
      </c>
      <c r="J39" s="1021">
        <v>7.8899999999999998E-2</v>
      </c>
      <c r="K39" s="1013"/>
      <c r="P39" s="991"/>
      <c r="Q39" s="993" t="s">
        <v>382</v>
      </c>
      <c r="R39" s="1021">
        <v>7.8899999999999998E-2</v>
      </c>
      <c r="S39" s="1013"/>
      <c r="X39" s="991"/>
      <c r="Y39" s="993" t="s">
        <v>382</v>
      </c>
      <c r="Z39" s="1021">
        <v>7.8899999999999998E-2</v>
      </c>
      <c r="AA39" s="1013"/>
      <c r="AF39" s="991"/>
      <c r="AG39" s="993" t="s">
        <v>382</v>
      </c>
      <c r="AH39" s="1021">
        <v>7.8899999999999998E-2</v>
      </c>
      <c r="AI39" s="1013"/>
      <c r="AN39" s="991"/>
    </row>
    <row r="40" spans="1:40" x14ac:dyDescent="0.25">
      <c r="A40" s="993" t="s">
        <v>383</v>
      </c>
      <c r="B40" s="1014" t="e">
        <f>SUM(B44:B46)</f>
        <v>#DIV/0!</v>
      </c>
      <c r="H40" s="991"/>
      <c r="I40" s="993" t="s">
        <v>383</v>
      </c>
      <c r="J40" s="1014" t="e">
        <f>SUM(J44:J46)</f>
        <v>#DIV/0!</v>
      </c>
      <c r="P40" s="991"/>
      <c r="Q40" s="993" t="s">
        <v>383</v>
      </c>
      <c r="R40" s="1014" t="e">
        <f>SUM(R44:R46)</f>
        <v>#DIV/0!</v>
      </c>
      <c r="X40" s="991"/>
      <c r="Y40" s="993" t="s">
        <v>383</v>
      </c>
      <c r="Z40" s="1014" t="e">
        <f>SUM(Z44:Z46)</f>
        <v>#DIV/0!</v>
      </c>
      <c r="AF40" s="991"/>
      <c r="AG40" s="993" t="s">
        <v>383</v>
      </c>
      <c r="AH40" s="1014" t="e">
        <f>SUM(AH44:AH46)</f>
        <v>#DIV/0!</v>
      </c>
      <c r="AN40" s="991"/>
    </row>
    <row r="41" spans="1:40" x14ac:dyDescent="0.25">
      <c r="A41" s="990" t="s">
        <v>384</v>
      </c>
      <c r="B41" s="1015" t="e">
        <f>B39*B40</f>
        <v>#DIV/0!</v>
      </c>
      <c r="H41" s="991"/>
      <c r="I41" s="990" t="s">
        <v>384</v>
      </c>
      <c r="J41" s="1015" t="e">
        <f>J39*J40</f>
        <v>#DIV/0!</v>
      </c>
      <c r="P41" s="991"/>
      <c r="Q41" s="990" t="s">
        <v>384</v>
      </c>
      <c r="R41" s="1015" t="e">
        <f>R39*R40</f>
        <v>#DIV/0!</v>
      </c>
      <c r="X41" s="991"/>
      <c r="Y41" s="990" t="s">
        <v>384</v>
      </c>
      <c r="Z41" s="1015" t="e">
        <f>Z39*Z40</f>
        <v>#DIV/0!</v>
      </c>
      <c r="AF41" s="991"/>
      <c r="AG41" s="990" t="s">
        <v>384</v>
      </c>
      <c r="AH41" s="1015" t="e">
        <f>AH39*AH40</f>
        <v>#DIV/0!</v>
      </c>
      <c r="AN41" s="991"/>
    </row>
    <row r="42" spans="1:40" x14ac:dyDescent="0.25">
      <c r="A42" s="993"/>
      <c r="B42" s="1016"/>
      <c r="H42" s="991"/>
      <c r="I42" s="993"/>
      <c r="J42" s="1016"/>
      <c r="P42" s="991"/>
      <c r="Q42" s="993"/>
      <c r="R42" s="1016"/>
      <c r="X42" s="991"/>
      <c r="Y42" s="993"/>
      <c r="Z42" s="1016"/>
      <c r="AF42" s="991"/>
      <c r="AG42" s="993"/>
      <c r="AH42" s="1016"/>
      <c r="AN42" s="991"/>
    </row>
    <row r="43" spans="1:40" x14ac:dyDescent="0.25">
      <c r="A43" s="998" t="s">
        <v>385</v>
      </c>
      <c r="B43" s="991"/>
      <c r="C43" s="991"/>
      <c r="D43" s="991"/>
      <c r="E43" s="991"/>
      <c r="F43" s="991"/>
      <c r="G43" s="991"/>
      <c r="H43" s="991"/>
      <c r="I43" s="998" t="s">
        <v>385</v>
      </c>
      <c r="J43" s="991"/>
      <c r="K43" s="991"/>
      <c r="L43" s="991"/>
      <c r="M43" s="991"/>
      <c r="N43" s="991"/>
      <c r="O43" s="991"/>
      <c r="P43" s="991"/>
      <c r="Q43" s="998" t="s">
        <v>385</v>
      </c>
      <c r="R43" s="991"/>
      <c r="S43" s="991"/>
      <c r="T43" s="991"/>
      <c r="U43" s="991"/>
      <c r="V43" s="991"/>
      <c r="W43" s="991"/>
      <c r="X43" s="991"/>
      <c r="Y43" s="998" t="s">
        <v>385</v>
      </c>
      <c r="Z43" s="991"/>
      <c r="AA43" s="991"/>
      <c r="AB43" s="991"/>
      <c r="AC43" s="991"/>
      <c r="AD43" s="991"/>
      <c r="AE43" s="991"/>
      <c r="AF43" s="991"/>
      <c r="AG43" s="998" t="s">
        <v>385</v>
      </c>
      <c r="AH43" s="991"/>
      <c r="AI43" s="991"/>
      <c r="AJ43" s="991"/>
      <c r="AK43" s="991"/>
      <c r="AL43" s="991"/>
      <c r="AM43" s="991"/>
      <c r="AN43" s="991"/>
    </row>
    <row r="44" spans="1:40" x14ac:dyDescent="0.25">
      <c r="A44" s="1017" t="s">
        <v>386</v>
      </c>
      <c r="B44" s="1018">
        <f>F13</f>
        <v>0</v>
      </c>
      <c r="H44" s="991"/>
      <c r="I44" s="1017" t="s">
        <v>386</v>
      </c>
      <c r="J44" s="1018">
        <f>N13</f>
        <v>0</v>
      </c>
      <c r="P44" s="991"/>
      <c r="Q44" s="1017" t="s">
        <v>386</v>
      </c>
      <c r="R44" s="1018">
        <f>V13</f>
        <v>0</v>
      </c>
      <c r="X44" s="991"/>
      <c r="Y44" s="1017" t="s">
        <v>386</v>
      </c>
      <c r="Z44" s="1018">
        <f>AD13</f>
        <v>0</v>
      </c>
      <c r="AF44" s="991"/>
      <c r="AG44" s="1017" t="s">
        <v>386</v>
      </c>
      <c r="AH44" s="1018">
        <f>AL13</f>
        <v>0</v>
      </c>
      <c r="AN44" s="991"/>
    </row>
    <row r="45" spans="1:40" x14ac:dyDescent="0.25">
      <c r="A45" s="1017" t="s">
        <v>387</v>
      </c>
      <c r="B45" s="1018">
        <f>SUM(D17:D21,D25)</f>
        <v>0</v>
      </c>
      <c r="H45" s="991"/>
      <c r="I45" s="1017" t="s">
        <v>387</v>
      </c>
      <c r="J45" s="1018">
        <f>SUM(L17:L21,L25)</f>
        <v>0</v>
      </c>
      <c r="P45" s="991"/>
      <c r="Q45" s="1017" t="s">
        <v>387</v>
      </c>
      <c r="R45" s="1018">
        <f>SUM(T17:T21,T25)</f>
        <v>0</v>
      </c>
      <c r="X45" s="991"/>
      <c r="Y45" s="1017" t="s">
        <v>387</v>
      </c>
      <c r="Z45" s="1018">
        <f>SUM(AB17:AB21,AB25)</f>
        <v>0</v>
      </c>
      <c r="AF45" s="991"/>
      <c r="AG45" s="1017" t="s">
        <v>387</v>
      </c>
      <c r="AH45" s="1018">
        <f>SUM(AJ17:AJ21,AJ25)</f>
        <v>0</v>
      </c>
      <c r="AN45" s="991"/>
    </row>
    <row r="46" spans="1:40" x14ac:dyDescent="0.25">
      <c r="A46" s="1017" t="s">
        <v>388</v>
      </c>
      <c r="B46" s="987" t="e">
        <f>E33+D36</f>
        <v>#DIV/0!</v>
      </c>
      <c r="H46" s="991"/>
      <c r="I46" s="1017" t="s">
        <v>388</v>
      </c>
      <c r="J46" s="987" t="e">
        <f>M33+L36</f>
        <v>#DIV/0!</v>
      </c>
      <c r="P46" s="991"/>
      <c r="Q46" s="1017" t="s">
        <v>388</v>
      </c>
      <c r="R46" s="987" t="e">
        <f>U33+T36</f>
        <v>#DIV/0!</v>
      </c>
      <c r="X46" s="991"/>
      <c r="Y46" s="1017" t="s">
        <v>388</v>
      </c>
      <c r="Z46" s="987" t="e">
        <f>AC33+AB36</f>
        <v>#DIV/0!</v>
      </c>
      <c r="AF46" s="991"/>
      <c r="AG46" s="1017" t="s">
        <v>388</v>
      </c>
      <c r="AH46" s="987" t="e">
        <f>AK33+AJ36</f>
        <v>#DIV/0!</v>
      </c>
      <c r="AN46" s="991"/>
    </row>
    <row r="47" spans="1:40" x14ac:dyDescent="0.25">
      <c r="A47" s="1017" t="s">
        <v>389</v>
      </c>
      <c r="B47" s="1018" t="e">
        <f>B41</f>
        <v>#DIV/0!</v>
      </c>
      <c r="H47" s="991"/>
      <c r="I47" s="1017" t="s">
        <v>389</v>
      </c>
      <c r="J47" s="1018" t="e">
        <f>J41</f>
        <v>#DIV/0!</v>
      </c>
      <c r="P47" s="991"/>
      <c r="Q47" s="1017" t="s">
        <v>389</v>
      </c>
      <c r="R47" s="1018" t="e">
        <f>R41</f>
        <v>#DIV/0!</v>
      </c>
      <c r="X47" s="991"/>
      <c r="Y47" s="1017" t="s">
        <v>389</v>
      </c>
      <c r="Z47" s="1018" t="e">
        <f>Z41</f>
        <v>#DIV/0!</v>
      </c>
      <c r="AF47" s="991"/>
      <c r="AG47" s="1017" t="s">
        <v>389</v>
      </c>
      <c r="AH47" s="1018" t="e">
        <f>AH41</f>
        <v>#DIV/0!</v>
      </c>
      <c r="AN47" s="991"/>
    </row>
    <row r="48" spans="1:40" x14ac:dyDescent="0.25">
      <c r="A48" s="1017" t="s">
        <v>390</v>
      </c>
      <c r="B48" s="1019" t="e">
        <f>SUM(B44:B47)</f>
        <v>#DIV/0!</v>
      </c>
      <c r="H48" s="991"/>
      <c r="I48" s="1017" t="s">
        <v>390</v>
      </c>
      <c r="J48" s="1019" t="e">
        <f>SUM(J44:J47)</f>
        <v>#DIV/0!</v>
      </c>
      <c r="P48" s="991"/>
      <c r="Q48" s="1017" t="s">
        <v>390</v>
      </c>
      <c r="R48" s="1019" t="e">
        <f>SUM(R44:R47)</f>
        <v>#DIV/0!</v>
      </c>
      <c r="X48" s="991"/>
      <c r="Y48" s="1017" t="s">
        <v>390</v>
      </c>
      <c r="Z48" s="1019" t="e">
        <f>SUM(Z44:Z47)</f>
        <v>#DIV/0!</v>
      </c>
      <c r="AF48" s="991"/>
      <c r="AG48" s="1017" t="s">
        <v>390</v>
      </c>
      <c r="AH48" s="1019" t="e">
        <f>SUM(AH44:AH47)</f>
        <v>#DIV/0!</v>
      </c>
      <c r="AN48" s="991"/>
    </row>
    <row r="49" spans="1:40" x14ac:dyDescent="0.25">
      <c r="A49" s="991"/>
      <c r="B49" s="991"/>
      <c r="C49" s="991"/>
      <c r="D49" s="991"/>
      <c r="E49" s="991"/>
      <c r="F49" s="991"/>
      <c r="G49" s="991"/>
      <c r="H49" s="991"/>
      <c r="I49" s="991"/>
      <c r="J49" s="991"/>
      <c r="K49" s="991"/>
      <c r="L49" s="991"/>
      <c r="M49" s="991"/>
      <c r="N49" s="991"/>
      <c r="O49" s="991"/>
      <c r="P49" s="991"/>
      <c r="Q49" s="991"/>
      <c r="R49" s="991"/>
      <c r="S49" s="991"/>
      <c r="T49" s="991"/>
      <c r="U49" s="991"/>
      <c r="V49" s="991"/>
      <c r="W49" s="991"/>
      <c r="X49" s="991"/>
      <c r="Y49" s="991"/>
      <c r="Z49" s="991"/>
      <c r="AA49" s="991"/>
      <c r="AB49" s="991"/>
      <c r="AC49" s="991"/>
      <c r="AD49" s="991"/>
      <c r="AE49" s="991"/>
      <c r="AF49" s="991"/>
      <c r="AG49" s="991"/>
      <c r="AH49" s="991"/>
      <c r="AI49" s="991"/>
      <c r="AJ49" s="991"/>
      <c r="AK49" s="991"/>
      <c r="AL49" s="991"/>
      <c r="AM49" s="991"/>
      <c r="AN49" s="991"/>
    </row>
  </sheetData>
  <sheetProtection algorithmName="SHA-512" hashValue="Qnc3EmuIcFqHQ3Nwvnwg9xSYrNakUJh2Ep0ds+f2VeQp8sphoOJU5N7EGCYawNFvVmP2w+c4TkTNgYZX1reBbg==" saltValue="OjCCUSL6nVY2fpD+C7yLEA==" spinCount="100000" sheet="1" objects="1" scenarios="1"/>
  <phoneticPr fontId="8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4" tint="0.79998168889431442"/>
    <pageSetUpPr fitToPage="1"/>
  </sheetPr>
  <dimension ref="A1:T73"/>
  <sheetViews>
    <sheetView showGridLines="0" topLeftCell="D1" workbookViewId="0">
      <selection activeCell="A2" sqref="A2"/>
    </sheetView>
  </sheetViews>
  <sheetFormatPr defaultColWidth="9.140625" defaultRowHeight="12.75" x14ac:dyDescent="0.2"/>
  <cols>
    <col min="1" max="1" width="0.7109375" style="13" customWidth="1"/>
    <col min="2" max="19" width="7.7109375" style="13" customWidth="1"/>
    <col min="20" max="20" width="0.7109375" style="13" customWidth="1"/>
    <col min="21" max="16384" width="9.140625" style="13"/>
  </cols>
  <sheetData>
    <row r="1" spans="1:20" ht="20.25" x14ac:dyDescent="0.2">
      <c r="A1" s="1091" t="str">
        <f>"UCCS "&amp;Control!C6&amp;" Rate-Based Service Activity - Multi-Item Rate Development Worksheet"</f>
        <v>UCCS FY23 Rate-Based Service Activity - Multi-Item Rate Development Worksheet</v>
      </c>
      <c r="B1" s="1091"/>
      <c r="C1" s="1091"/>
      <c r="D1" s="1091"/>
      <c r="E1" s="1091"/>
      <c r="F1" s="1091"/>
      <c r="G1" s="1091"/>
      <c r="H1" s="1091"/>
      <c r="I1" s="1091"/>
      <c r="J1" s="1091"/>
      <c r="K1" s="1091"/>
      <c r="L1" s="1091"/>
      <c r="M1" s="1091"/>
      <c r="N1" s="1091"/>
      <c r="O1" s="1091"/>
      <c r="P1" s="1091"/>
      <c r="Q1" s="1091"/>
      <c r="R1" s="1091"/>
      <c r="S1" s="1091"/>
      <c r="T1" s="1091"/>
    </row>
    <row r="2" spans="1:20" ht="4.5" customHeight="1" x14ac:dyDescent="0.2"/>
    <row r="3" spans="1:20" x14ac:dyDescent="0.2">
      <c r="A3" s="1092" t="s">
        <v>96</v>
      </c>
      <c r="B3" s="1092"/>
      <c r="C3" s="1092"/>
      <c r="D3" s="1092"/>
      <c r="E3" s="1092"/>
      <c r="F3" s="1092"/>
      <c r="G3" s="1092"/>
      <c r="H3" s="1092"/>
      <c r="I3" s="1092"/>
      <c r="J3" s="1092"/>
      <c r="K3" s="1092"/>
      <c r="L3" s="1092"/>
      <c r="M3" s="1092"/>
      <c r="N3" s="1092"/>
      <c r="O3" s="1092"/>
      <c r="P3" s="1092"/>
      <c r="Q3" s="1092"/>
      <c r="R3" s="1092"/>
      <c r="S3" s="1092"/>
      <c r="T3" s="1092"/>
    </row>
    <row r="4" spans="1:20" ht="4.5" customHeight="1" x14ac:dyDescent="0.2">
      <c r="A4" s="14"/>
      <c r="B4" s="14"/>
      <c r="C4" s="14"/>
      <c r="D4" s="14"/>
      <c r="E4" s="14"/>
      <c r="F4" s="14"/>
      <c r="G4" s="14"/>
      <c r="H4" s="14"/>
      <c r="I4" s="14"/>
      <c r="J4" s="14"/>
      <c r="K4" s="14"/>
      <c r="L4" s="14"/>
      <c r="M4" s="14"/>
      <c r="N4" s="14"/>
      <c r="O4" s="14"/>
      <c r="P4" s="14"/>
      <c r="Q4" s="14"/>
      <c r="R4" s="14"/>
      <c r="S4" s="14"/>
      <c r="T4" s="14"/>
    </row>
    <row r="5" spans="1:20" x14ac:dyDescent="0.2">
      <c r="A5" s="1184" t="s">
        <v>262</v>
      </c>
      <c r="B5" s="1184"/>
      <c r="C5" s="1184"/>
      <c r="D5" s="1184"/>
      <c r="E5" s="1184"/>
      <c r="F5" s="1184"/>
      <c r="G5" s="1184"/>
      <c r="H5" s="1184"/>
      <c r="I5" s="1184"/>
      <c r="J5" s="1184"/>
      <c r="K5" s="1184"/>
      <c r="L5" s="1184"/>
      <c r="M5" s="1184"/>
      <c r="N5" s="1184"/>
      <c r="O5" s="1184"/>
      <c r="P5" s="1184"/>
      <c r="Q5" s="1184"/>
      <c r="R5" s="1184"/>
      <c r="S5" s="1184"/>
      <c r="T5" s="1184"/>
    </row>
    <row r="6" spans="1:20" ht="4.5" customHeight="1" thickBot="1" x14ac:dyDescent="0.25"/>
    <row r="7" spans="1:20" ht="21.75" customHeight="1" x14ac:dyDescent="0.2">
      <c r="A7" s="15"/>
      <c r="B7" s="924" t="s">
        <v>308</v>
      </c>
      <c r="C7" s="16" t="str">
        <f>IF(L9="","Complete Certification tab first","General Information")</f>
        <v>General Information</v>
      </c>
      <c r="D7" s="16"/>
      <c r="E7" s="16"/>
      <c r="F7" s="16"/>
      <c r="G7" s="16"/>
      <c r="H7" s="16"/>
      <c r="I7" s="16"/>
      <c r="J7" s="16"/>
      <c r="K7" s="16"/>
      <c r="L7" s="16"/>
      <c r="M7" s="16"/>
      <c r="N7" s="16"/>
      <c r="O7" s="16"/>
      <c r="P7" s="16"/>
      <c r="Q7" s="1104" t="str">
        <f>IF(AND(ISBLANK(R9)=FALSE,ISBLANK(L9)=FALSE,ISBLANK(Q11)=FALSE),"Step Complete","")</f>
        <v>Step Complete</v>
      </c>
      <c r="R7" s="1104"/>
      <c r="S7" s="1104"/>
      <c r="T7" s="17"/>
    </row>
    <row r="8" spans="1:20" ht="4.5" customHeight="1" x14ac:dyDescent="0.2">
      <c r="A8" s="18"/>
      <c r="B8" s="19"/>
      <c r="C8" s="19"/>
      <c r="D8" s="19"/>
      <c r="E8" s="19"/>
      <c r="F8" s="19"/>
      <c r="G8" s="19"/>
      <c r="H8" s="19"/>
      <c r="I8" s="19"/>
      <c r="J8" s="19"/>
      <c r="K8" s="19"/>
      <c r="L8" s="19"/>
      <c r="M8" s="19"/>
      <c r="N8" s="19"/>
      <c r="O8" s="19"/>
      <c r="P8" s="19"/>
      <c r="Q8" s="20"/>
      <c r="R8" s="20"/>
      <c r="S8" s="20"/>
      <c r="T8" s="21"/>
    </row>
    <row r="9" spans="1:20" x14ac:dyDescent="0.2">
      <c r="A9" s="22"/>
      <c r="B9" s="23" t="s">
        <v>88</v>
      </c>
      <c r="C9" s="24">
        <v>29</v>
      </c>
      <c r="D9" s="25"/>
      <c r="E9" s="23" t="s">
        <v>89</v>
      </c>
      <c r="F9" s="24">
        <v>11111</v>
      </c>
      <c r="G9" s="25"/>
      <c r="H9" s="23" t="s">
        <v>90</v>
      </c>
      <c r="I9" s="24">
        <v>55555</v>
      </c>
      <c r="J9" s="25"/>
      <c r="K9" s="23" t="s">
        <v>91</v>
      </c>
      <c r="L9" s="1094">
        <v>12912435</v>
      </c>
      <c r="M9" s="1094"/>
      <c r="N9" s="25"/>
      <c r="O9" s="25"/>
      <c r="Q9" s="26" t="s">
        <v>152</v>
      </c>
      <c r="R9" s="847">
        <v>3</v>
      </c>
      <c r="S9" s="25"/>
      <c r="T9" s="27"/>
    </row>
    <row r="10" spans="1:20" x14ac:dyDescent="0.2">
      <c r="A10" s="22"/>
      <c r="B10" s="25"/>
      <c r="C10" s="25"/>
      <c r="D10" s="25"/>
      <c r="E10" s="25"/>
      <c r="F10" s="28"/>
      <c r="G10" s="28"/>
      <c r="H10" s="25"/>
      <c r="I10" s="25"/>
      <c r="J10" s="25"/>
      <c r="K10" s="25"/>
      <c r="L10" s="25"/>
      <c r="M10" s="25"/>
      <c r="N10" s="25"/>
      <c r="O10" s="25"/>
      <c r="P10" s="25"/>
      <c r="Q10" s="25"/>
      <c r="R10" s="25"/>
      <c r="S10" s="25"/>
      <c r="T10" s="29"/>
    </row>
    <row r="11" spans="1:20" x14ac:dyDescent="0.2">
      <c r="A11" s="22"/>
      <c r="B11" s="25"/>
      <c r="C11" s="23" t="s">
        <v>92</v>
      </c>
      <c r="D11" s="1095" t="str">
        <f>IF(ISBLANK(Certification!E13),"",Certification!E13)</f>
        <v/>
      </c>
      <c r="E11" s="1095"/>
      <c r="F11" s="1095"/>
      <c r="G11" s="1095"/>
      <c r="H11" s="1095"/>
      <c r="I11" s="25"/>
      <c r="J11" s="25"/>
      <c r="K11" s="25"/>
      <c r="L11" s="23"/>
      <c r="M11" s="30"/>
      <c r="N11" s="30"/>
      <c r="O11" s="30"/>
      <c r="P11" s="31" t="s">
        <v>170</v>
      </c>
      <c r="Q11" s="1185" t="s">
        <v>171</v>
      </c>
      <c r="R11" s="1186"/>
      <c r="S11" s="1187"/>
      <c r="T11" s="29"/>
    </row>
    <row r="12" spans="1:20" ht="4.5" customHeight="1" thickBot="1" x14ac:dyDescent="0.25">
      <c r="A12" s="32"/>
      <c r="B12" s="33"/>
      <c r="C12" s="33"/>
      <c r="D12" s="33"/>
      <c r="E12" s="33"/>
      <c r="F12" s="33"/>
      <c r="G12" s="33"/>
      <c r="H12" s="33"/>
      <c r="I12" s="33"/>
      <c r="J12" s="33"/>
      <c r="K12" s="34"/>
      <c r="L12" s="34"/>
      <c r="M12" s="34"/>
      <c r="N12" s="34"/>
      <c r="O12" s="34"/>
      <c r="P12" s="34"/>
      <c r="Q12" s="34"/>
      <c r="R12" s="34"/>
      <c r="S12" s="34"/>
      <c r="T12" s="35"/>
    </row>
    <row r="13" spans="1:20" ht="13.5" thickBot="1" x14ac:dyDescent="0.25"/>
    <row r="14" spans="1:20" ht="21.75" customHeight="1" x14ac:dyDescent="0.2">
      <c r="A14" s="15"/>
      <c r="B14" s="924" t="s">
        <v>309</v>
      </c>
      <c r="C14" s="16" t="str">
        <f>IF(Q7&lt;&gt;"Step Complete","Complete Step 1 first","Products &amp; Services")</f>
        <v>Products &amp; Services</v>
      </c>
      <c r="D14" s="16"/>
      <c r="E14" s="16"/>
      <c r="F14" s="16"/>
      <c r="G14" s="16"/>
      <c r="H14" s="16"/>
      <c r="I14" s="16"/>
      <c r="J14" s="16"/>
      <c r="K14" s="16"/>
      <c r="L14" s="16"/>
      <c r="M14" s="16"/>
      <c r="N14" s="16"/>
      <c r="O14" s="16"/>
      <c r="P14" s="16"/>
      <c r="Q14" s="1105" t="str">
        <f>IF(AND(ISNUMBER(R9),R9&gt;0,R9&lt;26,Q7="Step Complete"),IF(COUNTA(D18:J42)=R9*2,"Step Complete",""),IF(AND(ISNUMBER(R9),R9&gt;25,R9&lt;51,Q7="Step Complete"),IF((COUNTA(D18:J42)+COUNTA(M18:S42))=R9*2,"Step Complete",""),""))</f>
        <v>Step Complete</v>
      </c>
      <c r="R14" s="1105"/>
      <c r="S14" s="1105"/>
      <c r="T14" s="17"/>
    </row>
    <row r="15" spans="1:20" x14ac:dyDescent="0.2">
      <c r="A15" s="36"/>
      <c r="B15" s="37" t="s">
        <v>95</v>
      </c>
      <c r="C15" s="38"/>
      <c r="D15" s="38"/>
      <c r="E15" s="38"/>
      <c r="F15" s="38"/>
      <c r="G15" s="38"/>
      <c r="H15" s="38"/>
      <c r="I15" s="38"/>
      <c r="J15" s="38"/>
      <c r="K15" s="38"/>
      <c r="L15" s="38"/>
      <c r="M15" s="38"/>
      <c r="N15" s="38"/>
      <c r="O15" s="38"/>
      <c r="P15" s="38"/>
      <c r="Q15" s="38"/>
      <c r="R15" s="38"/>
      <c r="S15" s="38"/>
      <c r="T15" s="39"/>
    </row>
    <row r="16" spans="1:20" x14ac:dyDescent="0.2">
      <c r="A16" s="36"/>
      <c r="B16" s="38"/>
      <c r="C16" s="38"/>
      <c r="D16" s="38"/>
      <c r="E16" s="38"/>
      <c r="F16" s="38"/>
      <c r="G16" s="38"/>
      <c r="H16" s="38"/>
      <c r="I16" s="38"/>
      <c r="J16" s="38"/>
      <c r="K16" s="38"/>
      <c r="L16" s="38"/>
      <c r="M16" s="38"/>
      <c r="N16" s="38"/>
      <c r="O16" s="38"/>
      <c r="P16" s="38"/>
      <c r="Q16" s="38"/>
      <c r="R16" s="38"/>
      <c r="S16" s="38"/>
      <c r="T16" s="39"/>
    </row>
    <row r="17" spans="1:20" x14ac:dyDescent="0.2">
      <c r="A17" s="36"/>
      <c r="C17" s="830" t="s">
        <v>93</v>
      </c>
      <c r="D17" s="1097" t="s">
        <v>94</v>
      </c>
      <c r="E17" s="1097"/>
      <c r="F17" s="1097"/>
      <c r="G17" s="1097"/>
      <c r="H17" s="1097"/>
      <c r="I17" s="1097" t="s">
        <v>187</v>
      </c>
      <c r="J17" s="1097"/>
      <c r="L17" s="830" t="str">
        <f>IF(R9&gt;25,"Item #","")</f>
        <v/>
      </c>
      <c r="M17" s="1097" t="str">
        <f>IF(R9&gt;25,"Item name","")</f>
        <v/>
      </c>
      <c r="N17" s="1097"/>
      <c r="O17" s="1097"/>
      <c r="P17" s="1097"/>
      <c r="Q17" s="1097"/>
      <c r="R17" s="1097" t="str">
        <f>IF(R9&gt;25,"Unit of sale","")</f>
        <v/>
      </c>
      <c r="S17" s="1097"/>
      <c r="T17" s="39"/>
    </row>
    <row r="18" spans="1:20" x14ac:dyDescent="0.2">
      <c r="A18" s="36"/>
      <c r="C18" s="41">
        <f>IF(ISNUMBER(R9),1,"")</f>
        <v>1</v>
      </c>
      <c r="D18" s="1182" t="s">
        <v>263</v>
      </c>
      <c r="E18" s="1182"/>
      <c r="F18" s="1182"/>
      <c r="G18" s="1182"/>
      <c r="H18" s="1182"/>
      <c r="I18" s="1183" t="s">
        <v>267</v>
      </c>
      <c r="J18" s="1183"/>
      <c r="L18" s="41" t="str">
        <f>IF(C42="","",IF((C42+1)&gt;$R$9,"",C42+1))</f>
        <v/>
      </c>
      <c r="M18" s="1182"/>
      <c r="N18" s="1182"/>
      <c r="O18" s="1182"/>
      <c r="P18" s="1182"/>
      <c r="Q18" s="1182"/>
      <c r="R18" s="1183"/>
      <c r="S18" s="1183"/>
      <c r="T18" s="39"/>
    </row>
    <row r="19" spans="1:20" x14ac:dyDescent="0.2">
      <c r="A19" s="36"/>
      <c r="C19" s="41">
        <f t="shared" ref="C19:C42" si="0">IF(C18="","",IF((C18+1)&gt;$R$9,"",C18+1))</f>
        <v>2</v>
      </c>
      <c r="D19" s="1188" t="s">
        <v>268</v>
      </c>
      <c r="E19" s="1188"/>
      <c r="F19" s="1188"/>
      <c r="G19" s="1188"/>
      <c r="H19" s="1188"/>
      <c r="I19" s="1183" t="s">
        <v>266</v>
      </c>
      <c r="J19" s="1183"/>
      <c r="L19" s="41" t="str">
        <f t="shared" ref="L19:L42" si="1">IF(L18="","",IF((L18+1)&gt;$R$9,"",L18+1))</f>
        <v/>
      </c>
      <c r="M19" s="1182"/>
      <c r="N19" s="1182"/>
      <c r="O19" s="1182"/>
      <c r="P19" s="1182"/>
      <c r="Q19" s="1182"/>
      <c r="R19" s="1183"/>
      <c r="S19" s="1183"/>
      <c r="T19" s="39"/>
    </row>
    <row r="20" spans="1:20" x14ac:dyDescent="0.2">
      <c r="A20" s="36"/>
      <c r="C20" s="41">
        <f t="shared" si="0"/>
        <v>3</v>
      </c>
      <c r="D20" s="1182" t="s">
        <v>264</v>
      </c>
      <c r="E20" s="1182"/>
      <c r="F20" s="1182"/>
      <c r="G20" s="1182"/>
      <c r="H20" s="1182"/>
      <c r="I20" s="1183" t="s">
        <v>265</v>
      </c>
      <c r="J20" s="1183"/>
      <c r="L20" s="41" t="str">
        <f t="shared" si="1"/>
        <v/>
      </c>
      <c r="M20" s="1182"/>
      <c r="N20" s="1182"/>
      <c r="O20" s="1182"/>
      <c r="P20" s="1182"/>
      <c r="Q20" s="1182"/>
      <c r="R20" s="1183"/>
      <c r="S20" s="1183"/>
      <c r="T20" s="39"/>
    </row>
    <row r="21" spans="1:20" x14ac:dyDescent="0.2">
      <c r="A21" s="36"/>
      <c r="C21" s="41" t="str">
        <f t="shared" si="0"/>
        <v/>
      </c>
      <c r="D21" s="1182"/>
      <c r="E21" s="1182"/>
      <c r="F21" s="1182"/>
      <c r="G21" s="1182"/>
      <c r="H21" s="1182"/>
      <c r="I21" s="1183"/>
      <c r="J21" s="1183"/>
      <c r="L21" s="41" t="str">
        <f t="shared" si="1"/>
        <v/>
      </c>
      <c r="M21" s="1182"/>
      <c r="N21" s="1182"/>
      <c r="O21" s="1182"/>
      <c r="P21" s="1182"/>
      <c r="Q21" s="1182"/>
      <c r="R21" s="1183"/>
      <c r="S21" s="1183"/>
      <c r="T21" s="39"/>
    </row>
    <row r="22" spans="1:20" x14ac:dyDescent="0.2">
      <c r="A22" s="42"/>
      <c r="C22" s="41" t="str">
        <f t="shared" si="0"/>
        <v/>
      </c>
      <c r="D22" s="1182"/>
      <c r="E22" s="1182"/>
      <c r="F22" s="1182"/>
      <c r="G22" s="1182"/>
      <c r="H22" s="1182"/>
      <c r="I22" s="1183"/>
      <c r="J22" s="1183"/>
      <c r="L22" s="41" t="str">
        <f t="shared" si="1"/>
        <v/>
      </c>
      <c r="M22" s="1182"/>
      <c r="N22" s="1182"/>
      <c r="O22" s="1182"/>
      <c r="P22" s="1182"/>
      <c r="Q22" s="1182"/>
      <c r="R22" s="1183"/>
      <c r="S22" s="1183"/>
      <c r="T22" s="39"/>
    </row>
    <row r="23" spans="1:20" x14ac:dyDescent="0.2">
      <c r="A23" s="42"/>
      <c r="C23" s="41" t="str">
        <f t="shared" si="0"/>
        <v/>
      </c>
      <c r="D23" s="1182"/>
      <c r="E23" s="1182"/>
      <c r="F23" s="1182"/>
      <c r="G23" s="1182"/>
      <c r="H23" s="1182"/>
      <c r="I23" s="1183"/>
      <c r="J23" s="1183"/>
      <c r="L23" s="41" t="str">
        <f t="shared" si="1"/>
        <v/>
      </c>
      <c r="M23" s="1182"/>
      <c r="N23" s="1182"/>
      <c r="O23" s="1182"/>
      <c r="P23" s="1182"/>
      <c r="Q23" s="1182"/>
      <c r="R23" s="1183"/>
      <c r="S23" s="1183"/>
      <c r="T23" s="39"/>
    </row>
    <row r="24" spans="1:20" x14ac:dyDescent="0.2">
      <c r="A24" s="42"/>
      <c r="C24" s="41" t="str">
        <f t="shared" si="0"/>
        <v/>
      </c>
      <c r="D24" s="1182"/>
      <c r="E24" s="1182"/>
      <c r="F24" s="1182"/>
      <c r="G24" s="1182"/>
      <c r="H24" s="1182"/>
      <c r="I24" s="1183"/>
      <c r="J24" s="1183"/>
      <c r="L24" s="41" t="str">
        <f t="shared" si="1"/>
        <v/>
      </c>
      <c r="M24" s="1182"/>
      <c r="N24" s="1182"/>
      <c r="O24" s="1182"/>
      <c r="P24" s="1182"/>
      <c r="Q24" s="1182"/>
      <c r="R24" s="1183"/>
      <c r="S24" s="1183"/>
      <c r="T24" s="39"/>
    </row>
    <row r="25" spans="1:20" x14ac:dyDescent="0.2">
      <c r="A25" s="42"/>
      <c r="C25" s="41" t="str">
        <f t="shared" si="0"/>
        <v/>
      </c>
      <c r="D25" s="1182"/>
      <c r="E25" s="1182"/>
      <c r="F25" s="1182"/>
      <c r="G25" s="1182"/>
      <c r="H25" s="1182"/>
      <c r="I25" s="1183"/>
      <c r="J25" s="1183"/>
      <c r="L25" s="41" t="str">
        <f t="shared" si="1"/>
        <v/>
      </c>
      <c r="M25" s="1182"/>
      <c r="N25" s="1182"/>
      <c r="O25" s="1182"/>
      <c r="P25" s="1182"/>
      <c r="Q25" s="1182"/>
      <c r="R25" s="1183"/>
      <c r="S25" s="1183"/>
      <c r="T25" s="39"/>
    </row>
    <row r="26" spans="1:20" x14ac:dyDescent="0.2">
      <c r="A26" s="42"/>
      <c r="C26" s="41" t="str">
        <f t="shared" si="0"/>
        <v/>
      </c>
      <c r="D26" s="1182"/>
      <c r="E26" s="1182"/>
      <c r="F26" s="1182"/>
      <c r="G26" s="1182"/>
      <c r="H26" s="1182"/>
      <c r="I26" s="1183"/>
      <c r="J26" s="1183"/>
      <c r="L26" s="41" t="str">
        <f t="shared" si="1"/>
        <v/>
      </c>
      <c r="M26" s="1182"/>
      <c r="N26" s="1182"/>
      <c r="O26" s="1182"/>
      <c r="P26" s="1182"/>
      <c r="Q26" s="1182"/>
      <c r="R26" s="1183"/>
      <c r="S26" s="1183"/>
      <c r="T26" s="39"/>
    </row>
    <row r="27" spans="1:20" x14ac:dyDescent="0.2">
      <c r="A27" s="42"/>
      <c r="C27" s="41" t="str">
        <f t="shared" si="0"/>
        <v/>
      </c>
      <c r="D27" s="1182"/>
      <c r="E27" s="1182"/>
      <c r="F27" s="1182"/>
      <c r="G27" s="1182"/>
      <c r="H27" s="1182"/>
      <c r="I27" s="1183"/>
      <c r="J27" s="1183"/>
      <c r="L27" s="41" t="str">
        <f t="shared" si="1"/>
        <v/>
      </c>
      <c r="M27" s="1182"/>
      <c r="N27" s="1182"/>
      <c r="O27" s="1182"/>
      <c r="P27" s="1182"/>
      <c r="Q27" s="1182"/>
      <c r="R27" s="1183"/>
      <c r="S27" s="1183"/>
      <c r="T27" s="39"/>
    </row>
    <row r="28" spans="1:20" x14ac:dyDescent="0.2">
      <c r="A28" s="42"/>
      <c r="C28" s="41" t="str">
        <f t="shared" si="0"/>
        <v/>
      </c>
      <c r="D28" s="1182"/>
      <c r="E28" s="1182"/>
      <c r="F28" s="1182"/>
      <c r="G28" s="1182"/>
      <c r="H28" s="1182"/>
      <c r="I28" s="1183"/>
      <c r="J28" s="1183"/>
      <c r="L28" s="41" t="str">
        <f t="shared" si="1"/>
        <v/>
      </c>
      <c r="M28" s="1182"/>
      <c r="N28" s="1182"/>
      <c r="O28" s="1182"/>
      <c r="P28" s="1182"/>
      <c r="Q28" s="1182"/>
      <c r="R28" s="1183"/>
      <c r="S28" s="1183"/>
      <c r="T28" s="39"/>
    </row>
    <row r="29" spans="1:20" x14ac:dyDescent="0.2">
      <c r="A29" s="42"/>
      <c r="C29" s="41" t="str">
        <f t="shared" si="0"/>
        <v/>
      </c>
      <c r="D29" s="1182"/>
      <c r="E29" s="1182"/>
      <c r="F29" s="1182"/>
      <c r="G29" s="1182"/>
      <c r="H29" s="1182"/>
      <c r="I29" s="1183"/>
      <c r="J29" s="1183"/>
      <c r="L29" s="41" t="str">
        <f t="shared" si="1"/>
        <v/>
      </c>
      <c r="M29" s="1182"/>
      <c r="N29" s="1182"/>
      <c r="O29" s="1182"/>
      <c r="P29" s="1182"/>
      <c r="Q29" s="1182"/>
      <c r="R29" s="1183"/>
      <c r="S29" s="1183"/>
      <c r="T29" s="39"/>
    </row>
    <row r="30" spans="1:20" x14ac:dyDescent="0.2">
      <c r="A30" s="42"/>
      <c r="C30" s="41" t="str">
        <f t="shared" si="0"/>
        <v/>
      </c>
      <c r="D30" s="1182"/>
      <c r="E30" s="1182"/>
      <c r="F30" s="1182"/>
      <c r="G30" s="1182"/>
      <c r="H30" s="1182"/>
      <c r="I30" s="1183"/>
      <c r="J30" s="1183"/>
      <c r="L30" s="41" t="str">
        <f t="shared" si="1"/>
        <v/>
      </c>
      <c r="M30" s="1182"/>
      <c r="N30" s="1182"/>
      <c r="O30" s="1182"/>
      <c r="P30" s="1182"/>
      <c r="Q30" s="1182"/>
      <c r="R30" s="1183"/>
      <c r="S30" s="1183"/>
      <c r="T30" s="39"/>
    </row>
    <row r="31" spans="1:20" x14ac:dyDescent="0.2">
      <c r="A31" s="42"/>
      <c r="C31" s="41" t="str">
        <f t="shared" si="0"/>
        <v/>
      </c>
      <c r="D31" s="1182"/>
      <c r="E31" s="1182"/>
      <c r="F31" s="1182"/>
      <c r="G31" s="1182"/>
      <c r="H31" s="1182"/>
      <c r="I31" s="1183"/>
      <c r="J31" s="1183"/>
      <c r="L31" s="41" t="str">
        <f t="shared" si="1"/>
        <v/>
      </c>
      <c r="M31" s="1182"/>
      <c r="N31" s="1182"/>
      <c r="O31" s="1182"/>
      <c r="P31" s="1182"/>
      <c r="Q31" s="1182"/>
      <c r="R31" s="1183"/>
      <c r="S31" s="1183"/>
      <c r="T31" s="39"/>
    </row>
    <row r="32" spans="1:20" x14ac:dyDescent="0.2">
      <c r="A32" s="42"/>
      <c r="C32" s="41" t="str">
        <f t="shared" si="0"/>
        <v/>
      </c>
      <c r="D32" s="1182"/>
      <c r="E32" s="1182"/>
      <c r="F32" s="1182"/>
      <c r="G32" s="1182"/>
      <c r="H32" s="1182"/>
      <c r="I32" s="1183"/>
      <c r="J32" s="1183"/>
      <c r="L32" s="41" t="str">
        <f t="shared" si="1"/>
        <v/>
      </c>
      <c r="M32" s="1182"/>
      <c r="N32" s="1182"/>
      <c r="O32" s="1182"/>
      <c r="P32" s="1182"/>
      <c r="Q32" s="1182"/>
      <c r="R32" s="1183"/>
      <c r="S32" s="1183"/>
      <c r="T32" s="39"/>
    </row>
    <row r="33" spans="1:20" x14ac:dyDescent="0.2">
      <c r="A33" s="42"/>
      <c r="C33" s="41" t="str">
        <f t="shared" si="0"/>
        <v/>
      </c>
      <c r="D33" s="1182"/>
      <c r="E33" s="1182"/>
      <c r="F33" s="1182"/>
      <c r="G33" s="1182"/>
      <c r="H33" s="1182"/>
      <c r="I33" s="1183"/>
      <c r="J33" s="1183"/>
      <c r="L33" s="41" t="str">
        <f t="shared" si="1"/>
        <v/>
      </c>
      <c r="M33" s="1182"/>
      <c r="N33" s="1182"/>
      <c r="O33" s="1182"/>
      <c r="P33" s="1182"/>
      <c r="Q33" s="1182"/>
      <c r="R33" s="1183"/>
      <c r="S33" s="1183"/>
      <c r="T33" s="39"/>
    </row>
    <row r="34" spans="1:20" x14ac:dyDescent="0.2">
      <c r="A34" s="42"/>
      <c r="C34" s="41" t="str">
        <f t="shared" si="0"/>
        <v/>
      </c>
      <c r="D34" s="1182"/>
      <c r="E34" s="1182"/>
      <c r="F34" s="1182"/>
      <c r="G34" s="1182"/>
      <c r="H34" s="1182"/>
      <c r="I34" s="1183"/>
      <c r="J34" s="1183"/>
      <c r="L34" s="41" t="str">
        <f t="shared" si="1"/>
        <v/>
      </c>
      <c r="M34" s="1182"/>
      <c r="N34" s="1182"/>
      <c r="O34" s="1182"/>
      <c r="P34" s="1182"/>
      <c r="Q34" s="1182"/>
      <c r="R34" s="1183"/>
      <c r="S34" s="1183"/>
      <c r="T34" s="39"/>
    </row>
    <row r="35" spans="1:20" x14ac:dyDescent="0.2">
      <c r="A35" s="42"/>
      <c r="C35" s="41" t="str">
        <f t="shared" si="0"/>
        <v/>
      </c>
      <c r="D35" s="1182"/>
      <c r="E35" s="1182"/>
      <c r="F35" s="1182"/>
      <c r="G35" s="1182"/>
      <c r="H35" s="1182"/>
      <c r="I35" s="1183"/>
      <c r="J35" s="1183"/>
      <c r="L35" s="41" t="str">
        <f t="shared" si="1"/>
        <v/>
      </c>
      <c r="M35" s="1182"/>
      <c r="N35" s="1182"/>
      <c r="O35" s="1182"/>
      <c r="P35" s="1182"/>
      <c r="Q35" s="1182"/>
      <c r="R35" s="1183"/>
      <c r="S35" s="1183"/>
      <c r="T35" s="39"/>
    </row>
    <row r="36" spans="1:20" x14ac:dyDescent="0.2">
      <c r="A36" s="42"/>
      <c r="C36" s="41" t="str">
        <f t="shared" si="0"/>
        <v/>
      </c>
      <c r="D36" s="1182"/>
      <c r="E36" s="1182"/>
      <c r="F36" s="1182"/>
      <c r="G36" s="1182"/>
      <c r="H36" s="1182"/>
      <c r="I36" s="1183"/>
      <c r="J36" s="1183"/>
      <c r="L36" s="41" t="str">
        <f t="shared" si="1"/>
        <v/>
      </c>
      <c r="M36" s="1182"/>
      <c r="N36" s="1182"/>
      <c r="O36" s="1182"/>
      <c r="P36" s="1182"/>
      <c r="Q36" s="1182"/>
      <c r="R36" s="1183"/>
      <c r="S36" s="1183"/>
      <c r="T36" s="39"/>
    </row>
    <row r="37" spans="1:20" x14ac:dyDescent="0.2">
      <c r="A37" s="42"/>
      <c r="C37" s="41" t="str">
        <f t="shared" si="0"/>
        <v/>
      </c>
      <c r="D37" s="1182"/>
      <c r="E37" s="1182"/>
      <c r="F37" s="1182"/>
      <c r="G37" s="1182"/>
      <c r="H37" s="1182"/>
      <c r="I37" s="1183"/>
      <c r="J37" s="1183"/>
      <c r="L37" s="41" t="str">
        <f t="shared" si="1"/>
        <v/>
      </c>
      <c r="M37" s="1182"/>
      <c r="N37" s="1182"/>
      <c r="O37" s="1182"/>
      <c r="P37" s="1182"/>
      <c r="Q37" s="1182"/>
      <c r="R37" s="1183"/>
      <c r="S37" s="1183"/>
      <c r="T37" s="39"/>
    </row>
    <row r="38" spans="1:20" x14ac:dyDescent="0.2">
      <c r="A38" s="42"/>
      <c r="C38" s="41" t="str">
        <f t="shared" si="0"/>
        <v/>
      </c>
      <c r="D38" s="1182"/>
      <c r="E38" s="1182"/>
      <c r="F38" s="1182"/>
      <c r="G38" s="1182"/>
      <c r="H38" s="1182"/>
      <c r="I38" s="1183"/>
      <c r="J38" s="1183"/>
      <c r="L38" s="41" t="str">
        <f t="shared" si="1"/>
        <v/>
      </c>
      <c r="M38" s="1182"/>
      <c r="N38" s="1182"/>
      <c r="O38" s="1182"/>
      <c r="P38" s="1182"/>
      <c r="Q38" s="1182"/>
      <c r="R38" s="1183"/>
      <c r="S38" s="1183"/>
      <c r="T38" s="39"/>
    </row>
    <row r="39" spans="1:20" x14ac:dyDescent="0.2">
      <c r="A39" s="42"/>
      <c r="C39" s="41" t="str">
        <f t="shared" si="0"/>
        <v/>
      </c>
      <c r="D39" s="1182"/>
      <c r="E39" s="1182"/>
      <c r="F39" s="1182"/>
      <c r="G39" s="1182"/>
      <c r="H39" s="1182"/>
      <c r="I39" s="1183"/>
      <c r="J39" s="1183"/>
      <c r="L39" s="41" t="str">
        <f t="shared" si="1"/>
        <v/>
      </c>
      <c r="M39" s="1182"/>
      <c r="N39" s="1182"/>
      <c r="O39" s="1182"/>
      <c r="P39" s="1182"/>
      <c r="Q39" s="1182"/>
      <c r="R39" s="1183"/>
      <c r="S39" s="1183"/>
      <c r="T39" s="39"/>
    </row>
    <row r="40" spans="1:20" x14ac:dyDescent="0.2">
      <c r="A40" s="42"/>
      <c r="C40" s="41" t="str">
        <f t="shared" si="0"/>
        <v/>
      </c>
      <c r="D40" s="1182"/>
      <c r="E40" s="1182"/>
      <c r="F40" s="1182"/>
      <c r="G40" s="1182"/>
      <c r="H40" s="1182"/>
      <c r="I40" s="1183"/>
      <c r="J40" s="1183"/>
      <c r="L40" s="41" t="str">
        <f t="shared" si="1"/>
        <v/>
      </c>
      <c r="M40" s="1182"/>
      <c r="N40" s="1182"/>
      <c r="O40" s="1182"/>
      <c r="P40" s="1182"/>
      <c r="Q40" s="1182"/>
      <c r="R40" s="1183"/>
      <c r="S40" s="1183"/>
      <c r="T40" s="39"/>
    </row>
    <row r="41" spans="1:20" x14ac:dyDescent="0.2">
      <c r="A41" s="42"/>
      <c r="C41" s="41" t="str">
        <f t="shared" si="0"/>
        <v/>
      </c>
      <c r="D41" s="1182"/>
      <c r="E41" s="1182"/>
      <c r="F41" s="1182"/>
      <c r="G41" s="1182"/>
      <c r="H41" s="1182"/>
      <c r="I41" s="1183"/>
      <c r="J41" s="1183"/>
      <c r="L41" s="41" t="str">
        <f t="shared" si="1"/>
        <v/>
      </c>
      <c r="M41" s="1182"/>
      <c r="N41" s="1182"/>
      <c r="O41" s="1182"/>
      <c r="P41" s="1182"/>
      <c r="Q41" s="1182"/>
      <c r="R41" s="1183"/>
      <c r="S41" s="1183"/>
      <c r="T41" s="39"/>
    </row>
    <row r="42" spans="1:20" x14ac:dyDescent="0.2">
      <c r="A42" s="42"/>
      <c r="C42" s="41" t="str">
        <f t="shared" si="0"/>
        <v/>
      </c>
      <c r="D42" s="1182"/>
      <c r="E42" s="1182"/>
      <c r="F42" s="1182"/>
      <c r="G42" s="1182"/>
      <c r="H42" s="1182"/>
      <c r="I42" s="1183"/>
      <c r="J42" s="1183"/>
      <c r="L42" s="41" t="str">
        <f t="shared" si="1"/>
        <v/>
      </c>
      <c r="M42" s="1182"/>
      <c r="N42" s="1182"/>
      <c r="O42" s="1182"/>
      <c r="P42" s="1182"/>
      <c r="Q42" s="1182"/>
      <c r="R42" s="1183"/>
      <c r="S42" s="1183"/>
      <c r="T42" s="39"/>
    </row>
    <row r="43" spans="1:20" ht="4.5" customHeight="1" thickBot="1" x14ac:dyDescent="0.25">
      <c r="A43" s="43"/>
      <c r="B43" s="44"/>
      <c r="C43" s="45"/>
      <c r="D43" s="45"/>
      <c r="E43" s="45"/>
      <c r="F43" s="45"/>
      <c r="G43" s="44"/>
      <c r="H43" s="44"/>
      <c r="I43" s="44"/>
      <c r="J43" s="44"/>
      <c r="K43" s="44"/>
      <c r="L43" s="44"/>
      <c r="M43" s="44"/>
      <c r="N43" s="44"/>
      <c r="O43" s="44"/>
      <c r="P43" s="44"/>
      <c r="Q43" s="44"/>
      <c r="R43" s="44"/>
      <c r="S43" s="44"/>
      <c r="T43" s="46"/>
    </row>
    <row r="44" spans="1:20" ht="13.5" thickBot="1" x14ac:dyDescent="0.25">
      <c r="A44" s="47"/>
      <c r="C44" s="48"/>
      <c r="D44" s="48"/>
      <c r="E44" s="48"/>
      <c r="F44" s="48"/>
    </row>
    <row r="45" spans="1:20" ht="21.75" customHeight="1" x14ac:dyDescent="0.2">
      <c r="A45" s="15"/>
      <c r="B45" s="924" t="s">
        <v>310</v>
      </c>
      <c r="C45" s="16" t="str">
        <f>IF(Q14&lt;&gt;"Step Complete","Complete Step 2 first","Historical Speedtype Information")</f>
        <v>Historical Speedtype Information</v>
      </c>
      <c r="D45" s="16"/>
      <c r="E45" s="16"/>
      <c r="F45" s="16"/>
      <c r="G45" s="16"/>
      <c r="H45" s="16"/>
      <c r="I45" s="16"/>
      <c r="J45" s="16"/>
      <c r="K45" s="16"/>
      <c r="L45" s="16"/>
      <c r="M45" s="16"/>
      <c r="N45" s="16"/>
      <c r="O45" s="16"/>
      <c r="P45" s="16"/>
      <c r="Q45" s="1104" t="str">
        <f>IF(AND(Q14="Step Complete",ISNUMBER(L49)),"Step Complete","")</f>
        <v>Step Complete</v>
      </c>
      <c r="R45" s="1104"/>
      <c r="S45" s="1104"/>
      <c r="T45" s="17"/>
    </row>
    <row r="46" spans="1:20" x14ac:dyDescent="0.2">
      <c r="A46" s="42"/>
      <c r="B46" s="38"/>
      <c r="C46" s="49"/>
      <c r="D46" s="49"/>
      <c r="E46" s="49"/>
      <c r="F46" s="1101" t="s">
        <v>50</v>
      </c>
      <c r="G46" s="1101"/>
      <c r="H46" s="38"/>
      <c r="I46" s="1101" t="s">
        <v>130</v>
      </c>
      <c r="J46" s="1101"/>
      <c r="K46" s="38"/>
      <c r="L46" s="1101" t="s">
        <v>130</v>
      </c>
      <c r="M46" s="1101"/>
      <c r="N46" s="38"/>
      <c r="O46" s="38"/>
      <c r="P46" s="38"/>
      <c r="Q46" s="38"/>
      <c r="R46" s="38"/>
      <c r="S46" s="38"/>
      <c r="T46" s="39"/>
    </row>
    <row r="47" spans="1:20" x14ac:dyDescent="0.2">
      <c r="A47" s="42"/>
      <c r="B47" s="38"/>
      <c r="C47" s="49"/>
      <c r="D47" s="49"/>
      <c r="E47" s="49"/>
      <c r="F47" s="1102" t="str">
        <f>Control!$C$7</f>
        <v>FY22</v>
      </c>
      <c r="G47" s="1102"/>
      <c r="H47" s="38"/>
      <c r="I47" s="1102" t="str">
        <f>Control!$C$8</f>
        <v>FY21</v>
      </c>
      <c r="J47" s="1102"/>
      <c r="K47" s="38"/>
      <c r="L47" s="1102" t="str">
        <f>Control!$C$9</f>
        <v>FY20</v>
      </c>
      <c r="M47" s="1102"/>
      <c r="N47" s="38"/>
      <c r="O47" s="38"/>
      <c r="P47" s="38"/>
      <c r="Q47" s="38"/>
      <c r="R47" s="38"/>
      <c r="S47" s="38"/>
      <c r="T47" s="39"/>
    </row>
    <row r="48" spans="1:20" s="54" customFormat="1" ht="4.5" customHeight="1" x14ac:dyDescent="0.2">
      <c r="A48" s="50"/>
      <c r="B48" s="51"/>
      <c r="C48" s="49"/>
      <c r="D48" s="49"/>
      <c r="E48" s="49"/>
      <c r="F48" s="52"/>
      <c r="G48" s="52"/>
      <c r="H48" s="51"/>
      <c r="I48" s="52"/>
      <c r="J48" s="52"/>
      <c r="K48" s="51"/>
      <c r="L48" s="52"/>
      <c r="M48" s="52"/>
      <c r="N48" s="51"/>
      <c r="O48" s="51"/>
      <c r="P48" s="51"/>
      <c r="Q48" s="51"/>
      <c r="R48" s="51"/>
      <c r="S48" s="51"/>
      <c r="T48" s="53"/>
    </row>
    <row r="49" spans="1:20" x14ac:dyDescent="0.2">
      <c r="A49" s="42"/>
      <c r="B49" s="38"/>
      <c r="C49" s="49"/>
      <c r="D49" s="55"/>
      <c r="E49" s="55" t="s">
        <v>128</v>
      </c>
      <c r="F49" s="1098"/>
      <c r="G49" s="1098"/>
      <c r="H49" s="38"/>
      <c r="I49" s="1098"/>
      <c r="J49" s="1098"/>
      <c r="K49" s="38"/>
      <c r="L49" s="1180">
        <v>500</v>
      </c>
      <c r="M49" s="1181"/>
      <c r="N49" s="38"/>
      <c r="O49" s="37" t="s">
        <v>201</v>
      </c>
      <c r="P49" s="38"/>
      <c r="Q49" s="38"/>
      <c r="R49" s="38"/>
      <c r="S49" s="38"/>
      <c r="T49" s="39"/>
    </row>
    <row r="50" spans="1:20" ht="4.5" customHeight="1" x14ac:dyDescent="0.2">
      <c r="A50" s="42"/>
      <c r="B50" s="38"/>
      <c r="C50" s="56"/>
      <c r="D50" s="56"/>
      <c r="E50" s="56"/>
      <c r="F50" s="56"/>
      <c r="G50" s="38"/>
      <c r="H50" s="38"/>
      <c r="I50" s="38"/>
      <c r="J50" s="38"/>
      <c r="K50" s="38"/>
      <c r="L50" s="38"/>
      <c r="M50" s="38"/>
      <c r="N50" s="38"/>
      <c r="O50" s="38"/>
      <c r="P50" s="38"/>
      <c r="Q50" s="38"/>
      <c r="R50" s="38"/>
      <c r="S50" s="38"/>
      <c r="T50" s="39"/>
    </row>
    <row r="51" spans="1:20" x14ac:dyDescent="0.2">
      <c r="A51" s="42"/>
      <c r="B51" s="38"/>
      <c r="C51" s="56"/>
      <c r="D51" s="56"/>
      <c r="E51" s="57" t="s">
        <v>129</v>
      </c>
      <c r="F51" s="1180">
        <v>0</v>
      </c>
      <c r="G51" s="1181"/>
      <c r="H51" s="38"/>
      <c r="I51" s="1180">
        <v>0</v>
      </c>
      <c r="J51" s="1181"/>
      <c r="K51" s="38"/>
      <c r="L51" s="1180">
        <v>400</v>
      </c>
      <c r="M51" s="1181"/>
      <c r="N51" s="38"/>
      <c r="O51" s="58" t="str">
        <f>IF(OR(F51&lt;0,I51&lt;0,L51&lt;0),"Subsidies must be positive","enter as positive")</f>
        <v>enter as positive</v>
      </c>
      <c r="P51" s="38"/>
      <c r="Q51" s="38"/>
      <c r="R51" s="38"/>
      <c r="S51" s="38"/>
      <c r="T51" s="39"/>
    </row>
    <row r="52" spans="1:20" ht="4.5" customHeight="1" x14ac:dyDescent="0.2">
      <c r="A52" s="42"/>
      <c r="B52" s="38"/>
      <c r="C52" s="56"/>
      <c r="D52" s="56"/>
      <c r="E52" s="56"/>
      <c r="F52" s="56"/>
      <c r="G52" s="38"/>
      <c r="H52" s="38"/>
      <c r="I52" s="38"/>
      <c r="J52" s="38"/>
      <c r="K52" s="38"/>
      <c r="L52" s="38"/>
      <c r="M52" s="38"/>
      <c r="N52" s="38"/>
      <c r="O52" s="38"/>
      <c r="P52" s="38"/>
      <c r="Q52" s="38"/>
      <c r="R52" s="38"/>
      <c r="S52" s="38"/>
      <c r="T52" s="39"/>
    </row>
    <row r="53" spans="1:20" x14ac:dyDescent="0.2">
      <c r="A53" s="42"/>
      <c r="B53" s="38"/>
      <c r="C53" s="56"/>
      <c r="D53" s="56"/>
      <c r="E53" s="57" t="s">
        <v>188</v>
      </c>
      <c r="F53" s="1098"/>
      <c r="G53" s="1098"/>
      <c r="H53" s="38"/>
      <c r="I53" s="1180">
        <v>-300</v>
      </c>
      <c r="J53" s="1181"/>
      <c r="K53" s="38"/>
      <c r="L53" s="1180">
        <v>-750</v>
      </c>
      <c r="M53" s="1181"/>
      <c r="N53" s="37"/>
      <c r="O53" s="58"/>
      <c r="P53" s="38"/>
      <c r="Q53" s="38"/>
      <c r="R53" s="38"/>
      <c r="S53" s="38"/>
      <c r="T53" s="39"/>
    </row>
    <row r="54" spans="1:20" ht="4.5" customHeight="1" thickBot="1" x14ac:dyDescent="0.25">
      <c r="A54" s="43"/>
      <c r="B54" s="44"/>
      <c r="C54" s="59"/>
      <c r="D54" s="59"/>
      <c r="E54" s="59"/>
      <c r="F54" s="59"/>
      <c r="G54" s="44"/>
      <c r="H54" s="44"/>
      <c r="I54" s="44"/>
      <c r="J54" s="44"/>
      <c r="K54" s="44"/>
      <c r="L54" s="44"/>
      <c r="M54" s="44"/>
      <c r="N54" s="44"/>
      <c r="O54" s="44"/>
      <c r="P54" s="44"/>
      <c r="Q54" s="44"/>
      <c r="R54" s="44"/>
      <c r="S54" s="44"/>
      <c r="T54" s="46"/>
    </row>
    <row r="55" spans="1:20" x14ac:dyDescent="0.2">
      <c r="A55" s="47"/>
      <c r="C55" s="47"/>
      <c r="D55" s="47"/>
      <c r="E55" s="47"/>
      <c r="F55" s="47"/>
    </row>
    <row r="56" spans="1:20" x14ac:dyDescent="0.2">
      <c r="A56" s="47"/>
      <c r="C56" s="47"/>
      <c r="D56" s="47"/>
      <c r="E56" s="47"/>
      <c r="F56" s="47"/>
    </row>
    <row r="57" spans="1:20" x14ac:dyDescent="0.2">
      <c r="A57" s="47"/>
      <c r="C57" s="47"/>
      <c r="D57" s="47"/>
      <c r="E57" s="47"/>
      <c r="F57" s="47"/>
    </row>
    <row r="58" spans="1:20" x14ac:dyDescent="0.2">
      <c r="A58" s="47"/>
      <c r="C58" s="47"/>
      <c r="D58" s="47"/>
      <c r="E58" s="47"/>
      <c r="F58" s="47"/>
    </row>
    <row r="59" spans="1:20" x14ac:dyDescent="0.2">
      <c r="A59" s="47"/>
      <c r="C59" s="47"/>
      <c r="D59" s="47"/>
      <c r="E59" s="47"/>
      <c r="F59" s="47"/>
    </row>
    <row r="60" spans="1:20" x14ac:dyDescent="0.2">
      <c r="A60" s="47"/>
      <c r="C60" s="47"/>
      <c r="D60" s="47"/>
      <c r="E60" s="47"/>
      <c r="F60" s="47"/>
    </row>
    <row r="61" spans="1:20" x14ac:dyDescent="0.2">
      <c r="A61" s="47"/>
      <c r="C61" s="47"/>
      <c r="D61" s="47"/>
      <c r="E61" s="47"/>
      <c r="F61" s="47"/>
    </row>
    <row r="62" spans="1:20" x14ac:dyDescent="0.2">
      <c r="A62" s="47"/>
      <c r="C62" s="47"/>
      <c r="D62" s="47"/>
      <c r="E62" s="47"/>
      <c r="F62" s="47"/>
    </row>
    <row r="63" spans="1:20" x14ac:dyDescent="0.2">
      <c r="A63" s="47"/>
      <c r="C63" s="47"/>
      <c r="D63" s="47"/>
      <c r="E63" s="47"/>
      <c r="F63" s="47"/>
    </row>
    <row r="64" spans="1:20" x14ac:dyDescent="0.2">
      <c r="A64" s="47"/>
      <c r="C64" s="47"/>
      <c r="D64" s="47"/>
      <c r="E64" s="47"/>
      <c r="F64" s="47"/>
    </row>
    <row r="65" spans="1:6" x14ac:dyDescent="0.2">
      <c r="A65" s="47"/>
      <c r="C65" s="47"/>
      <c r="D65" s="47"/>
      <c r="E65" s="47"/>
      <c r="F65" s="47"/>
    </row>
    <row r="66" spans="1:6" x14ac:dyDescent="0.2">
      <c r="A66" s="47"/>
      <c r="C66" s="60"/>
      <c r="D66" s="60"/>
      <c r="E66" s="60"/>
      <c r="F66" s="60"/>
    </row>
    <row r="67" spans="1:6" x14ac:dyDescent="0.2">
      <c r="A67" s="47"/>
      <c r="C67" s="60"/>
      <c r="D67" s="60"/>
      <c r="E67" s="60"/>
      <c r="F67" s="60"/>
    </row>
    <row r="68" spans="1:6" x14ac:dyDescent="0.2">
      <c r="A68" s="47"/>
      <c r="C68" s="60"/>
      <c r="D68" s="60"/>
      <c r="E68" s="60"/>
      <c r="F68" s="60"/>
    </row>
    <row r="69" spans="1:6" x14ac:dyDescent="0.2">
      <c r="A69" s="47"/>
      <c r="C69" s="60"/>
      <c r="D69" s="60"/>
      <c r="E69" s="60"/>
      <c r="F69" s="60"/>
    </row>
    <row r="70" spans="1:6" x14ac:dyDescent="0.2">
      <c r="A70" s="47"/>
    </row>
    <row r="71" spans="1:6" x14ac:dyDescent="0.2">
      <c r="A71" s="47"/>
    </row>
    <row r="72" spans="1:6" x14ac:dyDescent="0.2">
      <c r="A72" s="47"/>
    </row>
    <row r="73" spans="1:6" x14ac:dyDescent="0.2">
      <c r="A73" s="47"/>
    </row>
  </sheetData>
  <sheetProtection algorithmName="SHA-512" hashValue="Ht4RtuezSI8qiDYrSTjnsqOJ7xLSpi2mdeLf/yWVkInxUw/JDV/Zfms5r36jByTRPsGDJInLs2/5Bc4J1lYT9g==" saltValue="YhxpuS3hNYqfQeT+1SN4SA==" spinCount="100000" sheet="1" objects="1" scenarios="1"/>
  <mergeCells count="128">
    <mergeCell ref="A1:T1"/>
    <mergeCell ref="A3:T3"/>
    <mergeCell ref="A5:T5"/>
    <mergeCell ref="Q7:S7"/>
    <mergeCell ref="L9:M9"/>
    <mergeCell ref="D11:H11"/>
    <mergeCell ref="Q11:S11"/>
    <mergeCell ref="D19:H19"/>
    <mergeCell ref="I19:J19"/>
    <mergeCell ref="M19:Q19"/>
    <mergeCell ref="R19:S19"/>
    <mergeCell ref="D20:H20"/>
    <mergeCell ref="I20:J20"/>
    <mergeCell ref="M20:Q20"/>
    <mergeCell ref="R20:S20"/>
    <mergeCell ref="Q14:S14"/>
    <mergeCell ref="D17:H17"/>
    <mergeCell ref="I17:J17"/>
    <mergeCell ref="M17:Q17"/>
    <mergeCell ref="R17:S17"/>
    <mergeCell ref="D18:H18"/>
    <mergeCell ref="I18:J18"/>
    <mergeCell ref="M18:Q18"/>
    <mergeCell ref="R18:S18"/>
    <mergeCell ref="D23:H23"/>
    <mergeCell ref="I23:J23"/>
    <mergeCell ref="M23:Q23"/>
    <mergeCell ref="R23:S23"/>
    <mergeCell ref="D24:H24"/>
    <mergeCell ref="I24:J24"/>
    <mergeCell ref="M24:Q24"/>
    <mergeCell ref="R24:S24"/>
    <mergeCell ref="D21:H21"/>
    <mergeCell ref="I21:J21"/>
    <mergeCell ref="M21:Q21"/>
    <mergeCell ref="R21:S21"/>
    <mergeCell ref="D22:H22"/>
    <mergeCell ref="I22:J22"/>
    <mergeCell ref="M22:Q22"/>
    <mergeCell ref="R22:S22"/>
    <mergeCell ref="D27:H27"/>
    <mergeCell ref="I27:J27"/>
    <mergeCell ref="M27:Q27"/>
    <mergeCell ref="R27:S27"/>
    <mergeCell ref="D28:H28"/>
    <mergeCell ref="I28:J28"/>
    <mergeCell ref="M28:Q28"/>
    <mergeCell ref="R28:S28"/>
    <mergeCell ref="D25:H25"/>
    <mergeCell ref="I25:J25"/>
    <mergeCell ref="M25:Q25"/>
    <mergeCell ref="R25:S25"/>
    <mergeCell ref="D26:H26"/>
    <mergeCell ref="I26:J26"/>
    <mergeCell ref="M26:Q26"/>
    <mergeCell ref="R26:S26"/>
    <mergeCell ref="D31:H31"/>
    <mergeCell ref="I31:J31"/>
    <mergeCell ref="M31:Q31"/>
    <mergeCell ref="R31:S31"/>
    <mergeCell ref="D32:H32"/>
    <mergeCell ref="I32:J32"/>
    <mergeCell ref="M32:Q32"/>
    <mergeCell ref="R32:S32"/>
    <mergeCell ref="D29:H29"/>
    <mergeCell ref="I29:J29"/>
    <mergeCell ref="M29:Q29"/>
    <mergeCell ref="R29:S29"/>
    <mergeCell ref="D30:H30"/>
    <mergeCell ref="I30:J30"/>
    <mergeCell ref="M30:Q30"/>
    <mergeCell ref="R30:S30"/>
    <mergeCell ref="D35:H35"/>
    <mergeCell ref="I35:J35"/>
    <mergeCell ref="M35:Q35"/>
    <mergeCell ref="R35:S35"/>
    <mergeCell ref="D36:H36"/>
    <mergeCell ref="I36:J36"/>
    <mergeCell ref="M36:Q36"/>
    <mergeCell ref="R36:S36"/>
    <mergeCell ref="D33:H33"/>
    <mergeCell ref="I33:J33"/>
    <mergeCell ref="M33:Q33"/>
    <mergeCell ref="R33:S33"/>
    <mergeCell ref="D34:H34"/>
    <mergeCell ref="I34:J34"/>
    <mergeCell ref="M34:Q34"/>
    <mergeCell ref="R34:S34"/>
    <mergeCell ref="D39:H39"/>
    <mergeCell ref="I39:J39"/>
    <mergeCell ref="M39:Q39"/>
    <mergeCell ref="R39:S39"/>
    <mergeCell ref="D40:H40"/>
    <mergeCell ref="I40:J40"/>
    <mergeCell ref="M40:Q40"/>
    <mergeCell ref="R40:S40"/>
    <mergeCell ref="D37:H37"/>
    <mergeCell ref="I37:J37"/>
    <mergeCell ref="M37:Q37"/>
    <mergeCell ref="R37:S37"/>
    <mergeCell ref="D38:H38"/>
    <mergeCell ref="I38:J38"/>
    <mergeCell ref="M38:Q38"/>
    <mergeCell ref="R38:S38"/>
    <mergeCell ref="Q45:S45"/>
    <mergeCell ref="F46:G46"/>
    <mergeCell ref="I46:J46"/>
    <mergeCell ref="L46:M46"/>
    <mergeCell ref="F47:G47"/>
    <mergeCell ref="I47:J47"/>
    <mergeCell ref="L47:M47"/>
    <mergeCell ref="D41:H41"/>
    <mergeCell ref="I41:J41"/>
    <mergeCell ref="M41:Q41"/>
    <mergeCell ref="R41:S41"/>
    <mergeCell ref="D42:H42"/>
    <mergeCell ref="I42:J42"/>
    <mergeCell ref="M42:Q42"/>
    <mergeCell ref="R42:S42"/>
    <mergeCell ref="F53:G53"/>
    <mergeCell ref="I53:J53"/>
    <mergeCell ref="L53:M53"/>
    <mergeCell ref="F49:G49"/>
    <mergeCell ref="I49:J49"/>
    <mergeCell ref="L49:M49"/>
    <mergeCell ref="F51:G51"/>
    <mergeCell ref="I51:J51"/>
    <mergeCell ref="L51:M51"/>
  </mergeCells>
  <conditionalFormatting sqref="F51:G51 I51:J51 L51:M51">
    <cfRule type="cellIs" dxfId="41" priority="6" operator="lessThan">
      <formula>0</formula>
    </cfRule>
  </conditionalFormatting>
  <conditionalFormatting sqref="O51">
    <cfRule type="containsText" dxfId="40" priority="5" operator="containsText" text="must">
      <formula>NOT(ISERROR(SEARCH("must",O51)))</formula>
    </cfRule>
  </conditionalFormatting>
  <conditionalFormatting sqref="D18:J42">
    <cfRule type="expression" dxfId="39" priority="3">
      <formula>ISNUMBER($C18)=TRUE</formula>
    </cfRule>
  </conditionalFormatting>
  <conditionalFormatting sqref="M18:S42">
    <cfRule type="expression" dxfId="38" priority="4">
      <formula>ISNUMBER($L18)=TRUE</formula>
    </cfRule>
  </conditionalFormatting>
  <conditionalFormatting sqref="Q7:S8 Q14:S14 Q45:S45">
    <cfRule type="containsText" dxfId="37" priority="2" operator="containsText" text="complete">
      <formula>NOT(ISERROR(SEARCH("complete",Q7)))</formula>
    </cfRule>
  </conditionalFormatting>
  <conditionalFormatting sqref="C7 C14 C45">
    <cfRule type="containsText" dxfId="36" priority="1" operator="containsText" text="Complete">
      <formula>NOT(ISERROR(SEARCH("Complete",C7)))</formula>
    </cfRule>
  </conditionalFormatting>
  <pageMargins left="0.5" right="0.5" top="0.5" bottom="0.5" header="0.3" footer="0.3"/>
  <pageSetup scale="47"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Control!$B$25:$B$26</xm:f>
          </x14:formula1>
          <xm:sqref>Q11:S11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4" tint="0.79998168889431442"/>
    <pageSetUpPr fitToPage="1"/>
  </sheetPr>
  <dimension ref="A1:LH178"/>
  <sheetViews>
    <sheetView showGridLines="0" zoomScaleNormal="100" workbookViewId="0">
      <pane xSplit="15" ySplit="4" topLeftCell="P5" activePane="bottomRight" state="frozen"/>
      <selection activeCell="T33" sqref="T33"/>
      <selection pane="topRight" activeCell="T33" sqref="T33"/>
      <selection pane="bottomLeft" activeCell="T33" sqref="T33"/>
      <selection pane="bottomRight" activeCell="AF52" sqref="AF52"/>
    </sheetView>
  </sheetViews>
  <sheetFormatPr defaultColWidth="9.140625" defaultRowHeight="12.75" x14ac:dyDescent="0.2"/>
  <cols>
    <col min="1" max="5" width="1.85546875" style="555" hidden="1" customWidth="1"/>
    <col min="6" max="6" width="3.7109375" style="555" hidden="1" customWidth="1"/>
    <col min="7" max="7" width="0.85546875" style="556" customWidth="1"/>
    <col min="8" max="9" width="3.7109375" style="69" customWidth="1"/>
    <col min="10" max="10" width="28.42578125" style="69" customWidth="1"/>
    <col min="11" max="12" width="7.140625" style="70" bestFit="1" customWidth="1"/>
    <col min="13" max="13" width="10.7109375" style="69" bestFit="1" customWidth="1"/>
    <col min="14" max="14" width="0.85546875" style="71" customWidth="1"/>
    <col min="15" max="15" width="1.42578125" style="71" customWidth="1"/>
    <col min="16" max="16" width="1.42578125" style="72" customWidth="1"/>
    <col min="17" max="20" width="10.7109375" style="69" customWidth="1"/>
    <col min="21" max="21" width="10.7109375" style="73" customWidth="1"/>
    <col min="22" max="22" width="2.7109375" style="72" customWidth="1"/>
    <col min="23" max="26" width="10.7109375" style="69" customWidth="1"/>
    <col min="27" max="27" width="10.7109375" style="73" customWidth="1"/>
    <col min="28" max="28" width="2.7109375" style="72" customWidth="1"/>
    <col min="29" max="32" width="10.7109375" style="69" customWidth="1"/>
    <col min="33" max="33" width="10.7109375" style="73" customWidth="1"/>
    <col min="34" max="34" width="2.7109375" style="72" customWidth="1"/>
    <col min="35" max="38" width="10.7109375" style="69" customWidth="1"/>
    <col min="39" max="39" width="10.7109375" style="73" customWidth="1"/>
    <col min="40" max="40" width="2.7109375" style="72" customWidth="1"/>
    <col min="41" max="44" width="10.7109375" style="71" customWidth="1"/>
    <col min="45" max="45" width="10.7109375" style="74" customWidth="1"/>
    <col min="46" max="46" width="2.7109375" style="72" customWidth="1"/>
    <col min="47" max="50" width="10.7109375" style="71" customWidth="1"/>
    <col min="51" max="51" width="10.7109375" style="74" customWidth="1"/>
    <col min="52" max="52" width="2.7109375" style="72" customWidth="1"/>
    <col min="53" max="56" width="10.7109375" style="71" customWidth="1"/>
    <col min="57" max="57" width="10.7109375" style="74" customWidth="1"/>
    <col min="58" max="58" width="2.7109375" style="72" customWidth="1"/>
    <col min="59" max="62" width="10.7109375" style="71" customWidth="1"/>
    <col min="63" max="63" width="10.7109375" style="74" customWidth="1"/>
    <col min="64" max="64" width="2.7109375" style="72" customWidth="1"/>
    <col min="65" max="68" width="10.7109375" style="71" customWidth="1"/>
    <col min="69" max="69" width="10.7109375" style="74" customWidth="1"/>
    <col min="70" max="70" width="2.7109375" style="72" customWidth="1"/>
    <col min="71" max="74" width="10.7109375" style="71" customWidth="1"/>
    <col min="75" max="75" width="10.7109375" style="74" customWidth="1"/>
    <col min="76" max="76" width="2.7109375" style="72" customWidth="1"/>
    <col min="77" max="80" width="10.7109375" style="71" customWidth="1"/>
    <col min="81" max="81" width="10.7109375" style="74" customWidth="1"/>
    <col min="82" max="82" width="2.7109375" style="72" customWidth="1"/>
    <col min="83" max="86" width="10.7109375" style="71" customWidth="1"/>
    <col min="87" max="87" width="10.7109375" style="74" customWidth="1"/>
    <col min="88" max="88" width="2.7109375" style="72" customWidth="1"/>
    <col min="89" max="92" width="10.7109375" style="71" customWidth="1"/>
    <col min="93" max="93" width="10.7109375" style="74" customWidth="1"/>
    <col min="94" max="94" width="2.7109375" style="72" customWidth="1"/>
    <col min="95" max="98" width="10.7109375" style="71" customWidth="1"/>
    <col min="99" max="99" width="10.7109375" style="74" customWidth="1"/>
    <col min="100" max="100" width="2.7109375" style="72" customWidth="1"/>
    <col min="101" max="104" width="10.7109375" style="71" customWidth="1"/>
    <col min="105" max="105" width="10.7109375" style="74" customWidth="1"/>
    <col min="106" max="106" width="2.7109375" style="72" customWidth="1"/>
    <col min="107" max="110" width="10.7109375" style="71" customWidth="1"/>
    <col min="111" max="111" width="10.7109375" style="74" customWidth="1"/>
    <col min="112" max="112" width="2.7109375" style="72" customWidth="1"/>
    <col min="113" max="116" width="10.7109375" style="71" customWidth="1"/>
    <col min="117" max="117" width="10.7109375" style="74" customWidth="1"/>
    <col min="118" max="118" width="2.7109375" style="72" customWidth="1"/>
    <col min="119" max="122" width="10.7109375" style="71" customWidth="1"/>
    <col min="123" max="123" width="10.7109375" style="74" customWidth="1"/>
    <col min="124" max="124" width="2.7109375" style="72" customWidth="1"/>
    <col min="125" max="128" width="10.7109375" style="71" customWidth="1"/>
    <col min="129" max="129" width="10.7109375" style="74" customWidth="1"/>
    <col min="130" max="130" width="2.7109375" style="72" customWidth="1"/>
    <col min="131" max="134" width="10.7109375" style="71" customWidth="1"/>
    <col min="135" max="135" width="10.7109375" style="74" customWidth="1"/>
    <col min="136" max="136" width="2.7109375" style="72" customWidth="1"/>
    <col min="137" max="140" width="10.7109375" style="69" customWidth="1"/>
    <col min="141" max="141" width="10.7109375" style="73" customWidth="1"/>
    <col min="142" max="142" width="2.7109375" style="72" customWidth="1"/>
    <col min="143" max="146" width="10.7109375" style="69" customWidth="1"/>
    <col min="147" max="147" width="10.7109375" style="73" customWidth="1"/>
    <col min="148" max="148" width="2.7109375" style="72" customWidth="1"/>
    <col min="149" max="152" width="10.7109375" style="69" customWidth="1"/>
    <col min="153" max="153" width="10.7109375" style="73" customWidth="1"/>
    <col min="154" max="154" width="2.7109375" style="72" customWidth="1"/>
    <col min="155" max="158" width="10.7109375" style="69" customWidth="1"/>
    <col min="159" max="159" width="10.7109375" style="73" customWidth="1"/>
    <col min="160" max="160" width="2.7109375" style="72" customWidth="1"/>
    <col min="161" max="164" width="10.7109375" style="69" customWidth="1"/>
    <col min="165" max="165" width="10.7109375" style="73" customWidth="1"/>
    <col min="166" max="166" width="2.7109375" style="72" customWidth="1"/>
    <col min="167" max="170" width="10.7109375" style="69" customWidth="1"/>
    <col min="171" max="171" width="10.7109375" style="73" customWidth="1"/>
    <col min="172" max="172" width="2.7109375" style="72" customWidth="1"/>
    <col min="173" max="176" width="10.7109375" style="69" customWidth="1"/>
    <col min="177" max="177" width="10.7109375" style="73" customWidth="1"/>
    <col min="178" max="178" width="2.7109375" style="72" customWidth="1"/>
    <col min="179" max="182" width="10.7109375" style="69" customWidth="1"/>
    <col min="183" max="183" width="10.7109375" style="73" customWidth="1"/>
    <col min="184" max="184" width="2.7109375" style="72" customWidth="1"/>
    <col min="185" max="188" width="10.7109375" style="69" customWidth="1"/>
    <col min="189" max="189" width="10.7109375" style="73" customWidth="1"/>
    <col min="190" max="190" width="2.7109375" style="72" customWidth="1"/>
    <col min="191" max="194" width="10.7109375" style="69" customWidth="1"/>
    <col min="195" max="195" width="10.7109375" style="73" customWidth="1"/>
    <col min="196" max="196" width="2.7109375" style="72" customWidth="1"/>
    <col min="197" max="200" width="10.7109375" style="69" customWidth="1"/>
    <col min="201" max="201" width="10.7109375" style="73" customWidth="1"/>
    <col min="202" max="202" width="2.7109375" style="72" customWidth="1"/>
    <col min="203" max="206" width="10.7109375" style="69" customWidth="1"/>
    <col min="207" max="207" width="10.7109375" style="73" customWidth="1"/>
    <col min="208" max="208" width="2.7109375" style="72" customWidth="1"/>
    <col min="209" max="212" width="10.7109375" style="69" customWidth="1"/>
    <col min="213" max="213" width="10.7109375" style="73" customWidth="1"/>
    <col min="214" max="214" width="2.7109375" style="72" customWidth="1"/>
    <col min="215" max="218" width="10.7109375" style="69" customWidth="1"/>
    <col min="219" max="219" width="10.7109375" style="73" customWidth="1"/>
    <col min="220" max="220" width="2.7109375" style="72" customWidth="1"/>
    <col min="221" max="224" width="10.7109375" style="69" customWidth="1"/>
    <col min="225" max="225" width="10.7109375" style="73" customWidth="1"/>
    <col min="226" max="226" width="2.7109375" style="72" customWidth="1"/>
    <col min="227" max="230" width="10.7109375" style="69" customWidth="1"/>
    <col min="231" max="231" width="10.7109375" style="73" customWidth="1"/>
    <col min="232" max="232" width="2.7109375" style="72" customWidth="1"/>
    <col min="233" max="236" width="10.7109375" style="69" customWidth="1"/>
    <col min="237" max="237" width="10.7109375" style="73" customWidth="1"/>
    <col min="238" max="238" width="2.7109375" style="72" customWidth="1"/>
    <col min="239" max="242" width="10.7109375" style="69" customWidth="1"/>
    <col min="243" max="243" width="10.7109375" style="73" customWidth="1"/>
    <col min="244" max="244" width="2.7109375" style="72" customWidth="1"/>
    <col min="245" max="248" width="10.7109375" style="69" customWidth="1"/>
    <col min="249" max="249" width="10.7109375" style="73" customWidth="1"/>
    <col min="250" max="250" width="2.7109375" style="72" customWidth="1"/>
    <col min="251" max="254" width="10.7109375" style="69" customWidth="1"/>
    <col min="255" max="255" width="10.7109375" style="73" customWidth="1"/>
    <col min="256" max="256" width="2.7109375" style="75" customWidth="1"/>
    <col min="257" max="260" width="10.7109375" style="69" customWidth="1"/>
    <col min="261" max="261" width="10.7109375" style="73" customWidth="1"/>
    <col min="262" max="262" width="2.7109375" style="75" customWidth="1"/>
    <col min="263" max="266" width="10.7109375" style="69" customWidth="1"/>
    <col min="267" max="267" width="10.7109375" style="73" customWidth="1"/>
    <col min="268" max="268" width="2.7109375" style="75" customWidth="1"/>
    <col min="269" max="272" width="10.7109375" style="69" customWidth="1"/>
    <col min="273" max="273" width="10.7109375" style="271" customWidth="1"/>
    <col min="274" max="274" width="2.7109375" style="69" customWidth="1"/>
    <col min="275" max="278" width="10.7109375" style="69" customWidth="1"/>
    <col min="279" max="279" width="10.7109375" style="271" customWidth="1"/>
    <col min="280" max="280" width="2.7109375" style="69" customWidth="1"/>
    <col min="281" max="284" width="10.7109375" style="69" customWidth="1"/>
    <col min="285" max="285" width="10.7109375" style="271" customWidth="1"/>
    <col min="286" max="286" width="2.7109375" style="69" customWidth="1"/>
    <col min="287" max="290" width="10.7109375" style="69" customWidth="1"/>
    <col min="291" max="291" width="10.7109375" style="271" customWidth="1"/>
    <col min="292" max="292" width="2.7109375" style="69" customWidth="1"/>
    <col min="293" max="296" width="10.7109375" style="69" customWidth="1"/>
    <col min="297" max="297" width="10.7109375" style="271" customWidth="1"/>
    <col min="298" max="298" width="2.7109375" style="69" customWidth="1"/>
    <col min="299" max="302" width="10.7109375" style="69" customWidth="1"/>
    <col min="303" max="303" width="10.7109375" style="271" customWidth="1"/>
    <col min="304" max="304" width="2.7109375" style="69" customWidth="1"/>
    <col min="305" max="308" width="10.7109375" style="69" customWidth="1"/>
    <col min="309" max="309" width="10.7109375" style="271" customWidth="1"/>
    <col min="310" max="310" width="2.7109375" style="69" customWidth="1"/>
    <col min="311" max="314" width="10.7109375" style="69" customWidth="1"/>
    <col min="315" max="315" width="10.7109375" style="271" customWidth="1"/>
    <col min="316" max="316" width="2.7109375" style="69" customWidth="1"/>
    <col min="317" max="16384" width="9.140625" style="69"/>
  </cols>
  <sheetData>
    <row r="1" spans="1:316" s="67" customFormat="1" ht="12.75" hidden="1" customHeight="1" x14ac:dyDescent="0.2">
      <c r="A1" s="61" t="s">
        <v>61</v>
      </c>
      <c r="B1" s="61"/>
      <c r="C1" s="61"/>
      <c r="D1" s="61"/>
      <c r="E1" s="61"/>
      <c r="F1" s="62"/>
      <c r="G1" s="61"/>
      <c r="H1" s="61"/>
      <c r="I1" s="63"/>
      <c r="J1" s="63"/>
      <c r="K1" s="64"/>
      <c r="L1" s="64"/>
      <c r="M1" s="63" t="s">
        <v>93</v>
      </c>
      <c r="N1" s="63"/>
      <c r="O1" s="63"/>
      <c r="P1" s="63"/>
      <c r="Q1" s="65">
        <v>1</v>
      </c>
      <c r="R1" s="65">
        <f>Q1</f>
        <v>1</v>
      </c>
      <c r="S1" s="65">
        <f>Q1</f>
        <v>1</v>
      </c>
      <c r="T1" s="65">
        <f>Q1</f>
        <v>1</v>
      </c>
      <c r="U1" s="66">
        <f>Q1</f>
        <v>1</v>
      </c>
      <c r="V1" s="63"/>
      <c r="W1" s="65">
        <f>Q1+1</f>
        <v>2</v>
      </c>
      <c r="X1" s="65">
        <f>W1</f>
        <v>2</v>
      </c>
      <c r="Y1" s="65">
        <f>W1</f>
        <v>2</v>
      </c>
      <c r="Z1" s="65">
        <f>W1</f>
        <v>2</v>
      </c>
      <c r="AA1" s="66">
        <f>W1</f>
        <v>2</v>
      </c>
      <c r="AB1" s="63"/>
      <c r="AC1" s="65">
        <f t="shared" ref="AC1" si="0">W1+1</f>
        <v>3</v>
      </c>
      <c r="AD1" s="65">
        <f t="shared" ref="AD1" si="1">AC1</f>
        <v>3</v>
      </c>
      <c r="AE1" s="65">
        <f t="shared" ref="AE1" si="2">AC1</f>
        <v>3</v>
      </c>
      <c r="AF1" s="65">
        <f t="shared" ref="AF1" si="3">AC1</f>
        <v>3</v>
      </c>
      <c r="AG1" s="66">
        <f t="shared" ref="AG1" si="4">AC1</f>
        <v>3</v>
      </c>
      <c r="AH1" s="63"/>
      <c r="AI1" s="65">
        <f t="shared" ref="AI1" si="5">AC1+1</f>
        <v>4</v>
      </c>
      <c r="AJ1" s="65">
        <f t="shared" ref="AJ1" si="6">AI1</f>
        <v>4</v>
      </c>
      <c r="AK1" s="65">
        <f t="shared" ref="AK1" si="7">AI1</f>
        <v>4</v>
      </c>
      <c r="AL1" s="65">
        <f t="shared" ref="AL1" si="8">AI1</f>
        <v>4</v>
      </c>
      <c r="AM1" s="66">
        <f t="shared" ref="AM1" si="9">AI1</f>
        <v>4</v>
      </c>
      <c r="AN1" s="63"/>
      <c r="AO1" s="65">
        <f t="shared" ref="AO1" si="10">AI1+1</f>
        <v>5</v>
      </c>
      <c r="AP1" s="65">
        <f t="shared" ref="AP1" si="11">AO1</f>
        <v>5</v>
      </c>
      <c r="AQ1" s="65">
        <f t="shared" ref="AQ1" si="12">AO1</f>
        <v>5</v>
      </c>
      <c r="AR1" s="65">
        <f t="shared" ref="AR1" si="13">AO1</f>
        <v>5</v>
      </c>
      <c r="AS1" s="66">
        <f t="shared" ref="AS1" si="14">AO1</f>
        <v>5</v>
      </c>
      <c r="AT1" s="63"/>
      <c r="AU1" s="65">
        <f t="shared" ref="AU1" si="15">AO1+1</f>
        <v>6</v>
      </c>
      <c r="AV1" s="65">
        <f t="shared" ref="AV1" si="16">AU1</f>
        <v>6</v>
      </c>
      <c r="AW1" s="65">
        <f t="shared" ref="AW1" si="17">AU1</f>
        <v>6</v>
      </c>
      <c r="AX1" s="65">
        <f t="shared" ref="AX1" si="18">AU1</f>
        <v>6</v>
      </c>
      <c r="AY1" s="66">
        <f t="shared" ref="AY1" si="19">AU1</f>
        <v>6</v>
      </c>
      <c r="AZ1" s="63"/>
      <c r="BA1" s="65">
        <f t="shared" ref="BA1" si="20">AU1+1</f>
        <v>7</v>
      </c>
      <c r="BB1" s="65">
        <f t="shared" ref="BB1" si="21">BA1</f>
        <v>7</v>
      </c>
      <c r="BC1" s="65">
        <f t="shared" ref="BC1" si="22">BA1</f>
        <v>7</v>
      </c>
      <c r="BD1" s="65">
        <f t="shared" ref="BD1" si="23">BA1</f>
        <v>7</v>
      </c>
      <c r="BE1" s="66">
        <f t="shared" ref="BE1" si="24">BA1</f>
        <v>7</v>
      </c>
      <c r="BF1" s="63"/>
      <c r="BG1" s="65">
        <f t="shared" ref="BG1" si="25">BA1+1</f>
        <v>8</v>
      </c>
      <c r="BH1" s="65">
        <f t="shared" ref="BH1" si="26">BG1</f>
        <v>8</v>
      </c>
      <c r="BI1" s="65">
        <f t="shared" ref="BI1" si="27">BG1</f>
        <v>8</v>
      </c>
      <c r="BJ1" s="65">
        <f t="shared" ref="BJ1" si="28">BG1</f>
        <v>8</v>
      </c>
      <c r="BK1" s="66">
        <f t="shared" ref="BK1" si="29">BG1</f>
        <v>8</v>
      </c>
      <c r="BL1" s="63"/>
      <c r="BM1" s="65">
        <f t="shared" ref="BM1" si="30">BG1+1</f>
        <v>9</v>
      </c>
      <c r="BN1" s="65">
        <f t="shared" ref="BN1" si="31">BM1</f>
        <v>9</v>
      </c>
      <c r="BO1" s="65">
        <f t="shared" ref="BO1" si="32">BM1</f>
        <v>9</v>
      </c>
      <c r="BP1" s="65">
        <f t="shared" ref="BP1" si="33">BM1</f>
        <v>9</v>
      </c>
      <c r="BQ1" s="66">
        <f t="shared" ref="BQ1" si="34">BM1</f>
        <v>9</v>
      </c>
      <c r="BR1" s="63"/>
      <c r="BS1" s="65">
        <f t="shared" ref="BS1" si="35">BM1+1</f>
        <v>10</v>
      </c>
      <c r="BT1" s="65">
        <f t="shared" ref="BT1" si="36">BS1</f>
        <v>10</v>
      </c>
      <c r="BU1" s="65">
        <f t="shared" ref="BU1" si="37">BS1</f>
        <v>10</v>
      </c>
      <c r="BV1" s="65">
        <f t="shared" ref="BV1" si="38">BS1</f>
        <v>10</v>
      </c>
      <c r="BW1" s="66">
        <f t="shared" ref="BW1" si="39">BS1</f>
        <v>10</v>
      </c>
      <c r="BX1" s="63"/>
      <c r="BY1" s="65">
        <f t="shared" ref="BY1" si="40">BS1+1</f>
        <v>11</v>
      </c>
      <c r="BZ1" s="65">
        <f t="shared" ref="BZ1" si="41">BY1</f>
        <v>11</v>
      </c>
      <c r="CA1" s="65">
        <f t="shared" ref="CA1" si="42">BY1</f>
        <v>11</v>
      </c>
      <c r="CB1" s="65">
        <f t="shared" ref="CB1" si="43">BY1</f>
        <v>11</v>
      </c>
      <c r="CC1" s="66">
        <f t="shared" ref="CC1" si="44">BY1</f>
        <v>11</v>
      </c>
      <c r="CD1" s="63"/>
      <c r="CE1" s="65">
        <f t="shared" ref="CE1" si="45">BY1+1</f>
        <v>12</v>
      </c>
      <c r="CF1" s="65">
        <f t="shared" ref="CF1" si="46">CE1</f>
        <v>12</v>
      </c>
      <c r="CG1" s="65">
        <f t="shared" ref="CG1" si="47">CE1</f>
        <v>12</v>
      </c>
      <c r="CH1" s="65">
        <f t="shared" ref="CH1" si="48">CE1</f>
        <v>12</v>
      </c>
      <c r="CI1" s="66">
        <f t="shared" ref="CI1" si="49">CE1</f>
        <v>12</v>
      </c>
      <c r="CJ1" s="63"/>
      <c r="CK1" s="65">
        <f t="shared" ref="CK1" si="50">CE1+1</f>
        <v>13</v>
      </c>
      <c r="CL1" s="65">
        <f t="shared" ref="CL1" si="51">CK1</f>
        <v>13</v>
      </c>
      <c r="CM1" s="65">
        <f t="shared" ref="CM1" si="52">CK1</f>
        <v>13</v>
      </c>
      <c r="CN1" s="65">
        <f t="shared" ref="CN1" si="53">CK1</f>
        <v>13</v>
      </c>
      <c r="CO1" s="66">
        <f t="shared" ref="CO1" si="54">CK1</f>
        <v>13</v>
      </c>
      <c r="CP1" s="63"/>
      <c r="CQ1" s="65">
        <f t="shared" ref="CQ1" si="55">CK1+1</f>
        <v>14</v>
      </c>
      <c r="CR1" s="65">
        <f t="shared" ref="CR1" si="56">CQ1</f>
        <v>14</v>
      </c>
      <c r="CS1" s="65">
        <f t="shared" ref="CS1" si="57">CQ1</f>
        <v>14</v>
      </c>
      <c r="CT1" s="65">
        <f t="shared" ref="CT1" si="58">CQ1</f>
        <v>14</v>
      </c>
      <c r="CU1" s="66">
        <f t="shared" ref="CU1" si="59">CQ1</f>
        <v>14</v>
      </c>
      <c r="CV1" s="63"/>
      <c r="CW1" s="65">
        <f t="shared" ref="CW1" si="60">CQ1+1</f>
        <v>15</v>
      </c>
      <c r="CX1" s="65">
        <f t="shared" ref="CX1" si="61">CW1</f>
        <v>15</v>
      </c>
      <c r="CY1" s="65">
        <f t="shared" ref="CY1" si="62">CW1</f>
        <v>15</v>
      </c>
      <c r="CZ1" s="65">
        <f t="shared" ref="CZ1" si="63">CW1</f>
        <v>15</v>
      </c>
      <c r="DA1" s="66">
        <f t="shared" ref="DA1" si="64">CW1</f>
        <v>15</v>
      </c>
      <c r="DB1" s="63"/>
      <c r="DC1" s="65">
        <f t="shared" ref="DC1" si="65">CW1+1</f>
        <v>16</v>
      </c>
      <c r="DD1" s="65">
        <f t="shared" ref="DD1" si="66">DC1</f>
        <v>16</v>
      </c>
      <c r="DE1" s="65">
        <f t="shared" ref="DE1" si="67">DC1</f>
        <v>16</v>
      </c>
      <c r="DF1" s="65">
        <f t="shared" ref="DF1" si="68">DC1</f>
        <v>16</v>
      </c>
      <c r="DG1" s="66">
        <f t="shared" ref="DG1" si="69">DC1</f>
        <v>16</v>
      </c>
      <c r="DH1" s="63"/>
      <c r="DI1" s="65">
        <f t="shared" ref="DI1" si="70">DC1+1</f>
        <v>17</v>
      </c>
      <c r="DJ1" s="65">
        <f t="shared" ref="DJ1" si="71">DI1</f>
        <v>17</v>
      </c>
      <c r="DK1" s="65">
        <f t="shared" ref="DK1" si="72">DI1</f>
        <v>17</v>
      </c>
      <c r="DL1" s="65">
        <f t="shared" ref="DL1" si="73">DI1</f>
        <v>17</v>
      </c>
      <c r="DM1" s="66">
        <f t="shared" ref="DM1" si="74">DI1</f>
        <v>17</v>
      </c>
      <c r="DN1" s="63"/>
      <c r="DO1" s="65">
        <f t="shared" ref="DO1" si="75">DI1+1</f>
        <v>18</v>
      </c>
      <c r="DP1" s="65">
        <f t="shared" ref="DP1" si="76">DO1</f>
        <v>18</v>
      </c>
      <c r="DQ1" s="65">
        <f t="shared" ref="DQ1" si="77">DO1</f>
        <v>18</v>
      </c>
      <c r="DR1" s="65">
        <f t="shared" ref="DR1" si="78">DO1</f>
        <v>18</v>
      </c>
      <c r="DS1" s="66">
        <f t="shared" ref="DS1" si="79">DO1</f>
        <v>18</v>
      </c>
      <c r="DT1" s="63"/>
      <c r="DU1" s="65">
        <f t="shared" ref="DU1" si="80">DO1+1</f>
        <v>19</v>
      </c>
      <c r="DV1" s="65">
        <f t="shared" ref="DV1" si="81">DU1</f>
        <v>19</v>
      </c>
      <c r="DW1" s="65">
        <f t="shared" ref="DW1" si="82">DU1</f>
        <v>19</v>
      </c>
      <c r="DX1" s="65">
        <f t="shared" ref="DX1" si="83">DU1</f>
        <v>19</v>
      </c>
      <c r="DY1" s="66">
        <f t="shared" ref="DY1" si="84">DU1</f>
        <v>19</v>
      </c>
      <c r="DZ1" s="63"/>
      <c r="EA1" s="65">
        <f t="shared" ref="EA1" si="85">DU1+1</f>
        <v>20</v>
      </c>
      <c r="EB1" s="65">
        <f t="shared" ref="EB1" si="86">EA1</f>
        <v>20</v>
      </c>
      <c r="EC1" s="65">
        <f t="shared" ref="EC1" si="87">EA1</f>
        <v>20</v>
      </c>
      <c r="ED1" s="65">
        <f t="shared" ref="ED1" si="88">EA1</f>
        <v>20</v>
      </c>
      <c r="EE1" s="66">
        <f t="shared" ref="EE1" si="89">EA1</f>
        <v>20</v>
      </c>
      <c r="EF1" s="63"/>
      <c r="EG1" s="65">
        <f t="shared" ref="EG1" si="90">EA1+1</f>
        <v>21</v>
      </c>
      <c r="EH1" s="65">
        <f t="shared" ref="EH1" si="91">EG1</f>
        <v>21</v>
      </c>
      <c r="EI1" s="65">
        <f t="shared" ref="EI1" si="92">EG1</f>
        <v>21</v>
      </c>
      <c r="EJ1" s="65">
        <f t="shared" ref="EJ1" si="93">EG1</f>
        <v>21</v>
      </c>
      <c r="EK1" s="66">
        <f t="shared" ref="EK1" si="94">EG1</f>
        <v>21</v>
      </c>
      <c r="EL1" s="63"/>
      <c r="EM1" s="65">
        <f t="shared" ref="EM1" si="95">EG1+1</f>
        <v>22</v>
      </c>
      <c r="EN1" s="65">
        <f t="shared" ref="EN1" si="96">EM1</f>
        <v>22</v>
      </c>
      <c r="EO1" s="65">
        <f t="shared" ref="EO1" si="97">EM1</f>
        <v>22</v>
      </c>
      <c r="EP1" s="65">
        <f t="shared" ref="EP1" si="98">EM1</f>
        <v>22</v>
      </c>
      <c r="EQ1" s="66">
        <f t="shared" ref="EQ1" si="99">EM1</f>
        <v>22</v>
      </c>
      <c r="ER1" s="63"/>
      <c r="ES1" s="65">
        <f t="shared" ref="ES1" si="100">EM1+1</f>
        <v>23</v>
      </c>
      <c r="ET1" s="65">
        <f t="shared" ref="ET1" si="101">ES1</f>
        <v>23</v>
      </c>
      <c r="EU1" s="65">
        <f t="shared" ref="EU1" si="102">ES1</f>
        <v>23</v>
      </c>
      <c r="EV1" s="65">
        <f t="shared" ref="EV1" si="103">ES1</f>
        <v>23</v>
      </c>
      <c r="EW1" s="66">
        <f t="shared" ref="EW1" si="104">ES1</f>
        <v>23</v>
      </c>
      <c r="EX1" s="63"/>
      <c r="EY1" s="65">
        <f t="shared" ref="EY1" si="105">ES1+1</f>
        <v>24</v>
      </c>
      <c r="EZ1" s="65">
        <f t="shared" ref="EZ1" si="106">EY1</f>
        <v>24</v>
      </c>
      <c r="FA1" s="65">
        <f t="shared" ref="FA1" si="107">EY1</f>
        <v>24</v>
      </c>
      <c r="FB1" s="65">
        <f t="shared" ref="FB1" si="108">EY1</f>
        <v>24</v>
      </c>
      <c r="FC1" s="66">
        <f t="shared" ref="FC1" si="109">EY1</f>
        <v>24</v>
      </c>
      <c r="FD1" s="63"/>
      <c r="FE1" s="65">
        <f t="shared" ref="FE1" si="110">EY1+1</f>
        <v>25</v>
      </c>
      <c r="FF1" s="65">
        <f t="shared" ref="FF1" si="111">FE1</f>
        <v>25</v>
      </c>
      <c r="FG1" s="65">
        <f t="shared" ref="FG1" si="112">FE1</f>
        <v>25</v>
      </c>
      <c r="FH1" s="65">
        <f t="shared" ref="FH1" si="113">FE1</f>
        <v>25</v>
      </c>
      <c r="FI1" s="66">
        <f t="shared" ref="FI1" si="114">FE1</f>
        <v>25</v>
      </c>
      <c r="FJ1" s="63"/>
      <c r="FK1" s="65">
        <f t="shared" ref="FK1" si="115">FE1+1</f>
        <v>26</v>
      </c>
      <c r="FL1" s="65">
        <f t="shared" ref="FL1" si="116">FK1</f>
        <v>26</v>
      </c>
      <c r="FM1" s="65">
        <f t="shared" ref="FM1" si="117">FK1</f>
        <v>26</v>
      </c>
      <c r="FN1" s="65">
        <f t="shared" ref="FN1" si="118">FK1</f>
        <v>26</v>
      </c>
      <c r="FO1" s="66">
        <f t="shared" ref="FO1" si="119">FK1</f>
        <v>26</v>
      </c>
      <c r="FP1" s="63"/>
      <c r="FQ1" s="65">
        <f t="shared" ref="FQ1" si="120">FK1+1</f>
        <v>27</v>
      </c>
      <c r="FR1" s="65">
        <f t="shared" ref="FR1" si="121">FQ1</f>
        <v>27</v>
      </c>
      <c r="FS1" s="65">
        <f t="shared" ref="FS1" si="122">FQ1</f>
        <v>27</v>
      </c>
      <c r="FT1" s="65">
        <f t="shared" ref="FT1" si="123">FQ1</f>
        <v>27</v>
      </c>
      <c r="FU1" s="66">
        <f t="shared" ref="FU1" si="124">FQ1</f>
        <v>27</v>
      </c>
      <c r="FV1" s="63"/>
      <c r="FW1" s="65">
        <f t="shared" ref="FW1" si="125">FQ1+1</f>
        <v>28</v>
      </c>
      <c r="FX1" s="65">
        <f t="shared" ref="FX1" si="126">FW1</f>
        <v>28</v>
      </c>
      <c r="FY1" s="65">
        <f t="shared" ref="FY1" si="127">FW1</f>
        <v>28</v>
      </c>
      <c r="FZ1" s="65">
        <f t="shared" ref="FZ1" si="128">FW1</f>
        <v>28</v>
      </c>
      <c r="GA1" s="66">
        <f t="shared" ref="GA1" si="129">FW1</f>
        <v>28</v>
      </c>
      <c r="GB1" s="63"/>
      <c r="GC1" s="65">
        <f t="shared" ref="GC1" si="130">FW1+1</f>
        <v>29</v>
      </c>
      <c r="GD1" s="65">
        <f t="shared" ref="GD1" si="131">GC1</f>
        <v>29</v>
      </c>
      <c r="GE1" s="65">
        <f t="shared" ref="GE1" si="132">GC1</f>
        <v>29</v>
      </c>
      <c r="GF1" s="65">
        <f t="shared" ref="GF1" si="133">GC1</f>
        <v>29</v>
      </c>
      <c r="GG1" s="66">
        <f t="shared" ref="GG1" si="134">GC1</f>
        <v>29</v>
      </c>
      <c r="GH1" s="63"/>
      <c r="GI1" s="65">
        <f t="shared" ref="GI1" si="135">GC1+1</f>
        <v>30</v>
      </c>
      <c r="GJ1" s="65">
        <f t="shared" ref="GJ1" si="136">GI1</f>
        <v>30</v>
      </c>
      <c r="GK1" s="65">
        <f t="shared" ref="GK1" si="137">GI1</f>
        <v>30</v>
      </c>
      <c r="GL1" s="65">
        <f t="shared" ref="GL1" si="138">GI1</f>
        <v>30</v>
      </c>
      <c r="GM1" s="66">
        <f t="shared" ref="GM1" si="139">GI1</f>
        <v>30</v>
      </c>
      <c r="GN1" s="63"/>
      <c r="GO1" s="65">
        <f t="shared" ref="GO1" si="140">GI1+1</f>
        <v>31</v>
      </c>
      <c r="GP1" s="65">
        <f t="shared" ref="GP1" si="141">GO1</f>
        <v>31</v>
      </c>
      <c r="GQ1" s="65">
        <f t="shared" ref="GQ1" si="142">GO1</f>
        <v>31</v>
      </c>
      <c r="GR1" s="65">
        <f t="shared" ref="GR1" si="143">GO1</f>
        <v>31</v>
      </c>
      <c r="GS1" s="66">
        <f t="shared" ref="GS1" si="144">GO1</f>
        <v>31</v>
      </c>
      <c r="GT1" s="63"/>
      <c r="GU1" s="65">
        <f t="shared" ref="GU1" si="145">GO1+1</f>
        <v>32</v>
      </c>
      <c r="GV1" s="65">
        <f t="shared" ref="GV1" si="146">GU1</f>
        <v>32</v>
      </c>
      <c r="GW1" s="65">
        <f t="shared" ref="GW1" si="147">GU1</f>
        <v>32</v>
      </c>
      <c r="GX1" s="65">
        <f t="shared" ref="GX1" si="148">GU1</f>
        <v>32</v>
      </c>
      <c r="GY1" s="66">
        <f t="shared" ref="GY1" si="149">GU1</f>
        <v>32</v>
      </c>
      <c r="GZ1" s="63"/>
      <c r="HA1" s="65">
        <f t="shared" ref="HA1" si="150">GU1+1</f>
        <v>33</v>
      </c>
      <c r="HB1" s="65">
        <f t="shared" ref="HB1" si="151">HA1</f>
        <v>33</v>
      </c>
      <c r="HC1" s="65">
        <f t="shared" ref="HC1" si="152">HA1</f>
        <v>33</v>
      </c>
      <c r="HD1" s="65">
        <f t="shared" ref="HD1" si="153">HA1</f>
        <v>33</v>
      </c>
      <c r="HE1" s="66">
        <f t="shared" ref="HE1" si="154">HA1</f>
        <v>33</v>
      </c>
      <c r="HF1" s="63"/>
      <c r="HG1" s="65">
        <f t="shared" ref="HG1" si="155">HA1+1</f>
        <v>34</v>
      </c>
      <c r="HH1" s="65">
        <f t="shared" ref="HH1" si="156">HG1</f>
        <v>34</v>
      </c>
      <c r="HI1" s="65">
        <f t="shared" ref="HI1" si="157">HG1</f>
        <v>34</v>
      </c>
      <c r="HJ1" s="65">
        <f t="shared" ref="HJ1" si="158">HG1</f>
        <v>34</v>
      </c>
      <c r="HK1" s="66">
        <f t="shared" ref="HK1" si="159">HG1</f>
        <v>34</v>
      </c>
      <c r="HL1" s="63"/>
      <c r="HM1" s="65">
        <f t="shared" ref="HM1" si="160">HG1+1</f>
        <v>35</v>
      </c>
      <c r="HN1" s="65">
        <f t="shared" ref="HN1" si="161">HM1</f>
        <v>35</v>
      </c>
      <c r="HO1" s="65">
        <f t="shared" ref="HO1" si="162">HM1</f>
        <v>35</v>
      </c>
      <c r="HP1" s="65">
        <f t="shared" ref="HP1" si="163">HM1</f>
        <v>35</v>
      </c>
      <c r="HQ1" s="66">
        <f t="shared" ref="HQ1" si="164">HM1</f>
        <v>35</v>
      </c>
      <c r="HR1" s="63"/>
      <c r="HS1" s="65">
        <f t="shared" ref="HS1" si="165">HM1+1</f>
        <v>36</v>
      </c>
      <c r="HT1" s="65">
        <f t="shared" ref="HT1" si="166">HS1</f>
        <v>36</v>
      </c>
      <c r="HU1" s="65">
        <f t="shared" ref="HU1" si="167">HS1</f>
        <v>36</v>
      </c>
      <c r="HV1" s="65">
        <f t="shared" ref="HV1" si="168">HS1</f>
        <v>36</v>
      </c>
      <c r="HW1" s="66">
        <f t="shared" ref="HW1" si="169">HS1</f>
        <v>36</v>
      </c>
      <c r="HX1" s="63"/>
      <c r="HY1" s="65">
        <f t="shared" ref="HY1" si="170">HS1+1</f>
        <v>37</v>
      </c>
      <c r="HZ1" s="65">
        <f t="shared" ref="HZ1" si="171">HY1</f>
        <v>37</v>
      </c>
      <c r="IA1" s="65">
        <f t="shared" ref="IA1" si="172">HY1</f>
        <v>37</v>
      </c>
      <c r="IB1" s="65">
        <f t="shared" ref="IB1" si="173">HY1</f>
        <v>37</v>
      </c>
      <c r="IC1" s="66">
        <f t="shared" ref="IC1" si="174">HY1</f>
        <v>37</v>
      </c>
      <c r="ID1" s="63"/>
      <c r="IE1" s="65">
        <f t="shared" ref="IE1" si="175">HY1+1</f>
        <v>38</v>
      </c>
      <c r="IF1" s="65">
        <f t="shared" ref="IF1" si="176">IE1</f>
        <v>38</v>
      </c>
      <c r="IG1" s="65">
        <f t="shared" ref="IG1" si="177">IE1</f>
        <v>38</v>
      </c>
      <c r="IH1" s="65">
        <f t="shared" ref="IH1" si="178">IE1</f>
        <v>38</v>
      </c>
      <c r="II1" s="66">
        <f t="shared" ref="II1" si="179">IE1</f>
        <v>38</v>
      </c>
      <c r="IJ1" s="63"/>
      <c r="IK1" s="65">
        <f t="shared" ref="IK1" si="180">IE1+1</f>
        <v>39</v>
      </c>
      <c r="IL1" s="65">
        <f t="shared" ref="IL1" si="181">IK1</f>
        <v>39</v>
      </c>
      <c r="IM1" s="65">
        <f t="shared" ref="IM1" si="182">IK1</f>
        <v>39</v>
      </c>
      <c r="IN1" s="65">
        <f t="shared" ref="IN1" si="183">IK1</f>
        <v>39</v>
      </c>
      <c r="IO1" s="66">
        <f t="shared" ref="IO1" si="184">IK1</f>
        <v>39</v>
      </c>
      <c r="IP1" s="63"/>
      <c r="IQ1" s="65">
        <f t="shared" ref="IQ1" si="185">IK1+1</f>
        <v>40</v>
      </c>
      <c r="IR1" s="65">
        <f t="shared" ref="IR1" si="186">IQ1</f>
        <v>40</v>
      </c>
      <c r="IS1" s="65">
        <f t="shared" ref="IS1" si="187">IQ1</f>
        <v>40</v>
      </c>
      <c r="IT1" s="65">
        <f t="shared" ref="IT1" si="188">IQ1</f>
        <v>40</v>
      </c>
      <c r="IU1" s="66">
        <f t="shared" ref="IU1" si="189">IQ1</f>
        <v>40</v>
      </c>
      <c r="IV1" s="63"/>
      <c r="IW1" s="65">
        <f t="shared" ref="IW1" si="190">IQ1+1</f>
        <v>41</v>
      </c>
      <c r="IX1" s="65">
        <f t="shared" ref="IX1" si="191">IW1</f>
        <v>41</v>
      </c>
      <c r="IY1" s="65">
        <f t="shared" ref="IY1" si="192">IW1</f>
        <v>41</v>
      </c>
      <c r="IZ1" s="65">
        <f t="shared" ref="IZ1" si="193">IW1</f>
        <v>41</v>
      </c>
      <c r="JA1" s="66">
        <f t="shared" ref="JA1" si="194">IW1</f>
        <v>41</v>
      </c>
      <c r="JB1" s="63"/>
      <c r="JC1" s="65">
        <f t="shared" ref="JC1" si="195">IW1+1</f>
        <v>42</v>
      </c>
      <c r="JD1" s="65">
        <f t="shared" ref="JD1" si="196">JC1</f>
        <v>42</v>
      </c>
      <c r="JE1" s="65">
        <f t="shared" ref="JE1" si="197">JC1</f>
        <v>42</v>
      </c>
      <c r="JF1" s="65">
        <f t="shared" ref="JF1" si="198">JC1</f>
        <v>42</v>
      </c>
      <c r="JG1" s="66">
        <f t="shared" ref="JG1" si="199">JC1</f>
        <v>42</v>
      </c>
      <c r="JH1" s="63"/>
      <c r="JI1" s="65">
        <f t="shared" ref="JI1" si="200">JC1+1</f>
        <v>43</v>
      </c>
      <c r="JJ1" s="65">
        <f t="shared" ref="JJ1" si="201">JI1</f>
        <v>43</v>
      </c>
      <c r="JK1" s="65">
        <f t="shared" ref="JK1" si="202">JI1</f>
        <v>43</v>
      </c>
      <c r="JL1" s="65">
        <f t="shared" ref="JL1" si="203">JI1</f>
        <v>43</v>
      </c>
      <c r="JM1" s="66">
        <f t="shared" ref="JM1" si="204">JI1</f>
        <v>43</v>
      </c>
      <c r="JN1" s="63"/>
      <c r="JO1" s="65">
        <f t="shared" ref="JO1" si="205">JI1+1</f>
        <v>44</v>
      </c>
      <c r="JP1" s="65">
        <f t="shared" ref="JP1" si="206">JO1</f>
        <v>44</v>
      </c>
      <c r="JQ1" s="65">
        <f t="shared" ref="JQ1" si="207">JO1</f>
        <v>44</v>
      </c>
      <c r="JR1" s="65">
        <f t="shared" ref="JR1" si="208">JO1</f>
        <v>44</v>
      </c>
      <c r="JS1" s="66">
        <f t="shared" ref="JS1" si="209">JO1</f>
        <v>44</v>
      </c>
      <c r="JT1" s="63"/>
      <c r="JU1" s="65">
        <f t="shared" ref="JU1" si="210">JO1+1</f>
        <v>45</v>
      </c>
      <c r="JV1" s="65">
        <f t="shared" ref="JV1" si="211">JU1</f>
        <v>45</v>
      </c>
      <c r="JW1" s="65">
        <f t="shared" ref="JW1" si="212">JU1</f>
        <v>45</v>
      </c>
      <c r="JX1" s="65">
        <f t="shared" ref="JX1" si="213">JU1</f>
        <v>45</v>
      </c>
      <c r="JY1" s="66">
        <f t="shared" ref="JY1" si="214">JU1</f>
        <v>45</v>
      </c>
      <c r="JZ1" s="63"/>
      <c r="KA1" s="65">
        <f t="shared" ref="KA1" si="215">JU1+1</f>
        <v>46</v>
      </c>
      <c r="KB1" s="65">
        <f t="shared" ref="KB1" si="216">KA1</f>
        <v>46</v>
      </c>
      <c r="KC1" s="65">
        <f t="shared" ref="KC1" si="217">KA1</f>
        <v>46</v>
      </c>
      <c r="KD1" s="65">
        <f t="shared" ref="KD1" si="218">KA1</f>
        <v>46</v>
      </c>
      <c r="KE1" s="66">
        <f t="shared" ref="KE1" si="219">KA1</f>
        <v>46</v>
      </c>
      <c r="KF1" s="63"/>
      <c r="KG1" s="65">
        <f t="shared" ref="KG1" si="220">KA1+1</f>
        <v>47</v>
      </c>
      <c r="KH1" s="65">
        <f t="shared" ref="KH1" si="221">KG1</f>
        <v>47</v>
      </c>
      <c r="KI1" s="65">
        <f t="shared" ref="KI1" si="222">KG1</f>
        <v>47</v>
      </c>
      <c r="KJ1" s="65">
        <f t="shared" ref="KJ1" si="223">KG1</f>
        <v>47</v>
      </c>
      <c r="KK1" s="66">
        <f t="shared" ref="KK1" si="224">KG1</f>
        <v>47</v>
      </c>
      <c r="KL1" s="63"/>
      <c r="KM1" s="65">
        <f t="shared" ref="KM1" si="225">KG1+1</f>
        <v>48</v>
      </c>
      <c r="KN1" s="65">
        <f t="shared" ref="KN1" si="226">KM1</f>
        <v>48</v>
      </c>
      <c r="KO1" s="65">
        <f t="shared" ref="KO1" si="227">KM1</f>
        <v>48</v>
      </c>
      <c r="KP1" s="65">
        <f t="shared" ref="KP1" si="228">KM1</f>
        <v>48</v>
      </c>
      <c r="KQ1" s="66">
        <f t="shared" ref="KQ1" si="229">KM1</f>
        <v>48</v>
      </c>
      <c r="KR1" s="63"/>
      <c r="KS1" s="65">
        <f t="shared" ref="KS1" si="230">KM1+1</f>
        <v>49</v>
      </c>
      <c r="KT1" s="65">
        <f t="shared" ref="KT1" si="231">KS1</f>
        <v>49</v>
      </c>
      <c r="KU1" s="65">
        <f t="shared" ref="KU1" si="232">KS1</f>
        <v>49</v>
      </c>
      <c r="KV1" s="65">
        <f t="shared" ref="KV1" si="233">KS1</f>
        <v>49</v>
      </c>
      <c r="KW1" s="66">
        <f t="shared" ref="KW1" si="234">KS1</f>
        <v>49</v>
      </c>
      <c r="KX1" s="63"/>
      <c r="KY1" s="65">
        <f t="shared" ref="KY1" si="235">KS1+1</f>
        <v>50</v>
      </c>
      <c r="KZ1" s="65">
        <f t="shared" ref="KZ1" si="236">KY1</f>
        <v>50</v>
      </c>
      <c r="LA1" s="65">
        <f t="shared" ref="LA1" si="237">KY1</f>
        <v>50</v>
      </c>
      <c r="LB1" s="65">
        <f t="shared" ref="LB1" si="238">KY1</f>
        <v>50</v>
      </c>
      <c r="LC1" s="66">
        <f t="shared" ref="LC1" si="239">KY1</f>
        <v>50</v>
      </c>
      <c r="LD1" s="63"/>
    </row>
    <row r="2" spans="1:316" s="67" customFormat="1" ht="12.75" hidden="1" customHeight="1" x14ac:dyDescent="0.2">
      <c r="A2" s="61" t="s">
        <v>61</v>
      </c>
      <c r="B2" s="61"/>
      <c r="C2" s="61"/>
      <c r="D2" s="61"/>
      <c r="E2" s="61"/>
      <c r="F2" s="62"/>
      <c r="G2" s="61"/>
      <c r="H2" s="61"/>
      <c r="I2" s="63">
        <v>1</v>
      </c>
      <c r="J2" s="63"/>
      <c r="K2" s="64"/>
      <c r="L2" s="64"/>
      <c r="M2" s="63" t="s">
        <v>100</v>
      </c>
      <c r="N2" s="63"/>
      <c r="O2" s="63"/>
      <c r="P2" s="63"/>
      <c r="Q2" s="65">
        <f>IF(Q1&lt;='Part A - Inputs - Sample'!$R$9,1,"")</f>
        <v>1</v>
      </c>
      <c r="R2" s="65">
        <f>IF(Q1&lt;='Part A - Inputs - Sample'!$R$9,2,"")</f>
        <v>2</v>
      </c>
      <c r="S2" s="65">
        <f>IF(Q1&lt;='Part A - Inputs - Sample'!$R$9,3,"")</f>
        <v>3</v>
      </c>
      <c r="T2" s="65">
        <f>IF(Q1&lt;='Part A - Inputs - Sample'!$R$9,4,"")</f>
        <v>4</v>
      </c>
      <c r="U2" s="66">
        <f>IF(Q1&lt;='Part A - Inputs - Sample'!$R$9,5,"")</f>
        <v>5</v>
      </c>
      <c r="V2" s="63"/>
      <c r="W2" s="65">
        <f>IF(W1&lt;='Part A - Inputs - Sample'!$R$9,1,"")</f>
        <v>1</v>
      </c>
      <c r="X2" s="65">
        <f>IF(W1&lt;='Part A - Inputs - Sample'!$R$9,2,"")</f>
        <v>2</v>
      </c>
      <c r="Y2" s="65">
        <f>IF(W1&lt;='Part A - Inputs - Sample'!$R$9,3,"")</f>
        <v>3</v>
      </c>
      <c r="Z2" s="65">
        <f>IF(W1&lt;='Part A - Inputs - Sample'!$R$9,4,"")</f>
        <v>4</v>
      </c>
      <c r="AA2" s="66">
        <f>IF(W1&lt;='Part A - Inputs - Sample'!$R$9,5,"")</f>
        <v>5</v>
      </c>
      <c r="AB2" s="63"/>
      <c r="AC2" s="65">
        <f>IF(AC1&lt;='Part A - Inputs - Sample'!$R$9,1,"")</f>
        <v>1</v>
      </c>
      <c r="AD2" s="65">
        <f>IF(AC1&lt;='Part A - Inputs - Sample'!$R$9,2,"")</f>
        <v>2</v>
      </c>
      <c r="AE2" s="65">
        <f>IF(AC1&lt;='Part A - Inputs - Sample'!$R$9,3,"")</f>
        <v>3</v>
      </c>
      <c r="AF2" s="65">
        <f>IF(AC1&lt;='Part A - Inputs - Sample'!$R$9,4,"")</f>
        <v>4</v>
      </c>
      <c r="AG2" s="66">
        <f>IF(AC1&lt;='Part A - Inputs - Sample'!$R$9,5,"")</f>
        <v>5</v>
      </c>
      <c r="AH2" s="63"/>
      <c r="AI2" s="65" t="str">
        <f>IF(AI1&lt;='Part A - Inputs - Sample'!$R$9,1,"")</f>
        <v/>
      </c>
      <c r="AJ2" s="65" t="str">
        <f>IF(AI1&lt;='Part A - Inputs - Sample'!$R$9,2,"")</f>
        <v/>
      </c>
      <c r="AK2" s="65" t="str">
        <f>IF(AI1&lt;='Part A - Inputs - Sample'!$R$9,3,"")</f>
        <v/>
      </c>
      <c r="AL2" s="65" t="str">
        <f>IF(AI1&lt;='Part A - Inputs - Sample'!$R$9,4,"")</f>
        <v/>
      </c>
      <c r="AM2" s="66" t="str">
        <f>IF(AI1&lt;='Part A - Inputs - Sample'!$R$9,5,"")</f>
        <v/>
      </c>
      <c r="AN2" s="63"/>
      <c r="AO2" s="65" t="str">
        <f>IF(AO1&lt;='Part A - Inputs - Sample'!$R$9,1,"")</f>
        <v/>
      </c>
      <c r="AP2" s="65" t="str">
        <f>IF(AO1&lt;='Part A - Inputs - Sample'!$R$9,2,"")</f>
        <v/>
      </c>
      <c r="AQ2" s="65" t="str">
        <f>IF(AO1&lt;='Part A - Inputs - Sample'!$R$9,3,"")</f>
        <v/>
      </c>
      <c r="AR2" s="65" t="str">
        <f>IF(AO1&lt;='Part A - Inputs - Sample'!$R$9,4,"")</f>
        <v/>
      </c>
      <c r="AS2" s="66" t="str">
        <f>IF(AO1&lt;='Part A - Inputs - Sample'!$R$9,5,"")</f>
        <v/>
      </c>
      <c r="AT2" s="63"/>
      <c r="AU2" s="65" t="str">
        <f>IF(AU1&lt;='Part A - Inputs - Sample'!$R$9,1,"")</f>
        <v/>
      </c>
      <c r="AV2" s="65" t="str">
        <f>IF(AU1&lt;='Part A - Inputs - Sample'!$R$9,2,"")</f>
        <v/>
      </c>
      <c r="AW2" s="65" t="str">
        <f>IF(AU1&lt;='Part A - Inputs - Sample'!$R$9,3,"")</f>
        <v/>
      </c>
      <c r="AX2" s="65" t="str">
        <f>IF(AU1&lt;='Part A - Inputs - Sample'!$R$9,4,"")</f>
        <v/>
      </c>
      <c r="AY2" s="66" t="str">
        <f>IF(AU1&lt;='Part A - Inputs - Sample'!$R$9,5,"")</f>
        <v/>
      </c>
      <c r="AZ2" s="63"/>
      <c r="BA2" s="65" t="str">
        <f>IF(BA1&lt;='Part A - Inputs - Sample'!$R$9,1,"")</f>
        <v/>
      </c>
      <c r="BB2" s="65" t="str">
        <f>IF(BA1&lt;='Part A - Inputs - Sample'!$R$9,2,"")</f>
        <v/>
      </c>
      <c r="BC2" s="65" t="str">
        <f>IF(BA1&lt;='Part A - Inputs - Sample'!$R$9,3,"")</f>
        <v/>
      </c>
      <c r="BD2" s="65" t="str">
        <f>IF(BA1&lt;='Part A - Inputs - Sample'!$R$9,4,"")</f>
        <v/>
      </c>
      <c r="BE2" s="66" t="str">
        <f>IF(BA1&lt;='Part A - Inputs - Sample'!$R$9,5,"")</f>
        <v/>
      </c>
      <c r="BF2" s="63"/>
      <c r="BG2" s="65" t="str">
        <f>IF(BG1&lt;='Part A - Inputs - Sample'!$R$9,1,"")</f>
        <v/>
      </c>
      <c r="BH2" s="65" t="str">
        <f>IF(BG1&lt;='Part A - Inputs - Sample'!$R$9,2,"")</f>
        <v/>
      </c>
      <c r="BI2" s="65" t="str">
        <f>IF(BG1&lt;='Part A - Inputs - Sample'!$R$9,3,"")</f>
        <v/>
      </c>
      <c r="BJ2" s="65" t="str">
        <f>IF(BG1&lt;='Part A - Inputs - Sample'!$R$9,4,"")</f>
        <v/>
      </c>
      <c r="BK2" s="66" t="str">
        <f>IF(BG1&lt;='Part A - Inputs - Sample'!$R$9,5,"")</f>
        <v/>
      </c>
      <c r="BL2" s="63"/>
      <c r="BM2" s="65" t="str">
        <f>IF(BM1&lt;='Part A - Inputs - Sample'!$R$9,1,"")</f>
        <v/>
      </c>
      <c r="BN2" s="65" t="str">
        <f>IF(BM1&lt;='Part A - Inputs - Sample'!$R$9,2,"")</f>
        <v/>
      </c>
      <c r="BO2" s="65" t="str">
        <f>IF(BM1&lt;='Part A - Inputs - Sample'!$R$9,3,"")</f>
        <v/>
      </c>
      <c r="BP2" s="65" t="str">
        <f>IF(BM1&lt;='Part A - Inputs - Sample'!$R$9,4,"")</f>
        <v/>
      </c>
      <c r="BQ2" s="66" t="str">
        <f>IF(BM1&lt;='Part A - Inputs - Sample'!$R$9,5,"")</f>
        <v/>
      </c>
      <c r="BR2" s="63"/>
      <c r="BS2" s="65" t="str">
        <f>IF(BS1&lt;='Part A - Inputs - Sample'!$R$9,1,"")</f>
        <v/>
      </c>
      <c r="BT2" s="65" t="str">
        <f>IF(BS1&lt;='Part A - Inputs - Sample'!$R$9,2,"")</f>
        <v/>
      </c>
      <c r="BU2" s="65" t="str">
        <f>IF(BS1&lt;='Part A - Inputs - Sample'!$R$9,3,"")</f>
        <v/>
      </c>
      <c r="BV2" s="65" t="str">
        <f>IF(BS1&lt;='Part A - Inputs - Sample'!$R$9,4,"")</f>
        <v/>
      </c>
      <c r="BW2" s="66" t="str">
        <f>IF(BS1&lt;='Part A - Inputs - Sample'!$R$9,5,"")</f>
        <v/>
      </c>
      <c r="BX2" s="63"/>
      <c r="BY2" s="65" t="str">
        <f>IF(BY1&lt;='Part A - Inputs - Sample'!$R$9,1,"")</f>
        <v/>
      </c>
      <c r="BZ2" s="65" t="str">
        <f>IF(BY1&lt;='Part A - Inputs - Sample'!$R$9,2,"")</f>
        <v/>
      </c>
      <c r="CA2" s="65" t="str">
        <f>IF(BY1&lt;='Part A - Inputs - Sample'!$R$9,3,"")</f>
        <v/>
      </c>
      <c r="CB2" s="65" t="str">
        <f>IF(BY1&lt;='Part A - Inputs - Sample'!$R$9,4,"")</f>
        <v/>
      </c>
      <c r="CC2" s="66" t="str">
        <f>IF(BY1&lt;='Part A - Inputs - Sample'!$R$9,5,"")</f>
        <v/>
      </c>
      <c r="CD2" s="63"/>
      <c r="CE2" s="65" t="str">
        <f>IF(CE1&lt;='Part A - Inputs - Sample'!$R$9,1,"")</f>
        <v/>
      </c>
      <c r="CF2" s="65" t="str">
        <f>IF(CE1&lt;='Part A - Inputs - Sample'!$R$9,2,"")</f>
        <v/>
      </c>
      <c r="CG2" s="65" t="str">
        <f>IF(CE1&lt;='Part A - Inputs - Sample'!$R$9,3,"")</f>
        <v/>
      </c>
      <c r="CH2" s="65" t="str">
        <f>IF(CE1&lt;='Part A - Inputs - Sample'!$R$9,4,"")</f>
        <v/>
      </c>
      <c r="CI2" s="66" t="str">
        <f>IF(CE1&lt;='Part A - Inputs - Sample'!$R$9,5,"")</f>
        <v/>
      </c>
      <c r="CJ2" s="63"/>
      <c r="CK2" s="65" t="str">
        <f>IF(CK1&lt;='Part A - Inputs - Sample'!$R$9,1,"")</f>
        <v/>
      </c>
      <c r="CL2" s="65" t="str">
        <f>IF(CK1&lt;='Part A - Inputs - Sample'!$R$9,2,"")</f>
        <v/>
      </c>
      <c r="CM2" s="65" t="str">
        <f>IF(CK1&lt;='Part A - Inputs - Sample'!$R$9,3,"")</f>
        <v/>
      </c>
      <c r="CN2" s="65" t="str">
        <f>IF(CK1&lt;='Part A - Inputs - Sample'!$R$9,4,"")</f>
        <v/>
      </c>
      <c r="CO2" s="66" t="str">
        <f>IF(CK1&lt;='Part A - Inputs - Sample'!$R$9,5,"")</f>
        <v/>
      </c>
      <c r="CP2" s="63"/>
      <c r="CQ2" s="65" t="str">
        <f>IF(CQ1&lt;='Part A - Inputs - Sample'!$R$9,1,"")</f>
        <v/>
      </c>
      <c r="CR2" s="65" t="str">
        <f>IF(CQ1&lt;='Part A - Inputs - Sample'!$R$9,2,"")</f>
        <v/>
      </c>
      <c r="CS2" s="65" t="str">
        <f>IF(CQ1&lt;='Part A - Inputs - Sample'!$R$9,3,"")</f>
        <v/>
      </c>
      <c r="CT2" s="65" t="str">
        <f>IF(CQ1&lt;='Part A - Inputs - Sample'!$R$9,4,"")</f>
        <v/>
      </c>
      <c r="CU2" s="66" t="str">
        <f>IF(CQ1&lt;='Part A - Inputs - Sample'!$R$9,5,"")</f>
        <v/>
      </c>
      <c r="CV2" s="63"/>
      <c r="CW2" s="65" t="str">
        <f>IF(CW1&lt;='Part A - Inputs - Sample'!$R$9,1,"")</f>
        <v/>
      </c>
      <c r="CX2" s="65" t="str">
        <f>IF(CW1&lt;='Part A - Inputs - Sample'!$R$9,2,"")</f>
        <v/>
      </c>
      <c r="CY2" s="65" t="str">
        <f>IF(CW1&lt;='Part A - Inputs - Sample'!$R$9,3,"")</f>
        <v/>
      </c>
      <c r="CZ2" s="65" t="str">
        <f>IF(CW1&lt;='Part A - Inputs - Sample'!$R$9,4,"")</f>
        <v/>
      </c>
      <c r="DA2" s="66" t="str">
        <f>IF(CW1&lt;='Part A - Inputs - Sample'!$R$9,5,"")</f>
        <v/>
      </c>
      <c r="DB2" s="63"/>
      <c r="DC2" s="65" t="str">
        <f>IF(DC1&lt;='Part A - Inputs - Sample'!$R$9,1,"")</f>
        <v/>
      </c>
      <c r="DD2" s="65" t="str">
        <f>IF(DC1&lt;='Part A - Inputs - Sample'!$R$9,2,"")</f>
        <v/>
      </c>
      <c r="DE2" s="65" t="str">
        <f>IF(DC1&lt;='Part A - Inputs - Sample'!$R$9,3,"")</f>
        <v/>
      </c>
      <c r="DF2" s="65" t="str">
        <f>IF(DC1&lt;='Part A - Inputs - Sample'!$R$9,4,"")</f>
        <v/>
      </c>
      <c r="DG2" s="66" t="str">
        <f>IF(DC1&lt;='Part A - Inputs - Sample'!$R$9,5,"")</f>
        <v/>
      </c>
      <c r="DH2" s="63"/>
      <c r="DI2" s="65" t="str">
        <f>IF(DI1&lt;='Part A - Inputs - Sample'!$R$9,1,"")</f>
        <v/>
      </c>
      <c r="DJ2" s="65" t="str">
        <f>IF(DI1&lt;='Part A - Inputs - Sample'!$R$9,2,"")</f>
        <v/>
      </c>
      <c r="DK2" s="65" t="str">
        <f>IF(DI1&lt;='Part A - Inputs - Sample'!$R$9,3,"")</f>
        <v/>
      </c>
      <c r="DL2" s="65" t="str">
        <f>IF(DI1&lt;='Part A - Inputs - Sample'!$R$9,4,"")</f>
        <v/>
      </c>
      <c r="DM2" s="66" t="str">
        <f>IF(DI1&lt;='Part A - Inputs - Sample'!$R$9,5,"")</f>
        <v/>
      </c>
      <c r="DN2" s="63"/>
      <c r="DO2" s="65" t="str">
        <f>IF(DO1&lt;='Part A - Inputs - Sample'!$R$9,1,"")</f>
        <v/>
      </c>
      <c r="DP2" s="65" t="str">
        <f>IF(DO1&lt;='Part A - Inputs - Sample'!$R$9,2,"")</f>
        <v/>
      </c>
      <c r="DQ2" s="65" t="str">
        <f>IF(DO1&lt;='Part A - Inputs - Sample'!$R$9,3,"")</f>
        <v/>
      </c>
      <c r="DR2" s="65" t="str">
        <f>IF(DO1&lt;='Part A - Inputs - Sample'!$R$9,4,"")</f>
        <v/>
      </c>
      <c r="DS2" s="66" t="str">
        <f>IF(DO1&lt;='Part A - Inputs - Sample'!$R$9,5,"")</f>
        <v/>
      </c>
      <c r="DT2" s="63"/>
      <c r="DU2" s="65" t="str">
        <f>IF(DU1&lt;='Part A - Inputs - Sample'!$R$9,1,"")</f>
        <v/>
      </c>
      <c r="DV2" s="65" t="str">
        <f>IF(DU1&lt;='Part A - Inputs - Sample'!$R$9,2,"")</f>
        <v/>
      </c>
      <c r="DW2" s="65" t="str">
        <f>IF(DU1&lt;='Part A - Inputs - Sample'!$R$9,3,"")</f>
        <v/>
      </c>
      <c r="DX2" s="65" t="str">
        <f>IF(DU1&lt;='Part A - Inputs - Sample'!$R$9,4,"")</f>
        <v/>
      </c>
      <c r="DY2" s="66" t="str">
        <f>IF(DU1&lt;='Part A - Inputs - Sample'!$R$9,5,"")</f>
        <v/>
      </c>
      <c r="DZ2" s="63"/>
      <c r="EA2" s="65" t="str">
        <f>IF(EA1&lt;='Part A - Inputs - Sample'!$R$9,1,"")</f>
        <v/>
      </c>
      <c r="EB2" s="65" t="str">
        <f>IF(EA1&lt;='Part A - Inputs - Sample'!$R$9,2,"")</f>
        <v/>
      </c>
      <c r="EC2" s="65" t="str">
        <f>IF(EA1&lt;='Part A - Inputs - Sample'!$R$9,3,"")</f>
        <v/>
      </c>
      <c r="ED2" s="65" t="str">
        <f>IF(EA1&lt;='Part A - Inputs - Sample'!$R$9,4,"")</f>
        <v/>
      </c>
      <c r="EE2" s="66" t="str">
        <f>IF(EA1&lt;='Part A - Inputs - Sample'!$R$9,5,"")</f>
        <v/>
      </c>
      <c r="EF2" s="63"/>
      <c r="EG2" s="65" t="str">
        <f>IF(EG1&lt;='Part A - Inputs - Sample'!$R$9,1,"")</f>
        <v/>
      </c>
      <c r="EH2" s="65" t="str">
        <f>IF(EG1&lt;='Part A - Inputs - Sample'!$R$9,2,"")</f>
        <v/>
      </c>
      <c r="EI2" s="65" t="str">
        <f>IF(EG1&lt;='Part A - Inputs - Sample'!$R$9,3,"")</f>
        <v/>
      </c>
      <c r="EJ2" s="65" t="str">
        <f>IF(EG1&lt;='Part A - Inputs - Sample'!$R$9,4,"")</f>
        <v/>
      </c>
      <c r="EK2" s="66" t="str">
        <f>IF(EG1&lt;='Part A - Inputs - Sample'!$R$9,5,"")</f>
        <v/>
      </c>
      <c r="EL2" s="63"/>
      <c r="EM2" s="65" t="str">
        <f>IF(EM1&lt;='Part A - Inputs - Sample'!$R$9,1,"")</f>
        <v/>
      </c>
      <c r="EN2" s="65" t="str">
        <f>IF(EM1&lt;='Part A - Inputs - Sample'!$R$9,2,"")</f>
        <v/>
      </c>
      <c r="EO2" s="65" t="str">
        <f>IF(EM1&lt;='Part A - Inputs - Sample'!$R$9,3,"")</f>
        <v/>
      </c>
      <c r="EP2" s="65" t="str">
        <f>IF(EM1&lt;='Part A - Inputs - Sample'!$R$9,4,"")</f>
        <v/>
      </c>
      <c r="EQ2" s="66" t="str">
        <f>IF(EM1&lt;='Part A - Inputs - Sample'!$R$9,5,"")</f>
        <v/>
      </c>
      <c r="ER2" s="63"/>
      <c r="ES2" s="65" t="str">
        <f>IF(ES1&lt;='Part A - Inputs - Sample'!$R$9,1,"")</f>
        <v/>
      </c>
      <c r="ET2" s="65" t="str">
        <f>IF(ES1&lt;='Part A - Inputs - Sample'!$R$9,2,"")</f>
        <v/>
      </c>
      <c r="EU2" s="65" t="str">
        <f>IF(ES1&lt;='Part A - Inputs - Sample'!$R$9,3,"")</f>
        <v/>
      </c>
      <c r="EV2" s="65" t="str">
        <f>IF(ES1&lt;='Part A - Inputs - Sample'!$R$9,4,"")</f>
        <v/>
      </c>
      <c r="EW2" s="66" t="str">
        <f>IF(ES1&lt;='Part A - Inputs - Sample'!$R$9,5,"")</f>
        <v/>
      </c>
      <c r="EX2" s="63"/>
      <c r="EY2" s="65" t="str">
        <f>IF(EY1&lt;='Part A - Inputs - Sample'!$R$9,1,"")</f>
        <v/>
      </c>
      <c r="EZ2" s="65" t="str">
        <f>IF(EY1&lt;='Part A - Inputs - Sample'!$R$9,2,"")</f>
        <v/>
      </c>
      <c r="FA2" s="65" t="str">
        <f>IF(EY1&lt;='Part A - Inputs - Sample'!$R$9,3,"")</f>
        <v/>
      </c>
      <c r="FB2" s="65" t="str">
        <f>IF(EY1&lt;='Part A - Inputs - Sample'!$R$9,4,"")</f>
        <v/>
      </c>
      <c r="FC2" s="66" t="str">
        <f>IF(EY1&lt;='Part A - Inputs - Sample'!$R$9,5,"")</f>
        <v/>
      </c>
      <c r="FD2" s="63"/>
      <c r="FE2" s="65" t="str">
        <f>IF(FE1&lt;='Part A - Inputs - Sample'!$R$9,1,"")</f>
        <v/>
      </c>
      <c r="FF2" s="65" t="str">
        <f>IF(FE1&lt;='Part A - Inputs - Sample'!$R$9,2,"")</f>
        <v/>
      </c>
      <c r="FG2" s="65" t="str">
        <f>IF(FE1&lt;='Part A - Inputs - Sample'!$R$9,3,"")</f>
        <v/>
      </c>
      <c r="FH2" s="65" t="str">
        <f>IF(FE1&lt;='Part A - Inputs - Sample'!$R$9,4,"")</f>
        <v/>
      </c>
      <c r="FI2" s="66" t="str">
        <f>IF(FE1&lt;='Part A - Inputs - Sample'!$R$9,5,"")</f>
        <v/>
      </c>
      <c r="FJ2" s="63"/>
      <c r="FK2" s="65" t="str">
        <f>IF(FK1&lt;='Part A - Inputs - Sample'!$R$9,1,"")</f>
        <v/>
      </c>
      <c r="FL2" s="65" t="str">
        <f>IF(FK1&lt;='Part A - Inputs - Sample'!$R$9,2,"")</f>
        <v/>
      </c>
      <c r="FM2" s="65" t="str">
        <f>IF(FK1&lt;='Part A - Inputs - Sample'!$R$9,3,"")</f>
        <v/>
      </c>
      <c r="FN2" s="65" t="str">
        <f>IF(FK1&lt;='Part A - Inputs - Sample'!$R$9,4,"")</f>
        <v/>
      </c>
      <c r="FO2" s="66" t="str">
        <f>IF(FK1&lt;='Part A - Inputs - Sample'!$R$9,5,"")</f>
        <v/>
      </c>
      <c r="FP2" s="63"/>
      <c r="FQ2" s="65" t="str">
        <f>IF(FQ1&lt;='Part A - Inputs - Sample'!$R$9,1,"")</f>
        <v/>
      </c>
      <c r="FR2" s="65" t="str">
        <f>IF(FQ1&lt;='Part A - Inputs - Sample'!$R$9,2,"")</f>
        <v/>
      </c>
      <c r="FS2" s="65" t="str">
        <f>IF(FQ1&lt;='Part A - Inputs - Sample'!$R$9,3,"")</f>
        <v/>
      </c>
      <c r="FT2" s="65" t="str">
        <f>IF(FQ1&lt;='Part A - Inputs - Sample'!$R$9,4,"")</f>
        <v/>
      </c>
      <c r="FU2" s="66" t="str">
        <f>IF(FQ1&lt;='Part A - Inputs - Sample'!$R$9,5,"")</f>
        <v/>
      </c>
      <c r="FV2" s="63"/>
      <c r="FW2" s="65" t="str">
        <f>IF(FW1&lt;='Part A - Inputs - Sample'!$R$9,1,"")</f>
        <v/>
      </c>
      <c r="FX2" s="65" t="str">
        <f>IF(FW1&lt;='Part A - Inputs - Sample'!$R$9,2,"")</f>
        <v/>
      </c>
      <c r="FY2" s="65" t="str">
        <f>IF(FW1&lt;='Part A - Inputs - Sample'!$R$9,3,"")</f>
        <v/>
      </c>
      <c r="FZ2" s="65" t="str">
        <f>IF(FW1&lt;='Part A - Inputs - Sample'!$R$9,4,"")</f>
        <v/>
      </c>
      <c r="GA2" s="66" t="str">
        <f>IF(FW1&lt;='Part A - Inputs - Sample'!$R$9,5,"")</f>
        <v/>
      </c>
      <c r="GB2" s="63"/>
      <c r="GC2" s="65" t="str">
        <f>IF(GC1&lt;='Part A - Inputs - Sample'!$R$9,1,"")</f>
        <v/>
      </c>
      <c r="GD2" s="65" t="str">
        <f>IF(GC1&lt;='Part A - Inputs - Sample'!$R$9,2,"")</f>
        <v/>
      </c>
      <c r="GE2" s="65" t="str">
        <f>IF(GC1&lt;='Part A - Inputs - Sample'!$R$9,3,"")</f>
        <v/>
      </c>
      <c r="GF2" s="65" t="str">
        <f>IF(GC1&lt;='Part A - Inputs - Sample'!$R$9,4,"")</f>
        <v/>
      </c>
      <c r="GG2" s="66" t="str">
        <f>IF(GC1&lt;='Part A - Inputs - Sample'!$R$9,5,"")</f>
        <v/>
      </c>
      <c r="GH2" s="63"/>
      <c r="GI2" s="65" t="str">
        <f>IF(GI1&lt;='Part A - Inputs - Sample'!$R$9,1,"")</f>
        <v/>
      </c>
      <c r="GJ2" s="65" t="str">
        <f>IF(GI1&lt;='Part A - Inputs - Sample'!$R$9,2,"")</f>
        <v/>
      </c>
      <c r="GK2" s="65" t="str">
        <f>IF(GI1&lt;='Part A - Inputs - Sample'!$R$9,3,"")</f>
        <v/>
      </c>
      <c r="GL2" s="65" t="str">
        <f>IF(GI1&lt;='Part A - Inputs - Sample'!$R$9,4,"")</f>
        <v/>
      </c>
      <c r="GM2" s="66" t="str">
        <f>IF(GI1&lt;='Part A - Inputs - Sample'!$R$9,5,"")</f>
        <v/>
      </c>
      <c r="GN2" s="63"/>
      <c r="GO2" s="65" t="str">
        <f>IF(GO1&lt;='Part A - Inputs - Sample'!$R$9,1,"")</f>
        <v/>
      </c>
      <c r="GP2" s="65" t="str">
        <f>IF(GO1&lt;='Part A - Inputs - Sample'!$R$9,2,"")</f>
        <v/>
      </c>
      <c r="GQ2" s="65" t="str">
        <f>IF(GO1&lt;='Part A - Inputs - Sample'!$R$9,3,"")</f>
        <v/>
      </c>
      <c r="GR2" s="65" t="str">
        <f>IF(GO1&lt;='Part A - Inputs - Sample'!$R$9,4,"")</f>
        <v/>
      </c>
      <c r="GS2" s="66" t="str">
        <f>IF(GO1&lt;='Part A - Inputs - Sample'!$R$9,5,"")</f>
        <v/>
      </c>
      <c r="GT2" s="63"/>
      <c r="GU2" s="65" t="str">
        <f>IF(GU1&lt;='Part A - Inputs - Sample'!$R$9,1,"")</f>
        <v/>
      </c>
      <c r="GV2" s="65" t="str">
        <f>IF(GU1&lt;='Part A - Inputs - Sample'!$R$9,2,"")</f>
        <v/>
      </c>
      <c r="GW2" s="65" t="str">
        <f>IF(GU1&lt;='Part A - Inputs - Sample'!$R$9,3,"")</f>
        <v/>
      </c>
      <c r="GX2" s="65" t="str">
        <f>IF(GU1&lt;='Part A - Inputs - Sample'!$R$9,4,"")</f>
        <v/>
      </c>
      <c r="GY2" s="66" t="str">
        <f>IF(GU1&lt;='Part A - Inputs - Sample'!$R$9,5,"")</f>
        <v/>
      </c>
      <c r="GZ2" s="63"/>
      <c r="HA2" s="65" t="str">
        <f>IF(HA1&lt;='Part A - Inputs - Sample'!$R$9,1,"")</f>
        <v/>
      </c>
      <c r="HB2" s="65" t="str">
        <f>IF(HA1&lt;='Part A - Inputs - Sample'!$R$9,2,"")</f>
        <v/>
      </c>
      <c r="HC2" s="65" t="str">
        <f>IF(HA1&lt;='Part A - Inputs - Sample'!$R$9,3,"")</f>
        <v/>
      </c>
      <c r="HD2" s="65" t="str">
        <f>IF(HA1&lt;='Part A - Inputs - Sample'!$R$9,4,"")</f>
        <v/>
      </c>
      <c r="HE2" s="66" t="str">
        <f>IF(HA1&lt;='Part A - Inputs - Sample'!$R$9,5,"")</f>
        <v/>
      </c>
      <c r="HF2" s="63"/>
      <c r="HG2" s="65" t="str">
        <f>IF(HG1&lt;='Part A - Inputs - Sample'!$R$9,1,"")</f>
        <v/>
      </c>
      <c r="HH2" s="65" t="str">
        <f>IF(HG1&lt;='Part A - Inputs - Sample'!$R$9,2,"")</f>
        <v/>
      </c>
      <c r="HI2" s="65" t="str">
        <f>IF(HG1&lt;='Part A - Inputs - Sample'!$R$9,3,"")</f>
        <v/>
      </c>
      <c r="HJ2" s="65" t="str">
        <f>IF(HG1&lt;='Part A - Inputs - Sample'!$R$9,4,"")</f>
        <v/>
      </c>
      <c r="HK2" s="66" t="str">
        <f>IF(HG1&lt;='Part A - Inputs - Sample'!$R$9,5,"")</f>
        <v/>
      </c>
      <c r="HL2" s="63"/>
      <c r="HM2" s="65" t="str">
        <f>IF(HM1&lt;='Part A - Inputs - Sample'!$R$9,1,"")</f>
        <v/>
      </c>
      <c r="HN2" s="65" t="str">
        <f>IF(HM1&lt;='Part A - Inputs - Sample'!$R$9,2,"")</f>
        <v/>
      </c>
      <c r="HO2" s="65" t="str">
        <f>IF(HM1&lt;='Part A - Inputs - Sample'!$R$9,3,"")</f>
        <v/>
      </c>
      <c r="HP2" s="65" t="str">
        <f>IF(HM1&lt;='Part A - Inputs - Sample'!$R$9,4,"")</f>
        <v/>
      </c>
      <c r="HQ2" s="66" t="str">
        <f>IF(HM1&lt;='Part A - Inputs - Sample'!$R$9,5,"")</f>
        <v/>
      </c>
      <c r="HR2" s="63"/>
      <c r="HS2" s="65" t="str">
        <f>IF(HS1&lt;='Part A - Inputs - Sample'!$R$9,1,"")</f>
        <v/>
      </c>
      <c r="HT2" s="65" t="str">
        <f>IF(HS1&lt;='Part A - Inputs - Sample'!$R$9,2,"")</f>
        <v/>
      </c>
      <c r="HU2" s="65" t="str">
        <f>IF(HS1&lt;='Part A - Inputs - Sample'!$R$9,3,"")</f>
        <v/>
      </c>
      <c r="HV2" s="65" t="str">
        <f>IF(HS1&lt;='Part A - Inputs - Sample'!$R$9,4,"")</f>
        <v/>
      </c>
      <c r="HW2" s="66" t="str">
        <f>IF(HS1&lt;='Part A - Inputs - Sample'!$R$9,5,"")</f>
        <v/>
      </c>
      <c r="HX2" s="63"/>
      <c r="HY2" s="65" t="str">
        <f>IF(HY1&lt;='Part A - Inputs - Sample'!$R$9,1,"")</f>
        <v/>
      </c>
      <c r="HZ2" s="65" t="str">
        <f>IF(HY1&lt;='Part A - Inputs - Sample'!$R$9,2,"")</f>
        <v/>
      </c>
      <c r="IA2" s="65" t="str">
        <f>IF(HY1&lt;='Part A - Inputs - Sample'!$R$9,3,"")</f>
        <v/>
      </c>
      <c r="IB2" s="65" t="str">
        <f>IF(HY1&lt;='Part A - Inputs - Sample'!$R$9,4,"")</f>
        <v/>
      </c>
      <c r="IC2" s="66" t="str">
        <f>IF(HY1&lt;='Part A - Inputs - Sample'!$R$9,5,"")</f>
        <v/>
      </c>
      <c r="ID2" s="63"/>
      <c r="IE2" s="65" t="str">
        <f>IF(IE1&lt;='Part A - Inputs - Sample'!$R$9,1,"")</f>
        <v/>
      </c>
      <c r="IF2" s="65" t="str">
        <f>IF(IE1&lt;='Part A - Inputs - Sample'!$R$9,2,"")</f>
        <v/>
      </c>
      <c r="IG2" s="65" t="str">
        <f>IF(IE1&lt;='Part A - Inputs - Sample'!$R$9,3,"")</f>
        <v/>
      </c>
      <c r="IH2" s="65" t="str">
        <f>IF(IE1&lt;='Part A - Inputs - Sample'!$R$9,4,"")</f>
        <v/>
      </c>
      <c r="II2" s="66" t="str">
        <f>IF(IE1&lt;='Part A - Inputs - Sample'!$R$9,5,"")</f>
        <v/>
      </c>
      <c r="IJ2" s="63"/>
      <c r="IK2" s="65" t="str">
        <f>IF(IK1&lt;='Part A - Inputs - Sample'!$R$9,1,"")</f>
        <v/>
      </c>
      <c r="IL2" s="65" t="str">
        <f>IF(IK1&lt;='Part A - Inputs - Sample'!$R$9,2,"")</f>
        <v/>
      </c>
      <c r="IM2" s="65" t="str">
        <f>IF(IK1&lt;='Part A - Inputs - Sample'!$R$9,3,"")</f>
        <v/>
      </c>
      <c r="IN2" s="65" t="str">
        <f>IF(IK1&lt;='Part A - Inputs - Sample'!$R$9,4,"")</f>
        <v/>
      </c>
      <c r="IO2" s="66" t="str">
        <f>IF(IK1&lt;='Part A - Inputs - Sample'!$R$9,5,"")</f>
        <v/>
      </c>
      <c r="IP2" s="63"/>
      <c r="IQ2" s="65" t="str">
        <f>IF(IQ1&lt;='Part A - Inputs - Sample'!$R$9,1,"")</f>
        <v/>
      </c>
      <c r="IR2" s="65" t="str">
        <f>IF(IQ1&lt;='Part A - Inputs - Sample'!$R$9,2,"")</f>
        <v/>
      </c>
      <c r="IS2" s="65" t="str">
        <f>IF(IQ1&lt;='Part A - Inputs - Sample'!$R$9,3,"")</f>
        <v/>
      </c>
      <c r="IT2" s="65" t="str">
        <f>IF(IQ1&lt;='Part A - Inputs - Sample'!$R$9,4,"")</f>
        <v/>
      </c>
      <c r="IU2" s="66" t="str">
        <f>IF(IQ1&lt;='Part A - Inputs - Sample'!$R$9,5,"")</f>
        <v/>
      </c>
      <c r="IV2" s="63"/>
      <c r="IW2" s="65" t="str">
        <f>IF(IW1&lt;='Part A - Inputs - Sample'!$R$9,1,"")</f>
        <v/>
      </c>
      <c r="IX2" s="65" t="str">
        <f>IF(IW1&lt;='Part A - Inputs - Sample'!$R$9,2,"")</f>
        <v/>
      </c>
      <c r="IY2" s="65" t="str">
        <f>IF(IW1&lt;='Part A - Inputs - Sample'!$R$9,3,"")</f>
        <v/>
      </c>
      <c r="IZ2" s="65" t="str">
        <f>IF(IW1&lt;='Part A - Inputs - Sample'!$R$9,4,"")</f>
        <v/>
      </c>
      <c r="JA2" s="66" t="str">
        <f>IF(IW1&lt;='Part A - Inputs - Sample'!$R$9,5,"")</f>
        <v/>
      </c>
      <c r="JB2" s="63"/>
      <c r="JC2" s="65" t="str">
        <f>IF(JC1&lt;='Part A - Inputs - Sample'!$R$9,1,"")</f>
        <v/>
      </c>
      <c r="JD2" s="65" t="str">
        <f>IF(JC1&lt;='Part A - Inputs - Sample'!$R$9,2,"")</f>
        <v/>
      </c>
      <c r="JE2" s="65" t="str">
        <f>IF(JC1&lt;='Part A - Inputs - Sample'!$R$9,3,"")</f>
        <v/>
      </c>
      <c r="JF2" s="65" t="str">
        <f>IF(JC1&lt;='Part A - Inputs - Sample'!$R$9,4,"")</f>
        <v/>
      </c>
      <c r="JG2" s="66" t="str">
        <f>IF(JC1&lt;='Part A - Inputs - Sample'!$R$9,5,"")</f>
        <v/>
      </c>
      <c r="JH2" s="63"/>
      <c r="JI2" s="65" t="str">
        <f>IF(JI1&lt;='Part A - Inputs - Sample'!$R$9,1,"")</f>
        <v/>
      </c>
      <c r="JJ2" s="65" t="str">
        <f>IF(JI1&lt;='Part A - Inputs - Sample'!$R$9,2,"")</f>
        <v/>
      </c>
      <c r="JK2" s="65" t="str">
        <f>IF(JI1&lt;='Part A - Inputs - Sample'!$R$9,3,"")</f>
        <v/>
      </c>
      <c r="JL2" s="65" t="str">
        <f>IF(JI1&lt;='Part A - Inputs - Sample'!$R$9,4,"")</f>
        <v/>
      </c>
      <c r="JM2" s="66" t="str">
        <f>IF(JI1&lt;='Part A - Inputs - Sample'!$R$9,5,"")</f>
        <v/>
      </c>
      <c r="JN2" s="63"/>
      <c r="JO2" s="65" t="str">
        <f>IF(JO1&lt;='Part A - Inputs - Sample'!$R$9,1,"")</f>
        <v/>
      </c>
      <c r="JP2" s="65" t="str">
        <f>IF(JO1&lt;='Part A - Inputs - Sample'!$R$9,2,"")</f>
        <v/>
      </c>
      <c r="JQ2" s="65" t="str">
        <f>IF(JO1&lt;='Part A - Inputs - Sample'!$R$9,3,"")</f>
        <v/>
      </c>
      <c r="JR2" s="65" t="str">
        <f>IF(JO1&lt;='Part A - Inputs - Sample'!$R$9,4,"")</f>
        <v/>
      </c>
      <c r="JS2" s="66" t="str">
        <f>IF(JO1&lt;='Part A - Inputs - Sample'!$R$9,5,"")</f>
        <v/>
      </c>
      <c r="JT2" s="63"/>
      <c r="JU2" s="65" t="str">
        <f>IF(JU1&lt;='Part A - Inputs - Sample'!$R$9,1,"")</f>
        <v/>
      </c>
      <c r="JV2" s="65" t="str">
        <f>IF(JU1&lt;='Part A - Inputs - Sample'!$R$9,2,"")</f>
        <v/>
      </c>
      <c r="JW2" s="65" t="str">
        <f>IF(JU1&lt;='Part A - Inputs - Sample'!$R$9,3,"")</f>
        <v/>
      </c>
      <c r="JX2" s="65" t="str">
        <f>IF(JU1&lt;='Part A - Inputs - Sample'!$R$9,4,"")</f>
        <v/>
      </c>
      <c r="JY2" s="66" t="str">
        <f>IF(JU1&lt;='Part A - Inputs - Sample'!$R$9,5,"")</f>
        <v/>
      </c>
      <c r="JZ2" s="63"/>
      <c r="KA2" s="65" t="str">
        <f>IF(KA1&lt;='Part A - Inputs - Sample'!$R$9,1,"")</f>
        <v/>
      </c>
      <c r="KB2" s="65" t="str">
        <f>IF(KA1&lt;='Part A - Inputs - Sample'!$R$9,2,"")</f>
        <v/>
      </c>
      <c r="KC2" s="65" t="str">
        <f>IF(KA1&lt;='Part A - Inputs - Sample'!$R$9,3,"")</f>
        <v/>
      </c>
      <c r="KD2" s="65" t="str">
        <f>IF(KA1&lt;='Part A - Inputs - Sample'!$R$9,4,"")</f>
        <v/>
      </c>
      <c r="KE2" s="66" t="str">
        <f>IF(KA1&lt;='Part A - Inputs - Sample'!$R$9,5,"")</f>
        <v/>
      </c>
      <c r="KF2" s="63"/>
      <c r="KG2" s="65" t="str">
        <f>IF(KG1&lt;='Part A - Inputs - Sample'!$R$9,1,"")</f>
        <v/>
      </c>
      <c r="KH2" s="65" t="str">
        <f>IF(KG1&lt;='Part A - Inputs - Sample'!$R$9,2,"")</f>
        <v/>
      </c>
      <c r="KI2" s="65" t="str">
        <f>IF(KG1&lt;='Part A - Inputs - Sample'!$R$9,3,"")</f>
        <v/>
      </c>
      <c r="KJ2" s="65" t="str">
        <f>IF(KG1&lt;='Part A - Inputs - Sample'!$R$9,4,"")</f>
        <v/>
      </c>
      <c r="KK2" s="66" t="str">
        <f>IF(KG1&lt;='Part A - Inputs - Sample'!$R$9,5,"")</f>
        <v/>
      </c>
      <c r="KL2" s="63"/>
      <c r="KM2" s="65" t="str">
        <f>IF(KM1&lt;='Part A - Inputs - Sample'!$R$9,1,"")</f>
        <v/>
      </c>
      <c r="KN2" s="65" t="str">
        <f>IF(KM1&lt;='Part A - Inputs - Sample'!$R$9,2,"")</f>
        <v/>
      </c>
      <c r="KO2" s="65" t="str">
        <f>IF(KM1&lt;='Part A - Inputs - Sample'!$R$9,3,"")</f>
        <v/>
      </c>
      <c r="KP2" s="65" t="str">
        <f>IF(KM1&lt;='Part A - Inputs - Sample'!$R$9,4,"")</f>
        <v/>
      </c>
      <c r="KQ2" s="66" t="str">
        <f>IF(KM1&lt;='Part A - Inputs - Sample'!$R$9,5,"")</f>
        <v/>
      </c>
      <c r="KR2" s="63"/>
      <c r="KS2" s="65" t="str">
        <f>IF(KS1&lt;='Part A - Inputs - Sample'!$R$9,1,"")</f>
        <v/>
      </c>
      <c r="KT2" s="65" t="str">
        <f>IF(KS1&lt;='Part A - Inputs - Sample'!$R$9,2,"")</f>
        <v/>
      </c>
      <c r="KU2" s="65" t="str">
        <f>IF(KS1&lt;='Part A - Inputs - Sample'!$R$9,3,"")</f>
        <v/>
      </c>
      <c r="KV2" s="65" t="str">
        <f>IF(KS1&lt;='Part A - Inputs - Sample'!$R$9,4,"")</f>
        <v/>
      </c>
      <c r="KW2" s="66" t="str">
        <f>IF(KS1&lt;='Part A - Inputs - Sample'!$R$9,5,"")</f>
        <v/>
      </c>
      <c r="KX2" s="63"/>
      <c r="KY2" s="65" t="str">
        <f>IF(KY1&lt;='Part A - Inputs - Sample'!$R$9,1,"")</f>
        <v/>
      </c>
      <c r="KZ2" s="65" t="str">
        <f>IF(KY1&lt;='Part A - Inputs - Sample'!$R$9,2,"")</f>
        <v/>
      </c>
      <c r="LA2" s="65" t="str">
        <f>IF(KY1&lt;='Part A - Inputs - Sample'!$R$9,3,"")</f>
        <v/>
      </c>
      <c r="LB2" s="65" t="str">
        <f>IF(KY1&lt;='Part A - Inputs - Sample'!$R$9,4,"")</f>
        <v/>
      </c>
      <c r="LC2" s="66" t="str">
        <f>IF(KY1&lt;='Part A - Inputs - Sample'!$R$9,5,"")</f>
        <v/>
      </c>
      <c r="LD2" s="63"/>
    </row>
    <row r="3" spans="1:316" x14ac:dyDescent="0.2">
      <c r="A3" s="61"/>
      <c r="B3" s="61"/>
      <c r="C3" s="61"/>
      <c r="D3" s="61"/>
      <c r="E3" s="61"/>
      <c r="F3" s="62"/>
      <c r="G3" s="68"/>
      <c r="JM3" s="73"/>
      <c r="JN3" s="75"/>
      <c r="JS3" s="73"/>
      <c r="JT3" s="75"/>
      <c r="JY3" s="73"/>
      <c r="JZ3" s="75"/>
      <c r="KE3" s="73"/>
      <c r="KF3" s="75"/>
      <c r="KK3" s="73"/>
      <c r="KL3" s="75"/>
      <c r="KQ3" s="73"/>
      <c r="KR3" s="75"/>
      <c r="KW3" s="73"/>
      <c r="KX3" s="75"/>
      <c r="LC3" s="73"/>
      <c r="LD3" s="75"/>
    </row>
    <row r="4" spans="1:316" s="80" customFormat="1" ht="25.5" customHeight="1" x14ac:dyDescent="0.2">
      <c r="A4" s="76"/>
      <c r="B4" s="77"/>
      <c r="C4" s="77"/>
      <c r="D4" s="77"/>
      <c r="E4" s="77"/>
      <c r="F4" s="78"/>
      <c r="G4" s="79"/>
      <c r="H4" s="861" t="str">
        <f>"UCCS "&amp;Control!C6&amp;" Rate-Based Service Activity - Multi-Item Worksheet"</f>
        <v>UCCS FY23 Rate-Based Service Activity - Multi-Item Worksheet</v>
      </c>
      <c r="K4" s="81"/>
      <c r="L4" s="81"/>
      <c r="N4" s="82"/>
      <c r="O4" s="82"/>
      <c r="P4" s="83"/>
      <c r="Q4" s="1112" t="str">
        <f>IF(Q2=1,INDEX('Part A - Inputs - Sample'!$D:$G,MATCH(Q1,'Part A - Inputs - Sample'!$C:$C,0),1)&amp;CHAR(10)&amp;"per "&amp;INDEX('Part A - Inputs - Sample'!$I:$I,MATCH(Q1,'Part A - Inputs - Sample'!$C:$C,0)),"")</f>
        <v>Product
per Each</v>
      </c>
      <c r="R4" s="1112"/>
      <c r="S4" s="1112"/>
      <c r="T4" s="1112"/>
      <c r="U4" s="1112"/>
      <c r="V4" s="83"/>
      <c r="W4" s="1112" t="str">
        <f>IF(W2=1,INDEX('Part A - Inputs - Sample'!$D:$G,MATCH(W1,'Part A - Inputs - Sample'!$C:$C,0),1)&amp;CHAR(10)&amp;"per "&amp;INDEX('Part A - Inputs - Sample'!$I:$I,MATCH(W1,'Part A - Inputs - Sample'!$C:$C,0)),"")</f>
        <v>Student Labor
per Hour</v>
      </c>
      <c r="X4" s="1112"/>
      <c r="Y4" s="1112"/>
      <c r="Z4" s="1112"/>
      <c r="AA4" s="1112"/>
      <c r="AB4" s="83"/>
      <c r="AC4" s="1112" t="str">
        <f>IF(AC2=1,INDEX('Part A - Inputs - Sample'!$D:$G,MATCH(AC1,'Part A - Inputs - Sample'!$C:$C,0),1)&amp;CHAR(10)&amp;"per "&amp;INDEX('Part A - Inputs - Sample'!$I:$I,MATCH(AC1,'Part A - Inputs - Sample'!$C:$C,0)),"")</f>
        <v>Testing
per Sample</v>
      </c>
      <c r="AD4" s="1112"/>
      <c r="AE4" s="1112"/>
      <c r="AF4" s="1112"/>
      <c r="AG4" s="1112"/>
      <c r="AH4" s="83"/>
      <c r="AI4" s="1112" t="str">
        <f>IF(AI2=1,INDEX('Part A - Inputs - Sample'!$D:$G,MATCH(AI1,'Part A - Inputs - Sample'!$C:$C,0),1)&amp;CHAR(10)&amp;"per "&amp;INDEX('Part A - Inputs - Sample'!$I:$I,MATCH(AI1,'Part A - Inputs - Sample'!$C:$C,0)),"")</f>
        <v/>
      </c>
      <c r="AJ4" s="1112"/>
      <c r="AK4" s="1112"/>
      <c r="AL4" s="1112"/>
      <c r="AM4" s="1112"/>
      <c r="AN4" s="83"/>
      <c r="AO4" s="1112" t="str">
        <f>IF(AO2=1,INDEX('Part A - Inputs - Sample'!$D:$G,MATCH(AO1,'Part A - Inputs - Sample'!$C:$C,0),1)&amp;CHAR(10)&amp;"per "&amp;INDEX('Part A - Inputs - Sample'!$I:$I,MATCH(AO1,'Part A - Inputs - Sample'!$C:$C,0)),"")</f>
        <v/>
      </c>
      <c r="AP4" s="1112"/>
      <c r="AQ4" s="1112"/>
      <c r="AR4" s="1112"/>
      <c r="AS4" s="1112"/>
      <c r="AT4" s="83"/>
      <c r="AU4" s="1112" t="str">
        <f>IF(AU2=1,INDEX('Part A - Inputs - Sample'!$D:$G,MATCH(AU1,'Part A - Inputs - Sample'!$C:$C,0),1)&amp;CHAR(10)&amp;"per "&amp;INDEX('Part A - Inputs - Sample'!$I:$I,MATCH(AU1,'Part A - Inputs - Sample'!$C:$C,0)),"")</f>
        <v/>
      </c>
      <c r="AV4" s="1112"/>
      <c r="AW4" s="1112"/>
      <c r="AX4" s="1112"/>
      <c r="AY4" s="1112"/>
      <c r="AZ4" s="83"/>
      <c r="BA4" s="1112" t="str">
        <f>IF(BA2=1,INDEX('Part A - Inputs - Sample'!$D:$G,MATCH(BA1,'Part A - Inputs - Sample'!$C:$C,0),1)&amp;CHAR(10)&amp;"per "&amp;INDEX('Part A - Inputs - Sample'!$I:$I,MATCH(BA1,'Part A - Inputs - Sample'!$C:$C,0)),"")</f>
        <v/>
      </c>
      <c r="BB4" s="1112"/>
      <c r="BC4" s="1112"/>
      <c r="BD4" s="1112"/>
      <c r="BE4" s="1112"/>
      <c r="BF4" s="83"/>
      <c r="BG4" s="1112" t="str">
        <f>IF(BG2=1,INDEX('Part A - Inputs - Sample'!$D:$G,MATCH(BG1,'Part A - Inputs - Sample'!$C:$C,0),1)&amp;CHAR(10)&amp;"per "&amp;INDEX('Part A - Inputs - Sample'!$I:$I,MATCH(BG1,'Part A - Inputs - Sample'!$C:$C,0)),"")</f>
        <v/>
      </c>
      <c r="BH4" s="1112"/>
      <c r="BI4" s="1112"/>
      <c r="BJ4" s="1112"/>
      <c r="BK4" s="1112"/>
      <c r="BL4" s="83"/>
      <c r="BM4" s="1112" t="str">
        <f>IF(BM2=1,INDEX('Part A - Inputs - Sample'!$D:$G,MATCH(BM1,'Part A - Inputs - Sample'!$C:$C,0),1)&amp;CHAR(10)&amp;"per "&amp;INDEX('Part A - Inputs - Sample'!$I:$I,MATCH(BM1,'Part A - Inputs - Sample'!$C:$C,0)),"")</f>
        <v/>
      </c>
      <c r="BN4" s="1112"/>
      <c r="BO4" s="1112"/>
      <c r="BP4" s="1112"/>
      <c r="BQ4" s="1112"/>
      <c r="BR4" s="83"/>
      <c r="BS4" s="1112" t="str">
        <f>IF(BS2=1,INDEX('Part A - Inputs - Sample'!$D:$G,MATCH(BS1,'Part A - Inputs - Sample'!$C:$C,0),1)&amp;CHAR(10)&amp;"per "&amp;INDEX('Part A - Inputs - Sample'!$I:$I,MATCH(BS1,'Part A - Inputs - Sample'!$C:$C,0)),"")</f>
        <v/>
      </c>
      <c r="BT4" s="1112"/>
      <c r="BU4" s="1112"/>
      <c r="BV4" s="1112"/>
      <c r="BW4" s="1112"/>
      <c r="BX4" s="83"/>
      <c r="BY4" s="1112" t="str">
        <f>IF(BY2=1,INDEX('Part A - Inputs - Sample'!$D:$G,MATCH(BY1,'Part A - Inputs - Sample'!$C:$C,0),1)&amp;CHAR(10)&amp;"per "&amp;INDEX('Part A - Inputs - Sample'!$I:$I,MATCH(BY1,'Part A - Inputs - Sample'!$C:$C,0)),"")</f>
        <v/>
      </c>
      <c r="BZ4" s="1112"/>
      <c r="CA4" s="1112"/>
      <c r="CB4" s="1112"/>
      <c r="CC4" s="1112"/>
      <c r="CD4" s="83"/>
      <c r="CE4" s="1112" t="str">
        <f>IF(CE2=1,INDEX('Part A - Inputs - Sample'!$D:$G,MATCH(CE1,'Part A - Inputs - Sample'!$C:$C,0),1)&amp;CHAR(10)&amp;"per "&amp;INDEX('Part A - Inputs - Sample'!$I:$I,MATCH(CE1,'Part A - Inputs - Sample'!$C:$C,0)),"")</f>
        <v/>
      </c>
      <c r="CF4" s="1112"/>
      <c r="CG4" s="1112"/>
      <c r="CH4" s="1112"/>
      <c r="CI4" s="1112"/>
      <c r="CJ4" s="83"/>
      <c r="CK4" s="1112" t="str">
        <f>IF(CK2=1,INDEX('Part A - Inputs - Sample'!$D:$G,MATCH(CK1,'Part A - Inputs - Sample'!$C:$C,0),1)&amp;CHAR(10)&amp;"per "&amp;INDEX('Part A - Inputs - Sample'!$I:$I,MATCH(CK1,'Part A - Inputs - Sample'!$C:$C,0)),"")</f>
        <v/>
      </c>
      <c r="CL4" s="1112"/>
      <c r="CM4" s="1112"/>
      <c r="CN4" s="1112"/>
      <c r="CO4" s="1112"/>
      <c r="CP4" s="83"/>
      <c r="CQ4" s="1112" t="str">
        <f>IF(CQ2=1,INDEX('Part A - Inputs - Sample'!$D:$G,MATCH(CQ1,'Part A - Inputs - Sample'!$C:$C,0),1)&amp;CHAR(10)&amp;"per "&amp;INDEX('Part A - Inputs - Sample'!$I:$I,MATCH(CQ1,'Part A - Inputs - Sample'!$C:$C,0)),"")</f>
        <v/>
      </c>
      <c r="CR4" s="1112"/>
      <c r="CS4" s="1112"/>
      <c r="CT4" s="1112"/>
      <c r="CU4" s="1112"/>
      <c r="CV4" s="83"/>
      <c r="CW4" s="1112" t="str">
        <f>IF(CW2=1,INDEX('Part A - Inputs - Sample'!$D:$G,MATCH(CW1,'Part A - Inputs - Sample'!$C:$C,0),1)&amp;CHAR(10)&amp;"per "&amp;INDEX('Part A - Inputs - Sample'!$I:$I,MATCH(CW1,'Part A - Inputs - Sample'!$C:$C,0)),"")</f>
        <v/>
      </c>
      <c r="CX4" s="1112"/>
      <c r="CY4" s="1112"/>
      <c r="CZ4" s="1112"/>
      <c r="DA4" s="1112"/>
      <c r="DB4" s="83"/>
      <c r="DC4" s="1112" t="str">
        <f>IF(DC2=1,INDEX('Part A - Inputs - Sample'!$D:$G,MATCH(DC1,'Part A - Inputs - Sample'!$C:$C,0),1)&amp;CHAR(10)&amp;"per "&amp;INDEX('Part A - Inputs - Sample'!$I:$I,MATCH(DC1,'Part A - Inputs - Sample'!$C:$C,0)),"")</f>
        <v/>
      </c>
      <c r="DD4" s="1112"/>
      <c r="DE4" s="1112"/>
      <c r="DF4" s="1112"/>
      <c r="DG4" s="1112"/>
      <c r="DH4" s="83"/>
      <c r="DI4" s="1112" t="str">
        <f>IF(DI2=1,INDEX('Part A - Inputs - Sample'!$D:$G,MATCH(DI1,'Part A - Inputs - Sample'!$C:$C,0),1)&amp;CHAR(10)&amp;"per "&amp;INDEX('Part A - Inputs - Sample'!$I:$I,MATCH(DI1,'Part A - Inputs - Sample'!$C:$C,0)),"")</f>
        <v/>
      </c>
      <c r="DJ4" s="1112"/>
      <c r="DK4" s="1112"/>
      <c r="DL4" s="1112"/>
      <c r="DM4" s="1112"/>
      <c r="DN4" s="83"/>
      <c r="DO4" s="1112" t="str">
        <f>IF(DO2=1,INDEX('Part A - Inputs - Sample'!$D:$G,MATCH(DO1,'Part A - Inputs - Sample'!$C:$C,0),1)&amp;CHAR(10)&amp;"per "&amp;INDEX('Part A - Inputs - Sample'!$I:$I,MATCH(DO1,'Part A - Inputs - Sample'!$C:$C,0)),"")</f>
        <v/>
      </c>
      <c r="DP4" s="1112"/>
      <c r="DQ4" s="1112"/>
      <c r="DR4" s="1112"/>
      <c r="DS4" s="1112"/>
      <c r="DT4" s="83"/>
      <c r="DU4" s="1112" t="str">
        <f>IF(DU2=1,INDEX('Part A - Inputs - Sample'!$D:$G,MATCH(DU1,'Part A - Inputs - Sample'!$C:$C,0),1)&amp;CHAR(10)&amp;"per "&amp;INDEX('Part A - Inputs - Sample'!$I:$I,MATCH(DU1,'Part A - Inputs - Sample'!$C:$C,0)),"")</f>
        <v/>
      </c>
      <c r="DV4" s="1112"/>
      <c r="DW4" s="1112"/>
      <c r="DX4" s="1112"/>
      <c r="DY4" s="1112"/>
      <c r="DZ4" s="83"/>
      <c r="EA4" s="1112" t="str">
        <f>IF(EA2=1,INDEX('Part A - Inputs - Sample'!$D:$G,MATCH(EA1,'Part A - Inputs - Sample'!$C:$C,0),1)&amp;CHAR(10)&amp;"per "&amp;INDEX('Part A - Inputs - Sample'!$I:$I,MATCH(EA1,'Part A - Inputs - Sample'!$C:$C,0)),"")</f>
        <v/>
      </c>
      <c r="EB4" s="1112"/>
      <c r="EC4" s="1112"/>
      <c r="ED4" s="1112"/>
      <c r="EE4" s="1112"/>
      <c r="EF4" s="83"/>
      <c r="EG4" s="1109" t="str">
        <f>IF(EG2=1,INDEX('Part A - Inputs - Sample'!$D:$G,MATCH(EG1,'Part A - Inputs - Sample'!$C:$C,0),1)&amp;CHAR(10)&amp;"per "&amp;INDEX('Part A - Inputs - Sample'!$I:$I,MATCH(EG1,'Part A - Inputs - Sample'!$C:$C,0)),"")</f>
        <v/>
      </c>
      <c r="EH4" s="1109"/>
      <c r="EI4" s="1109"/>
      <c r="EJ4" s="1109"/>
      <c r="EK4" s="1109"/>
      <c r="EL4" s="83"/>
      <c r="EM4" s="1109" t="str">
        <f>IF(EM2=1,INDEX('Part A - Inputs - Sample'!$D:$G,MATCH(EM1,'Part A - Inputs - Sample'!$C:$C,0),1)&amp;CHAR(10)&amp;"per "&amp;INDEX('Part A - Inputs - Sample'!$I:$I,MATCH(EM1,'Part A - Inputs - Sample'!$C:$C,0)),"")</f>
        <v/>
      </c>
      <c r="EN4" s="1109"/>
      <c r="EO4" s="1109"/>
      <c r="EP4" s="1109"/>
      <c r="EQ4" s="1109"/>
      <c r="ER4" s="83"/>
      <c r="ES4" s="1109" t="str">
        <f>IF(ES2=1,INDEX('Part A - Inputs - Sample'!$D:$G,MATCH(ES1,'Part A - Inputs - Sample'!$C:$C,0),1)&amp;CHAR(10)&amp;"per "&amp;INDEX('Part A - Inputs - Sample'!$I:$I,MATCH(ES1,'Part A - Inputs - Sample'!$C:$C,0)),"")</f>
        <v/>
      </c>
      <c r="ET4" s="1109"/>
      <c r="EU4" s="1109"/>
      <c r="EV4" s="1109"/>
      <c r="EW4" s="1109"/>
      <c r="EX4" s="83"/>
      <c r="EY4" s="1109" t="str">
        <f>IF(EY2=1,INDEX('Part A - Inputs - Sample'!$D:$G,MATCH(EY1,'Part A - Inputs - Sample'!$C:$C,0),1)&amp;CHAR(10)&amp;"per "&amp;INDEX('Part A - Inputs - Sample'!$I:$I,MATCH(EY1,'Part A - Inputs - Sample'!$C:$C,0)),"")</f>
        <v/>
      </c>
      <c r="EZ4" s="1109"/>
      <c r="FA4" s="1109"/>
      <c r="FB4" s="1109"/>
      <c r="FC4" s="1109"/>
      <c r="FD4" s="83"/>
      <c r="FE4" s="1109" t="str">
        <f>IF(FE2=1,INDEX('Part A - Inputs - Sample'!$D:$G,MATCH(FE1,'Part A - Inputs - Sample'!$C:$C,0),1)&amp;CHAR(10)&amp;"per "&amp;INDEX('Part A - Inputs - Sample'!$I:$I,MATCH(FE1,'Part A - Inputs - Sample'!$C:$C,0)),"")</f>
        <v/>
      </c>
      <c r="FF4" s="1109"/>
      <c r="FG4" s="1109"/>
      <c r="FH4" s="1109"/>
      <c r="FI4" s="1109"/>
      <c r="FJ4" s="83"/>
      <c r="FK4" s="1109" t="str">
        <f>IF(FK2=1,INDEX('Part A - Inputs - Sample'!$M:$R,MATCH(FK1,'Part A - Inputs - Sample'!$L:$L,0),1)&amp;CHAR(10)&amp;"per "&amp;INDEX('Part A - Inputs - Sample'!$R:$R,MATCH(FK1,'Part A - Inputs - Sample'!$L:$L,0)),"")</f>
        <v/>
      </c>
      <c r="FL4" s="1109"/>
      <c r="FM4" s="1109"/>
      <c r="FN4" s="1109"/>
      <c r="FO4" s="1109"/>
      <c r="FP4" s="83"/>
      <c r="FQ4" s="1109" t="str">
        <f>IF(FQ2=1,INDEX('Part A - Inputs - Sample'!$M:$R,MATCH(FQ1,'Part A - Inputs - Sample'!$L:$L,0),1)&amp;CHAR(10)&amp;"per "&amp;INDEX('Part A - Inputs - Sample'!$R:$R,MATCH(FQ1,'Part A - Inputs - Sample'!$L:$L,0)),"")</f>
        <v/>
      </c>
      <c r="FR4" s="1109"/>
      <c r="FS4" s="1109"/>
      <c r="FT4" s="1109"/>
      <c r="FU4" s="1109"/>
      <c r="FV4" s="83"/>
      <c r="FW4" s="1109" t="str">
        <f>IF(FW2=1,INDEX('Part A - Inputs - Sample'!$M:$R,MATCH(FW1,'Part A - Inputs - Sample'!$L:$L,0),1)&amp;CHAR(10)&amp;"per "&amp;INDEX('Part A - Inputs - Sample'!$R:$R,MATCH(FW1,'Part A - Inputs - Sample'!$L:$L,0)),"")</f>
        <v/>
      </c>
      <c r="FX4" s="1109"/>
      <c r="FY4" s="1109"/>
      <c r="FZ4" s="1109"/>
      <c r="GA4" s="1109"/>
      <c r="GB4" s="83"/>
      <c r="GC4" s="1109" t="str">
        <f>IF(GC2=1,INDEX('Part A - Inputs - Sample'!$M:$R,MATCH(GC1,'Part A - Inputs - Sample'!$L:$L,0),1)&amp;CHAR(10)&amp;"per "&amp;INDEX('Part A - Inputs - Sample'!$R:$R,MATCH(GC1,'Part A - Inputs - Sample'!$L:$L,0)),"")</f>
        <v/>
      </c>
      <c r="GD4" s="1109"/>
      <c r="GE4" s="1109"/>
      <c r="GF4" s="1109"/>
      <c r="GG4" s="1109"/>
      <c r="GH4" s="83"/>
      <c r="GI4" s="1109" t="str">
        <f>IF(GI2=1,INDEX('Part A - Inputs - Sample'!$M:$R,MATCH(GI1,'Part A - Inputs - Sample'!$L:$L,0),1)&amp;CHAR(10)&amp;"per "&amp;INDEX('Part A - Inputs - Sample'!$R:$R,MATCH(GI1,'Part A - Inputs - Sample'!$L:$L,0)),"")</f>
        <v/>
      </c>
      <c r="GJ4" s="1109"/>
      <c r="GK4" s="1109"/>
      <c r="GL4" s="1109"/>
      <c r="GM4" s="1109"/>
      <c r="GN4" s="83"/>
      <c r="GO4" s="1109" t="str">
        <f>IF(GO2=1,INDEX('Part A - Inputs - Sample'!$M:$R,MATCH(GO1,'Part A - Inputs - Sample'!$L:$L,0),1)&amp;CHAR(10)&amp;"per "&amp;INDEX('Part A - Inputs - Sample'!$R:$R,MATCH(GO1,'Part A - Inputs - Sample'!$L:$L,0)),"")</f>
        <v/>
      </c>
      <c r="GP4" s="1109"/>
      <c r="GQ4" s="1109"/>
      <c r="GR4" s="1109"/>
      <c r="GS4" s="1109"/>
      <c r="GT4" s="83"/>
      <c r="GU4" s="1109" t="str">
        <f>IF(GU2=1,INDEX('Part A - Inputs - Sample'!$M:$R,MATCH(GU1,'Part A - Inputs - Sample'!$L:$L,0),1)&amp;CHAR(10)&amp;"per "&amp;INDEX('Part A - Inputs - Sample'!$R:$R,MATCH(GU1,'Part A - Inputs - Sample'!$L:$L,0)),"")</f>
        <v/>
      </c>
      <c r="GV4" s="1109"/>
      <c r="GW4" s="1109"/>
      <c r="GX4" s="1109"/>
      <c r="GY4" s="1109"/>
      <c r="GZ4" s="83"/>
      <c r="HA4" s="1109" t="str">
        <f>IF(HA2=1,INDEX('Part A - Inputs - Sample'!$M:$R,MATCH(HA1,'Part A - Inputs - Sample'!$L:$L,0),1)&amp;CHAR(10)&amp;"per "&amp;INDEX('Part A - Inputs - Sample'!$R:$R,MATCH(HA1,'Part A - Inputs - Sample'!$L:$L,0)),"")</f>
        <v/>
      </c>
      <c r="HB4" s="1109"/>
      <c r="HC4" s="1109"/>
      <c r="HD4" s="1109"/>
      <c r="HE4" s="1109"/>
      <c r="HF4" s="83"/>
      <c r="HG4" s="1109" t="str">
        <f>IF(HG2=1,INDEX('Part A - Inputs - Sample'!$M:$R,MATCH(HG1,'Part A - Inputs - Sample'!$L:$L,0),1)&amp;CHAR(10)&amp;"per "&amp;INDEX('Part A - Inputs - Sample'!$R:$R,MATCH(HG1,'Part A - Inputs - Sample'!$L:$L,0)),"")</f>
        <v/>
      </c>
      <c r="HH4" s="1109"/>
      <c r="HI4" s="1109"/>
      <c r="HJ4" s="1109"/>
      <c r="HK4" s="1109"/>
      <c r="HL4" s="83"/>
      <c r="HM4" s="1109" t="str">
        <f>IF(HM2=1,INDEX('Part A - Inputs - Sample'!$M:$R,MATCH(HM1,'Part A - Inputs - Sample'!$L:$L,0),1)&amp;CHAR(10)&amp;"per "&amp;INDEX('Part A - Inputs - Sample'!$R:$R,MATCH(HM1,'Part A - Inputs - Sample'!$L:$L,0)),"")</f>
        <v/>
      </c>
      <c r="HN4" s="1109"/>
      <c r="HO4" s="1109"/>
      <c r="HP4" s="1109"/>
      <c r="HQ4" s="1109"/>
      <c r="HR4" s="83"/>
      <c r="HS4" s="1109" t="str">
        <f>IF(HS2=1,INDEX('Part A - Inputs - Sample'!$M:$R,MATCH(HS1,'Part A - Inputs - Sample'!$L:$L,0),1)&amp;CHAR(10)&amp;"per "&amp;INDEX('Part A - Inputs - Sample'!$R:$R,MATCH(HS1,'Part A - Inputs - Sample'!$L:$L,0)),"")</f>
        <v/>
      </c>
      <c r="HT4" s="1109"/>
      <c r="HU4" s="1109"/>
      <c r="HV4" s="1109"/>
      <c r="HW4" s="1109"/>
      <c r="HX4" s="83"/>
      <c r="HY4" s="1109" t="str">
        <f>IF(HY2=1,INDEX('Part A - Inputs - Sample'!$M:$R,MATCH(HY1,'Part A - Inputs - Sample'!$L:$L,0),1)&amp;CHAR(10)&amp;"per "&amp;INDEX('Part A - Inputs - Sample'!$R:$R,MATCH(HY1,'Part A - Inputs - Sample'!$L:$L,0)),"")</f>
        <v/>
      </c>
      <c r="HZ4" s="1109"/>
      <c r="IA4" s="1109"/>
      <c r="IB4" s="1109"/>
      <c r="IC4" s="1109"/>
      <c r="ID4" s="83"/>
      <c r="IE4" s="1109" t="str">
        <f>IF(IE2=1,INDEX('Part A - Inputs - Sample'!$M:$R,MATCH(IE1,'Part A - Inputs - Sample'!$L:$L,0),1)&amp;CHAR(10)&amp;"per "&amp;INDEX('Part A - Inputs - Sample'!$R:$R,MATCH(IE1,'Part A - Inputs - Sample'!$L:$L,0)),"")</f>
        <v/>
      </c>
      <c r="IF4" s="1109"/>
      <c r="IG4" s="1109"/>
      <c r="IH4" s="1109"/>
      <c r="II4" s="1109"/>
      <c r="IJ4" s="83"/>
      <c r="IK4" s="1109" t="str">
        <f>IF(IK2=1,INDEX('Part A - Inputs - Sample'!$M:$R,MATCH(IK1,'Part A - Inputs - Sample'!$L:$L,0),1)&amp;CHAR(10)&amp;"per "&amp;INDEX('Part A - Inputs - Sample'!$R:$R,MATCH(IK1,'Part A - Inputs - Sample'!$L:$L,0)),"")</f>
        <v/>
      </c>
      <c r="IL4" s="1109"/>
      <c r="IM4" s="1109"/>
      <c r="IN4" s="1109"/>
      <c r="IO4" s="1109"/>
      <c r="IP4" s="83"/>
      <c r="IQ4" s="1109" t="str">
        <f>IF(IQ2=1,INDEX('Part A - Inputs - Sample'!$M:$R,MATCH(IQ1,'Part A - Inputs - Sample'!$L:$L,0),1)&amp;CHAR(10)&amp;"per "&amp;INDEX('Part A - Inputs - Sample'!$R:$R,MATCH(IQ1,'Part A - Inputs - Sample'!$L:$L,0)),"")</f>
        <v/>
      </c>
      <c r="IR4" s="1109"/>
      <c r="IS4" s="1109"/>
      <c r="IT4" s="1109"/>
      <c r="IU4" s="1109"/>
      <c r="IV4" s="84"/>
      <c r="IW4" s="1109" t="str">
        <f>IF(IW2=1,INDEX('Part A - Inputs - Sample'!$M:$R,MATCH(IW1,'Part A - Inputs - Sample'!$L:$L,0),1)&amp;CHAR(10)&amp;"per "&amp;INDEX('Part A - Inputs - Sample'!$R:$R,MATCH(IW1,'Part A - Inputs - Sample'!$L:$L,0)),"")</f>
        <v/>
      </c>
      <c r="IX4" s="1109"/>
      <c r="IY4" s="1109"/>
      <c r="IZ4" s="1109"/>
      <c r="JA4" s="1109"/>
      <c r="JB4" s="84"/>
      <c r="JC4" s="1109" t="str">
        <f>IF(JC2=1,INDEX('Part A - Inputs - Sample'!$M:$R,MATCH(JC1,'Part A - Inputs - Sample'!$L:$L,0),1)&amp;CHAR(10)&amp;"per "&amp;INDEX('Part A - Inputs - Sample'!$R:$R,MATCH(JC1,'Part A - Inputs - Sample'!$L:$L,0)),"")</f>
        <v/>
      </c>
      <c r="JD4" s="1109"/>
      <c r="JE4" s="1109"/>
      <c r="JF4" s="1109"/>
      <c r="JG4" s="1109"/>
      <c r="JH4" s="927"/>
      <c r="JI4" s="1109" t="str">
        <f>IF(JI2=1,INDEX('Part A - Inputs - Sample'!$M:$R,MATCH(JI1,'Part A - Inputs - Sample'!$L:$L,0),1)&amp;CHAR(10)&amp;"per "&amp;INDEX('Part A - Inputs - Sample'!$R:$R,MATCH(JI1,'Part A - Inputs - Sample'!$L:$L,0)),"")</f>
        <v/>
      </c>
      <c r="JJ4" s="1109"/>
      <c r="JK4" s="1109"/>
      <c r="JL4" s="1109"/>
      <c r="JM4" s="1109"/>
      <c r="JN4" s="928"/>
      <c r="JO4" s="1109" t="str">
        <f>IF(JO2=1,INDEX('Part A - Inputs - Sample'!$M:$R,MATCH(JO1,'Part A - Inputs - Sample'!$L:$L,0),1)&amp;CHAR(10)&amp;"per "&amp;INDEX('Part A - Inputs - Sample'!$R:$R,MATCH(JO1,'Part A - Inputs - Sample'!$L:$L,0)),"")</f>
        <v/>
      </c>
      <c r="JP4" s="1109"/>
      <c r="JQ4" s="1109"/>
      <c r="JR4" s="1109"/>
      <c r="JS4" s="1109"/>
      <c r="JT4" s="928"/>
      <c r="JU4" s="1109" t="str">
        <f>IF(JU2=1,INDEX('Part A - Inputs - Sample'!$M:$R,MATCH(JU1,'Part A - Inputs - Sample'!$L:$L,0),1)&amp;CHAR(10)&amp;"per "&amp;INDEX('Part A - Inputs - Sample'!$R:$R,MATCH(JU1,'Part A - Inputs - Sample'!$L:$L,0)),"")</f>
        <v/>
      </c>
      <c r="JV4" s="1109"/>
      <c r="JW4" s="1109"/>
      <c r="JX4" s="1109"/>
      <c r="JY4" s="1109"/>
      <c r="JZ4" s="928"/>
      <c r="KA4" s="1109" t="str">
        <f>IF(KA2=1,INDEX('Part A - Inputs - Sample'!$M:$R,MATCH(KA1,'Part A - Inputs - Sample'!$L:$L,0),1)&amp;CHAR(10)&amp;"per "&amp;INDEX('Part A - Inputs - Sample'!$R:$R,MATCH(KA1,'Part A - Inputs - Sample'!$L:$L,0)),"")</f>
        <v/>
      </c>
      <c r="KB4" s="1109"/>
      <c r="KC4" s="1109"/>
      <c r="KD4" s="1109"/>
      <c r="KE4" s="1109"/>
      <c r="KF4" s="928"/>
      <c r="KG4" s="1109" t="str">
        <f>IF(KG2=1,INDEX('Part A - Inputs - Sample'!$M:$R,MATCH(KG1,'Part A - Inputs - Sample'!$L:$L,0),1)&amp;CHAR(10)&amp;"per "&amp;INDEX('Part A - Inputs - Sample'!$R:$R,MATCH(KG1,'Part A - Inputs - Sample'!$L:$L,0)),"")</f>
        <v/>
      </c>
      <c r="KH4" s="1109"/>
      <c r="KI4" s="1109"/>
      <c r="KJ4" s="1109"/>
      <c r="KK4" s="1109"/>
      <c r="KL4" s="928"/>
      <c r="KM4" s="1109" t="str">
        <f>IF(KM2=1,INDEX('Part A - Inputs - Sample'!$M:$R,MATCH(KM1,'Part A - Inputs - Sample'!$L:$L,0),1)&amp;CHAR(10)&amp;"per "&amp;INDEX('Part A - Inputs - Sample'!$R:$R,MATCH(KM1,'Part A - Inputs - Sample'!$L:$L,0)),"")</f>
        <v/>
      </c>
      <c r="KN4" s="1109"/>
      <c r="KO4" s="1109"/>
      <c r="KP4" s="1109"/>
      <c r="KQ4" s="1109"/>
      <c r="KR4" s="928"/>
      <c r="KS4" s="1109" t="str">
        <f>IF(KS2=1,INDEX('Part A - Inputs - Sample'!$M:$R,MATCH(KS1,'Part A - Inputs - Sample'!$L:$L,0),1)&amp;CHAR(10)&amp;"per "&amp;INDEX('Part A - Inputs - Sample'!$R:$R,MATCH(KS1,'Part A - Inputs - Sample'!$L:$L,0)),"")</f>
        <v/>
      </c>
      <c r="KT4" s="1109"/>
      <c r="KU4" s="1109"/>
      <c r="KV4" s="1109"/>
      <c r="KW4" s="1109"/>
      <c r="KX4" s="928"/>
      <c r="KY4" s="1109" t="str">
        <f>IF(KY2=1,INDEX('Part A - Inputs - Sample'!$M:$R,MATCH(KY1,'Part A - Inputs - Sample'!$L:$L,0),1)&amp;CHAR(10)&amp;"per "&amp;INDEX('Part A - Inputs - Sample'!$R:$R,MATCH(KY1,'Part A - Inputs - Sample'!$L:$L,0)),"")</f>
        <v/>
      </c>
      <c r="KZ4" s="1109"/>
      <c r="LA4" s="1109"/>
      <c r="LB4" s="1109"/>
      <c r="LC4" s="1109"/>
    </row>
    <row r="5" spans="1:316" s="91" customFormat="1" ht="21.75" customHeight="1" x14ac:dyDescent="0.2">
      <c r="A5" s="85"/>
      <c r="B5" s="85"/>
      <c r="C5" s="85"/>
      <c r="D5" s="85"/>
      <c r="E5" s="85"/>
      <c r="F5" s="85" t="s">
        <v>73</v>
      </c>
      <c r="G5" s="86"/>
      <c r="H5" s="87"/>
      <c r="I5" s="923" t="s">
        <v>311</v>
      </c>
      <c r="J5" s="87" t="str">
        <f>IF('Part A - Inputs - Sample'!Q45&lt;&gt;"Step Complete","Complete Step 3 first","Historical Item Information")</f>
        <v>Historical Item Information</v>
      </c>
      <c r="K5" s="89"/>
      <c r="L5" s="89"/>
      <c r="M5" s="88"/>
      <c r="N5" s="90"/>
      <c r="P5" s="92"/>
      <c r="Q5" s="93"/>
      <c r="R5" s="93"/>
      <c r="S5" s="93"/>
      <c r="T5" s="93"/>
      <c r="U5" s="94"/>
      <c r="V5" s="92"/>
      <c r="W5" s="93"/>
      <c r="X5" s="93"/>
      <c r="Y5" s="93"/>
      <c r="Z5" s="93"/>
      <c r="AA5" s="94"/>
      <c r="AB5" s="92"/>
      <c r="AC5" s="93"/>
      <c r="AD5" s="93"/>
      <c r="AE5" s="93"/>
      <c r="AF5" s="93"/>
      <c r="AG5" s="94"/>
      <c r="AH5" s="92"/>
      <c r="AI5" s="93"/>
      <c r="AJ5" s="93"/>
      <c r="AK5" s="93"/>
      <c r="AL5" s="93"/>
      <c r="AM5" s="94"/>
      <c r="AN5" s="92"/>
      <c r="AO5" s="93"/>
      <c r="AP5" s="93"/>
      <c r="AQ5" s="93"/>
      <c r="AR5" s="93"/>
      <c r="AS5" s="94"/>
      <c r="AT5" s="92"/>
      <c r="AU5" s="93"/>
      <c r="AV5" s="93"/>
      <c r="AW5" s="93"/>
      <c r="AX5" s="93"/>
      <c r="AY5" s="94"/>
      <c r="AZ5" s="92"/>
      <c r="BA5" s="93"/>
      <c r="BB5" s="93"/>
      <c r="BC5" s="93"/>
      <c r="BD5" s="93"/>
      <c r="BE5" s="94"/>
      <c r="BF5" s="92"/>
      <c r="BG5" s="93"/>
      <c r="BH5" s="93"/>
      <c r="BI5" s="93"/>
      <c r="BJ5" s="93"/>
      <c r="BK5" s="94"/>
      <c r="BL5" s="92"/>
      <c r="BM5" s="93"/>
      <c r="BN5" s="93"/>
      <c r="BO5" s="93"/>
      <c r="BP5" s="93"/>
      <c r="BQ5" s="94"/>
      <c r="BR5" s="92"/>
      <c r="BS5" s="93"/>
      <c r="BT5" s="93"/>
      <c r="BU5" s="93"/>
      <c r="BV5" s="93"/>
      <c r="BW5" s="94"/>
      <c r="BX5" s="92"/>
      <c r="BY5" s="93"/>
      <c r="BZ5" s="93"/>
      <c r="CA5" s="93"/>
      <c r="CB5" s="93"/>
      <c r="CC5" s="94"/>
      <c r="CD5" s="92"/>
      <c r="CE5" s="93"/>
      <c r="CF5" s="93"/>
      <c r="CG5" s="93"/>
      <c r="CH5" s="93"/>
      <c r="CI5" s="94"/>
      <c r="CJ5" s="92"/>
      <c r="CK5" s="93"/>
      <c r="CL5" s="93"/>
      <c r="CM5" s="93"/>
      <c r="CN5" s="93"/>
      <c r="CO5" s="94"/>
      <c r="CP5" s="92"/>
      <c r="CQ5" s="93"/>
      <c r="CR5" s="93"/>
      <c r="CS5" s="93"/>
      <c r="CT5" s="93"/>
      <c r="CU5" s="94"/>
      <c r="CV5" s="92"/>
      <c r="CW5" s="93"/>
      <c r="CX5" s="93"/>
      <c r="CY5" s="93"/>
      <c r="CZ5" s="93"/>
      <c r="DA5" s="94"/>
      <c r="DB5" s="92"/>
      <c r="DC5" s="93"/>
      <c r="DD5" s="93"/>
      <c r="DE5" s="93"/>
      <c r="DF5" s="93"/>
      <c r="DG5" s="94"/>
      <c r="DH5" s="92"/>
      <c r="DI5" s="93"/>
      <c r="DJ5" s="93"/>
      <c r="DK5" s="93"/>
      <c r="DL5" s="93"/>
      <c r="DM5" s="94"/>
      <c r="DN5" s="92"/>
      <c r="DO5" s="93"/>
      <c r="DP5" s="93"/>
      <c r="DQ5" s="93"/>
      <c r="DR5" s="93"/>
      <c r="DS5" s="94"/>
      <c r="DT5" s="92"/>
      <c r="DU5" s="93"/>
      <c r="DV5" s="93"/>
      <c r="DW5" s="93"/>
      <c r="DX5" s="93"/>
      <c r="DY5" s="94"/>
      <c r="DZ5" s="92"/>
      <c r="EA5" s="95"/>
      <c r="EB5" s="95"/>
      <c r="EC5" s="95"/>
      <c r="ED5" s="95"/>
      <c r="EE5" s="94"/>
      <c r="EF5" s="92"/>
      <c r="EG5" s="95"/>
      <c r="EH5" s="95"/>
      <c r="EI5" s="95"/>
      <c r="EJ5" s="95"/>
      <c r="EK5" s="94"/>
      <c r="EL5" s="92"/>
      <c r="EM5" s="95"/>
      <c r="EN5" s="95"/>
      <c r="EO5" s="95"/>
      <c r="EP5" s="95"/>
      <c r="EQ5" s="94"/>
      <c r="ER5" s="92"/>
      <c r="ES5" s="95"/>
      <c r="ET5" s="95"/>
      <c r="EU5" s="95"/>
      <c r="EV5" s="95"/>
      <c r="EW5" s="94"/>
      <c r="EX5" s="92"/>
      <c r="EY5" s="95"/>
      <c r="EZ5" s="95"/>
      <c r="FA5" s="95"/>
      <c r="FB5" s="95"/>
      <c r="FC5" s="94"/>
      <c r="FD5" s="92"/>
      <c r="FE5" s="95"/>
      <c r="FF5" s="95"/>
      <c r="FG5" s="95"/>
      <c r="FH5" s="95"/>
      <c r="FI5" s="94"/>
      <c r="FJ5" s="92"/>
      <c r="FK5" s="95"/>
      <c r="FL5" s="95"/>
      <c r="FM5" s="95"/>
      <c r="FN5" s="95"/>
      <c r="FO5" s="94"/>
      <c r="FP5" s="92"/>
      <c r="FQ5" s="95"/>
      <c r="FR5" s="95"/>
      <c r="FS5" s="95"/>
      <c r="FT5" s="95"/>
      <c r="FU5" s="94"/>
      <c r="FV5" s="92"/>
      <c r="FW5" s="95"/>
      <c r="FX5" s="95"/>
      <c r="FY5" s="95"/>
      <c r="FZ5" s="95"/>
      <c r="GA5" s="94"/>
      <c r="GB5" s="92"/>
      <c r="GC5" s="95"/>
      <c r="GD5" s="95"/>
      <c r="GE5" s="95"/>
      <c r="GF5" s="95"/>
      <c r="GG5" s="94"/>
      <c r="GH5" s="92"/>
      <c r="GI5" s="95"/>
      <c r="GJ5" s="95"/>
      <c r="GK5" s="95"/>
      <c r="GL5" s="95"/>
      <c r="GM5" s="94"/>
      <c r="GN5" s="92"/>
      <c r="GO5" s="95"/>
      <c r="GP5" s="95"/>
      <c r="GQ5" s="95"/>
      <c r="GR5" s="95"/>
      <c r="GS5" s="94"/>
      <c r="GT5" s="92"/>
      <c r="GU5" s="95"/>
      <c r="GV5" s="95"/>
      <c r="GW5" s="95"/>
      <c r="GX5" s="95"/>
      <c r="GY5" s="94"/>
      <c r="GZ5" s="92"/>
      <c r="HA5" s="95"/>
      <c r="HB5" s="95"/>
      <c r="HC5" s="95"/>
      <c r="HD5" s="95"/>
      <c r="HE5" s="94"/>
      <c r="HF5" s="92"/>
      <c r="HG5" s="95"/>
      <c r="HH5" s="95"/>
      <c r="HI5" s="95"/>
      <c r="HJ5" s="95"/>
      <c r="HK5" s="94"/>
      <c r="HL5" s="92"/>
      <c r="HM5" s="95"/>
      <c r="HN5" s="95"/>
      <c r="HO5" s="95"/>
      <c r="HP5" s="95"/>
      <c r="HQ5" s="94"/>
      <c r="HR5" s="92"/>
      <c r="HS5" s="95"/>
      <c r="HT5" s="95"/>
      <c r="HU5" s="95"/>
      <c r="HV5" s="95"/>
      <c r="HW5" s="94"/>
      <c r="HX5" s="92"/>
      <c r="HY5" s="95"/>
      <c r="HZ5" s="95"/>
      <c r="IA5" s="95"/>
      <c r="IB5" s="95"/>
      <c r="IC5" s="94"/>
      <c r="ID5" s="92"/>
      <c r="IE5" s="95"/>
      <c r="IF5" s="95"/>
      <c r="IG5" s="95"/>
      <c r="IH5" s="95"/>
      <c r="II5" s="94"/>
      <c r="IJ5" s="92"/>
      <c r="IK5" s="95"/>
      <c r="IL5" s="95"/>
      <c r="IM5" s="95"/>
      <c r="IN5" s="95"/>
      <c r="IO5" s="94"/>
      <c r="IP5" s="92"/>
      <c r="IQ5" s="95"/>
      <c r="IR5" s="95"/>
      <c r="IS5" s="95"/>
      <c r="IT5" s="95"/>
      <c r="IU5" s="94"/>
      <c r="IV5" s="92"/>
      <c r="IW5" s="95"/>
      <c r="IX5" s="95"/>
      <c r="IY5" s="95"/>
      <c r="IZ5" s="95"/>
      <c r="JA5" s="94"/>
      <c r="JB5" s="92"/>
      <c r="JC5" s="95"/>
      <c r="JD5" s="95"/>
      <c r="JE5" s="95"/>
      <c r="JF5" s="95"/>
      <c r="JG5" s="94"/>
      <c r="JH5" s="92"/>
      <c r="JM5" s="96"/>
      <c r="JS5" s="96"/>
      <c r="JY5" s="96"/>
      <c r="KE5" s="96"/>
      <c r="KK5" s="96"/>
      <c r="KQ5" s="96"/>
      <c r="KW5" s="96"/>
      <c r="LC5" s="96"/>
    </row>
    <row r="6" spans="1:316" s="110" customFormat="1" ht="12.75" customHeight="1" x14ac:dyDescent="0.2">
      <c r="A6" s="97"/>
      <c r="B6" s="97"/>
      <c r="C6" s="97"/>
      <c r="D6" s="97"/>
      <c r="E6" s="97"/>
      <c r="F6" s="97" t="s">
        <v>77</v>
      </c>
      <c r="G6" s="98"/>
      <c r="H6" s="99"/>
      <c r="I6" s="82" t="str">
        <f>Control!C9&amp;" (Actual)"</f>
        <v>FY20 (Actual)</v>
      </c>
      <c r="J6" s="99"/>
      <c r="K6" s="100"/>
      <c r="L6" s="100"/>
      <c r="M6" s="99"/>
      <c r="N6" s="101"/>
      <c r="O6" s="99"/>
      <c r="P6" s="102"/>
      <c r="Q6" s="103"/>
      <c r="R6" s="103" t="str">
        <f>IF(Q$2=1,"Units","")</f>
        <v>Units</v>
      </c>
      <c r="S6" s="103" t="str">
        <f>IF(Q$2=1,"$/unit","")</f>
        <v>$/unit</v>
      </c>
      <c r="T6" s="103" t="str">
        <f>IF(T$2=4,"% of sales","")</f>
        <v>% of sales</v>
      </c>
      <c r="U6" s="104" t="str">
        <f>IF(U$2=5,"Revenue","")</f>
        <v>Revenue</v>
      </c>
      <c r="V6" s="105"/>
      <c r="W6" s="103"/>
      <c r="X6" s="103" t="str">
        <f t="shared" ref="X6" si="240">IF(W$2=1,"Units","")</f>
        <v>Units</v>
      </c>
      <c r="Y6" s="103" t="str">
        <f t="shared" ref="Y6" si="241">IF(W$2=1,"$/unit","")</f>
        <v>$/unit</v>
      </c>
      <c r="Z6" s="103" t="str">
        <f t="shared" ref="Z6" si="242">IF(Z$2=4,"% of sales","")</f>
        <v>% of sales</v>
      </c>
      <c r="AA6" s="106" t="str">
        <f t="shared" ref="AA6" si="243">IF(AA$2=5,"Revenue","")</f>
        <v>Revenue</v>
      </c>
      <c r="AB6" s="105"/>
      <c r="AC6" s="103"/>
      <c r="AD6" s="103" t="str">
        <f t="shared" ref="AD6" si="244">IF(AC$2=1,"Units","")</f>
        <v>Units</v>
      </c>
      <c r="AE6" s="103" t="str">
        <f t="shared" ref="AE6" si="245">IF(AC$2=1,"$/unit","")</f>
        <v>$/unit</v>
      </c>
      <c r="AF6" s="103" t="str">
        <f t="shared" ref="AF6" si="246">IF(AF$2=4,"% of sales","")</f>
        <v>% of sales</v>
      </c>
      <c r="AG6" s="106" t="str">
        <f t="shared" ref="AG6" si="247">IF(AG$2=5,"Revenue","")</f>
        <v>Revenue</v>
      </c>
      <c r="AH6" s="105"/>
      <c r="AI6" s="103"/>
      <c r="AJ6" s="103" t="str">
        <f t="shared" ref="AJ6" si="248">IF(AI$2=1,"Units","")</f>
        <v/>
      </c>
      <c r="AK6" s="107" t="str">
        <f t="shared" ref="AK6" si="249">IF(AI$2=1,"$/unit","")</f>
        <v/>
      </c>
      <c r="AL6" s="108" t="str">
        <f t="shared" ref="AL6" si="250">IF(AL$2=4,"% of sales","")</f>
        <v/>
      </c>
      <c r="AM6" s="106" t="str">
        <f t="shared" ref="AM6" si="251">IF(AM$2=5,"Revenue","")</f>
        <v/>
      </c>
      <c r="AN6" s="105"/>
      <c r="AO6" s="103"/>
      <c r="AP6" s="104" t="str">
        <f t="shared" ref="AP6" si="252">IF(AO$2=1,"Units","")</f>
        <v/>
      </c>
      <c r="AQ6" s="107" t="str">
        <f t="shared" ref="AQ6" si="253">IF(AO$2=1,"$/unit","")</f>
        <v/>
      </c>
      <c r="AR6" s="108" t="str">
        <f t="shared" ref="AR6" si="254">IF(AR$2=4,"% of sales","")</f>
        <v/>
      </c>
      <c r="AS6" s="106" t="str">
        <f t="shared" ref="AS6" si="255">IF(AS$2=5,"Revenue","")</f>
        <v/>
      </c>
      <c r="AT6" s="105"/>
      <c r="AU6" s="103"/>
      <c r="AV6" s="103" t="str">
        <f t="shared" ref="AV6" si="256">IF(AU$2=1,"Units","")</f>
        <v/>
      </c>
      <c r="AW6" s="107" t="str">
        <f t="shared" ref="AW6" si="257">IF(AU$2=1,"$/unit","")</f>
        <v/>
      </c>
      <c r="AX6" s="108" t="str">
        <f t="shared" ref="AX6" si="258">IF(AX$2=4,"% of sales","")</f>
        <v/>
      </c>
      <c r="AY6" s="106" t="str">
        <f t="shared" ref="AY6" si="259">IF(AY$2=5,"Revenue","")</f>
        <v/>
      </c>
      <c r="AZ6" s="105"/>
      <c r="BA6" s="103"/>
      <c r="BB6" s="103" t="str">
        <f t="shared" ref="BB6" si="260">IF(BA$2=1,"Units","")</f>
        <v/>
      </c>
      <c r="BC6" s="107" t="str">
        <f t="shared" ref="BC6" si="261">IF(BA$2=1,"$/unit","")</f>
        <v/>
      </c>
      <c r="BD6" s="108" t="str">
        <f t="shared" ref="BD6" si="262">IF(BD$2=4,"% of sales","")</f>
        <v/>
      </c>
      <c r="BE6" s="106" t="str">
        <f t="shared" ref="BE6" si="263">IF(BE$2=5,"Revenue","")</f>
        <v/>
      </c>
      <c r="BF6" s="105"/>
      <c r="BG6" s="103"/>
      <c r="BH6" s="103" t="str">
        <f t="shared" ref="BH6" si="264">IF(BG$2=1,"Units","")</f>
        <v/>
      </c>
      <c r="BI6" s="107" t="str">
        <f t="shared" ref="BI6" si="265">IF(BG$2=1,"$/unit","")</f>
        <v/>
      </c>
      <c r="BJ6" s="108" t="str">
        <f t="shared" ref="BJ6" si="266">IF(BJ$2=4,"% of sales","")</f>
        <v/>
      </c>
      <c r="BK6" s="106" t="str">
        <f t="shared" ref="BK6" si="267">IF(BK$2=5,"Revenue","")</f>
        <v/>
      </c>
      <c r="BL6" s="105"/>
      <c r="BM6" s="103"/>
      <c r="BN6" s="109" t="str">
        <f t="shared" ref="BN6" si="268">IF(BM$2=1,"Units","")</f>
        <v/>
      </c>
      <c r="BO6" s="107" t="str">
        <f t="shared" ref="BO6" si="269">IF(BM$2=1,"$/unit","")</f>
        <v/>
      </c>
      <c r="BP6" s="108" t="str">
        <f t="shared" ref="BP6" si="270">IF(BP$2=4,"% of sales","")</f>
        <v/>
      </c>
      <c r="BQ6" s="106" t="str">
        <f t="shared" ref="BQ6" si="271">IF(BQ$2=5,"Revenue","")</f>
        <v/>
      </c>
      <c r="BR6" s="105"/>
      <c r="BS6" s="103"/>
      <c r="BT6" s="109" t="str">
        <f t="shared" ref="BT6" si="272">IF(BS$2=1,"Units","")</f>
        <v/>
      </c>
      <c r="BU6" s="107" t="str">
        <f t="shared" ref="BU6" si="273">IF(BS$2=1,"$/unit","")</f>
        <v/>
      </c>
      <c r="BV6" s="108" t="str">
        <f t="shared" ref="BV6" si="274">IF(BV$2=4,"% of sales","")</f>
        <v/>
      </c>
      <c r="BW6" s="106" t="str">
        <f t="shared" ref="BW6" si="275">IF(BW$2=5,"Revenue","")</f>
        <v/>
      </c>
      <c r="BX6" s="105"/>
      <c r="BY6" s="103"/>
      <c r="BZ6" s="109" t="str">
        <f t="shared" ref="BZ6" si="276">IF(BY$2=1,"Units","")</f>
        <v/>
      </c>
      <c r="CA6" s="107" t="str">
        <f t="shared" ref="CA6" si="277">IF(BY$2=1,"$/unit","")</f>
        <v/>
      </c>
      <c r="CB6" s="108" t="str">
        <f t="shared" ref="CB6" si="278">IF(CB$2=4,"% of sales","")</f>
        <v/>
      </c>
      <c r="CC6" s="106" t="str">
        <f t="shared" ref="CC6" si="279">IF(CC$2=5,"Revenue","")</f>
        <v/>
      </c>
      <c r="CD6" s="105"/>
      <c r="CE6" s="103"/>
      <c r="CF6" s="109" t="str">
        <f t="shared" ref="CF6" si="280">IF(CE$2=1,"Units","")</f>
        <v/>
      </c>
      <c r="CG6" s="107" t="str">
        <f t="shared" ref="CG6" si="281">IF(CE$2=1,"$/unit","")</f>
        <v/>
      </c>
      <c r="CH6" s="108" t="str">
        <f t="shared" ref="CH6" si="282">IF(CH$2=4,"% of sales","")</f>
        <v/>
      </c>
      <c r="CI6" s="106" t="str">
        <f t="shared" ref="CI6" si="283">IF(CI$2=5,"Revenue","")</f>
        <v/>
      </c>
      <c r="CJ6" s="105"/>
      <c r="CK6" s="103"/>
      <c r="CL6" s="109" t="str">
        <f t="shared" ref="CL6" si="284">IF(CK$2=1,"Units","")</f>
        <v/>
      </c>
      <c r="CM6" s="107" t="str">
        <f t="shared" ref="CM6" si="285">IF(CK$2=1,"$/unit","")</f>
        <v/>
      </c>
      <c r="CN6" s="108" t="str">
        <f t="shared" ref="CN6" si="286">IF(CN$2=4,"% of sales","")</f>
        <v/>
      </c>
      <c r="CO6" s="106" t="str">
        <f t="shared" ref="CO6" si="287">IF(CO$2=5,"Revenue","")</f>
        <v/>
      </c>
      <c r="CP6" s="105"/>
      <c r="CQ6" s="103"/>
      <c r="CR6" s="109" t="str">
        <f t="shared" ref="CR6" si="288">IF(CQ$2=1,"Units","")</f>
        <v/>
      </c>
      <c r="CS6" s="107" t="str">
        <f t="shared" ref="CS6" si="289">IF(CQ$2=1,"$/unit","")</f>
        <v/>
      </c>
      <c r="CT6" s="108" t="str">
        <f t="shared" ref="CT6" si="290">IF(CT$2=4,"% of sales","")</f>
        <v/>
      </c>
      <c r="CU6" s="106" t="str">
        <f t="shared" ref="CU6" si="291">IF(CU$2=5,"Revenue","")</f>
        <v/>
      </c>
      <c r="CV6" s="105"/>
      <c r="CW6" s="103"/>
      <c r="CX6" s="109" t="str">
        <f t="shared" ref="CX6" si="292">IF(CW$2=1,"Units","")</f>
        <v/>
      </c>
      <c r="CY6" s="107" t="str">
        <f t="shared" ref="CY6" si="293">IF(CW$2=1,"$/unit","")</f>
        <v/>
      </c>
      <c r="CZ6" s="108" t="str">
        <f t="shared" ref="CZ6" si="294">IF(CZ$2=4,"% of sales","")</f>
        <v/>
      </c>
      <c r="DA6" s="106" t="str">
        <f t="shared" ref="DA6" si="295">IF(DA$2=5,"Revenue","")</f>
        <v/>
      </c>
      <c r="DB6" s="105"/>
      <c r="DC6" s="103"/>
      <c r="DD6" s="109" t="str">
        <f t="shared" ref="DD6" si="296">IF(DC$2=1,"Units","")</f>
        <v/>
      </c>
      <c r="DE6" s="107" t="str">
        <f t="shared" ref="DE6" si="297">IF(DC$2=1,"$/unit","")</f>
        <v/>
      </c>
      <c r="DF6" s="103" t="str">
        <f t="shared" ref="DF6" si="298">IF(DF$2=4,"% of sales","")</f>
        <v/>
      </c>
      <c r="DG6" s="106" t="str">
        <f t="shared" ref="DG6" si="299">IF(DG$2=5,"Revenue","")</f>
        <v/>
      </c>
      <c r="DH6" s="105"/>
      <c r="DI6" s="103"/>
      <c r="DJ6" s="109" t="str">
        <f t="shared" ref="DJ6" si="300">IF(DI$2=1,"Units","")</f>
        <v/>
      </c>
      <c r="DK6" s="107" t="str">
        <f t="shared" ref="DK6" si="301">IF(DI$2=1,"$/unit","")</f>
        <v/>
      </c>
      <c r="DL6" s="103" t="str">
        <f t="shared" ref="DL6" si="302">IF(DL$2=4,"% of sales","")</f>
        <v/>
      </c>
      <c r="DM6" s="106" t="str">
        <f t="shared" ref="DM6" si="303">IF(DM$2=5,"Revenue","")</f>
        <v/>
      </c>
      <c r="DN6" s="105"/>
      <c r="DO6" s="103"/>
      <c r="DP6" s="109" t="str">
        <f t="shared" ref="DP6" si="304">IF(DO$2=1,"Units","")</f>
        <v/>
      </c>
      <c r="DQ6" s="107" t="str">
        <f t="shared" ref="DQ6" si="305">IF(DO$2=1,"$/unit","")</f>
        <v/>
      </c>
      <c r="DR6" s="103" t="str">
        <f t="shared" ref="DR6" si="306">IF(DR$2=4,"% of sales","")</f>
        <v/>
      </c>
      <c r="DS6" s="106" t="str">
        <f t="shared" ref="DS6" si="307">IF(DS$2=5,"Revenue","")</f>
        <v/>
      </c>
      <c r="DT6" s="105"/>
      <c r="DU6" s="103"/>
      <c r="DV6" s="109" t="str">
        <f t="shared" ref="DV6" si="308">IF(DU$2=1,"Units","")</f>
        <v/>
      </c>
      <c r="DW6" s="107" t="str">
        <f t="shared" ref="DW6" si="309">IF(DU$2=1,"$/unit","")</f>
        <v/>
      </c>
      <c r="DX6" s="103" t="str">
        <f t="shared" ref="DX6" si="310">IF(DX$2=4,"% of sales","")</f>
        <v/>
      </c>
      <c r="DY6" s="106" t="str">
        <f t="shared" ref="DY6" si="311">IF(DY$2=5,"Revenue","")</f>
        <v/>
      </c>
      <c r="DZ6" s="105"/>
      <c r="EA6" s="103"/>
      <c r="EB6" s="109" t="str">
        <f t="shared" ref="EB6" si="312">IF(EA$2=1,"Units","")</f>
        <v/>
      </c>
      <c r="EC6" s="107" t="str">
        <f t="shared" ref="EC6" si="313">IF(EA$2=1,"$/unit","")</f>
        <v/>
      </c>
      <c r="ED6" s="108" t="str">
        <f t="shared" ref="ED6" si="314">IF(ED$2=4,"% of sales","")</f>
        <v/>
      </c>
      <c r="EE6" s="106" t="str">
        <f t="shared" ref="EE6" si="315">IF(EE$2=5,"Revenue","")</f>
        <v/>
      </c>
      <c r="EF6" s="105"/>
      <c r="EG6" s="103"/>
      <c r="EH6" s="109" t="str">
        <f t="shared" ref="EH6" si="316">IF(EG$2=1,"Units","")</f>
        <v/>
      </c>
      <c r="EI6" s="107" t="str">
        <f t="shared" ref="EI6" si="317">IF(EG$2=1,"$/unit","")</f>
        <v/>
      </c>
      <c r="EJ6" s="108" t="str">
        <f t="shared" ref="EJ6" si="318">IF(EJ$2=4,"% of sales","")</f>
        <v/>
      </c>
      <c r="EK6" s="106" t="str">
        <f t="shared" ref="EK6" si="319">IF(EK$2=5,"Revenue","")</f>
        <v/>
      </c>
      <c r="EL6" s="105"/>
      <c r="EM6" s="103"/>
      <c r="EN6" s="109" t="str">
        <f t="shared" ref="EN6" si="320">IF(EM$2=1,"Units","")</f>
        <v/>
      </c>
      <c r="EO6" s="107" t="str">
        <f t="shared" ref="EO6" si="321">IF(EM$2=1,"$/unit","")</f>
        <v/>
      </c>
      <c r="EP6" s="108" t="str">
        <f t="shared" ref="EP6" si="322">IF(EP$2=4,"% of sales","")</f>
        <v/>
      </c>
      <c r="EQ6" s="106" t="str">
        <f t="shared" ref="EQ6" si="323">IF(EQ$2=5,"Revenue","")</f>
        <v/>
      </c>
      <c r="ER6" s="105"/>
      <c r="ES6" s="103"/>
      <c r="ET6" s="109" t="str">
        <f t="shared" ref="ET6" si="324">IF(ES$2=1,"Units","")</f>
        <v/>
      </c>
      <c r="EU6" s="107" t="str">
        <f t="shared" ref="EU6" si="325">IF(ES$2=1,"$/unit","")</f>
        <v/>
      </c>
      <c r="EV6" s="108" t="str">
        <f t="shared" ref="EV6" si="326">IF(EV$2=4,"% of sales","")</f>
        <v/>
      </c>
      <c r="EW6" s="106" t="str">
        <f t="shared" ref="EW6" si="327">IF(EW$2=5,"Revenue","")</f>
        <v/>
      </c>
      <c r="EX6" s="105"/>
      <c r="EY6" s="103"/>
      <c r="EZ6" s="109" t="str">
        <f t="shared" ref="EZ6" si="328">IF(EY$2=1,"Units","")</f>
        <v/>
      </c>
      <c r="FA6" s="107" t="str">
        <f t="shared" ref="FA6" si="329">IF(EY$2=1,"$/unit","")</f>
        <v/>
      </c>
      <c r="FB6" s="108" t="str">
        <f t="shared" ref="FB6" si="330">IF(FB$2=4,"% of sales","")</f>
        <v/>
      </c>
      <c r="FC6" s="106" t="str">
        <f t="shared" ref="FC6" si="331">IF(FC$2=5,"Revenue","")</f>
        <v/>
      </c>
      <c r="FD6" s="105"/>
      <c r="FE6" s="103"/>
      <c r="FF6" s="109" t="str">
        <f t="shared" ref="FF6" si="332">IF(FE$2=1,"Units","")</f>
        <v/>
      </c>
      <c r="FG6" s="107" t="str">
        <f t="shared" ref="FG6" si="333">IF(FE$2=1,"$/unit","")</f>
        <v/>
      </c>
      <c r="FH6" s="108" t="str">
        <f t="shared" ref="FH6" si="334">IF(FH$2=4,"% of sales","")</f>
        <v/>
      </c>
      <c r="FI6" s="106" t="str">
        <f t="shared" ref="FI6" si="335">IF(FI$2=5,"Revenue","")</f>
        <v/>
      </c>
      <c r="FJ6" s="105"/>
      <c r="FK6" s="103"/>
      <c r="FL6" s="109" t="str">
        <f t="shared" ref="FL6" si="336">IF(FK$2=1,"Units","")</f>
        <v/>
      </c>
      <c r="FM6" s="107" t="str">
        <f t="shared" ref="FM6" si="337">IF(FK$2=1,"$/unit","")</f>
        <v/>
      </c>
      <c r="FN6" s="108" t="str">
        <f t="shared" ref="FN6" si="338">IF(FN$2=4,"% of sales","")</f>
        <v/>
      </c>
      <c r="FO6" s="106" t="str">
        <f t="shared" ref="FO6" si="339">IF(FO$2=5,"Revenue","")</f>
        <v/>
      </c>
      <c r="FP6" s="105"/>
      <c r="FQ6" s="103"/>
      <c r="FR6" s="109" t="str">
        <f t="shared" ref="FR6" si="340">IF(FQ$2=1,"Units","")</f>
        <v/>
      </c>
      <c r="FS6" s="107" t="str">
        <f t="shared" ref="FS6" si="341">IF(FQ$2=1,"$/unit","")</f>
        <v/>
      </c>
      <c r="FT6" s="108" t="str">
        <f t="shared" ref="FT6" si="342">IF(FT$2=4,"% of sales","")</f>
        <v/>
      </c>
      <c r="FU6" s="106" t="str">
        <f t="shared" ref="FU6" si="343">IF(FU$2=5,"Revenue","")</f>
        <v/>
      </c>
      <c r="FV6" s="105"/>
      <c r="FW6" s="103"/>
      <c r="FX6" s="109" t="str">
        <f t="shared" ref="FX6" si="344">IF(FW$2=1,"Units","")</f>
        <v/>
      </c>
      <c r="FY6" s="107" t="str">
        <f t="shared" ref="FY6" si="345">IF(FW$2=1,"$/unit","")</f>
        <v/>
      </c>
      <c r="FZ6" s="108" t="str">
        <f t="shared" ref="FZ6" si="346">IF(FZ$2=4,"% of sales","")</f>
        <v/>
      </c>
      <c r="GA6" s="106" t="str">
        <f t="shared" ref="GA6" si="347">IF(GA$2=5,"Revenue","")</f>
        <v/>
      </c>
      <c r="GB6" s="105"/>
      <c r="GC6" s="103"/>
      <c r="GD6" s="109" t="str">
        <f t="shared" ref="GD6" si="348">IF(GC$2=1,"Units","")</f>
        <v/>
      </c>
      <c r="GE6" s="107" t="str">
        <f t="shared" ref="GE6" si="349">IF(GC$2=1,"$/unit","")</f>
        <v/>
      </c>
      <c r="GF6" s="108" t="str">
        <f t="shared" ref="GF6" si="350">IF(GF$2=4,"% of sales","")</f>
        <v/>
      </c>
      <c r="GG6" s="106" t="str">
        <f t="shared" ref="GG6" si="351">IF(GG$2=5,"Revenue","")</f>
        <v/>
      </c>
      <c r="GH6" s="105"/>
      <c r="GI6" s="103"/>
      <c r="GJ6" s="109" t="str">
        <f t="shared" ref="GJ6" si="352">IF(GI$2=1,"Units","")</f>
        <v/>
      </c>
      <c r="GK6" s="107" t="str">
        <f t="shared" ref="GK6" si="353">IF(GI$2=1,"$/unit","")</f>
        <v/>
      </c>
      <c r="GL6" s="108" t="str">
        <f t="shared" ref="GL6" si="354">IF(GL$2=4,"% of sales","")</f>
        <v/>
      </c>
      <c r="GM6" s="106" t="str">
        <f t="shared" ref="GM6" si="355">IF(GM$2=5,"Revenue","")</f>
        <v/>
      </c>
      <c r="GN6" s="105"/>
      <c r="GO6" s="103"/>
      <c r="GP6" s="109" t="str">
        <f t="shared" ref="GP6" si="356">IF(GO$2=1,"Units","")</f>
        <v/>
      </c>
      <c r="GQ6" s="107" t="str">
        <f t="shared" ref="GQ6" si="357">IF(GO$2=1,"$/unit","")</f>
        <v/>
      </c>
      <c r="GR6" s="108" t="str">
        <f t="shared" ref="GR6" si="358">IF(GR$2=4,"% of sales","")</f>
        <v/>
      </c>
      <c r="GS6" s="106" t="str">
        <f t="shared" ref="GS6" si="359">IF(GS$2=5,"Revenue","")</f>
        <v/>
      </c>
      <c r="GT6" s="105"/>
      <c r="GU6" s="103"/>
      <c r="GV6" s="109" t="str">
        <f t="shared" ref="GV6" si="360">IF(GU$2=1,"Units","")</f>
        <v/>
      </c>
      <c r="GW6" s="107" t="str">
        <f t="shared" ref="GW6" si="361">IF(GU$2=1,"$/unit","")</f>
        <v/>
      </c>
      <c r="GX6" s="108" t="str">
        <f t="shared" ref="GX6" si="362">IF(GX$2=4,"% of sales","")</f>
        <v/>
      </c>
      <c r="GY6" s="106" t="str">
        <f t="shared" ref="GY6" si="363">IF(GY$2=5,"Revenue","")</f>
        <v/>
      </c>
      <c r="GZ6" s="105"/>
      <c r="HA6" s="103"/>
      <c r="HB6" s="109" t="str">
        <f t="shared" ref="HB6" si="364">IF(HA$2=1,"Units","")</f>
        <v/>
      </c>
      <c r="HC6" s="107" t="str">
        <f t="shared" ref="HC6" si="365">IF(HA$2=1,"$/unit","")</f>
        <v/>
      </c>
      <c r="HD6" s="103" t="str">
        <f t="shared" ref="HD6" si="366">IF(HD$2=4,"% of sales","")</f>
        <v/>
      </c>
      <c r="HE6" s="106" t="str">
        <f t="shared" ref="HE6" si="367">IF(HE$2=5,"Revenue","")</f>
        <v/>
      </c>
      <c r="HF6" s="105"/>
      <c r="HG6" s="103"/>
      <c r="HH6" s="109" t="str">
        <f t="shared" ref="HH6" si="368">IF(HG$2=1,"Units","")</f>
        <v/>
      </c>
      <c r="HI6" s="107" t="str">
        <f t="shared" ref="HI6" si="369">IF(HG$2=1,"$/unit","")</f>
        <v/>
      </c>
      <c r="HJ6" s="108" t="str">
        <f t="shared" ref="HJ6" si="370">IF(HJ$2=4,"% of sales","")</f>
        <v/>
      </c>
      <c r="HK6" s="106" t="str">
        <f t="shared" ref="HK6" si="371">IF(HK$2=5,"Revenue","")</f>
        <v/>
      </c>
      <c r="HL6" s="105"/>
      <c r="HM6" s="103"/>
      <c r="HN6" s="109" t="str">
        <f t="shared" ref="HN6" si="372">IF(HM$2=1,"Units","")</f>
        <v/>
      </c>
      <c r="HO6" s="107" t="str">
        <f t="shared" ref="HO6" si="373">IF(HM$2=1,"$/unit","")</f>
        <v/>
      </c>
      <c r="HP6" s="108" t="str">
        <f t="shared" ref="HP6" si="374">IF(HP$2=4,"% of sales","")</f>
        <v/>
      </c>
      <c r="HQ6" s="106" t="str">
        <f t="shared" ref="HQ6" si="375">IF(HQ$2=5,"Revenue","")</f>
        <v/>
      </c>
      <c r="HR6" s="105"/>
      <c r="HS6" s="103"/>
      <c r="HT6" s="109" t="str">
        <f t="shared" ref="HT6" si="376">IF(HS$2=1,"Units","")</f>
        <v/>
      </c>
      <c r="HU6" s="107" t="str">
        <f t="shared" ref="HU6" si="377">IF(HS$2=1,"$/unit","")</f>
        <v/>
      </c>
      <c r="HV6" s="108" t="str">
        <f t="shared" ref="HV6" si="378">IF(HV$2=4,"% of sales","")</f>
        <v/>
      </c>
      <c r="HW6" s="106" t="str">
        <f t="shared" ref="HW6" si="379">IF(HW$2=5,"Revenue","")</f>
        <v/>
      </c>
      <c r="HX6" s="105"/>
      <c r="HY6" s="103"/>
      <c r="HZ6" s="109" t="str">
        <f t="shared" ref="HZ6" si="380">IF(HY$2=1,"Units","")</f>
        <v/>
      </c>
      <c r="IA6" s="107" t="str">
        <f t="shared" ref="IA6" si="381">IF(HY$2=1,"$/unit","")</f>
        <v/>
      </c>
      <c r="IB6" s="108" t="str">
        <f t="shared" ref="IB6" si="382">IF(IB$2=4,"% of sales","")</f>
        <v/>
      </c>
      <c r="IC6" s="106" t="str">
        <f t="shared" ref="IC6" si="383">IF(IC$2=5,"Revenue","")</f>
        <v/>
      </c>
      <c r="ID6" s="105"/>
      <c r="IE6" s="103"/>
      <c r="IF6" s="109" t="str">
        <f t="shared" ref="IF6" si="384">IF(IE$2=1,"Units","")</f>
        <v/>
      </c>
      <c r="IG6" s="107" t="str">
        <f t="shared" ref="IG6" si="385">IF(IE$2=1,"$/unit","")</f>
        <v/>
      </c>
      <c r="IH6" s="108" t="str">
        <f t="shared" ref="IH6" si="386">IF(IH$2=4,"% of sales","")</f>
        <v/>
      </c>
      <c r="II6" s="106" t="str">
        <f t="shared" ref="II6" si="387">IF(II$2=5,"Revenue","")</f>
        <v/>
      </c>
      <c r="IJ6" s="105"/>
      <c r="IK6" s="103"/>
      <c r="IL6" s="109" t="str">
        <f t="shared" ref="IL6" si="388">IF(IK$2=1,"Units","")</f>
        <v/>
      </c>
      <c r="IM6" s="107" t="str">
        <f t="shared" ref="IM6" si="389">IF(IK$2=1,"$/unit","")</f>
        <v/>
      </c>
      <c r="IN6" s="108" t="str">
        <f t="shared" ref="IN6" si="390">IF(IN$2=4,"% of sales","")</f>
        <v/>
      </c>
      <c r="IO6" s="106" t="str">
        <f t="shared" ref="IO6" si="391">IF(IO$2=5,"Revenue","")</f>
        <v/>
      </c>
      <c r="IP6" s="105"/>
      <c r="IQ6" s="103"/>
      <c r="IR6" s="109" t="str">
        <f t="shared" ref="IR6" si="392">IF(IQ$2=1,"Units","")</f>
        <v/>
      </c>
      <c r="IS6" s="107" t="str">
        <f t="shared" ref="IS6" si="393">IF(IQ$2=1,"$/unit","")</f>
        <v/>
      </c>
      <c r="IT6" s="108" t="str">
        <f t="shared" ref="IT6" si="394">IF(IT$2=4,"% of sales","")</f>
        <v/>
      </c>
      <c r="IU6" s="106" t="str">
        <f t="shared" ref="IU6" si="395">IF(IU$2=5,"Revenue","")</f>
        <v/>
      </c>
      <c r="IV6" s="105"/>
      <c r="IW6" s="103"/>
      <c r="IX6" s="109" t="str">
        <f t="shared" ref="IX6" si="396">IF(IW$2=1,"Units","")</f>
        <v/>
      </c>
      <c r="IY6" s="107" t="str">
        <f t="shared" ref="IY6" si="397">IF(IW$2=1,"$/unit","")</f>
        <v/>
      </c>
      <c r="IZ6" s="108" t="str">
        <f t="shared" ref="IZ6" si="398">IF(IZ$2=4,"% of sales","")</f>
        <v/>
      </c>
      <c r="JA6" s="106" t="str">
        <f t="shared" ref="JA6" si="399">IF(JA$2=5,"Revenue","")</f>
        <v/>
      </c>
      <c r="JB6" s="105"/>
      <c r="JC6" s="103"/>
      <c r="JD6" s="109" t="str">
        <f t="shared" ref="JD6" si="400">IF(JC$2=1,"Units","")</f>
        <v/>
      </c>
      <c r="JE6" s="107" t="str">
        <f t="shared" ref="JE6" si="401">IF(JC$2=1,"$/unit","")</f>
        <v/>
      </c>
      <c r="JF6" s="108" t="str">
        <f t="shared" ref="JF6" si="402">IF(JF$2=4,"% of sales","")</f>
        <v/>
      </c>
      <c r="JG6" s="106" t="str">
        <f t="shared" ref="JG6" si="403">IF(JG$2=5,"Revenue","")</f>
        <v/>
      </c>
      <c r="JH6" s="105"/>
      <c r="JJ6" s="111" t="str">
        <f t="shared" ref="JJ6" si="404">IF(JI$2=1,"Units","")</f>
        <v/>
      </c>
      <c r="JK6" s="112" t="str">
        <f t="shared" ref="JK6" si="405">IF(JI$2=1,"$/unit","")</f>
        <v/>
      </c>
      <c r="JL6" s="113" t="str">
        <f t="shared" ref="JL6" si="406">IF(JL$2=4,"% of sales","")</f>
        <v/>
      </c>
      <c r="JM6" s="106" t="str">
        <f t="shared" ref="JM6" si="407">IF(JM$2=5,"Revenue","")</f>
        <v/>
      </c>
      <c r="JP6" s="111" t="str">
        <f t="shared" ref="JP6" si="408">IF(JO$2=1,"Units","")</f>
        <v/>
      </c>
      <c r="JQ6" s="112" t="str">
        <f t="shared" ref="JQ6" si="409">IF(JO$2=1,"$/unit","")</f>
        <v/>
      </c>
      <c r="JR6" s="113" t="str">
        <f t="shared" ref="JR6" si="410">IF(JR$2=4,"% of sales","")</f>
        <v/>
      </c>
      <c r="JS6" s="106" t="str">
        <f t="shared" ref="JS6" si="411">IF(JS$2=5,"Revenue","")</f>
        <v/>
      </c>
      <c r="JV6" s="111" t="str">
        <f t="shared" ref="JV6" si="412">IF(JU$2=1,"Units","")</f>
        <v/>
      </c>
      <c r="JW6" s="112" t="str">
        <f t="shared" ref="JW6" si="413">IF(JU$2=1,"$/unit","")</f>
        <v/>
      </c>
      <c r="JX6" s="113" t="str">
        <f t="shared" ref="JX6" si="414">IF(JX$2=4,"% of sales","")</f>
        <v/>
      </c>
      <c r="JY6" s="106" t="str">
        <f t="shared" ref="JY6" si="415">IF(JY$2=5,"Revenue","")</f>
        <v/>
      </c>
      <c r="KB6" s="111" t="str">
        <f t="shared" ref="KB6" si="416">IF(KA$2=1,"Units","")</f>
        <v/>
      </c>
      <c r="KC6" s="112" t="str">
        <f t="shared" ref="KC6" si="417">IF(KA$2=1,"$/unit","")</f>
        <v/>
      </c>
      <c r="KD6" s="113" t="str">
        <f t="shared" ref="KD6" si="418">IF(KD$2=4,"% of sales","")</f>
        <v/>
      </c>
      <c r="KE6" s="106" t="str">
        <f t="shared" ref="KE6" si="419">IF(KE$2=5,"Revenue","")</f>
        <v/>
      </c>
      <c r="KH6" s="111" t="str">
        <f t="shared" ref="KH6" si="420">IF(KG$2=1,"Units","")</f>
        <v/>
      </c>
      <c r="KI6" s="112" t="str">
        <f t="shared" ref="KI6" si="421">IF(KG$2=1,"$/unit","")</f>
        <v/>
      </c>
      <c r="KJ6" s="113" t="str">
        <f t="shared" ref="KJ6" si="422">IF(KJ$2=4,"% of sales","")</f>
        <v/>
      </c>
      <c r="KK6" s="106" t="str">
        <f t="shared" ref="KK6" si="423">IF(KK$2=5,"Revenue","")</f>
        <v/>
      </c>
      <c r="KN6" s="111" t="str">
        <f t="shared" ref="KN6" si="424">IF(KM$2=1,"Units","")</f>
        <v/>
      </c>
      <c r="KO6" s="112" t="str">
        <f t="shared" ref="KO6" si="425">IF(KM$2=1,"$/unit","")</f>
        <v/>
      </c>
      <c r="KP6" s="113" t="str">
        <f t="shared" ref="KP6" si="426">IF(KP$2=4,"% of sales","")</f>
        <v/>
      </c>
      <c r="KQ6" s="106" t="str">
        <f t="shared" ref="KQ6" si="427">IF(KQ$2=5,"Revenue","")</f>
        <v/>
      </c>
      <c r="KT6" s="111" t="str">
        <f t="shared" ref="KT6" si="428">IF(KS$2=1,"Units","")</f>
        <v/>
      </c>
      <c r="KU6" s="112" t="str">
        <f t="shared" ref="KU6" si="429">IF(KS$2=1,"$/unit","")</f>
        <v/>
      </c>
      <c r="KV6" s="113" t="str">
        <f t="shared" ref="KV6" si="430">IF(KV$2=4,"% of sales","")</f>
        <v/>
      </c>
      <c r="KW6" s="106" t="str">
        <f t="shared" ref="KW6" si="431">IF(KW$2=5,"Revenue","")</f>
        <v/>
      </c>
      <c r="KZ6" s="111" t="str">
        <f t="shared" ref="KZ6" si="432">IF(KY$2=1,"Units","")</f>
        <v/>
      </c>
      <c r="LA6" s="112" t="str">
        <f t="shared" ref="LA6" si="433">IF(KY$2=1,"$/unit","")</f>
        <v/>
      </c>
      <c r="LB6" s="113" t="str">
        <f t="shared" ref="LB6" si="434">IF(LB$2=4,"% of sales","")</f>
        <v/>
      </c>
      <c r="LC6" s="106" t="str">
        <f t="shared" ref="LC6" si="435">IF(LC$2=5,"Revenue","")</f>
        <v/>
      </c>
    </row>
    <row r="7" spans="1:316" s="71" customFormat="1" ht="12.75" customHeight="1" x14ac:dyDescent="0.2">
      <c r="A7" s="62"/>
      <c r="B7" s="62">
        <v>2</v>
      </c>
      <c r="C7" s="62">
        <v>3</v>
      </c>
      <c r="D7" s="62"/>
      <c r="E7" s="62"/>
      <c r="F7" s="62" t="s">
        <v>77</v>
      </c>
      <c r="G7" s="114"/>
      <c r="J7" s="115" t="s">
        <v>51</v>
      </c>
      <c r="K7" s="116"/>
      <c r="L7" s="116"/>
      <c r="N7" s="117"/>
      <c r="P7" s="72"/>
      <c r="Q7" s="118"/>
      <c r="R7" s="902">
        <v>200</v>
      </c>
      <c r="S7" s="561">
        <v>8</v>
      </c>
      <c r="T7" s="119">
        <f>IF(T$2=4,IFERROR(R7/R11,""),"")</f>
        <v>0.4</v>
      </c>
      <c r="U7" s="120">
        <f>IF(U$2=5,R7*S7,"")</f>
        <v>1600</v>
      </c>
      <c r="V7" s="72"/>
      <c r="W7" s="118"/>
      <c r="X7" s="902">
        <v>50</v>
      </c>
      <c r="Y7" s="561">
        <v>13</v>
      </c>
      <c r="Z7" s="121">
        <f t="shared" ref="Z7" si="436">IF(Z$2=4,IFERROR(X7/X11,""),"")</f>
        <v>0.45454545454545453</v>
      </c>
      <c r="AA7" s="122">
        <f t="shared" ref="AA7:AA10" si="437">IF(AA$2=5,X7*Y7,"")</f>
        <v>650</v>
      </c>
      <c r="AB7" s="72"/>
      <c r="AC7" s="118"/>
      <c r="AD7" s="902">
        <v>150</v>
      </c>
      <c r="AE7" s="561">
        <v>9</v>
      </c>
      <c r="AF7" s="121">
        <f t="shared" ref="AF7" si="438">IF(AF$2=4,IFERROR(AD7/AD11,""),"")</f>
        <v>0.38461538461538464</v>
      </c>
      <c r="AG7" s="122">
        <f t="shared" ref="AG7:AG10" si="439">IF(AG$2=5,AD7*AE7,"")</f>
        <v>1350</v>
      </c>
      <c r="AH7" s="72"/>
      <c r="AI7" s="118"/>
      <c r="AJ7" s="283"/>
      <c r="AK7" s="123"/>
      <c r="AL7" s="121" t="str">
        <f t="shared" ref="AL7" si="440">IF(AL$2=4,IFERROR(AJ7/AJ11,""),"")</f>
        <v/>
      </c>
      <c r="AM7" s="122" t="str">
        <f t="shared" ref="AM7:AM10" si="441">IF(AM$2=5,AJ7*AK7,"")</f>
        <v/>
      </c>
      <c r="AN7" s="72"/>
      <c r="AO7" s="118"/>
      <c r="AP7" s="283"/>
      <c r="AQ7" s="123"/>
      <c r="AR7" s="121" t="str">
        <f t="shared" ref="AR7" si="442">IF(AR$2=4,IFERROR(AP7/AP11,""),"")</f>
        <v/>
      </c>
      <c r="AS7" s="122" t="str">
        <f t="shared" ref="AS7:AS10" si="443">IF(AS$2=5,AP7*AQ7,"")</f>
        <v/>
      </c>
      <c r="AT7" s="72"/>
      <c r="AU7" s="118"/>
      <c r="AV7" s="283"/>
      <c r="AW7" s="123"/>
      <c r="AX7" s="121" t="str">
        <f t="shared" ref="AX7" si="444">IF(AX$2=4,IFERROR(AV7/AV11,""),"")</f>
        <v/>
      </c>
      <c r="AY7" s="122" t="str">
        <f t="shared" ref="AY7:AY10" si="445">IF(AY$2=5,AV7*AW7,"")</f>
        <v/>
      </c>
      <c r="AZ7" s="72"/>
      <c r="BA7" s="118"/>
      <c r="BB7" s="283"/>
      <c r="BC7" s="123"/>
      <c r="BD7" s="121" t="str">
        <f t="shared" ref="BD7" si="446">IF(BD$2=4,IFERROR(BB7/BB11,""),"")</f>
        <v/>
      </c>
      <c r="BE7" s="122" t="str">
        <f t="shared" ref="BE7:BE10" si="447">IF(BE$2=5,BB7*BC7,"")</f>
        <v/>
      </c>
      <c r="BF7" s="72"/>
      <c r="BG7" s="118"/>
      <c r="BH7" s="283"/>
      <c r="BI7" s="123"/>
      <c r="BJ7" s="121" t="str">
        <f t="shared" ref="BJ7" si="448">IF(BJ$2=4,IFERROR(BH7/BH11,""),"")</f>
        <v/>
      </c>
      <c r="BK7" s="122" t="str">
        <f t="shared" ref="BK7:BK10" si="449">IF(BK$2=5,BH7*BI7,"")</f>
        <v/>
      </c>
      <c r="BL7" s="72"/>
      <c r="BM7" s="118"/>
      <c r="BN7" s="283"/>
      <c r="BO7" s="123"/>
      <c r="BP7" s="121" t="str">
        <f t="shared" ref="BP7" si="450">IF(BP$2=4,IFERROR(BN7/BN11,""),"")</f>
        <v/>
      </c>
      <c r="BQ7" s="122" t="str">
        <f t="shared" ref="BQ7:BQ10" si="451">IF(BQ$2=5,BN7*BO7,"")</f>
        <v/>
      </c>
      <c r="BR7" s="72"/>
      <c r="BS7" s="118"/>
      <c r="BT7" s="283"/>
      <c r="BU7" s="123"/>
      <c r="BV7" s="121" t="str">
        <f t="shared" ref="BV7" si="452">IF(BV$2=4,IFERROR(BT7/BT11,""),"")</f>
        <v/>
      </c>
      <c r="BW7" s="122" t="str">
        <f t="shared" ref="BW7:BW10" si="453">IF(BW$2=5,BT7*BU7,"")</f>
        <v/>
      </c>
      <c r="BX7" s="72"/>
      <c r="BY7" s="118"/>
      <c r="BZ7" s="283"/>
      <c r="CA7" s="123"/>
      <c r="CB7" s="121" t="str">
        <f t="shared" ref="CB7" si="454">IF(CB$2=4,IFERROR(BZ7/BZ11,""),"")</f>
        <v/>
      </c>
      <c r="CC7" s="122" t="str">
        <f t="shared" ref="CC7:CC10" si="455">IF(CC$2=5,BZ7*CA7,"")</f>
        <v/>
      </c>
      <c r="CD7" s="72"/>
      <c r="CE7" s="118"/>
      <c r="CF7" s="283"/>
      <c r="CG7" s="123"/>
      <c r="CH7" s="121" t="str">
        <f t="shared" ref="CH7" si="456">IF(CH$2=4,IFERROR(CF7/CF11,""),"")</f>
        <v/>
      </c>
      <c r="CI7" s="122" t="str">
        <f t="shared" ref="CI7:CI10" si="457">IF(CI$2=5,CF7*CG7,"")</f>
        <v/>
      </c>
      <c r="CJ7" s="72"/>
      <c r="CK7" s="118"/>
      <c r="CL7" s="283"/>
      <c r="CM7" s="123"/>
      <c r="CN7" s="121" t="str">
        <f t="shared" ref="CN7" si="458">IF(CN$2=4,IFERROR(CL7/CL11,""),"")</f>
        <v/>
      </c>
      <c r="CO7" s="122" t="str">
        <f t="shared" ref="CO7:CO10" si="459">IF(CO$2=5,CL7*CM7,"")</f>
        <v/>
      </c>
      <c r="CP7" s="72"/>
      <c r="CQ7" s="118"/>
      <c r="CR7" s="283"/>
      <c r="CS7" s="123"/>
      <c r="CT7" s="121" t="str">
        <f t="shared" ref="CT7" si="460">IF(CT$2=4,IFERROR(CR7/CR11,""),"")</f>
        <v/>
      </c>
      <c r="CU7" s="122" t="str">
        <f t="shared" ref="CU7:CU10" si="461">IF(CU$2=5,CR7*CS7,"")</f>
        <v/>
      </c>
      <c r="CV7" s="72"/>
      <c r="CW7" s="118"/>
      <c r="CX7" s="283"/>
      <c r="CY7" s="123"/>
      <c r="CZ7" s="121" t="str">
        <f t="shared" ref="CZ7" si="462">IF(CZ$2=4,IFERROR(CX7/CX11,""),"")</f>
        <v/>
      </c>
      <c r="DA7" s="122" t="str">
        <f t="shared" ref="DA7:DA10" si="463">IF(DA$2=5,CX7*CY7,"")</f>
        <v/>
      </c>
      <c r="DB7" s="72"/>
      <c r="DC7" s="118"/>
      <c r="DD7" s="283"/>
      <c r="DE7" s="123"/>
      <c r="DF7" s="121" t="str">
        <f t="shared" ref="DF7" si="464">IF(DF$2=4,IFERROR(DD7/DD11,""),"")</f>
        <v/>
      </c>
      <c r="DG7" s="122" t="str">
        <f t="shared" ref="DG7:DG10" si="465">IF(DG$2=5,DD7*DE7,"")</f>
        <v/>
      </c>
      <c r="DH7" s="72"/>
      <c r="DI7" s="118"/>
      <c r="DJ7" s="283"/>
      <c r="DK7" s="123"/>
      <c r="DL7" s="121" t="str">
        <f t="shared" ref="DL7" si="466">IF(DL$2=4,IFERROR(DJ7/DJ11,""),"")</f>
        <v/>
      </c>
      <c r="DM7" s="122" t="str">
        <f t="shared" ref="DM7:DM10" si="467">IF(DM$2=5,DJ7*DK7,"")</f>
        <v/>
      </c>
      <c r="DN7" s="72"/>
      <c r="DO7" s="118"/>
      <c r="DP7" s="283"/>
      <c r="DQ7" s="123"/>
      <c r="DR7" s="121" t="str">
        <f t="shared" ref="DR7" si="468">IF(DR$2=4,IFERROR(DP7/DP11,""),"")</f>
        <v/>
      </c>
      <c r="DS7" s="122" t="str">
        <f t="shared" ref="DS7:DS10" si="469">IF(DS$2=5,DP7*DQ7,"")</f>
        <v/>
      </c>
      <c r="DT7" s="72"/>
      <c r="DU7" s="118"/>
      <c r="DV7" s="283"/>
      <c r="DW7" s="123"/>
      <c r="DX7" s="121" t="str">
        <f t="shared" ref="DX7" si="470">IF(DX$2=4,IFERROR(DV7/DV11,""),"")</f>
        <v/>
      </c>
      <c r="DY7" s="122" t="str">
        <f t="shared" ref="DY7:DY10" si="471">IF(DY$2=5,DV7*DW7,"")</f>
        <v/>
      </c>
      <c r="DZ7" s="72"/>
      <c r="EA7" s="118"/>
      <c r="EB7" s="283"/>
      <c r="EC7" s="123"/>
      <c r="ED7" s="121" t="str">
        <f t="shared" ref="ED7" si="472">IF(ED$2=4,IFERROR(EB7/EB11,""),"")</f>
        <v/>
      </c>
      <c r="EE7" s="122" t="str">
        <f t="shared" ref="EE7:EE10" si="473">IF(EE$2=5,EB7*EC7,"")</f>
        <v/>
      </c>
      <c r="EF7" s="72"/>
      <c r="EG7" s="118"/>
      <c r="EH7" s="283"/>
      <c r="EI7" s="123"/>
      <c r="EJ7" s="121" t="str">
        <f t="shared" ref="EJ7" si="474">IF(EJ$2=4,IFERROR(EH7/EH11,""),"")</f>
        <v/>
      </c>
      <c r="EK7" s="122" t="str">
        <f t="shared" ref="EK7:EK10" si="475">IF(EK$2=5,EH7*EI7,"")</f>
        <v/>
      </c>
      <c r="EL7" s="72"/>
      <c r="EM7" s="118"/>
      <c r="EN7" s="283"/>
      <c r="EO7" s="123"/>
      <c r="EP7" s="121" t="str">
        <f t="shared" ref="EP7" si="476">IF(EP$2=4,IFERROR(EN7/EN11,""),"")</f>
        <v/>
      </c>
      <c r="EQ7" s="122" t="str">
        <f t="shared" ref="EQ7:EQ10" si="477">IF(EQ$2=5,EN7*EO7,"")</f>
        <v/>
      </c>
      <c r="ER7" s="72"/>
      <c r="ES7" s="118"/>
      <c r="ET7" s="283"/>
      <c r="EU7" s="123"/>
      <c r="EV7" s="121" t="str">
        <f t="shared" ref="EV7" si="478">IF(EV$2=4,IFERROR(ET7/ET11,""),"")</f>
        <v/>
      </c>
      <c r="EW7" s="122" t="str">
        <f t="shared" ref="EW7:EW10" si="479">IF(EW$2=5,ET7*EU7,"")</f>
        <v/>
      </c>
      <c r="EX7" s="72"/>
      <c r="EY7" s="118"/>
      <c r="EZ7" s="283"/>
      <c r="FA7" s="123"/>
      <c r="FB7" s="121" t="str">
        <f t="shared" ref="FB7" si="480">IF(FB$2=4,IFERROR(EZ7/EZ11,""),"")</f>
        <v/>
      </c>
      <c r="FC7" s="122" t="str">
        <f t="shared" ref="FC7:FC10" si="481">IF(FC$2=5,EZ7*FA7,"")</f>
        <v/>
      </c>
      <c r="FD7" s="72"/>
      <c r="FE7" s="118"/>
      <c r="FF7" s="283"/>
      <c r="FG7" s="123"/>
      <c r="FH7" s="121" t="str">
        <f t="shared" ref="FH7" si="482">IF(FH$2=4,IFERROR(FF7/FF11,""),"")</f>
        <v/>
      </c>
      <c r="FI7" s="122" t="str">
        <f t="shared" ref="FI7:FI10" si="483">IF(FI$2=5,FF7*FG7,"")</f>
        <v/>
      </c>
      <c r="FJ7" s="72"/>
      <c r="FK7" s="118"/>
      <c r="FL7" s="283"/>
      <c r="FM7" s="123"/>
      <c r="FN7" s="121" t="str">
        <f t="shared" ref="FN7" si="484">IF(FN$2=4,IFERROR(FL7/FL11,""),"")</f>
        <v/>
      </c>
      <c r="FO7" s="122" t="str">
        <f t="shared" ref="FO7:FO10" si="485">IF(FO$2=5,FL7*FM7,"")</f>
        <v/>
      </c>
      <c r="FP7" s="72"/>
      <c r="FQ7" s="118"/>
      <c r="FR7" s="283"/>
      <c r="FS7" s="123"/>
      <c r="FT7" s="121" t="str">
        <f t="shared" ref="FT7" si="486">IF(FT$2=4,IFERROR(FR7/FR11,""),"")</f>
        <v/>
      </c>
      <c r="FU7" s="122" t="str">
        <f t="shared" ref="FU7:FU10" si="487">IF(FU$2=5,FR7*FS7,"")</f>
        <v/>
      </c>
      <c r="FV7" s="72"/>
      <c r="FW7" s="118"/>
      <c r="FX7" s="283"/>
      <c r="FY7" s="123"/>
      <c r="FZ7" s="121" t="str">
        <f t="shared" ref="FZ7" si="488">IF(FZ$2=4,IFERROR(FX7/FX11,""),"")</f>
        <v/>
      </c>
      <c r="GA7" s="122" t="str">
        <f t="shared" ref="GA7:GA10" si="489">IF(GA$2=5,FX7*FY7,"")</f>
        <v/>
      </c>
      <c r="GB7" s="72"/>
      <c r="GC7" s="118"/>
      <c r="GD7" s="283"/>
      <c r="GE7" s="123"/>
      <c r="GF7" s="121" t="str">
        <f t="shared" ref="GF7" si="490">IF(GF$2=4,IFERROR(GD7/GD11,""),"")</f>
        <v/>
      </c>
      <c r="GG7" s="122" t="str">
        <f t="shared" ref="GG7:GG10" si="491">IF(GG$2=5,GD7*GE7,"")</f>
        <v/>
      </c>
      <c r="GH7" s="72"/>
      <c r="GI7" s="118"/>
      <c r="GJ7" s="283"/>
      <c r="GK7" s="123"/>
      <c r="GL7" s="121" t="str">
        <f t="shared" ref="GL7" si="492">IF(GL$2=4,IFERROR(GJ7/GJ11,""),"")</f>
        <v/>
      </c>
      <c r="GM7" s="122" t="str">
        <f t="shared" ref="GM7:GM10" si="493">IF(GM$2=5,GJ7*GK7,"")</f>
        <v/>
      </c>
      <c r="GN7" s="72"/>
      <c r="GO7" s="118"/>
      <c r="GP7" s="283"/>
      <c r="GQ7" s="123"/>
      <c r="GR7" s="121" t="str">
        <f t="shared" ref="GR7" si="494">IF(GR$2=4,IFERROR(GP7/GP11,""),"")</f>
        <v/>
      </c>
      <c r="GS7" s="122" t="str">
        <f t="shared" ref="GS7:GS10" si="495">IF(GS$2=5,GP7*GQ7,"")</f>
        <v/>
      </c>
      <c r="GT7" s="72"/>
      <c r="GU7" s="118"/>
      <c r="GV7" s="283"/>
      <c r="GW7" s="123"/>
      <c r="GX7" s="121" t="str">
        <f t="shared" ref="GX7" si="496">IF(GX$2=4,IFERROR(GV7/GV11,""),"")</f>
        <v/>
      </c>
      <c r="GY7" s="122" t="str">
        <f t="shared" ref="GY7:GY10" si="497">IF(GY$2=5,GV7*GW7,"")</f>
        <v/>
      </c>
      <c r="GZ7" s="72"/>
      <c r="HA7" s="118"/>
      <c r="HB7" s="283"/>
      <c r="HC7" s="123"/>
      <c r="HD7" s="121" t="str">
        <f t="shared" ref="HD7" si="498">IF(HD$2=4,IFERROR(HB7/HB11,""),"")</f>
        <v/>
      </c>
      <c r="HE7" s="122" t="str">
        <f t="shared" ref="HE7:HE10" si="499">IF(HE$2=5,HB7*HC7,"")</f>
        <v/>
      </c>
      <c r="HF7" s="72"/>
      <c r="HG7" s="118"/>
      <c r="HH7" s="283"/>
      <c r="HI7" s="123"/>
      <c r="HJ7" s="121" t="str">
        <f t="shared" ref="HJ7" si="500">IF(HJ$2=4,IFERROR(HH7/HH11,""),"")</f>
        <v/>
      </c>
      <c r="HK7" s="122" t="str">
        <f t="shared" ref="HK7:HK10" si="501">IF(HK$2=5,HH7*HI7,"")</f>
        <v/>
      </c>
      <c r="HL7" s="72"/>
      <c r="HM7" s="118"/>
      <c r="HN7" s="283"/>
      <c r="HO7" s="123"/>
      <c r="HP7" s="121" t="str">
        <f t="shared" ref="HP7" si="502">IF(HP$2=4,IFERROR(HN7/HN11,""),"")</f>
        <v/>
      </c>
      <c r="HQ7" s="122" t="str">
        <f t="shared" ref="HQ7:HQ10" si="503">IF(HQ$2=5,HN7*HO7,"")</f>
        <v/>
      </c>
      <c r="HR7" s="72"/>
      <c r="HS7" s="118"/>
      <c r="HT7" s="283"/>
      <c r="HU7" s="123"/>
      <c r="HV7" s="121" t="str">
        <f t="shared" ref="HV7" si="504">IF(HV$2=4,IFERROR(HT7/HT11,""),"")</f>
        <v/>
      </c>
      <c r="HW7" s="122" t="str">
        <f t="shared" ref="HW7:HW10" si="505">IF(HW$2=5,HT7*HU7,"")</f>
        <v/>
      </c>
      <c r="HX7" s="72"/>
      <c r="HY7" s="118"/>
      <c r="HZ7" s="283"/>
      <c r="IA7" s="123"/>
      <c r="IB7" s="121" t="str">
        <f t="shared" ref="IB7" si="506">IF(IB$2=4,IFERROR(HZ7/HZ11,""),"")</f>
        <v/>
      </c>
      <c r="IC7" s="122" t="str">
        <f t="shared" ref="IC7:IC10" si="507">IF(IC$2=5,HZ7*IA7,"")</f>
        <v/>
      </c>
      <c r="ID7" s="72"/>
      <c r="IE7" s="118"/>
      <c r="IF7" s="283"/>
      <c r="IG7" s="123"/>
      <c r="IH7" s="121" t="str">
        <f t="shared" ref="IH7" si="508">IF(IH$2=4,IFERROR(IF7/IF11,""),"")</f>
        <v/>
      </c>
      <c r="II7" s="122" t="str">
        <f t="shared" ref="II7:II10" si="509">IF(II$2=5,IF7*IG7,"")</f>
        <v/>
      </c>
      <c r="IJ7" s="72"/>
      <c r="IK7" s="118"/>
      <c r="IL7" s="283"/>
      <c r="IM7" s="123"/>
      <c r="IN7" s="121" t="str">
        <f t="shared" ref="IN7" si="510">IF(IN$2=4,IFERROR(IL7/IL11,""),"")</f>
        <v/>
      </c>
      <c r="IO7" s="122" t="str">
        <f t="shared" ref="IO7:IO10" si="511">IF(IO$2=5,IL7*IM7,"")</f>
        <v/>
      </c>
      <c r="IP7" s="72"/>
      <c r="IQ7" s="118"/>
      <c r="IR7" s="283"/>
      <c r="IS7" s="123"/>
      <c r="IT7" s="121" t="str">
        <f t="shared" ref="IT7" si="512">IF(IT$2=4,IFERROR(IR7/IR11,""),"")</f>
        <v/>
      </c>
      <c r="IU7" s="122" t="str">
        <f t="shared" ref="IU7:IU10" si="513">IF(IU$2=5,IR7*IS7,"")</f>
        <v/>
      </c>
      <c r="IV7" s="72"/>
      <c r="IW7" s="118"/>
      <c r="IX7" s="283"/>
      <c r="IY7" s="123"/>
      <c r="IZ7" s="121" t="str">
        <f t="shared" ref="IZ7" si="514">IF(IZ$2=4,IFERROR(IX7/IX11,""),"")</f>
        <v/>
      </c>
      <c r="JA7" s="122" t="str">
        <f t="shared" ref="JA7:JA10" si="515">IF(JA$2=5,IX7*IY7,"")</f>
        <v/>
      </c>
      <c r="JB7" s="72"/>
      <c r="JC7" s="118"/>
      <c r="JD7" s="283"/>
      <c r="JE7" s="123"/>
      <c r="JF7" s="121" t="str">
        <f t="shared" ref="JF7" si="516">IF(JF$2=4,IFERROR(JD7/JD11,""),"")</f>
        <v/>
      </c>
      <c r="JG7" s="122" t="str">
        <f t="shared" ref="JG7:JG10" si="517">IF(JG$2=5,JD7*JE7,"")</f>
        <v/>
      </c>
      <c r="JH7" s="72"/>
      <c r="JI7" s="124"/>
      <c r="JJ7" s="909"/>
      <c r="JK7" s="126"/>
      <c r="JL7" s="119" t="str">
        <f t="shared" ref="JL7" si="518">IF(JL$2=4,IFERROR(JJ7/JJ11,""),"")</f>
        <v/>
      </c>
      <c r="JM7" s="122" t="str">
        <f t="shared" ref="JM7:JM10" si="519">IF(JM$2=5,JJ7*JK7,"")</f>
        <v/>
      </c>
      <c r="JO7" s="124"/>
      <c r="JP7" s="909"/>
      <c r="JQ7" s="126"/>
      <c r="JR7" s="119" t="str">
        <f t="shared" ref="JR7" si="520">IF(JR$2=4,IFERROR(JP7/JP11,""),"")</f>
        <v/>
      </c>
      <c r="JS7" s="122" t="str">
        <f t="shared" ref="JS7:JS10" si="521">IF(JS$2=5,JP7*JQ7,"")</f>
        <v/>
      </c>
      <c r="JU7" s="124"/>
      <c r="JV7" s="909"/>
      <c r="JW7" s="126"/>
      <c r="JX7" s="119" t="str">
        <f t="shared" ref="JX7" si="522">IF(JX$2=4,IFERROR(JV7/JV11,""),"")</f>
        <v/>
      </c>
      <c r="JY7" s="122" t="str">
        <f t="shared" ref="JY7:JY10" si="523">IF(JY$2=5,JV7*JW7,"")</f>
        <v/>
      </c>
      <c r="KA7" s="124"/>
      <c r="KB7" s="909"/>
      <c r="KC7" s="126"/>
      <c r="KD7" s="119" t="str">
        <f t="shared" ref="KD7" si="524">IF(KD$2=4,IFERROR(KB7/KB11,""),"")</f>
        <v/>
      </c>
      <c r="KE7" s="122" t="str">
        <f t="shared" ref="KE7:KE10" si="525">IF(KE$2=5,KB7*KC7,"")</f>
        <v/>
      </c>
      <c r="KG7" s="124"/>
      <c r="KH7" s="909"/>
      <c r="KI7" s="126"/>
      <c r="KJ7" s="119" t="str">
        <f t="shared" ref="KJ7" si="526">IF(KJ$2=4,IFERROR(KH7/KH11,""),"")</f>
        <v/>
      </c>
      <c r="KK7" s="122" t="str">
        <f t="shared" ref="KK7:KK10" si="527">IF(KK$2=5,KH7*KI7,"")</f>
        <v/>
      </c>
      <c r="KM7" s="124"/>
      <c r="KN7" s="909"/>
      <c r="KO7" s="126"/>
      <c r="KP7" s="119" t="str">
        <f t="shared" ref="KP7" si="528">IF(KP$2=4,IFERROR(KN7/KN11,""),"")</f>
        <v/>
      </c>
      <c r="KQ7" s="122" t="str">
        <f t="shared" ref="KQ7:KQ10" si="529">IF(KQ$2=5,KN7*KO7,"")</f>
        <v/>
      </c>
      <c r="KS7" s="124"/>
      <c r="KT7" s="909"/>
      <c r="KU7" s="126"/>
      <c r="KV7" s="119" t="str">
        <f t="shared" ref="KV7" si="530">IF(KV$2=4,IFERROR(KT7/KT11,""),"")</f>
        <v/>
      </c>
      <c r="KW7" s="122" t="str">
        <f t="shared" ref="KW7:KW10" si="531">IF(KW$2=5,KT7*KU7,"")</f>
        <v/>
      </c>
      <c r="KY7" s="124"/>
      <c r="KZ7" s="909"/>
      <c r="LA7" s="126"/>
      <c r="LB7" s="119" t="str">
        <f t="shared" ref="LB7" si="532">IF(LB$2=4,IFERROR(KZ7/KZ11,""),"")</f>
        <v/>
      </c>
      <c r="LC7" s="122" t="str">
        <f t="shared" ref="LC7:LC10" si="533">IF(LC$2=5,KZ7*LA7,"")</f>
        <v/>
      </c>
    </row>
    <row r="8" spans="1:316" s="71" customFormat="1" ht="12.75" customHeight="1" x14ac:dyDescent="0.2">
      <c r="A8" s="62"/>
      <c r="B8" s="62">
        <v>2</v>
      </c>
      <c r="C8" s="62">
        <v>3</v>
      </c>
      <c r="D8" s="62"/>
      <c r="E8" s="62"/>
      <c r="F8" s="62" t="s">
        <v>77</v>
      </c>
      <c r="G8" s="114"/>
      <c r="J8" s="115" t="s">
        <v>52</v>
      </c>
      <c r="K8" s="116"/>
      <c r="L8" s="116"/>
      <c r="N8" s="117"/>
      <c r="P8" s="72"/>
      <c r="Q8" s="118"/>
      <c r="R8" s="902">
        <v>150</v>
      </c>
      <c r="S8" s="561">
        <v>9</v>
      </c>
      <c r="T8" s="119">
        <f>IF(T$2=4,IFERROR(R8/R11,""),"")</f>
        <v>0.3</v>
      </c>
      <c r="U8" s="120">
        <f t="shared" ref="U8:U10" si="534">IF(U$2=5,R8*S8,"")</f>
        <v>1350</v>
      </c>
      <c r="V8" s="72"/>
      <c r="W8" s="118"/>
      <c r="X8" s="902">
        <v>30</v>
      </c>
      <c r="Y8" s="561">
        <v>15</v>
      </c>
      <c r="Z8" s="121">
        <f t="shared" ref="Z8" si="535">IF(Z$2=4,IFERROR(X8/X11,""),"")</f>
        <v>0.27272727272727271</v>
      </c>
      <c r="AA8" s="122">
        <f t="shared" si="437"/>
        <v>450</v>
      </c>
      <c r="AB8" s="72"/>
      <c r="AC8" s="118"/>
      <c r="AD8" s="902">
        <v>120</v>
      </c>
      <c r="AE8" s="561">
        <v>10</v>
      </c>
      <c r="AF8" s="121">
        <f t="shared" ref="AF8" si="536">IF(AF$2=4,IFERROR(AD8/AD11,""),"")</f>
        <v>0.30769230769230771</v>
      </c>
      <c r="AG8" s="122">
        <f t="shared" si="439"/>
        <v>1200</v>
      </c>
      <c r="AH8" s="72"/>
      <c r="AI8" s="118"/>
      <c r="AJ8" s="283"/>
      <c r="AK8" s="123"/>
      <c r="AL8" s="121" t="str">
        <f t="shared" ref="AL8" si="537">IF(AL$2=4,IFERROR(AJ8/AJ11,""),"")</f>
        <v/>
      </c>
      <c r="AM8" s="122" t="str">
        <f t="shared" si="441"/>
        <v/>
      </c>
      <c r="AN8" s="72"/>
      <c r="AO8" s="118"/>
      <c r="AP8" s="283"/>
      <c r="AQ8" s="123"/>
      <c r="AR8" s="121" t="str">
        <f t="shared" ref="AR8" si="538">IF(AR$2=4,IFERROR(AP8/AP11,""),"")</f>
        <v/>
      </c>
      <c r="AS8" s="122" t="str">
        <f t="shared" si="443"/>
        <v/>
      </c>
      <c r="AT8" s="72"/>
      <c r="AU8" s="118"/>
      <c r="AV8" s="283"/>
      <c r="AW8" s="123"/>
      <c r="AX8" s="121" t="str">
        <f t="shared" ref="AX8" si="539">IF(AX$2=4,IFERROR(AV8/AV11,""),"")</f>
        <v/>
      </c>
      <c r="AY8" s="122" t="str">
        <f t="shared" si="445"/>
        <v/>
      </c>
      <c r="AZ8" s="72"/>
      <c r="BA8" s="118"/>
      <c r="BB8" s="283"/>
      <c r="BC8" s="123"/>
      <c r="BD8" s="121" t="str">
        <f t="shared" ref="BD8" si="540">IF(BD$2=4,IFERROR(BB8/BB11,""),"")</f>
        <v/>
      </c>
      <c r="BE8" s="122" t="str">
        <f t="shared" si="447"/>
        <v/>
      </c>
      <c r="BF8" s="72"/>
      <c r="BG8" s="118"/>
      <c r="BH8" s="283"/>
      <c r="BI8" s="123"/>
      <c r="BJ8" s="121" t="str">
        <f t="shared" ref="BJ8" si="541">IF(BJ$2=4,IFERROR(BH8/BH11,""),"")</f>
        <v/>
      </c>
      <c r="BK8" s="122" t="str">
        <f t="shared" si="449"/>
        <v/>
      </c>
      <c r="BL8" s="72"/>
      <c r="BM8" s="118"/>
      <c r="BN8" s="283"/>
      <c r="BO8" s="123"/>
      <c r="BP8" s="121" t="str">
        <f t="shared" ref="BP8" si="542">IF(BP$2=4,IFERROR(BN8/BN11,""),"")</f>
        <v/>
      </c>
      <c r="BQ8" s="122" t="str">
        <f t="shared" si="451"/>
        <v/>
      </c>
      <c r="BR8" s="72"/>
      <c r="BS8" s="118"/>
      <c r="BT8" s="283"/>
      <c r="BU8" s="123"/>
      <c r="BV8" s="121" t="str">
        <f t="shared" ref="BV8" si="543">IF(BV$2=4,IFERROR(BT8/BT11,""),"")</f>
        <v/>
      </c>
      <c r="BW8" s="122" t="str">
        <f t="shared" si="453"/>
        <v/>
      </c>
      <c r="BX8" s="72"/>
      <c r="BY8" s="118"/>
      <c r="BZ8" s="283"/>
      <c r="CA8" s="123"/>
      <c r="CB8" s="121" t="str">
        <f t="shared" ref="CB8" si="544">IF(CB$2=4,IFERROR(BZ8/BZ11,""),"")</f>
        <v/>
      </c>
      <c r="CC8" s="122" t="str">
        <f t="shared" si="455"/>
        <v/>
      </c>
      <c r="CD8" s="72"/>
      <c r="CE8" s="118"/>
      <c r="CF8" s="283"/>
      <c r="CG8" s="123"/>
      <c r="CH8" s="121" t="str">
        <f t="shared" ref="CH8" si="545">IF(CH$2=4,IFERROR(CF8/CF11,""),"")</f>
        <v/>
      </c>
      <c r="CI8" s="122" t="str">
        <f t="shared" si="457"/>
        <v/>
      </c>
      <c r="CJ8" s="72"/>
      <c r="CK8" s="118"/>
      <c r="CL8" s="283"/>
      <c r="CM8" s="123"/>
      <c r="CN8" s="121" t="str">
        <f t="shared" ref="CN8" si="546">IF(CN$2=4,IFERROR(CL8/CL11,""),"")</f>
        <v/>
      </c>
      <c r="CO8" s="122" t="str">
        <f t="shared" si="459"/>
        <v/>
      </c>
      <c r="CP8" s="72"/>
      <c r="CQ8" s="118"/>
      <c r="CR8" s="283"/>
      <c r="CS8" s="123"/>
      <c r="CT8" s="121" t="str">
        <f t="shared" ref="CT8" si="547">IF(CT$2=4,IFERROR(CR8/CR11,""),"")</f>
        <v/>
      </c>
      <c r="CU8" s="122" t="str">
        <f t="shared" si="461"/>
        <v/>
      </c>
      <c r="CV8" s="72"/>
      <c r="CW8" s="118"/>
      <c r="CX8" s="283"/>
      <c r="CY8" s="123"/>
      <c r="CZ8" s="121" t="str">
        <f t="shared" ref="CZ8" si="548">IF(CZ$2=4,IFERROR(CX8/CX11,""),"")</f>
        <v/>
      </c>
      <c r="DA8" s="122" t="str">
        <f t="shared" si="463"/>
        <v/>
      </c>
      <c r="DB8" s="72"/>
      <c r="DC8" s="118"/>
      <c r="DD8" s="283"/>
      <c r="DE8" s="123"/>
      <c r="DF8" s="121" t="str">
        <f t="shared" ref="DF8" si="549">IF(DF$2=4,IFERROR(DD8/DD11,""),"")</f>
        <v/>
      </c>
      <c r="DG8" s="122" t="str">
        <f t="shared" si="465"/>
        <v/>
      </c>
      <c r="DH8" s="72"/>
      <c r="DI8" s="118"/>
      <c r="DJ8" s="283"/>
      <c r="DK8" s="123"/>
      <c r="DL8" s="121" t="str">
        <f t="shared" ref="DL8" si="550">IF(DL$2=4,IFERROR(DJ8/DJ11,""),"")</f>
        <v/>
      </c>
      <c r="DM8" s="122" t="str">
        <f t="shared" si="467"/>
        <v/>
      </c>
      <c r="DN8" s="72"/>
      <c r="DO8" s="118"/>
      <c r="DP8" s="283"/>
      <c r="DQ8" s="123"/>
      <c r="DR8" s="121" t="str">
        <f t="shared" ref="DR8" si="551">IF(DR$2=4,IFERROR(DP8/DP11,""),"")</f>
        <v/>
      </c>
      <c r="DS8" s="122" t="str">
        <f t="shared" si="469"/>
        <v/>
      </c>
      <c r="DT8" s="72"/>
      <c r="DU8" s="118"/>
      <c r="DV8" s="283"/>
      <c r="DW8" s="123"/>
      <c r="DX8" s="121" t="str">
        <f t="shared" ref="DX8" si="552">IF(DX$2=4,IFERROR(DV8/DV11,""),"")</f>
        <v/>
      </c>
      <c r="DY8" s="122" t="str">
        <f t="shared" si="471"/>
        <v/>
      </c>
      <c r="DZ8" s="72"/>
      <c r="EA8" s="118"/>
      <c r="EB8" s="283"/>
      <c r="EC8" s="123"/>
      <c r="ED8" s="121" t="str">
        <f t="shared" ref="ED8" si="553">IF(ED$2=4,IFERROR(EB8/EB11,""),"")</f>
        <v/>
      </c>
      <c r="EE8" s="122" t="str">
        <f t="shared" si="473"/>
        <v/>
      </c>
      <c r="EF8" s="72"/>
      <c r="EG8" s="118"/>
      <c r="EH8" s="283"/>
      <c r="EI8" s="123"/>
      <c r="EJ8" s="121" t="str">
        <f t="shared" ref="EJ8" si="554">IF(EJ$2=4,IFERROR(EH8/EH11,""),"")</f>
        <v/>
      </c>
      <c r="EK8" s="122" t="str">
        <f t="shared" si="475"/>
        <v/>
      </c>
      <c r="EL8" s="72"/>
      <c r="EM8" s="118"/>
      <c r="EN8" s="283"/>
      <c r="EO8" s="123"/>
      <c r="EP8" s="121" t="str">
        <f t="shared" ref="EP8" si="555">IF(EP$2=4,IFERROR(EN8/EN11,""),"")</f>
        <v/>
      </c>
      <c r="EQ8" s="122" t="str">
        <f t="shared" si="477"/>
        <v/>
      </c>
      <c r="ER8" s="72"/>
      <c r="ES8" s="118"/>
      <c r="ET8" s="283"/>
      <c r="EU8" s="123"/>
      <c r="EV8" s="121" t="str">
        <f t="shared" ref="EV8" si="556">IF(EV$2=4,IFERROR(ET8/ET11,""),"")</f>
        <v/>
      </c>
      <c r="EW8" s="122" t="str">
        <f t="shared" si="479"/>
        <v/>
      </c>
      <c r="EX8" s="72"/>
      <c r="EY8" s="118"/>
      <c r="EZ8" s="283"/>
      <c r="FA8" s="123"/>
      <c r="FB8" s="121" t="str">
        <f t="shared" ref="FB8" si="557">IF(FB$2=4,IFERROR(EZ8/EZ11,""),"")</f>
        <v/>
      </c>
      <c r="FC8" s="122" t="str">
        <f t="shared" si="481"/>
        <v/>
      </c>
      <c r="FD8" s="72"/>
      <c r="FE8" s="118"/>
      <c r="FF8" s="283"/>
      <c r="FG8" s="123"/>
      <c r="FH8" s="121" t="str">
        <f t="shared" ref="FH8" si="558">IF(FH$2=4,IFERROR(FF8/FF11,""),"")</f>
        <v/>
      </c>
      <c r="FI8" s="122" t="str">
        <f t="shared" si="483"/>
        <v/>
      </c>
      <c r="FJ8" s="72"/>
      <c r="FK8" s="118"/>
      <c r="FL8" s="283"/>
      <c r="FM8" s="123"/>
      <c r="FN8" s="121" t="str">
        <f t="shared" ref="FN8" si="559">IF(FN$2=4,IFERROR(FL8/FL11,""),"")</f>
        <v/>
      </c>
      <c r="FO8" s="122" t="str">
        <f t="shared" si="485"/>
        <v/>
      </c>
      <c r="FP8" s="72"/>
      <c r="FQ8" s="118"/>
      <c r="FR8" s="283"/>
      <c r="FS8" s="123"/>
      <c r="FT8" s="121" t="str">
        <f t="shared" ref="FT8" si="560">IF(FT$2=4,IFERROR(FR8/FR11,""),"")</f>
        <v/>
      </c>
      <c r="FU8" s="122" t="str">
        <f t="shared" si="487"/>
        <v/>
      </c>
      <c r="FV8" s="72"/>
      <c r="FW8" s="118"/>
      <c r="FX8" s="283"/>
      <c r="FY8" s="123"/>
      <c r="FZ8" s="121" t="str">
        <f t="shared" ref="FZ8" si="561">IF(FZ$2=4,IFERROR(FX8/FX11,""),"")</f>
        <v/>
      </c>
      <c r="GA8" s="122" t="str">
        <f t="shared" si="489"/>
        <v/>
      </c>
      <c r="GB8" s="72"/>
      <c r="GC8" s="118"/>
      <c r="GD8" s="283"/>
      <c r="GE8" s="123"/>
      <c r="GF8" s="121" t="str">
        <f t="shared" ref="GF8" si="562">IF(GF$2=4,IFERROR(GD8/GD11,""),"")</f>
        <v/>
      </c>
      <c r="GG8" s="122" t="str">
        <f t="shared" si="491"/>
        <v/>
      </c>
      <c r="GH8" s="72"/>
      <c r="GI8" s="118"/>
      <c r="GJ8" s="283"/>
      <c r="GK8" s="123"/>
      <c r="GL8" s="121" t="str">
        <f t="shared" ref="GL8" si="563">IF(GL$2=4,IFERROR(GJ8/GJ11,""),"")</f>
        <v/>
      </c>
      <c r="GM8" s="122" t="str">
        <f t="shared" si="493"/>
        <v/>
      </c>
      <c r="GN8" s="72"/>
      <c r="GO8" s="118"/>
      <c r="GP8" s="283"/>
      <c r="GQ8" s="123"/>
      <c r="GR8" s="121" t="str">
        <f t="shared" ref="GR8" si="564">IF(GR$2=4,IFERROR(GP8/GP11,""),"")</f>
        <v/>
      </c>
      <c r="GS8" s="122" t="str">
        <f t="shared" si="495"/>
        <v/>
      </c>
      <c r="GT8" s="72"/>
      <c r="GU8" s="118"/>
      <c r="GV8" s="283"/>
      <c r="GW8" s="123"/>
      <c r="GX8" s="121" t="str">
        <f t="shared" ref="GX8" si="565">IF(GX$2=4,IFERROR(GV8/GV11,""),"")</f>
        <v/>
      </c>
      <c r="GY8" s="122" t="str">
        <f t="shared" si="497"/>
        <v/>
      </c>
      <c r="GZ8" s="72"/>
      <c r="HA8" s="118"/>
      <c r="HB8" s="283"/>
      <c r="HC8" s="123"/>
      <c r="HD8" s="121" t="str">
        <f t="shared" ref="HD8" si="566">IF(HD$2=4,IFERROR(HB8/HB11,""),"")</f>
        <v/>
      </c>
      <c r="HE8" s="122" t="str">
        <f t="shared" si="499"/>
        <v/>
      </c>
      <c r="HF8" s="72"/>
      <c r="HG8" s="118"/>
      <c r="HH8" s="283"/>
      <c r="HI8" s="123"/>
      <c r="HJ8" s="121" t="str">
        <f t="shared" ref="HJ8" si="567">IF(HJ$2=4,IFERROR(HH8/HH11,""),"")</f>
        <v/>
      </c>
      <c r="HK8" s="122" t="str">
        <f t="shared" si="501"/>
        <v/>
      </c>
      <c r="HL8" s="72"/>
      <c r="HM8" s="118"/>
      <c r="HN8" s="283"/>
      <c r="HO8" s="123"/>
      <c r="HP8" s="121" t="str">
        <f t="shared" ref="HP8" si="568">IF(HP$2=4,IFERROR(HN8/HN11,""),"")</f>
        <v/>
      </c>
      <c r="HQ8" s="122" t="str">
        <f t="shared" si="503"/>
        <v/>
      </c>
      <c r="HR8" s="72"/>
      <c r="HS8" s="118"/>
      <c r="HT8" s="283"/>
      <c r="HU8" s="123"/>
      <c r="HV8" s="121" t="str">
        <f t="shared" ref="HV8" si="569">IF(HV$2=4,IFERROR(HT8/HT11,""),"")</f>
        <v/>
      </c>
      <c r="HW8" s="122" t="str">
        <f t="shared" si="505"/>
        <v/>
      </c>
      <c r="HX8" s="72"/>
      <c r="HY8" s="118"/>
      <c r="HZ8" s="283"/>
      <c r="IA8" s="123"/>
      <c r="IB8" s="121" t="str">
        <f t="shared" ref="IB8" si="570">IF(IB$2=4,IFERROR(HZ8/HZ11,""),"")</f>
        <v/>
      </c>
      <c r="IC8" s="122" t="str">
        <f t="shared" si="507"/>
        <v/>
      </c>
      <c r="ID8" s="72"/>
      <c r="IE8" s="118"/>
      <c r="IF8" s="283"/>
      <c r="IG8" s="123"/>
      <c r="IH8" s="121" t="str">
        <f t="shared" ref="IH8" si="571">IF(IH$2=4,IFERROR(IF8/IF11,""),"")</f>
        <v/>
      </c>
      <c r="II8" s="122" t="str">
        <f t="shared" si="509"/>
        <v/>
      </c>
      <c r="IJ8" s="72"/>
      <c r="IK8" s="118"/>
      <c r="IL8" s="283"/>
      <c r="IM8" s="123"/>
      <c r="IN8" s="121" t="str">
        <f t="shared" ref="IN8" si="572">IF(IN$2=4,IFERROR(IL8/IL11,""),"")</f>
        <v/>
      </c>
      <c r="IO8" s="122" t="str">
        <f t="shared" si="511"/>
        <v/>
      </c>
      <c r="IP8" s="72"/>
      <c r="IQ8" s="118"/>
      <c r="IR8" s="283"/>
      <c r="IS8" s="123"/>
      <c r="IT8" s="121" t="str">
        <f t="shared" ref="IT8" si="573">IF(IT$2=4,IFERROR(IR8/IR11,""),"")</f>
        <v/>
      </c>
      <c r="IU8" s="122" t="str">
        <f t="shared" si="513"/>
        <v/>
      </c>
      <c r="IV8" s="72"/>
      <c r="IW8" s="118"/>
      <c r="IX8" s="283"/>
      <c r="IY8" s="123"/>
      <c r="IZ8" s="121" t="str">
        <f t="shared" ref="IZ8" si="574">IF(IZ$2=4,IFERROR(IX8/IX11,""),"")</f>
        <v/>
      </c>
      <c r="JA8" s="122" t="str">
        <f t="shared" si="515"/>
        <v/>
      </c>
      <c r="JB8" s="72"/>
      <c r="JC8" s="118"/>
      <c r="JD8" s="283"/>
      <c r="JE8" s="123"/>
      <c r="JF8" s="121" t="str">
        <f t="shared" ref="JF8" si="575">IF(JF$2=4,IFERROR(JD8/JD11,""),"")</f>
        <v/>
      </c>
      <c r="JG8" s="122" t="str">
        <f t="shared" si="517"/>
        <v/>
      </c>
      <c r="JH8" s="72"/>
      <c r="JI8" s="124"/>
      <c r="JJ8" s="909"/>
      <c r="JK8" s="126"/>
      <c r="JL8" s="119" t="str">
        <f t="shared" ref="JL8" si="576">IF(JL$2=4,IFERROR(JJ8/JJ11,""),"")</f>
        <v/>
      </c>
      <c r="JM8" s="122" t="str">
        <f t="shared" si="519"/>
        <v/>
      </c>
      <c r="JO8" s="124"/>
      <c r="JP8" s="909"/>
      <c r="JQ8" s="126"/>
      <c r="JR8" s="119" t="str">
        <f t="shared" ref="JR8" si="577">IF(JR$2=4,IFERROR(JP8/JP11,""),"")</f>
        <v/>
      </c>
      <c r="JS8" s="122" t="str">
        <f t="shared" si="521"/>
        <v/>
      </c>
      <c r="JU8" s="124"/>
      <c r="JV8" s="909"/>
      <c r="JW8" s="126"/>
      <c r="JX8" s="119" t="str">
        <f t="shared" ref="JX8" si="578">IF(JX$2=4,IFERROR(JV8/JV11,""),"")</f>
        <v/>
      </c>
      <c r="JY8" s="122" t="str">
        <f t="shared" si="523"/>
        <v/>
      </c>
      <c r="KA8" s="124"/>
      <c r="KB8" s="909"/>
      <c r="KC8" s="126"/>
      <c r="KD8" s="119" t="str">
        <f t="shared" ref="KD8" si="579">IF(KD$2=4,IFERROR(KB8/KB11,""),"")</f>
        <v/>
      </c>
      <c r="KE8" s="122" t="str">
        <f t="shared" si="525"/>
        <v/>
      </c>
      <c r="KG8" s="124"/>
      <c r="KH8" s="909"/>
      <c r="KI8" s="126"/>
      <c r="KJ8" s="119" t="str">
        <f t="shared" ref="KJ8" si="580">IF(KJ$2=4,IFERROR(KH8/KH11,""),"")</f>
        <v/>
      </c>
      <c r="KK8" s="122" t="str">
        <f t="shared" si="527"/>
        <v/>
      </c>
      <c r="KM8" s="124"/>
      <c r="KN8" s="909"/>
      <c r="KO8" s="126"/>
      <c r="KP8" s="119" t="str">
        <f t="shared" ref="KP8" si="581">IF(KP$2=4,IFERROR(KN8/KN11,""),"")</f>
        <v/>
      </c>
      <c r="KQ8" s="122" t="str">
        <f t="shared" si="529"/>
        <v/>
      </c>
      <c r="KS8" s="124"/>
      <c r="KT8" s="909"/>
      <c r="KU8" s="126"/>
      <c r="KV8" s="119" t="str">
        <f t="shared" ref="KV8" si="582">IF(KV$2=4,IFERROR(KT8/KT11,""),"")</f>
        <v/>
      </c>
      <c r="KW8" s="122" t="str">
        <f t="shared" si="531"/>
        <v/>
      </c>
      <c r="KY8" s="124"/>
      <c r="KZ8" s="909"/>
      <c r="LA8" s="126"/>
      <c r="LB8" s="119" t="str">
        <f t="shared" ref="LB8" si="583">IF(LB$2=4,IFERROR(KZ8/KZ11,""),"")</f>
        <v/>
      </c>
      <c r="LC8" s="122" t="str">
        <f t="shared" si="533"/>
        <v/>
      </c>
    </row>
    <row r="9" spans="1:316" s="71" customFormat="1" ht="12.75" customHeight="1" x14ac:dyDescent="0.2">
      <c r="A9" s="62"/>
      <c r="B9" s="62">
        <v>2</v>
      </c>
      <c r="C9" s="62">
        <v>3</v>
      </c>
      <c r="D9" s="62"/>
      <c r="E9" s="62"/>
      <c r="F9" s="62" t="s">
        <v>77</v>
      </c>
      <c r="G9" s="114"/>
      <c r="J9" s="115" t="s">
        <v>53</v>
      </c>
      <c r="K9" s="116"/>
      <c r="L9" s="116"/>
      <c r="N9" s="117"/>
      <c r="P9" s="72"/>
      <c r="Q9" s="118"/>
      <c r="R9" s="902">
        <v>100</v>
      </c>
      <c r="S9" s="561">
        <v>11</v>
      </c>
      <c r="T9" s="119">
        <f>IF(T$2=4,IFERROR(R9/R11,""),"")</f>
        <v>0.2</v>
      </c>
      <c r="U9" s="120">
        <f t="shared" si="534"/>
        <v>1100</v>
      </c>
      <c r="V9" s="72"/>
      <c r="W9" s="118"/>
      <c r="X9" s="902">
        <v>20</v>
      </c>
      <c r="Y9" s="561">
        <v>17</v>
      </c>
      <c r="Z9" s="121">
        <f t="shared" ref="Z9" si="584">IF(Z$2=4,IFERROR(X9/X11,""),"")</f>
        <v>0.18181818181818182</v>
      </c>
      <c r="AA9" s="122">
        <f t="shared" si="437"/>
        <v>340</v>
      </c>
      <c r="AB9" s="72"/>
      <c r="AC9" s="118"/>
      <c r="AD9" s="902">
        <v>80</v>
      </c>
      <c r="AE9" s="561">
        <v>12</v>
      </c>
      <c r="AF9" s="121">
        <f t="shared" ref="AF9" si="585">IF(AF$2=4,IFERROR(AD9/AD11,""),"")</f>
        <v>0.20512820512820512</v>
      </c>
      <c r="AG9" s="122">
        <f t="shared" si="439"/>
        <v>960</v>
      </c>
      <c r="AH9" s="72"/>
      <c r="AI9" s="118"/>
      <c r="AJ9" s="283"/>
      <c r="AK9" s="123"/>
      <c r="AL9" s="121" t="str">
        <f t="shared" ref="AL9" si="586">IF(AL$2=4,IFERROR(AJ9/AJ11,""),"")</f>
        <v/>
      </c>
      <c r="AM9" s="122" t="str">
        <f t="shared" si="441"/>
        <v/>
      </c>
      <c r="AN9" s="72"/>
      <c r="AO9" s="118"/>
      <c r="AP9" s="283"/>
      <c r="AQ9" s="123"/>
      <c r="AR9" s="121" t="str">
        <f t="shared" ref="AR9" si="587">IF(AR$2=4,IFERROR(AP9/AP11,""),"")</f>
        <v/>
      </c>
      <c r="AS9" s="122" t="str">
        <f t="shared" si="443"/>
        <v/>
      </c>
      <c r="AT9" s="72"/>
      <c r="AU9" s="118"/>
      <c r="AV9" s="283"/>
      <c r="AW9" s="123"/>
      <c r="AX9" s="121" t="str">
        <f t="shared" ref="AX9" si="588">IF(AX$2=4,IFERROR(AV9/AV11,""),"")</f>
        <v/>
      </c>
      <c r="AY9" s="122" t="str">
        <f t="shared" si="445"/>
        <v/>
      </c>
      <c r="AZ9" s="72"/>
      <c r="BA9" s="118"/>
      <c r="BB9" s="283"/>
      <c r="BC9" s="123"/>
      <c r="BD9" s="121" t="str">
        <f t="shared" ref="BD9" si="589">IF(BD$2=4,IFERROR(BB9/BB11,""),"")</f>
        <v/>
      </c>
      <c r="BE9" s="122" t="str">
        <f t="shared" si="447"/>
        <v/>
      </c>
      <c r="BF9" s="72"/>
      <c r="BG9" s="118"/>
      <c r="BH9" s="283"/>
      <c r="BI9" s="123"/>
      <c r="BJ9" s="121" t="str">
        <f t="shared" ref="BJ9" si="590">IF(BJ$2=4,IFERROR(BH9/BH11,""),"")</f>
        <v/>
      </c>
      <c r="BK9" s="122" t="str">
        <f t="shared" si="449"/>
        <v/>
      </c>
      <c r="BL9" s="72"/>
      <c r="BM9" s="118"/>
      <c r="BN9" s="283"/>
      <c r="BO9" s="123"/>
      <c r="BP9" s="121" t="str">
        <f t="shared" ref="BP9" si="591">IF(BP$2=4,IFERROR(BN9/BN11,""),"")</f>
        <v/>
      </c>
      <c r="BQ9" s="122" t="str">
        <f t="shared" si="451"/>
        <v/>
      </c>
      <c r="BR9" s="72"/>
      <c r="BS9" s="118"/>
      <c r="BT9" s="283"/>
      <c r="BU9" s="123"/>
      <c r="BV9" s="121" t="str">
        <f t="shared" ref="BV9" si="592">IF(BV$2=4,IFERROR(BT9/BT11,""),"")</f>
        <v/>
      </c>
      <c r="BW9" s="122" t="str">
        <f t="shared" si="453"/>
        <v/>
      </c>
      <c r="BX9" s="72"/>
      <c r="BY9" s="118"/>
      <c r="BZ9" s="283"/>
      <c r="CA9" s="123"/>
      <c r="CB9" s="121" t="str">
        <f t="shared" ref="CB9" si="593">IF(CB$2=4,IFERROR(BZ9/BZ11,""),"")</f>
        <v/>
      </c>
      <c r="CC9" s="122" t="str">
        <f t="shared" si="455"/>
        <v/>
      </c>
      <c r="CD9" s="72"/>
      <c r="CE9" s="118"/>
      <c r="CF9" s="283"/>
      <c r="CG9" s="123"/>
      <c r="CH9" s="121" t="str">
        <f t="shared" ref="CH9" si="594">IF(CH$2=4,IFERROR(CF9/CF11,""),"")</f>
        <v/>
      </c>
      <c r="CI9" s="122" t="str">
        <f t="shared" si="457"/>
        <v/>
      </c>
      <c r="CJ9" s="72"/>
      <c r="CK9" s="118"/>
      <c r="CL9" s="283"/>
      <c r="CM9" s="123"/>
      <c r="CN9" s="121" t="str">
        <f t="shared" ref="CN9" si="595">IF(CN$2=4,IFERROR(CL9/CL11,""),"")</f>
        <v/>
      </c>
      <c r="CO9" s="122" t="str">
        <f t="shared" si="459"/>
        <v/>
      </c>
      <c r="CP9" s="72"/>
      <c r="CQ9" s="118"/>
      <c r="CR9" s="283"/>
      <c r="CS9" s="123"/>
      <c r="CT9" s="121" t="str">
        <f t="shared" ref="CT9" si="596">IF(CT$2=4,IFERROR(CR9/CR11,""),"")</f>
        <v/>
      </c>
      <c r="CU9" s="122" t="str">
        <f t="shared" si="461"/>
        <v/>
      </c>
      <c r="CV9" s="72"/>
      <c r="CW9" s="118"/>
      <c r="CX9" s="283"/>
      <c r="CY9" s="123"/>
      <c r="CZ9" s="121" t="str">
        <f t="shared" ref="CZ9" si="597">IF(CZ$2=4,IFERROR(CX9/CX11,""),"")</f>
        <v/>
      </c>
      <c r="DA9" s="122" t="str">
        <f t="shared" si="463"/>
        <v/>
      </c>
      <c r="DB9" s="72"/>
      <c r="DC9" s="118"/>
      <c r="DD9" s="283"/>
      <c r="DE9" s="123"/>
      <c r="DF9" s="121" t="str">
        <f t="shared" ref="DF9" si="598">IF(DF$2=4,IFERROR(DD9/DD11,""),"")</f>
        <v/>
      </c>
      <c r="DG9" s="122" t="str">
        <f t="shared" si="465"/>
        <v/>
      </c>
      <c r="DH9" s="72"/>
      <c r="DI9" s="118"/>
      <c r="DJ9" s="283"/>
      <c r="DK9" s="123"/>
      <c r="DL9" s="121" t="str">
        <f t="shared" ref="DL9" si="599">IF(DL$2=4,IFERROR(DJ9/DJ11,""),"")</f>
        <v/>
      </c>
      <c r="DM9" s="122" t="str">
        <f t="shared" si="467"/>
        <v/>
      </c>
      <c r="DN9" s="72"/>
      <c r="DO9" s="118"/>
      <c r="DP9" s="283"/>
      <c r="DQ9" s="123"/>
      <c r="DR9" s="121" t="str">
        <f t="shared" ref="DR9" si="600">IF(DR$2=4,IFERROR(DP9/DP11,""),"")</f>
        <v/>
      </c>
      <c r="DS9" s="122" t="str">
        <f t="shared" si="469"/>
        <v/>
      </c>
      <c r="DT9" s="72"/>
      <c r="DU9" s="118"/>
      <c r="DV9" s="283"/>
      <c r="DW9" s="123"/>
      <c r="DX9" s="121" t="str">
        <f t="shared" ref="DX9" si="601">IF(DX$2=4,IFERROR(DV9/DV11,""),"")</f>
        <v/>
      </c>
      <c r="DY9" s="122" t="str">
        <f t="shared" si="471"/>
        <v/>
      </c>
      <c r="DZ9" s="72"/>
      <c r="EA9" s="118"/>
      <c r="EB9" s="283"/>
      <c r="EC9" s="123"/>
      <c r="ED9" s="121" t="str">
        <f t="shared" ref="ED9" si="602">IF(ED$2=4,IFERROR(EB9/EB11,""),"")</f>
        <v/>
      </c>
      <c r="EE9" s="122" t="str">
        <f t="shared" si="473"/>
        <v/>
      </c>
      <c r="EF9" s="72"/>
      <c r="EG9" s="118"/>
      <c r="EH9" s="283"/>
      <c r="EI9" s="123"/>
      <c r="EJ9" s="121" t="str">
        <f t="shared" ref="EJ9" si="603">IF(EJ$2=4,IFERROR(EH9/EH11,""),"")</f>
        <v/>
      </c>
      <c r="EK9" s="122" t="str">
        <f t="shared" si="475"/>
        <v/>
      </c>
      <c r="EL9" s="72"/>
      <c r="EM9" s="118"/>
      <c r="EN9" s="283"/>
      <c r="EO9" s="123"/>
      <c r="EP9" s="121" t="str">
        <f t="shared" ref="EP9" si="604">IF(EP$2=4,IFERROR(EN9/EN11,""),"")</f>
        <v/>
      </c>
      <c r="EQ9" s="122" t="str">
        <f t="shared" si="477"/>
        <v/>
      </c>
      <c r="ER9" s="72"/>
      <c r="ES9" s="118"/>
      <c r="ET9" s="283"/>
      <c r="EU9" s="123"/>
      <c r="EV9" s="121" t="str">
        <f t="shared" ref="EV9" si="605">IF(EV$2=4,IFERROR(ET9/ET11,""),"")</f>
        <v/>
      </c>
      <c r="EW9" s="122" t="str">
        <f t="shared" si="479"/>
        <v/>
      </c>
      <c r="EX9" s="72"/>
      <c r="EY9" s="118"/>
      <c r="EZ9" s="283"/>
      <c r="FA9" s="123"/>
      <c r="FB9" s="121" t="str">
        <f t="shared" ref="FB9" si="606">IF(FB$2=4,IFERROR(EZ9/EZ11,""),"")</f>
        <v/>
      </c>
      <c r="FC9" s="122" t="str">
        <f t="shared" si="481"/>
        <v/>
      </c>
      <c r="FD9" s="72"/>
      <c r="FE9" s="118"/>
      <c r="FF9" s="283"/>
      <c r="FG9" s="123"/>
      <c r="FH9" s="121" t="str">
        <f t="shared" ref="FH9" si="607">IF(FH$2=4,IFERROR(FF9/FF11,""),"")</f>
        <v/>
      </c>
      <c r="FI9" s="122" t="str">
        <f t="shared" si="483"/>
        <v/>
      </c>
      <c r="FJ9" s="72"/>
      <c r="FK9" s="118"/>
      <c r="FL9" s="283"/>
      <c r="FM9" s="123"/>
      <c r="FN9" s="121" t="str">
        <f t="shared" ref="FN9" si="608">IF(FN$2=4,IFERROR(FL9/FL11,""),"")</f>
        <v/>
      </c>
      <c r="FO9" s="122" t="str">
        <f t="shared" si="485"/>
        <v/>
      </c>
      <c r="FP9" s="72"/>
      <c r="FQ9" s="118"/>
      <c r="FR9" s="283"/>
      <c r="FS9" s="123"/>
      <c r="FT9" s="121" t="str">
        <f t="shared" ref="FT9" si="609">IF(FT$2=4,IFERROR(FR9/FR11,""),"")</f>
        <v/>
      </c>
      <c r="FU9" s="122" t="str">
        <f t="shared" si="487"/>
        <v/>
      </c>
      <c r="FV9" s="72"/>
      <c r="FW9" s="118"/>
      <c r="FX9" s="283"/>
      <c r="FY9" s="123"/>
      <c r="FZ9" s="121" t="str">
        <f t="shared" ref="FZ9" si="610">IF(FZ$2=4,IFERROR(FX9/FX11,""),"")</f>
        <v/>
      </c>
      <c r="GA9" s="122" t="str">
        <f t="shared" si="489"/>
        <v/>
      </c>
      <c r="GB9" s="72"/>
      <c r="GC9" s="118"/>
      <c r="GD9" s="283"/>
      <c r="GE9" s="123"/>
      <c r="GF9" s="121" t="str">
        <f t="shared" ref="GF9" si="611">IF(GF$2=4,IFERROR(GD9/GD11,""),"")</f>
        <v/>
      </c>
      <c r="GG9" s="122" t="str">
        <f t="shared" si="491"/>
        <v/>
      </c>
      <c r="GH9" s="72"/>
      <c r="GI9" s="118"/>
      <c r="GJ9" s="283"/>
      <c r="GK9" s="123"/>
      <c r="GL9" s="121" t="str">
        <f t="shared" ref="GL9" si="612">IF(GL$2=4,IFERROR(GJ9/GJ11,""),"")</f>
        <v/>
      </c>
      <c r="GM9" s="122" t="str">
        <f t="shared" si="493"/>
        <v/>
      </c>
      <c r="GN9" s="72"/>
      <c r="GO9" s="118"/>
      <c r="GP9" s="283"/>
      <c r="GQ9" s="123"/>
      <c r="GR9" s="121" t="str">
        <f t="shared" ref="GR9" si="613">IF(GR$2=4,IFERROR(GP9/GP11,""),"")</f>
        <v/>
      </c>
      <c r="GS9" s="122" t="str">
        <f t="shared" si="495"/>
        <v/>
      </c>
      <c r="GT9" s="72"/>
      <c r="GU9" s="118"/>
      <c r="GV9" s="283"/>
      <c r="GW9" s="123"/>
      <c r="GX9" s="121" t="str">
        <f t="shared" ref="GX9" si="614">IF(GX$2=4,IFERROR(GV9/GV11,""),"")</f>
        <v/>
      </c>
      <c r="GY9" s="122" t="str">
        <f t="shared" si="497"/>
        <v/>
      </c>
      <c r="GZ9" s="72"/>
      <c r="HA9" s="118"/>
      <c r="HB9" s="283"/>
      <c r="HC9" s="123"/>
      <c r="HD9" s="121" t="str">
        <f t="shared" ref="HD9" si="615">IF(HD$2=4,IFERROR(HB9/HB11,""),"")</f>
        <v/>
      </c>
      <c r="HE9" s="122" t="str">
        <f t="shared" si="499"/>
        <v/>
      </c>
      <c r="HF9" s="72"/>
      <c r="HG9" s="118"/>
      <c r="HH9" s="283"/>
      <c r="HI9" s="123"/>
      <c r="HJ9" s="121" t="str">
        <f t="shared" ref="HJ9" si="616">IF(HJ$2=4,IFERROR(HH9/HH11,""),"")</f>
        <v/>
      </c>
      <c r="HK9" s="122" t="str">
        <f t="shared" si="501"/>
        <v/>
      </c>
      <c r="HL9" s="72"/>
      <c r="HM9" s="118"/>
      <c r="HN9" s="283"/>
      <c r="HO9" s="123"/>
      <c r="HP9" s="121" t="str">
        <f t="shared" ref="HP9" si="617">IF(HP$2=4,IFERROR(HN9/HN11,""),"")</f>
        <v/>
      </c>
      <c r="HQ9" s="122" t="str">
        <f t="shared" si="503"/>
        <v/>
      </c>
      <c r="HR9" s="72"/>
      <c r="HS9" s="118"/>
      <c r="HT9" s="283"/>
      <c r="HU9" s="123"/>
      <c r="HV9" s="121" t="str">
        <f t="shared" ref="HV9" si="618">IF(HV$2=4,IFERROR(HT9/HT11,""),"")</f>
        <v/>
      </c>
      <c r="HW9" s="122" t="str">
        <f t="shared" si="505"/>
        <v/>
      </c>
      <c r="HX9" s="72"/>
      <c r="HY9" s="118"/>
      <c r="HZ9" s="283"/>
      <c r="IA9" s="123"/>
      <c r="IB9" s="121" t="str">
        <f t="shared" ref="IB9" si="619">IF(IB$2=4,IFERROR(HZ9/HZ11,""),"")</f>
        <v/>
      </c>
      <c r="IC9" s="122" t="str">
        <f t="shared" si="507"/>
        <v/>
      </c>
      <c r="ID9" s="72"/>
      <c r="IE9" s="118"/>
      <c r="IF9" s="283"/>
      <c r="IG9" s="123"/>
      <c r="IH9" s="121" t="str">
        <f t="shared" ref="IH9" si="620">IF(IH$2=4,IFERROR(IF9/IF11,""),"")</f>
        <v/>
      </c>
      <c r="II9" s="122" t="str">
        <f t="shared" si="509"/>
        <v/>
      </c>
      <c r="IJ9" s="72"/>
      <c r="IK9" s="118"/>
      <c r="IL9" s="283"/>
      <c r="IM9" s="123"/>
      <c r="IN9" s="121" t="str">
        <f t="shared" ref="IN9" si="621">IF(IN$2=4,IFERROR(IL9/IL11,""),"")</f>
        <v/>
      </c>
      <c r="IO9" s="122" t="str">
        <f t="shared" si="511"/>
        <v/>
      </c>
      <c r="IP9" s="72"/>
      <c r="IQ9" s="118"/>
      <c r="IR9" s="283"/>
      <c r="IS9" s="123"/>
      <c r="IT9" s="121" t="str">
        <f t="shared" ref="IT9" si="622">IF(IT$2=4,IFERROR(IR9/IR11,""),"")</f>
        <v/>
      </c>
      <c r="IU9" s="122" t="str">
        <f t="shared" si="513"/>
        <v/>
      </c>
      <c r="IV9" s="72"/>
      <c r="IW9" s="118"/>
      <c r="IX9" s="283"/>
      <c r="IY9" s="123"/>
      <c r="IZ9" s="121" t="str">
        <f t="shared" ref="IZ9" si="623">IF(IZ$2=4,IFERROR(IX9/IX11,""),"")</f>
        <v/>
      </c>
      <c r="JA9" s="122" t="str">
        <f t="shared" si="515"/>
        <v/>
      </c>
      <c r="JB9" s="72"/>
      <c r="JC9" s="118"/>
      <c r="JD9" s="283"/>
      <c r="JE9" s="123"/>
      <c r="JF9" s="121" t="str">
        <f t="shared" ref="JF9" si="624">IF(JF$2=4,IFERROR(JD9/JD11,""),"")</f>
        <v/>
      </c>
      <c r="JG9" s="122" t="str">
        <f t="shared" si="517"/>
        <v/>
      </c>
      <c r="JH9" s="72"/>
      <c r="JI9" s="124"/>
      <c r="JJ9" s="909"/>
      <c r="JK9" s="126"/>
      <c r="JL9" s="119" t="str">
        <f t="shared" ref="JL9" si="625">IF(JL$2=4,IFERROR(JJ9/JJ11,""),"")</f>
        <v/>
      </c>
      <c r="JM9" s="122" t="str">
        <f t="shared" si="519"/>
        <v/>
      </c>
      <c r="JO9" s="124"/>
      <c r="JP9" s="909"/>
      <c r="JQ9" s="126"/>
      <c r="JR9" s="119" t="str">
        <f t="shared" ref="JR9" si="626">IF(JR$2=4,IFERROR(JP9/JP11,""),"")</f>
        <v/>
      </c>
      <c r="JS9" s="122" t="str">
        <f t="shared" si="521"/>
        <v/>
      </c>
      <c r="JU9" s="124"/>
      <c r="JV9" s="909"/>
      <c r="JW9" s="126"/>
      <c r="JX9" s="119" t="str">
        <f t="shared" ref="JX9" si="627">IF(JX$2=4,IFERROR(JV9/JV11,""),"")</f>
        <v/>
      </c>
      <c r="JY9" s="122" t="str">
        <f t="shared" si="523"/>
        <v/>
      </c>
      <c r="KA9" s="124"/>
      <c r="KB9" s="909"/>
      <c r="KC9" s="126"/>
      <c r="KD9" s="119" t="str">
        <f t="shared" ref="KD9" si="628">IF(KD$2=4,IFERROR(KB9/KB11,""),"")</f>
        <v/>
      </c>
      <c r="KE9" s="122" t="str">
        <f t="shared" si="525"/>
        <v/>
      </c>
      <c r="KG9" s="124"/>
      <c r="KH9" s="909"/>
      <c r="KI9" s="126"/>
      <c r="KJ9" s="119" t="str">
        <f t="shared" ref="KJ9" si="629">IF(KJ$2=4,IFERROR(KH9/KH11,""),"")</f>
        <v/>
      </c>
      <c r="KK9" s="122" t="str">
        <f t="shared" si="527"/>
        <v/>
      </c>
      <c r="KM9" s="124"/>
      <c r="KN9" s="909"/>
      <c r="KO9" s="126"/>
      <c r="KP9" s="119" t="str">
        <f t="shared" ref="KP9" si="630">IF(KP$2=4,IFERROR(KN9/KN11,""),"")</f>
        <v/>
      </c>
      <c r="KQ9" s="122" t="str">
        <f t="shared" si="529"/>
        <v/>
      </c>
      <c r="KS9" s="124"/>
      <c r="KT9" s="909"/>
      <c r="KU9" s="126"/>
      <c r="KV9" s="119" t="str">
        <f t="shared" ref="KV9" si="631">IF(KV$2=4,IFERROR(KT9/KT11,""),"")</f>
        <v/>
      </c>
      <c r="KW9" s="122" t="str">
        <f t="shared" si="531"/>
        <v/>
      </c>
      <c r="KY9" s="124"/>
      <c r="KZ9" s="909"/>
      <c r="LA9" s="126"/>
      <c r="LB9" s="119" t="str">
        <f t="shared" ref="LB9" si="632">IF(LB$2=4,IFERROR(KZ9/KZ11,""),"")</f>
        <v/>
      </c>
      <c r="LC9" s="122" t="str">
        <f t="shared" si="533"/>
        <v/>
      </c>
    </row>
    <row r="10" spans="1:316" s="71" customFormat="1" ht="12.75" customHeight="1" x14ac:dyDescent="0.2">
      <c r="A10" s="62"/>
      <c r="B10" s="62">
        <v>2</v>
      </c>
      <c r="C10" s="62">
        <v>3</v>
      </c>
      <c r="D10" s="62"/>
      <c r="E10" s="62"/>
      <c r="F10" s="62" t="s">
        <v>77</v>
      </c>
      <c r="G10" s="114"/>
      <c r="J10" s="115" t="s">
        <v>54</v>
      </c>
      <c r="K10" s="116"/>
      <c r="L10" s="116"/>
      <c r="N10" s="117"/>
      <c r="P10" s="72"/>
      <c r="Q10" s="118"/>
      <c r="R10" s="902">
        <v>50</v>
      </c>
      <c r="S10" s="561">
        <v>14</v>
      </c>
      <c r="T10" s="119">
        <f>IF(T$2=4,IFERROR(R10/R11,""),"")</f>
        <v>0.1</v>
      </c>
      <c r="U10" s="120">
        <f t="shared" si="534"/>
        <v>700</v>
      </c>
      <c r="V10" s="72"/>
      <c r="W10" s="118"/>
      <c r="X10" s="902">
        <v>10</v>
      </c>
      <c r="Y10" s="561">
        <v>20</v>
      </c>
      <c r="Z10" s="121">
        <f t="shared" ref="Z10" si="633">IF(Z$2=4,IFERROR(X10/X11,""),"")</f>
        <v>9.0909090909090912E-2</v>
      </c>
      <c r="AA10" s="122">
        <f t="shared" si="437"/>
        <v>200</v>
      </c>
      <c r="AB10" s="72"/>
      <c r="AC10" s="118"/>
      <c r="AD10" s="902">
        <v>40</v>
      </c>
      <c r="AE10" s="561">
        <v>15</v>
      </c>
      <c r="AF10" s="121">
        <f t="shared" ref="AF10" si="634">IF(AF$2=4,IFERROR(AD10/AD11,""),"")</f>
        <v>0.10256410256410256</v>
      </c>
      <c r="AG10" s="122">
        <f t="shared" si="439"/>
        <v>600</v>
      </c>
      <c r="AH10" s="72"/>
      <c r="AI10" s="118"/>
      <c r="AJ10" s="283"/>
      <c r="AK10" s="123"/>
      <c r="AL10" s="121" t="str">
        <f t="shared" ref="AL10" si="635">IF(AL$2=4,IFERROR(AJ10/AJ11,""),"")</f>
        <v/>
      </c>
      <c r="AM10" s="122" t="str">
        <f t="shared" si="441"/>
        <v/>
      </c>
      <c r="AN10" s="72"/>
      <c r="AO10" s="118"/>
      <c r="AP10" s="283"/>
      <c r="AQ10" s="123"/>
      <c r="AR10" s="121" t="str">
        <f t="shared" ref="AR10" si="636">IF(AR$2=4,IFERROR(AP10/AP11,""),"")</f>
        <v/>
      </c>
      <c r="AS10" s="122" t="str">
        <f t="shared" si="443"/>
        <v/>
      </c>
      <c r="AT10" s="72"/>
      <c r="AU10" s="118"/>
      <c r="AV10" s="283"/>
      <c r="AW10" s="123"/>
      <c r="AX10" s="121" t="str">
        <f t="shared" ref="AX10" si="637">IF(AX$2=4,IFERROR(AV10/AV11,""),"")</f>
        <v/>
      </c>
      <c r="AY10" s="122" t="str">
        <f t="shared" si="445"/>
        <v/>
      </c>
      <c r="AZ10" s="72"/>
      <c r="BA10" s="118"/>
      <c r="BB10" s="283"/>
      <c r="BC10" s="123"/>
      <c r="BD10" s="121" t="str">
        <f t="shared" ref="BD10" si="638">IF(BD$2=4,IFERROR(BB10/BB11,""),"")</f>
        <v/>
      </c>
      <c r="BE10" s="122" t="str">
        <f t="shared" si="447"/>
        <v/>
      </c>
      <c r="BF10" s="72"/>
      <c r="BG10" s="118"/>
      <c r="BH10" s="283"/>
      <c r="BI10" s="123"/>
      <c r="BJ10" s="121" t="str">
        <f t="shared" ref="BJ10" si="639">IF(BJ$2=4,IFERROR(BH10/BH11,""),"")</f>
        <v/>
      </c>
      <c r="BK10" s="122" t="str">
        <f t="shared" si="449"/>
        <v/>
      </c>
      <c r="BL10" s="72"/>
      <c r="BM10" s="118"/>
      <c r="BN10" s="283"/>
      <c r="BO10" s="123"/>
      <c r="BP10" s="121" t="str">
        <f t="shared" ref="BP10" si="640">IF(BP$2=4,IFERROR(BN10/BN11,""),"")</f>
        <v/>
      </c>
      <c r="BQ10" s="122" t="str">
        <f t="shared" si="451"/>
        <v/>
      </c>
      <c r="BR10" s="72"/>
      <c r="BS10" s="118"/>
      <c r="BT10" s="283"/>
      <c r="BU10" s="123"/>
      <c r="BV10" s="121" t="str">
        <f t="shared" ref="BV10" si="641">IF(BV$2=4,IFERROR(BT10/BT11,""),"")</f>
        <v/>
      </c>
      <c r="BW10" s="122" t="str">
        <f t="shared" si="453"/>
        <v/>
      </c>
      <c r="BX10" s="72"/>
      <c r="BY10" s="118"/>
      <c r="BZ10" s="283"/>
      <c r="CA10" s="123"/>
      <c r="CB10" s="121" t="str">
        <f t="shared" ref="CB10" si="642">IF(CB$2=4,IFERROR(BZ10/BZ11,""),"")</f>
        <v/>
      </c>
      <c r="CC10" s="122" t="str">
        <f t="shared" si="455"/>
        <v/>
      </c>
      <c r="CD10" s="72"/>
      <c r="CE10" s="118"/>
      <c r="CF10" s="283"/>
      <c r="CG10" s="123"/>
      <c r="CH10" s="121" t="str">
        <f t="shared" ref="CH10" si="643">IF(CH$2=4,IFERROR(CF10/CF11,""),"")</f>
        <v/>
      </c>
      <c r="CI10" s="122" t="str">
        <f t="shared" si="457"/>
        <v/>
      </c>
      <c r="CJ10" s="72"/>
      <c r="CK10" s="118"/>
      <c r="CL10" s="283"/>
      <c r="CM10" s="123"/>
      <c r="CN10" s="121" t="str">
        <f t="shared" ref="CN10" si="644">IF(CN$2=4,IFERROR(CL10/CL11,""),"")</f>
        <v/>
      </c>
      <c r="CO10" s="122" t="str">
        <f t="shared" si="459"/>
        <v/>
      </c>
      <c r="CP10" s="72"/>
      <c r="CQ10" s="118"/>
      <c r="CR10" s="283"/>
      <c r="CS10" s="123"/>
      <c r="CT10" s="121" t="str">
        <f t="shared" ref="CT10" si="645">IF(CT$2=4,IFERROR(CR10/CR11,""),"")</f>
        <v/>
      </c>
      <c r="CU10" s="122" t="str">
        <f t="shared" si="461"/>
        <v/>
      </c>
      <c r="CV10" s="72"/>
      <c r="CW10" s="118"/>
      <c r="CX10" s="283"/>
      <c r="CY10" s="123"/>
      <c r="CZ10" s="121" t="str">
        <f t="shared" ref="CZ10" si="646">IF(CZ$2=4,IFERROR(CX10/CX11,""),"")</f>
        <v/>
      </c>
      <c r="DA10" s="122" t="str">
        <f t="shared" si="463"/>
        <v/>
      </c>
      <c r="DB10" s="72"/>
      <c r="DC10" s="118"/>
      <c r="DD10" s="283"/>
      <c r="DE10" s="123"/>
      <c r="DF10" s="121" t="str">
        <f t="shared" ref="DF10" si="647">IF(DF$2=4,IFERROR(DD10/DD11,""),"")</f>
        <v/>
      </c>
      <c r="DG10" s="122" t="str">
        <f t="shared" si="465"/>
        <v/>
      </c>
      <c r="DH10" s="72"/>
      <c r="DI10" s="118"/>
      <c r="DJ10" s="283"/>
      <c r="DK10" s="123"/>
      <c r="DL10" s="121" t="str">
        <f t="shared" ref="DL10" si="648">IF(DL$2=4,IFERROR(DJ10/DJ11,""),"")</f>
        <v/>
      </c>
      <c r="DM10" s="122" t="str">
        <f t="shared" si="467"/>
        <v/>
      </c>
      <c r="DN10" s="72"/>
      <c r="DO10" s="118"/>
      <c r="DP10" s="283"/>
      <c r="DQ10" s="123"/>
      <c r="DR10" s="121" t="str">
        <f t="shared" ref="DR10" si="649">IF(DR$2=4,IFERROR(DP10/DP11,""),"")</f>
        <v/>
      </c>
      <c r="DS10" s="122" t="str">
        <f t="shared" si="469"/>
        <v/>
      </c>
      <c r="DT10" s="72"/>
      <c r="DU10" s="118"/>
      <c r="DV10" s="283"/>
      <c r="DW10" s="123"/>
      <c r="DX10" s="121" t="str">
        <f t="shared" ref="DX10" si="650">IF(DX$2=4,IFERROR(DV10/DV11,""),"")</f>
        <v/>
      </c>
      <c r="DY10" s="122" t="str">
        <f t="shared" si="471"/>
        <v/>
      </c>
      <c r="DZ10" s="72"/>
      <c r="EA10" s="118"/>
      <c r="EB10" s="283"/>
      <c r="EC10" s="123"/>
      <c r="ED10" s="121" t="str">
        <f t="shared" ref="ED10" si="651">IF(ED$2=4,IFERROR(EB10/EB11,""),"")</f>
        <v/>
      </c>
      <c r="EE10" s="122" t="str">
        <f t="shared" si="473"/>
        <v/>
      </c>
      <c r="EF10" s="72"/>
      <c r="EG10" s="118"/>
      <c r="EH10" s="283"/>
      <c r="EI10" s="123"/>
      <c r="EJ10" s="121" t="str">
        <f t="shared" ref="EJ10" si="652">IF(EJ$2=4,IFERROR(EH10/EH11,""),"")</f>
        <v/>
      </c>
      <c r="EK10" s="122" t="str">
        <f t="shared" si="475"/>
        <v/>
      </c>
      <c r="EL10" s="72"/>
      <c r="EM10" s="118"/>
      <c r="EN10" s="283"/>
      <c r="EO10" s="123"/>
      <c r="EP10" s="121" t="str">
        <f t="shared" ref="EP10" si="653">IF(EP$2=4,IFERROR(EN10/EN11,""),"")</f>
        <v/>
      </c>
      <c r="EQ10" s="122" t="str">
        <f t="shared" si="477"/>
        <v/>
      </c>
      <c r="ER10" s="72"/>
      <c r="ES10" s="118"/>
      <c r="ET10" s="283"/>
      <c r="EU10" s="123"/>
      <c r="EV10" s="121" t="str">
        <f t="shared" ref="EV10" si="654">IF(EV$2=4,IFERROR(ET10/ET11,""),"")</f>
        <v/>
      </c>
      <c r="EW10" s="122" t="str">
        <f t="shared" si="479"/>
        <v/>
      </c>
      <c r="EX10" s="72"/>
      <c r="EY10" s="118"/>
      <c r="EZ10" s="283"/>
      <c r="FA10" s="123"/>
      <c r="FB10" s="121" t="str">
        <f t="shared" ref="FB10" si="655">IF(FB$2=4,IFERROR(EZ10/EZ11,""),"")</f>
        <v/>
      </c>
      <c r="FC10" s="122" t="str">
        <f t="shared" si="481"/>
        <v/>
      </c>
      <c r="FD10" s="72"/>
      <c r="FE10" s="118"/>
      <c r="FF10" s="283"/>
      <c r="FG10" s="123"/>
      <c r="FH10" s="121" t="str">
        <f t="shared" ref="FH10" si="656">IF(FH$2=4,IFERROR(FF10/FF11,""),"")</f>
        <v/>
      </c>
      <c r="FI10" s="122" t="str">
        <f t="shared" si="483"/>
        <v/>
      </c>
      <c r="FJ10" s="72"/>
      <c r="FK10" s="118"/>
      <c r="FL10" s="283"/>
      <c r="FM10" s="123"/>
      <c r="FN10" s="121" t="str">
        <f t="shared" ref="FN10" si="657">IF(FN$2=4,IFERROR(FL10/FL11,""),"")</f>
        <v/>
      </c>
      <c r="FO10" s="122" t="str">
        <f t="shared" si="485"/>
        <v/>
      </c>
      <c r="FP10" s="72"/>
      <c r="FQ10" s="118"/>
      <c r="FR10" s="283"/>
      <c r="FS10" s="123"/>
      <c r="FT10" s="121" t="str">
        <f t="shared" ref="FT10" si="658">IF(FT$2=4,IFERROR(FR10/FR11,""),"")</f>
        <v/>
      </c>
      <c r="FU10" s="122" t="str">
        <f t="shared" si="487"/>
        <v/>
      </c>
      <c r="FV10" s="72"/>
      <c r="FW10" s="118"/>
      <c r="FX10" s="283"/>
      <c r="FY10" s="123"/>
      <c r="FZ10" s="121" t="str">
        <f t="shared" ref="FZ10" si="659">IF(FZ$2=4,IFERROR(FX10/FX11,""),"")</f>
        <v/>
      </c>
      <c r="GA10" s="122" t="str">
        <f t="shared" si="489"/>
        <v/>
      </c>
      <c r="GB10" s="72"/>
      <c r="GC10" s="118"/>
      <c r="GD10" s="283"/>
      <c r="GE10" s="123"/>
      <c r="GF10" s="121" t="str">
        <f t="shared" ref="GF10" si="660">IF(GF$2=4,IFERROR(GD10/GD11,""),"")</f>
        <v/>
      </c>
      <c r="GG10" s="122" t="str">
        <f t="shared" si="491"/>
        <v/>
      </c>
      <c r="GH10" s="72"/>
      <c r="GI10" s="118"/>
      <c r="GJ10" s="283"/>
      <c r="GK10" s="123"/>
      <c r="GL10" s="121" t="str">
        <f t="shared" ref="GL10" si="661">IF(GL$2=4,IFERROR(GJ10/GJ11,""),"")</f>
        <v/>
      </c>
      <c r="GM10" s="122" t="str">
        <f t="shared" si="493"/>
        <v/>
      </c>
      <c r="GN10" s="72"/>
      <c r="GO10" s="118"/>
      <c r="GP10" s="283"/>
      <c r="GQ10" s="123"/>
      <c r="GR10" s="121" t="str">
        <f t="shared" ref="GR10" si="662">IF(GR$2=4,IFERROR(GP10/GP11,""),"")</f>
        <v/>
      </c>
      <c r="GS10" s="122" t="str">
        <f t="shared" si="495"/>
        <v/>
      </c>
      <c r="GT10" s="72"/>
      <c r="GU10" s="118"/>
      <c r="GV10" s="283"/>
      <c r="GW10" s="123"/>
      <c r="GX10" s="121" t="str">
        <f t="shared" ref="GX10" si="663">IF(GX$2=4,IFERROR(GV10/GV11,""),"")</f>
        <v/>
      </c>
      <c r="GY10" s="122" t="str">
        <f t="shared" si="497"/>
        <v/>
      </c>
      <c r="GZ10" s="72"/>
      <c r="HA10" s="118"/>
      <c r="HB10" s="283"/>
      <c r="HC10" s="123"/>
      <c r="HD10" s="121" t="str">
        <f t="shared" ref="HD10" si="664">IF(HD$2=4,IFERROR(HB10/HB11,""),"")</f>
        <v/>
      </c>
      <c r="HE10" s="122" t="str">
        <f t="shared" si="499"/>
        <v/>
      </c>
      <c r="HF10" s="72"/>
      <c r="HG10" s="118"/>
      <c r="HH10" s="283"/>
      <c r="HI10" s="123"/>
      <c r="HJ10" s="121" t="str">
        <f t="shared" ref="HJ10" si="665">IF(HJ$2=4,IFERROR(HH10/HH11,""),"")</f>
        <v/>
      </c>
      <c r="HK10" s="122" t="str">
        <f t="shared" si="501"/>
        <v/>
      </c>
      <c r="HL10" s="72"/>
      <c r="HM10" s="118"/>
      <c r="HN10" s="283"/>
      <c r="HO10" s="123"/>
      <c r="HP10" s="121" t="str">
        <f t="shared" ref="HP10" si="666">IF(HP$2=4,IFERROR(HN10/HN11,""),"")</f>
        <v/>
      </c>
      <c r="HQ10" s="122" t="str">
        <f t="shared" si="503"/>
        <v/>
      </c>
      <c r="HR10" s="72"/>
      <c r="HS10" s="118"/>
      <c r="HT10" s="283"/>
      <c r="HU10" s="123"/>
      <c r="HV10" s="121" t="str">
        <f t="shared" ref="HV10" si="667">IF(HV$2=4,IFERROR(HT10/HT11,""),"")</f>
        <v/>
      </c>
      <c r="HW10" s="122" t="str">
        <f t="shared" si="505"/>
        <v/>
      </c>
      <c r="HX10" s="72"/>
      <c r="HY10" s="118"/>
      <c r="HZ10" s="283"/>
      <c r="IA10" s="123"/>
      <c r="IB10" s="121" t="str">
        <f t="shared" ref="IB10" si="668">IF(IB$2=4,IFERROR(HZ10/HZ11,""),"")</f>
        <v/>
      </c>
      <c r="IC10" s="122" t="str">
        <f t="shared" si="507"/>
        <v/>
      </c>
      <c r="ID10" s="72"/>
      <c r="IE10" s="118"/>
      <c r="IF10" s="283"/>
      <c r="IG10" s="123"/>
      <c r="IH10" s="121" t="str">
        <f t="shared" ref="IH10" si="669">IF(IH$2=4,IFERROR(IF10/IF11,""),"")</f>
        <v/>
      </c>
      <c r="II10" s="122" t="str">
        <f t="shared" si="509"/>
        <v/>
      </c>
      <c r="IJ10" s="72"/>
      <c r="IK10" s="118"/>
      <c r="IL10" s="283"/>
      <c r="IM10" s="123"/>
      <c r="IN10" s="121" t="str">
        <f t="shared" ref="IN10" si="670">IF(IN$2=4,IFERROR(IL10/IL11,""),"")</f>
        <v/>
      </c>
      <c r="IO10" s="122" t="str">
        <f t="shared" si="511"/>
        <v/>
      </c>
      <c r="IP10" s="72"/>
      <c r="IQ10" s="118"/>
      <c r="IR10" s="283"/>
      <c r="IS10" s="123"/>
      <c r="IT10" s="121" t="str">
        <f t="shared" ref="IT10" si="671">IF(IT$2=4,IFERROR(IR10/IR11,""),"")</f>
        <v/>
      </c>
      <c r="IU10" s="122" t="str">
        <f t="shared" si="513"/>
        <v/>
      </c>
      <c r="IV10" s="72"/>
      <c r="IW10" s="118"/>
      <c r="IX10" s="283"/>
      <c r="IY10" s="123"/>
      <c r="IZ10" s="121" t="str">
        <f t="shared" ref="IZ10" si="672">IF(IZ$2=4,IFERROR(IX10/IX11,""),"")</f>
        <v/>
      </c>
      <c r="JA10" s="122" t="str">
        <f t="shared" si="515"/>
        <v/>
      </c>
      <c r="JB10" s="72"/>
      <c r="JC10" s="118"/>
      <c r="JD10" s="283"/>
      <c r="JE10" s="123"/>
      <c r="JF10" s="121" t="str">
        <f t="shared" ref="JF10" si="673">IF(JF$2=4,IFERROR(JD10/JD11,""),"")</f>
        <v/>
      </c>
      <c r="JG10" s="122" t="str">
        <f t="shared" si="517"/>
        <v/>
      </c>
      <c r="JH10" s="72"/>
      <c r="JI10" s="124"/>
      <c r="JJ10" s="909"/>
      <c r="JK10" s="126"/>
      <c r="JL10" s="119" t="str">
        <f t="shared" ref="JL10" si="674">IF(JL$2=4,IFERROR(JJ10/JJ11,""),"")</f>
        <v/>
      </c>
      <c r="JM10" s="122" t="str">
        <f t="shared" si="519"/>
        <v/>
      </c>
      <c r="JO10" s="124"/>
      <c r="JP10" s="909"/>
      <c r="JQ10" s="126"/>
      <c r="JR10" s="119" t="str">
        <f t="shared" ref="JR10" si="675">IF(JR$2=4,IFERROR(JP10/JP11,""),"")</f>
        <v/>
      </c>
      <c r="JS10" s="122" t="str">
        <f t="shared" si="521"/>
        <v/>
      </c>
      <c r="JU10" s="124"/>
      <c r="JV10" s="909"/>
      <c r="JW10" s="126"/>
      <c r="JX10" s="119" t="str">
        <f t="shared" ref="JX10" si="676">IF(JX$2=4,IFERROR(JV10/JV11,""),"")</f>
        <v/>
      </c>
      <c r="JY10" s="122" t="str">
        <f t="shared" si="523"/>
        <v/>
      </c>
      <c r="KA10" s="124"/>
      <c r="KB10" s="909"/>
      <c r="KC10" s="126"/>
      <c r="KD10" s="119" t="str">
        <f t="shared" ref="KD10" si="677">IF(KD$2=4,IFERROR(KB10/KB11,""),"")</f>
        <v/>
      </c>
      <c r="KE10" s="122" t="str">
        <f t="shared" si="525"/>
        <v/>
      </c>
      <c r="KG10" s="124"/>
      <c r="KH10" s="909"/>
      <c r="KI10" s="126"/>
      <c r="KJ10" s="119" t="str">
        <f t="shared" ref="KJ10" si="678">IF(KJ$2=4,IFERROR(KH10/KH11,""),"")</f>
        <v/>
      </c>
      <c r="KK10" s="122" t="str">
        <f t="shared" si="527"/>
        <v/>
      </c>
      <c r="KM10" s="124"/>
      <c r="KN10" s="909"/>
      <c r="KO10" s="126"/>
      <c r="KP10" s="119" t="str">
        <f t="shared" ref="KP10" si="679">IF(KP$2=4,IFERROR(KN10/KN11,""),"")</f>
        <v/>
      </c>
      <c r="KQ10" s="122" t="str">
        <f t="shared" si="529"/>
        <v/>
      </c>
      <c r="KS10" s="124"/>
      <c r="KT10" s="909"/>
      <c r="KU10" s="126"/>
      <c r="KV10" s="119" t="str">
        <f t="shared" ref="KV10" si="680">IF(KV$2=4,IFERROR(KT10/KT11,""),"")</f>
        <v/>
      </c>
      <c r="KW10" s="122" t="str">
        <f t="shared" si="531"/>
        <v/>
      </c>
      <c r="KY10" s="124"/>
      <c r="KZ10" s="909"/>
      <c r="LA10" s="126"/>
      <c r="LB10" s="119" t="str">
        <f t="shared" ref="LB10" si="681">IF(LB$2=4,IFERROR(KZ10/KZ11,""),"")</f>
        <v/>
      </c>
      <c r="LC10" s="122" t="str">
        <f t="shared" si="533"/>
        <v/>
      </c>
    </row>
    <row r="11" spans="1:316" s="127" customFormat="1" ht="12.75" customHeight="1" x14ac:dyDescent="0.2">
      <c r="A11" s="62"/>
      <c r="B11" s="62"/>
      <c r="C11" s="62"/>
      <c r="D11" s="62"/>
      <c r="E11" s="62"/>
      <c r="F11" s="62" t="s">
        <v>159</v>
      </c>
      <c r="G11" s="114"/>
      <c r="J11" s="127" t="s">
        <v>56</v>
      </c>
      <c r="K11" s="128"/>
      <c r="L11" s="128"/>
      <c r="N11" s="129"/>
      <c r="P11" s="130"/>
      <c r="Q11" s="131"/>
      <c r="R11" s="283">
        <f>IF(R$2=2,SUM(R7:R10),"")</f>
        <v>500</v>
      </c>
      <c r="S11" s="131"/>
      <c r="U11" s="120">
        <f>IF(U$2=5,SUM(U7:U10),"")</f>
        <v>4750</v>
      </c>
      <c r="V11" s="130"/>
      <c r="W11" s="131"/>
      <c r="X11" s="283">
        <f t="shared" ref="X11" si="682">IF(X$2=2,SUM(X7:X10),"")</f>
        <v>110</v>
      </c>
      <c r="Y11" s="131"/>
      <c r="Z11" s="131"/>
      <c r="AA11" s="122">
        <f t="shared" ref="AA11" si="683">IF(AA$2=5,SUM(AA7:AA10),"")</f>
        <v>1640</v>
      </c>
      <c r="AB11" s="130"/>
      <c r="AC11" s="131"/>
      <c r="AD11" s="283">
        <f t="shared" ref="AD11" si="684">IF(AD$2=2,SUM(AD7:AD10),"")</f>
        <v>390</v>
      </c>
      <c r="AE11" s="131"/>
      <c r="AF11" s="131"/>
      <c r="AG11" s="122">
        <f t="shared" ref="AG11" si="685">IF(AG$2=5,SUM(AG7:AG10),"")</f>
        <v>4110</v>
      </c>
      <c r="AH11" s="130"/>
      <c r="AI11" s="131"/>
      <c r="AJ11" s="283" t="str">
        <f t="shared" ref="AJ11" si="686">IF(AJ$2=2,SUM(AJ7:AJ10),"")</f>
        <v/>
      </c>
      <c r="AK11" s="132"/>
      <c r="AL11" s="133"/>
      <c r="AM11" s="122" t="str">
        <f t="shared" ref="AM11" si="687">IF(AM$2=5,SUM(AM7:AM10),"")</f>
        <v/>
      </c>
      <c r="AN11" s="130"/>
      <c r="AO11" s="131"/>
      <c r="AP11" s="283" t="str">
        <f t="shared" ref="AP11" si="688">IF(AP$2=2,SUM(AP7:AP10),"")</f>
        <v/>
      </c>
      <c r="AQ11" s="132"/>
      <c r="AR11" s="133"/>
      <c r="AS11" s="122" t="str">
        <f t="shared" ref="AS11" si="689">IF(AS$2=5,SUM(AS7:AS10),"")</f>
        <v/>
      </c>
      <c r="AT11" s="130"/>
      <c r="AU11" s="131"/>
      <c r="AV11" s="283" t="str">
        <f t="shared" ref="AV11" si="690">IF(AV$2=2,SUM(AV7:AV10),"")</f>
        <v/>
      </c>
      <c r="AW11" s="132"/>
      <c r="AX11" s="133"/>
      <c r="AY11" s="122" t="str">
        <f t="shared" ref="AY11" si="691">IF(AY$2=5,SUM(AY7:AY10),"")</f>
        <v/>
      </c>
      <c r="AZ11" s="130"/>
      <c r="BA11" s="131"/>
      <c r="BB11" s="283" t="str">
        <f t="shared" ref="BB11" si="692">IF(BB$2=2,SUM(BB7:BB10),"")</f>
        <v/>
      </c>
      <c r="BC11" s="132"/>
      <c r="BD11" s="133"/>
      <c r="BE11" s="122" t="str">
        <f t="shared" ref="BE11" si="693">IF(BE$2=5,SUM(BE7:BE10),"")</f>
        <v/>
      </c>
      <c r="BF11" s="130"/>
      <c r="BG11" s="131"/>
      <c r="BH11" s="283" t="str">
        <f t="shared" ref="BH11" si="694">IF(BH$2=2,SUM(BH7:BH10),"")</f>
        <v/>
      </c>
      <c r="BI11" s="132"/>
      <c r="BJ11" s="133"/>
      <c r="BK11" s="122" t="str">
        <f t="shared" ref="BK11" si="695">IF(BK$2=5,SUM(BK7:BK10),"")</f>
        <v/>
      </c>
      <c r="BL11" s="130"/>
      <c r="BM11" s="131"/>
      <c r="BN11" s="283" t="str">
        <f t="shared" ref="BN11" si="696">IF(BN$2=2,SUM(BN7:BN10),"")</f>
        <v/>
      </c>
      <c r="BO11" s="132"/>
      <c r="BP11" s="133"/>
      <c r="BQ11" s="122" t="str">
        <f t="shared" ref="BQ11" si="697">IF(BQ$2=5,SUM(BQ7:BQ10),"")</f>
        <v/>
      </c>
      <c r="BR11" s="130"/>
      <c r="BS11" s="131"/>
      <c r="BT11" s="283" t="str">
        <f t="shared" ref="BT11" si="698">IF(BT$2=2,SUM(BT7:BT10),"")</f>
        <v/>
      </c>
      <c r="BU11" s="132"/>
      <c r="BV11" s="133"/>
      <c r="BW11" s="122" t="str">
        <f t="shared" ref="BW11" si="699">IF(BW$2=5,SUM(BW7:BW10),"")</f>
        <v/>
      </c>
      <c r="BX11" s="130"/>
      <c r="BY11" s="131"/>
      <c r="BZ11" s="283" t="str">
        <f t="shared" ref="BZ11" si="700">IF(BZ$2=2,SUM(BZ7:BZ10),"")</f>
        <v/>
      </c>
      <c r="CA11" s="132"/>
      <c r="CB11" s="133"/>
      <c r="CC11" s="122" t="str">
        <f t="shared" ref="CC11" si="701">IF(CC$2=5,SUM(CC7:CC10),"")</f>
        <v/>
      </c>
      <c r="CD11" s="130"/>
      <c r="CE11" s="131"/>
      <c r="CF11" s="283" t="str">
        <f t="shared" ref="CF11" si="702">IF(CF$2=2,SUM(CF7:CF10),"")</f>
        <v/>
      </c>
      <c r="CG11" s="132"/>
      <c r="CH11" s="133"/>
      <c r="CI11" s="122" t="str">
        <f t="shared" ref="CI11" si="703">IF(CI$2=5,SUM(CI7:CI10),"")</f>
        <v/>
      </c>
      <c r="CJ11" s="130"/>
      <c r="CK11" s="131"/>
      <c r="CL11" s="283" t="str">
        <f t="shared" ref="CL11" si="704">IF(CL$2=2,SUM(CL7:CL10),"")</f>
        <v/>
      </c>
      <c r="CM11" s="132"/>
      <c r="CN11" s="133"/>
      <c r="CO11" s="122" t="str">
        <f t="shared" ref="CO11" si="705">IF(CO$2=5,SUM(CO7:CO10),"")</f>
        <v/>
      </c>
      <c r="CP11" s="130"/>
      <c r="CQ11" s="131"/>
      <c r="CR11" s="283" t="str">
        <f t="shared" ref="CR11" si="706">IF(CR$2=2,SUM(CR7:CR10),"")</f>
        <v/>
      </c>
      <c r="CS11" s="132"/>
      <c r="CT11" s="133"/>
      <c r="CU11" s="122" t="str">
        <f t="shared" ref="CU11" si="707">IF(CU$2=5,SUM(CU7:CU10),"")</f>
        <v/>
      </c>
      <c r="CV11" s="130"/>
      <c r="CW11" s="131"/>
      <c r="CX11" s="283" t="str">
        <f t="shared" ref="CX11" si="708">IF(CX$2=2,SUM(CX7:CX10),"")</f>
        <v/>
      </c>
      <c r="CY11" s="132"/>
      <c r="CZ11" s="133"/>
      <c r="DA11" s="122" t="str">
        <f t="shared" ref="DA11" si="709">IF(DA$2=5,SUM(DA7:DA10),"")</f>
        <v/>
      </c>
      <c r="DB11" s="130"/>
      <c r="DC11" s="131"/>
      <c r="DD11" s="283" t="str">
        <f t="shared" ref="DD11" si="710">IF(DD$2=2,SUM(DD7:DD10),"")</f>
        <v/>
      </c>
      <c r="DE11" s="132"/>
      <c r="DF11" s="133"/>
      <c r="DG11" s="122" t="str">
        <f t="shared" ref="DG11" si="711">IF(DG$2=5,SUM(DG7:DG10),"")</f>
        <v/>
      </c>
      <c r="DH11" s="130"/>
      <c r="DI11" s="131"/>
      <c r="DJ11" s="283" t="str">
        <f t="shared" ref="DJ11" si="712">IF(DJ$2=2,SUM(DJ7:DJ10),"")</f>
        <v/>
      </c>
      <c r="DK11" s="132"/>
      <c r="DL11" s="133"/>
      <c r="DM11" s="122" t="str">
        <f t="shared" ref="DM11" si="713">IF(DM$2=5,SUM(DM7:DM10),"")</f>
        <v/>
      </c>
      <c r="DN11" s="130"/>
      <c r="DO11" s="131"/>
      <c r="DP11" s="283" t="str">
        <f t="shared" ref="DP11" si="714">IF(DP$2=2,SUM(DP7:DP10),"")</f>
        <v/>
      </c>
      <c r="DQ11" s="132"/>
      <c r="DR11" s="133"/>
      <c r="DS11" s="122" t="str">
        <f t="shared" ref="DS11" si="715">IF(DS$2=5,SUM(DS7:DS10),"")</f>
        <v/>
      </c>
      <c r="DT11" s="130"/>
      <c r="DU11" s="131"/>
      <c r="DV11" s="283" t="str">
        <f t="shared" ref="DV11" si="716">IF(DV$2=2,SUM(DV7:DV10),"")</f>
        <v/>
      </c>
      <c r="DW11" s="132"/>
      <c r="DX11" s="133"/>
      <c r="DY11" s="122" t="str">
        <f t="shared" ref="DY11" si="717">IF(DY$2=5,SUM(DY7:DY10),"")</f>
        <v/>
      </c>
      <c r="DZ11" s="130"/>
      <c r="EA11" s="131"/>
      <c r="EB11" s="283" t="str">
        <f t="shared" ref="EB11" si="718">IF(EB$2=2,SUM(EB7:EB10),"")</f>
        <v/>
      </c>
      <c r="EC11" s="132"/>
      <c r="ED11" s="133"/>
      <c r="EE11" s="122" t="str">
        <f t="shared" ref="EE11" si="719">IF(EE$2=5,SUM(EE7:EE10),"")</f>
        <v/>
      </c>
      <c r="EF11" s="130"/>
      <c r="EG11" s="131"/>
      <c r="EH11" s="283" t="str">
        <f t="shared" ref="EH11" si="720">IF(EH$2=2,SUM(EH7:EH10),"")</f>
        <v/>
      </c>
      <c r="EI11" s="132"/>
      <c r="EJ11" s="133"/>
      <c r="EK11" s="122" t="str">
        <f t="shared" ref="EK11" si="721">IF(EK$2=5,SUM(EK7:EK10),"")</f>
        <v/>
      </c>
      <c r="EL11" s="130"/>
      <c r="EM11" s="131"/>
      <c r="EN11" s="283" t="str">
        <f t="shared" ref="EN11" si="722">IF(EN$2=2,SUM(EN7:EN10),"")</f>
        <v/>
      </c>
      <c r="EO11" s="132"/>
      <c r="EP11" s="133"/>
      <c r="EQ11" s="122" t="str">
        <f t="shared" ref="EQ11" si="723">IF(EQ$2=5,SUM(EQ7:EQ10),"")</f>
        <v/>
      </c>
      <c r="ER11" s="130"/>
      <c r="ES11" s="131"/>
      <c r="ET11" s="283" t="str">
        <f t="shared" ref="ET11" si="724">IF(ET$2=2,SUM(ET7:ET10),"")</f>
        <v/>
      </c>
      <c r="EU11" s="132"/>
      <c r="EV11" s="133"/>
      <c r="EW11" s="122" t="str">
        <f t="shared" ref="EW11" si="725">IF(EW$2=5,SUM(EW7:EW10),"")</f>
        <v/>
      </c>
      <c r="EX11" s="130"/>
      <c r="EY11" s="131"/>
      <c r="EZ11" s="283" t="str">
        <f t="shared" ref="EZ11" si="726">IF(EZ$2=2,SUM(EZ7:EZ10),"")</f>
        <v/>
      </c>
      <c r="FA11" s="132"/>
      <c r="FB11" s="133"/>
      <c r="FC11" s="122" t="str">
        <f t="shared" ref="FC11" si="727">IF(FC$2=5,SUM(FC7:FC10),"")</f>
        <v/>
      </c>
      <c r="FD11" s="130"/>
      <c r="FE11" s="131"/>
      <c r="FF11" s="283" t="str">
        <f t="shared" ref="FF11" si="728">IF(FF$2=2,SUM(FF7:FF10),"")</f>
        <v/>
      </c>
      <c r="FG11" s="132"/>
      <c r="FH11" s="133"/>
      <c r="FI11" s="122" t="str">
        <f t="shared" ref="FI11" si="729">IF(FI$2=5,SUM(FI7:FI10),"")</f>
        <v/>
      </c>
      <c r="FJ11" s="130"/>
      <c r="FK11" s="131"/>
      <c r="FL11" s="283" t="str">
        <f t="shared" ref="FL11" si="730">IF(FL$2=2,SUM(FL7:FL10),"")</f>
        <v/>
      </c>
      <c r="FM11" s="132"/>
      <c r="FN11" s="133"/>
      <c r="FO11" s="122" t="str">
        <f t="shared" ref="FO11" si="731">IF(FO$2=5,SUM(FO7:FO10),"")</f>
        <v/>
      </c>
      <c r="FP11" s="130"/>
      <c r="FQ11" s="131"/>
      <c r="FR11" s="283" t="str">
        <f t="shared" ref="FR11" si="732">IF(FR$2=2,SUM(FR7:FR10),"")</f>
        <v/>
      </c>
      <c r="FS11" s="132"/>
      <c r="FT11" s="133"/>
      <c r="FU11" s="122" t="str">
        <f t="shared" ref="FU11" si="733">IF(FU$2=5,SUM(FU7:FU10),"")</f>
        <v/>
      </c>
      <c r="FV11" s="130"/>
      <c r="FW11" s="131"/>
      <c r="FX11" s="283" t="str">
        <f t="shared" ref="FX11" si="734">IF(FX$2=2,SUM(FX7:FX10),"")</f>
        <v/>
      </c>
      <c r="FY11" s="132"/>
      <c r="FZ11" s="133"/>
      <c r="GA11" s="122" t="str">
        <f t="shared" ref="GA11" si="735">IF(GA$2=5,SUM(GA7:GA10),"")</f>
        <v/>
      </c>
      <c r="GB11" s="130"/>
      <c r="GC11" s="131"/>
      <c r="GD11" s="283" t="str">
        <f t="shared" ref="GD11" si="736">IF(GD$2=2,SUM(GD7:GD10),"")</f>
        <v/>
      </c>
      <c r="GE11" s="132"/>
      <c r="GF11" s="133"/>
      <c r="GG11" s="122" t="str">
        <f t="shared" ref="GG11" si="737">IF(GG$2=5,SUM(GG7:GG10),"")</f>
        <v/>
      </c>
      <c r="GH11" s="130"/>
      <c r="GI11" s="131"/>
      <c r="GJ11" s="283" t="str">
        <f t="shared" ref="GJ11" si="738">IF(GJ$2=2,SUM(GJ7:GJ10),"")</f>
        <v/>
      </c>
      <c r="GK11" s="132"/>
      <c r="GL11" s="133"/>
      <c r="GM11" s="122" t="str">
        <f t="shared" ref="GM11" si="739">IF(GM$2=5,SUM(GM7:GM10),"")</f>
        <v/>
      </c>
      <c r="GN11" s="130"/>
      <c r="GO11" s="131"/>
      <c r="GP11" s="283" t="str">
        <f t="shared" ref="GP11" si="740">IF(GP$2=2,SUM(GP7:GP10),"")</f>
        <v/>
      </c>
      <c r="GQ11" s="132"/>
      <c r="GR11" s="133"/>
      <c r="GS11" s="122" t="str">
        <f t="shared" ref="GS11" si="741">IF(GS$2=5,SUM(GS7:GS10),"")</f>
        <v/>
      </c>
      <c r="GT11" s="130"/>
      <c r="GU11" s="131"/>
      <c r="GV11" s="283" t="str">
        <f t="shared" ref="GV11" si="742">IF(GV$2=2,SUM(GV7:GV10),"")</f>
        <v/>
      </c>
      <c r="GW11" s="132"/>
      <c r="GX11" s="133"/>
      <c r="GY11" s="122" t="str">
        <f t="shared" ref="GY11" si="743">IF(GY$2=5,SUM(GY7:GY10),"")</f>
        <v/>
      </c>
      <c r="GZ11" s="130"/>
      <c r="HA11" s="131"/>
      <c r="HB11" s="283" t="str">
        <f t="shared" ref="HB11" si="744">IF(HB$2=2,SUM(HB7:HB10),"")</f>
        <v/>
      </c>
      <c r="HC11" s="132"/>
      <c r="HD11" s="133"/>
      <c r="HE11" s="122" t="str">
        <f t="shared" ref="HE11" si="745">IF(HE$2=5,SUM(HE7:HE10),"")</f>
        <v/>
      </c>
      <c r="HF11" s="130"/>
      <c r="HG11" s="131"/>
      <c r="HH11" s="283" t="str">
        <f t="shared" ref="HH11" si="746">IF(HH$2=2,SUM(HH7:HH10),"")</f>
        <v/>
      </c>
      <c r="HI11" s="132"/>
      <c r="HJ11" s="133"/>
      <c r="HK11" s="122" t="str">
        <f t="shared" ref="HK11" si="747">IF(HK$2=5,SUM(HK7:HK10),"")</f>
        <v/>
      </c>
      <c r="HL11" s="130"/>
      <c r="HM11" s="131"/>
      <c r="HN11" s="283" t="str">
        <f t="shared" ref="HN11" si="748">IF(HN$2=2,SUM(HN7:HN10),"")</f>
        <v/>
      </c>
      <c r="HO11" s="132"/>
      <c r="HP11" s="133"/>
      <c r="HQ11" s="122" t="str">
        <f t="shared" ref="HQ11" si="749">IF(HQ$2=5,SUM(HQ7:HQ10),"")</f>
        <v/>
      </c>
      <c r="HR11" s="130"/>
      <c r="HS11" s="131"/>
      <c r="HT11" s="283" t="str">
        <f t="shared" ref="HT11" si="750">IF(HT$2=2,SUM(HT7:HT10),"")</f>
        <v/>
      </c>
      <c r="HU11" s="132"/>
      <c r="HV11" s="133"/>
      <c r="HW11" s="122" t="str">
        <f t="shared" ref="HW11" si="751">IF(HW$2=5,SUM(HW7:HW10),"")</f>
        <v/>
      </c>
      <c r="HX11" s="130"/>
      <c r="HY11" s="131"/>
      <c r="HZ11" s="283" t="str">
        <f t="shared" ref="HZ11" si="752">IF(HZ$2=2,SUM(HZ7:HZ10),"")</f>
        <v/>
      </c>
      <c r="IA11" s="132"/>
      <c r="IB11" s="133"/>
      <c r="IC11" s="122" t="str">
        <f t="shared" ref="IC11" si="753">IF(IC$2=5,SUM(IC7:IC10),"")</f>
        <v/>
      </c>
      <c r="ID11" s="130"/>
      <c r="IE11" s="131"/>
      <c r="IF11" s="283" t="str">
        <f t="shared" ref="IF11" si="754">IF(IF$2=2,SUM(IF7:IF10),"")</f>
        <v/>
      </c>
      <c r="IG11" s="132"/>
      <c r="IH11" s="133"/>
      <c r="II11" s="122" t="str">
        <f t="shared" ref="II11" si="755">IF(II$2=5,SUM(II7:II10),"")</f>
        <v/>
      </c>
      <c r="IJ11" s="130"/>
      <c r="IK11" s="131"/>
      <c r="IL11" s="283" t="str">
        <f t="shared" ref="IL11" si="756">IF(IL$2=2,SUM(IL7:IL10),"")</f>
        <v/>
      </c>
      <c r="IM11" s="132"/>
      <c r="IN11" s="133"/>
      <c r="IO11" s="122" t="str">
        <f t="shared" ref="IO11" si="757">IF(IO$2=5,SUM(IO7:IO10),"")</f>
        <v/>
      </c>
      <c r="IP11" s="130"/>
      <c r="IQ11" s="131"/>
      <c r="IR11" s="283" t="str">
        <f t="shared" ref="IR11" si="758">IF(IR$2=2,SUM(IR7:IR10),"")</f>
        <v/>
      </c>
      <c r="IS11" s="132"/>
      <c r="IT11" s="133"/>
      <c r="IU11" s="122" t="str">
        <f t="shared" ref="IU11" si="759">IF(IU$2=5,SUM(IU7:IU10),"")</f>
        <v/>
      </c>
      <c r="IV11" s="130"/>
      <c r="IW11" s="131"/>
      <c r="IX11" s="283" t="str">
        <f t="shared" ref="IX11" si="760">IF(IX$2=2,SUM(IX7:IX10),"")</f>
        <v/>
      </c>
      <c r="IY11" s="132"/>
      <c r="IZ11" s="133"/>
      <c r="JA11" s="122" t="str">
        <f t="shared" ref="JA11" si="761">IF(JA$2=5,SUM(JA7:JA10),"")</f>
        <v/>
      </c>
      <c r="JB11" s="130"/>
      <c r="JC11" s="131"/>
      <c r="JD11" s="283" t="str">
        <f t="shared" ref="JD11" si="762">IF(JD$2=2,SUM(JD7:JD10),"")</f>
        <v/>
      </c>
      <c r="JE11" s="132"/>
      <c r="JF11" s="131"/>
      <c r="JG11" s="122" t="str">
        <f t="shared" ref="JG11" si="763">IF(JG$2=5,SUM(JG7:JG10),"")</f>
        <v/>
      </c>
      <c r="JH11" s="130"/>
      <c r="JJ11" s="909" t="str">
        <f t="shared" ref="JJ11" si="764">IF(JJ$2=2,SUM(JJ7:JJ10),"")</f>
        <v/>
      </c>
      <c r="JK11" s="126"/>
      <c r="JM11" s="122" t="str">
        <f t="shared" ref="JM11" si="765">IF(JM$2=5,SUM(JM7:JM10),"")</f>
        <v/>
      </c>
      <c r="JP11" s="909" t="str">
        <f t="shared" ref="JP11" si="766">IF(JP$2=2,SUM(JP7:JP10),"")</f>
        <v/>
      </c>
      <c r="JQ11" s="126"/>
      <c r="JS11" s="122" t="str">
        <f t="shared" ref="JS11" si="767">IF(JS$2=5,SUM(JS7:JS10),"")</f>
        <v/>
      </c>
      <c r="JV11" s="909" t="str">
        <f t="shared" ref="JV11" si="768">IF(JV$2=2,SUM(JV7:JV10),"")</f>
        <v/>
      </c>
      <c r="JW11" s="126"/>
      <c r="JY11" s="122" t="str">
        <f t="shared" ref="JY11" si="769">IF(JY$2=5,SUM(JY7:JY10),"")</f>
        <v/>
      </c>
      <c r="KB11" s="909" t="str">
        <f t="shared" ref="KB11" si="770">IF(KB$2=2,SUM(KB7:KB10),"")</f>
        <v/>
      </c>
      <c r="KC11" s="126"/>
      <c r="KE11" s="122" t="str">
        <f t="shared" ref="KE11" si="771">IF(KE$2=5,SUM(KE7:KE10),"")</f>
        <v/>
      </c>
      <c r="KH11" s="909" t="str">
        <f t="shared" ref="KH11" si="772">IF(KH$2=2,SUM(KH7:KH10),"")</f>
        <v/>
      </c>
      <c r="KI11" s="126"/>
      <c r="KK11" s="122" t="str">
        <f t="shared" ref="KK11" si="773">IF(KK$2=5,SUM(KK7:KK10),"")</f>
        <v/>
      </c>
      <c r="KN11" s="909" t="str">
        <f t="shared" ref="KN11" si="774">IF(KN$2=2,SUM(KN7:KN10),"")</f>
        <v/>
      </c>
      <c r="KO11" s="126"/>
      <c r="KQ11" s="122" t="str">
        <f t="shared" ref="KQ11" si="775">IF(KQ$2=5,SUM(KQ7:KQ10),"")</f>
        <v/>
      </c>
      <c r="KT11" s="909" t="str">
        <f t="shared" ref="KT11" si="776">IF(KT$2=2,SUM(KT7:KT10),"")</f>
        <v/>
      </c>
      <c r="KU11" s="126"/>
      <c r="KW11" s="122" t="str">
        <f t="shared" ref="KW11" si="777">IF(KW$2=5,SUM(KW7:KW10),"")</f>
        <v/>
      </c>
      <c r="KZ11" s="909" t="str">
        <f t="shared" ref="KZ11" si="778">IF(KZ$2=2,SUM(KZ7:KZ10),"")</f>
        <v/>
      </c>
      <c r="LA11" s="126"/>
      <c r="LC11" s="122" t="str">
        <f t="shared" ref="LC11" si="779">IF(LC$2=5,SUM(LC7:LC10),"")</f>
        <v/>
      </c>
    </row>
    <row r="12" spans="1:316" s="71" customFormat="1" ht="6" customHeight="1" x14ac:dyDescent="0.2">
      <c r="A12" s="62"/>
      <c r="B12" s="62"/>
      <c r="C12" s="62"/>
      <c r="D12" s="62"/>
      <c r="E12" s="62"/>
      <c r="F12" s="62" t="s">
        <v>77</v>
      </c>
      <c r="G12" s="114"/>
      <c r="K12" s="116"/>
      <c r="L12" s="116"/>
      <c r="N12" s="117"/>
      <c r="P12" s="72"/>
      <c r="Q12" s="832"/>
      <c r="R12" s="282"/>
      <c r="S12" s="832"/>
      <c r="T12" s="832"/>
      <c r="U12" s="120"/>
      <c r="V12" s="72"/>
      <c r="W12" s="832"/>
      <c r="X12" s="282"/>
      <c r="Y12" s="832"/>
      <c r="Z12" s="832"/>
      <c r="AA12" s="122"/>
      <c r="AB12" s="72"/>
      <c r="AC12" s="832"/>
      <c r="AD12" s="282"/>
      <c r="AE12" s="832"/>
      <c r="AF12" s="832"/>
      <c r="AG12" s="122"/>
      <c r="AH12" s="72"/>
      <c r="AI12" s="832"/>
      <c r="AJ12" s="282"/>
      <c r="AK12" s="136"/>
      <c r="AL12" s="137"/>
      <c r="AM12" s="122"/>
      <c r="AN12" s="72"/>
      <c r="AO12" s="832"/>
      <c r="AP12" s="282"/>
      <c r="AQ12" s="136"/>
      <c r="AR12" s="137"/>
      <c r="AS12" s="122"/>
      <c r="AT12" s="72"/>
      <c r="AU12" s="832"/>
      <c r="AV12" s="282"/>
      <c r="AW12" s="136"/>
      <c r="AX12" s="137"/>
      <c r="AY12" s="122"/>
      <c r="AZ12" s="72"/>
      <c r="BA12" s="832"/>
      <c r="BB12" s="282"/>
      <c r="BC12" s="136"/>
      <c r="BD12" s="137"/>
      <c r="BE12" s="122"/>
      <c r="BF12" s="72"/>
      <c r="BG12" s="832"/>
      <c r="BH12" s="282"/>
      <c r="BI12" s="136"/>
      <c r="BJ12" s="137"/>
      <c r="BK12" s="122"/>
      <c r="BL12" s="72"/>
      <c r="BM12" s="832"/>
      <c r="BN12" s="282"/>
      <c r="BO12" s="136"/>
      <c r="BP12" s="137"/>
      <c r="BQ12" s="122"/>
      <c r="BR12" s="72"/>
      <c r="BS12" s="832"/>
      <c r="BT12" s="282"/>
      <c r="BU12" s="136"/>
      <c r="BV12" s="137"/>
      <c r="BW12" s="122"/>
      <c r="BX12" s="72"/>
      <c r="BY12" s="832"/>
      <c r="BZ12" s="282"/>
      <c r="CA12" s="136"/>
      <c r="CB12" s="137"/>
      <c r="CC12" s="122"/>
      <c r="CD12" s="72"/>
      <c r="CE12" s="832"/>
      <c r="CF12" s="282"/>
      <c r="CG12" s="136"/>
      <c r="CH12" s="137"/>
      <c r="CI12" s="122"/>
      <c r="CJ12" s="72"/>
      <c r="CK12" s="832"/>
      <c r="CL12" s="282"/>
      <c r="CM12" s="136"/>
      <c r="CN12" s="137"/>
      <c r="CO12" s="122"/>
      <c r="CP12" s="72"/>
      <c r="CQ12" s="832"/>
      <c r="CR12" s="282"/>
      <c r="CS12" s="136"/>
      <c r="CT12" s="137"/>
      <c r="CU12" s="122"/>
      <c r="CV12" s="72"/>
      <c r="CW12" s="832"/>
      <c r="CX12" s="282"/>
      <c r="CY12" s="136"/>
      <c r="CZ12" s="137"/>
      <c r="DA12" s="122"/>
      <c r="DB12" s="72"/>
      <c r="DC12" s="832"/>
      <c r="DD12" s="282"/>
      <c r="DE12" s="136"/>
      <c r="DF12" s="137"/>
      <c r="DG12" s="122"/>
      <c r="DH12" s="72"/>
      <c r="DI12" s="832"/>
      <c r="DJ12" s="282"/>
      <c r="DK12" s="136"/>
      <c r="DL12" s="137"/>
      <c r="DM12" s="122"/>
      <c r="DN12" s="72"/>
      <c r="DO12" s="832"/>
      <c r="DP12" s="282"/>
      <c r="DQ12" s="136"/>
      <c r="DR12" s="137"/>
      <c r="DS12" s="122"/>
      <c r="DT12" s="72"/>
      <c r="DU12" s="832"/>
      <c r="DV12" s="282"/>
      <c r="DW12" s="136"/>
      <c r="DX12" s="137"/>
      <c r="DY12" s="122"/>
      <c r="DZ12" s="72"/>
      <c r="EA12" s="832"/>
      <c r="EB12" s="282"/>
      <c r="EC12" s="136"/>
      <c r="ED12" s="137"/>
      <c r="EE12" s="122"/>
      <c r="EF12" s="72"/>
      <c r="EG12" s="832"/>
      <c r="EH12" s="282"/>
      <c r="EI12" s="136"/>
      <c r="EJ12" s="137"/>
      <c r="EK12" s="122"/>
      <c r="EL12" s="72"/>
      <c r="EM12" s="832"/>
      <c r="EN12" s="282"/>
      <c r="EO12" s="136"/>
      <c r="EP12" s="137"/>
      <c r="EQ12" s="122"/>
      <c r="ER12" s="72"/>
      <c r="ES12" s="832"/>
      <c r="ET12" s="282"/>
      <c r="EU12" s="136"/>
      <c r="EV12" s="137"/>
      <c r="EW12" s="122"/>
      <c r="EX12" s="72"/>
      <c r="EY12" s="832"/>
      <c r="EZ12" s="282"/>
      <c r="FA12" s="136"/>
      <c r="FB12" s="137"/>
      <c r="FC12" s="122"/>
      <c r="FD12" s="72"/>
      <c r="FE12" s="832"/>
      <c r="FF12" s="282"/>
      <c r="FG12" s="136"/>
      <c r="FH12" s="137"/>
      <c r="FI12" s="122"/>
      <c r="FJ12" s="72"/>
      <c r="FK12" s="832"/>
      <c r="FL12" s="282"/>
      <c r="FM12" s="136"/>
      <c r="FN12" s="137"/>
      <c r="FO12" s="122"/>
      <c r="FP12" s="72"/>
      <c r="FQ12" s="832"/>
      <c r="FR12" s="282"/>
      <c r="FS12" s="136"/>
      <c r="FT12" s="137"/>
      <c r="FU12" s="122"/>
      <c r="FV12" s="72"/>
      <c r="FW12" s="832"/>
      <c r="FX12" s="282"/>
      <c r="FY12" s="136"/>
      <c r="FZ12" s="137"/>
      <c r="GA12" s="122"/>
      <c r="GB12" s="72"/>
      <c r="GC12" s="832"/>
      <c r="GD12" s="282"/>
      <c r="GE12" s="136"/>
      <c r="GF12" s="137"/>
      <c r="GG12" s="122"/>
      <c r="GH12" s="72"/>
      <c r="GI12" s="832"/>
      <c r="GJ12" s="282"/>
      <c r="GK12" s="136"/>
      <c r="GL12" s="137"/>
      <c r="GM12" s="122"/>
      <c r="GN12" s="72"/>
      <c r="GO12" s="832"/>
      <c r="GP12" s="282"/>
      <c r="GQ12" s="136"/>
      <c r="GR12" s="137"/>
      <c r="GS12" s="122"/>
      <c r="GT12" s="72"/>
      <c r="GU12" s="832"/>
      <c r="GV12" s="282"/>
      <c r="GW12" s="136"/>
      <c r="GX12" s="137"/>
      <c r="GY12" s="122"/>
      <c r="GZ12" s="72"/>
      <c r="HA12" s="832"/>
      <c r="HB12" s="282"/>
      <c r="HC12" s="136"/>
      <c r="HD12" s="137"/>
      <c r="HE12" s="122"/>
      <c r="HF12" s="72"/>
      <c r="HG12" s="832"/>
      <c r="HH12" s="282"/>
      <c r="HI12" s="136"/>
      <c r="HJ12" s="137"/>
      <c r="HK12" s="122"/>
      <c r="HL12" s="72"/>
      <c r="HM12" s="832"/>
      <c r="HN12" s="282"/>
      <c r="HO12" s="136"/>
      <c r="HP12" s="137"/>
      <c r="HQ12" s="122"/>
      <c r="HR12" s="72"/>
      <c r="HS12" s="832"/>
      <c r="HT12" s="282"/>
      <c r="HU12" s="136"/>
      <c r="HV12" s="137"/>
      <c r="HW12" s="122"/>
      <c r="HX12" s="72"/>
      <c r="HY12" s="832"/>
      <c r="HZ12" s="282"/>
      <c r="IA12" s="136"/>
      <c r="IB12" s="137"/>
      <c r="IC12" s="122"/>
      <c r="ID12" s="72"/>
      <c r="IE12" s="832"/>
      <c r="IF12" s="282"/>
      <c r="IG12" s="136"/>
      <c r="IH12" s="137"/>
      <c r="II12" s="122"/>
      <c r="IJ12" s="72"/>
      <c r="IK12" s="832"/>
      <c r="IL12" s="282"/>
      <c r="IM12" s="136"/>
      <c r="IN12" s="137"/>
      <c r="IO12" s="122"/>
      <c r="IP12" s="72"/>
      <c r="IQ12" s="832"/>
      <c r="IR12" s="282"/>
      <c r="IS12" s="136"/>
      <c r="IT12" s="137"/>
      <c r="IU12" s="122"/>
      <c r="IV12" s="72"/>
      <c r="IW12" s="832"/>
      <c r="IX12" s="282"/>
      <c r="IY12" s="136"/>
      <c r="IZ12" s="137"/>
      <c r="JA12" s="122"/>
      <c r="JB12" s="72"/>
      <c r="JC12" s="832"/>
      <c r="JD12" s="282"/>
      <c r="JE12" s="136"/>
      <c r="JF12" s="138"/>
      <c r="JG12" s="122"/>
      <c r="JH12" s="72"/>
      <c r="JJ12" s="909"/>
      <c r="JK12" s="126"/>
      <c r="JL12" s="127"/>
      <c r="JM12" s="122"/>
      <c r="JP12" s="909"/>
      <c r="JQ12" s="126"/>
      <c r="JR12" s="127"/>
      <c r="JS12" s="122"/>
      <c r="JV12" s="909"/>
      <c r="JW12" s="126"/>
      <c r="JX12" s="127"/>
      <c r="JY12" s="122"/>
      <c r="KB12" s="909"/>
      <c r="KC12" s="126"/>
      <c r="KD12" s="127"/>
      <c r="KE12" s="122"/>
      <c r="KH12" s="909"/>
      <c r="KI12" s="126"/>
      <c r="KJ12" s="127"/>
      <c r="KK12" s="122"/>
      <c r="KN12" s="909"/>
      <c r="KO12" s="126"/>
      <c r="KP12" s="127"/>
      <c r="KQ12" s="122"/>
      <c r="KT12" s="909"/>
      <c r="KU12" s="126"/>
      <c r="KV12" s="127"/>
      <c r="KW12" s="122"/>
      <c r="KZ12" s="909"/>
      <c r="LA12" s="126"/>
      <c r="LB12" s="127"/>
      <c r="LC12" s="122"/>
    </row>
    <row r="13" spans="1:316" s="151" customFormat="1" ht="12.75" customHeight="1" x14ac:dyDescent="0.2">
      <c r="A13" s="62"/>
      <c r="B13" s="62"/>
      <c r="C13" s="62"/>
      <c r="D13" s="62"/>
      <c r="E13" s="62">
        <v>5</v>
      </c>
      <c r="F13" s="62" t="s">
        <v>77</v>
      </c>
      <c r="G13" s="139"/>
      <c r="H13" s="140"/>
      <c r="I13" s="140"/>
      <c r="J13" s="141" t="s">
        <v>154</v>
      </c>
      <c r="K13" s="142"/>
      <c r="L13" s="1114">
        <v>10000</v>
      </c>
      <c r="M13" s="1115"/>
      <c r="N13" s="143"/>
      <c r="O13" s="140"/>
      <c r="P13" s="144"/>
      <c r="Q13" s="835"/>
      <c r="R13" s="903"/>
      <c r="S13" s="147"/>
      <c r="T13" s="148" t="str">
        <f>IF(T$2=4,"Manual expense (optional, or enter 0 if not in use)","")</f>
        <v>Manual expense (optional, or enter 0 if not in use)</v>
      </c>
      <c r="U13" s="562"/>
      <c r="V13" s="149"/>
      <c r="W13" s="148"/>
      <c r="X13" s="192"/>
      <c r="Y13" s="150"/>
      <c r="Z13" s="148" t="str">
        <f t="shared" ref="Z13" si="780">IF(Z$2=4,"Manual expense (optional, or enter 0 if not in use)","")</f>
        <v>Manual expense (optional, or enter 0 if not in use)</v>
      </c>
      <c r="AA13" s="562"/>
      <c r="AB13" s="149"/>
      <c r="AC13" s="148"/>
      <c r="AD13" s="192"/>
      <c r="AE13" s="150"/>
      <c r="AF13" s="148" t="str">
        <f t="shared" ref="AF13" si="781">IF(AF$2=4,"Manual expense (optional, or enter 0 if not in use)","")</f>
        <v>Manual expense (optional, or enter 0 if not in use)</v>
      </c>
      <c r="AG13" s="562"/>
      <c r="AH13" s="149"/>
      <c r="AI13" s="148"/>
      <c r="AJ13" s="192"/>
      <c r="AK13" s="150"/>
      <c r="AL13" s="148" t="str">
        <f t="shared" ref="AL13" si="782">IF(AL$2=4,"Manual expense (optional, or enter 0 if not in use)","")</f>
        <v/>
      </c>
      <c r="AM13" s="120"/>
      <c r="AN13" s="149"/>
      <c r="AO13" s="148"/>
      <c r="AP13" s="192"/>
      <c r="AQ13" s="150"/>
      <c r="AR13" s="148" t="str">
        <f t="shared" ref="AR13" si="783">IF(AR$2=4,"Manual expense (optional, or enter 0 if not in use)","")</f>
        <v/>
      </c>
      <c r="AS13" s="120"/>
      <c r="AT13" s="149"/>
      <c r="AU13" s="148"/>
      <c r="AV13" s="192"/>
      <c r="AW13" s="150"/>
      <c r="AX13" s="148" t="str">
        <f t="shared" ref="AX13" si="784">IF(AX$2=4,"Manual expense (optional, or enter 0 if not in use)","")</f>
        <v/>
      </c>
      <c r="AY13" s="120"/>
      <c r="AZ13" s="149"/>
      <c r="BA13" s="148"/>
      <c r="BB13" s="192"/>
      <c r="BC13" s="150"/>
      <c r="BD13" s="148" t="str">
        <f t="shared" ref="BD13" si="785">IF(BD$2=4,"Manual expense (optional, or enter 0 if not in use)","")</f>
        <v/>
      </c>
      <c r="BE13" s="120"/>
      <c r="BF13" s="149"/>
      <c r="BG13" s="148"/>
      <c r="BH13" s="192"/>
      <c r="BI13" s="150"/>
      <c r="BJ13" s="148" t="str">
        <f t="shared" ref="BJ13" si="786">IF(BJ$2=4,"Manual expense (optional, or enter 0 if not in use)","")</f>
        <v/>
      </c>
      <c r="BK13" s="120"/>
      <c r="BL13" s="149"/>
      <c r="BM13" s="148"/>
      <c r="BN13" s="192"/>
      <c r="BO13" s="150"/>
      <c r="BP13" s="148" t="str">
        <f t="shared" ref="BP13" si="787">IF(BP$2=4,"Manual expense (optional, or enter 0 if not in use)","")</f>
        <v/>
      </c>
      <c r="BQ13" s="120"/>
      <c r="BR13" s="149"/>
      <c r="BS13" s="148"/>
      <c r="BT13" s="192"/>
      <c r="BU13" s="150"/>
      <c r="BV13" s="148" t="str">
        <f t="shared" ref="BV13" si="788">IF(BV$2=4,"Manual expense (optional, or enter 0 if not in use)","")</f>
        <v/>
      </c>
      <c r="BW13" s="120"/>
      <c r="BX13" s="149"/>
      <c r="BY13" s="148"/>
      <c r="BZ13" s="192"/>
      <c r="CA13" s="150"/>
      <c r="CB13" s="148" t="str">
        <f t="shared" ref="CB13" si="789">IF(CB$2=4,"Manual expense (optional, or enter 0 if not in use)","")</f>
        <v/>
      </c>
      <c r="CC13" s="120"/>
      <c r="CD13" s="149"/>
      <c r="CE13" s="148"/>
      <c r="CF13" s="192"/>
      <c r="CG13" s="150"/>
      <c r="CH13" s="148" t="str">
        <f t="shared" ref="CH13" si="790">IF(CH$2=4,"Manual expense (optional, or enter 0 if not in use)","")</f>
        <v/>
      </c>
      <c r="CI13" s="120"/>
      <c r="CJ13" s="149"/>
      <c r="CK13" s="148"/>
      <c r="CL13" s="192"/>
      <c r="CM13" s="150"/>
      <c r="CN13" s="148" t="str">
        <f t="shared" ref="CN13" si="791">IF(CN$2=4,"Manual expense (optional, or enter 0 if not in use)","")</f>
        <v/>
      </c>
      <c r="CO13" s="120"/>
      <c r="CP13" s="149"/>
      <c r="CQ13" s="148"/>
      <c r="CR13" s="192"/>
      <c r="CS13" s="150"/>
      <c r="CT13" s="148" t="str">
        <f t="shared" ref="CT13" si="792">IF(CT$2=4,"Manual expense (optional, or enter 0 if not in use)","")</f>
        <v/>
      </c>
      <c r="CU13" s="120"/>
      <c r="CV13" s="149"/>
      <c r="CW13" s="148"/>
      <c r="CX13" s="192"/>
      <c r="CY13" s="150"/>
      <c r="CZ13" s="148" t="str">
        <f t="shared" ref="CZ13" si="793">IF(CZ$2=4,"Manual expense (optional, or enter 0 if not in use)","")</f>
        <v/>
      </c>
      <c r="DA13" s="120"/>
      <c r="DB13" s="149"/>
      <c r="DC13" s="148"/>
      <c r="DD13" s="192"/>
      <c r="DE13" s="150"/>
      <c r="DF13" s="148" t="str">
        <f t="shared" ref="DF13" si="794">IF(DF$2=4,"Manual expense (optional, or enter 0 if not in use)","")</f>
        <v/>
      </c>
      <c r="DG13" s="120"/>
      <c r="DH13" s="149"/>
      <c r="DI13" s="148"/>
      <c r="DJ13" s="192"/>
      <c r="DK13" s="150"/>
      <c r="DL13" s="148" t="str">
        <f t="shared" ref="DL13" si="795">IF(DL$2=4,"Manual expense (optional, or enter 0 if not in use)","")</f>
        <v/>
      </c>
      <c r="DM13" s="120"/>
      <c r="DN13" s="149"/>
      <c r="DO13" s="148"/>
      <c r="DP13" s="192"/>
      <c r="DQ13" s="150"/>
      <c r="DR13" s="148" t="str">
        <f t="shared" ref="DR13" si="796">IF(DR$2=4,"Manual expense (optional, or enter 0 if not in use)","")</f>
        <v/>
      </c>
      <c r="DS13" s="120"/>
      <c r="DT13" s="149"/>
      <c r="DU13" s="148"/>
      <c r="DV13" s="192"/>
      <c r="DW13" s="150"/>
      <c r="DX13" s="148" t="str">
        <f t="shared" ref="DX13" si="797">IF(DX$2=4,"Manual expense (optional, or enter 0 if not in use)","")</f>
        <v/>
      </c>
      <c r="DY13" s="120"/>
      <c r="DZ13" s="149"/>
      <c r="EA13" s="148"/>
      <c r="EB13" s="192"/>
      <c r="EC13" s="150"/>
      <c r="ED13" s="148" t="str">
        <f t="shared" ref="ED13" si="798">IF(ED$2=4,"Manual expense (optional, or enter 0 if not in use)","")</f>
        <v/>
      </c>
      <c r="EE13" s="120"/>
      <c r="EF13" s="149"/>
      <c r="EG13" s="148"/>
      <c r="EH13" s="192"/>
      <c r="EI13" s="150"/>
      <c r="EJ13" s="148" t="str">
        <f t="shared" ref="EJ13" si="799">IF(EJ$2=4,"Manual expense (optional, or enter 0 if not in use)","")</f>
        <v/>
      </c>
      <c r="EK13" s="120"/>
      <c r="EL13" s="149"/>
      <c r="EM13" s="148"/>
      <c r="EN13" s="192"/>
      <c r="EO13" s="150"/>
      <c r="EP13" s="148" t="str">
        <f t="shared" ref="EP13" si="800">IF(EP$2=4,"Manual expense (optional, or enter 0 if not in use)","")</f>
        <v/>
      </c>
      <c r="EQ13" s="120"/>
      <c r="ER13" s="149"/>
      <c r="ES13" s="148"/>
      <c r="ET13" s="192"/>
      <c r="EU13" s="150"/>
      <c r="EV13" s="148" t="str">
        <f t="shared" ref="EV13" si="801">IF(EV$2=4,"Manual expense (optional, or enter 0 if not in use)","")</f>
        <v/>
      </c>
      <c r="EW13" s="120"/>
      <c r="EX13" s="149"/>
      <c r="EY13" s="148"/>
      <c r="EZ13" s="192"/>
      <c r="FA13" s="150"/>
      <c r="FB13" s="148" t="str">
        <f t="shared" ref="FB13" si="802">IF(FB$2=4,"Manual expense (optional, or enter 0 if not in use)","")</f>
        <v/>
      </c>
      <c r="FC13" s="120"/>
      <c r="FD13" s="149"/>
      <c r="FE13" s="148"/>
      <c r="FF13" s="192"/>
      <c r="FG13" s="150"/>
      <c r="FH13" s="148" t="str">
        <f t="shared" ref="FH13" si="803">IF(FH$2=4,"Manual expense (optional, or enter 0 if not in use)","")</f>
        <v/>
      </c>
      <c r="FI13" s="120"/>
      <c r="FJ13" s="149"/>
      <c r="FK13" s="148"/>
      <c r="FL13" s="192"/>
      <c r="FM13" s="150"/>
      <c r="FN13" s="148" t="str">
        <f t="shared" ref="FN13" si="804">IF(FN$2=4,"Manual expense (optional, or enter 0 if not in use)","")</f>
        <v/>
      </c>
      <c r="FO13" s="120"/>
      <c r="FP13" s="149"/>
      <c r="FQ13" s="148"/>
      <c r="FR13" s="192"/>
      <c r="FS13" s="150"/>
      <c r="FT13" s="148" t="str">
        <f t="shared" ref="FT13" si="805">IF(FT$2=4,"Manual expense (optional, or enter 0 if not in use)","")</f>
        <v/>
      </c>
      <c r="FU13" s="120"/>
      <c r="FV13" s="149"/>
      <c r="FW13" s="148"/>
      <c r="FX13" s="192"/>
      <c r="FY13" s="150"/>
      <c r="FZ13" s="148" t="str">
        <f t="shared" ref="FZ13" si="806">IF(FZ$2=4,"Manual expense (optional, or enter 0 if not in use)","")</f>
        <v/>
      </c>
      <c r="GA13" s="120"/>
      <c r="GB13" s="149"/>
      <c r="GC13" s="148"/>
      <c r="GD13" s="192"/>
      <c r="GE13" s="150"/>
      <c r="GF13" s="148" t="str">
        <f t="shared" ref="GF13" si="807">IF(GF$2=4,"Manual expense (optional, or enter 0 if not in use)","")</f>
        <v/>
      </c>
      <c r="GG13" s="120"/>
      <c r="GH13" s="149"/>
      <c r="GI13" s="148"/>
      <c r="GJ13" s="192"/>
      <c r="GK13" s="150"/>
      <c r="GL13" s="148" t="str">
        <f t="shared" ref="GL13" si="808">IF(GL$2=4,"Manual expense (optional, or enter 0 if not in use)","")</f>
        <v/>
      </c>
      <c r="GM13" s="120"/>
      <c r="GN13" s="149"/>
      <c r="GO13" s="148"/>
      <c r="GP13" s="192"/>
      <c r="GQ13" s="150"/>
      <c r="GR13" s="148" t="str">
        <f t="shared" ref="GR13" si="809">IF(GR$2=4,"Manual expense (optional, or enter 0 if not in use)","")</f>
        <v/>
      </c>
      <c r="GS13" s="120"/>
      <c r="GT13" s="149"/>
      <c r="GU13" s="148"/>
      <c r="GV13" s="192"/>
      <c r="GW13" s="150"/>
      <c r="GX13" s="148" t="str">
        <f t="shared" ref="GX13" si="810">IF(GX$2=4,"Manual expense (optional, or enter 0 if not in use)","")</f>
        <v/>
      </c>
      <c r="GY13" s="120"/>
      <c r="GZ13" s="149"/>
      <c r="HA13" s="148"/>
      <c r="HB13" s="192"/>
      <c r="HC13" s="150"/>
      <c r="HD13" s="148" t="str">
        <f t="shared" ref="HD13" si="811">IF(HD$2=4,"Manual expense (optional, or enter 0 if not in use)","")</f>
        <v/>
      </c>
      <c r="HE13" s="120"/>
      <c r="HF13" s="149"/>
      <c r="HG13" s="148"/>
      <c r="HH13" s="192"/>
      <c r="HI13" s="150"/>
      <c r="HJ13" s="148" t="str">
        <f t="shared" ref="HJ13" si="812">IF(HJ$2=4,"Manual expense (optional, or enter 0 if not in use)","")</f>
        <v/>
      </c>
      <c r="HK13" s="120"/>
      <c r="HL13" s="149"/>
      <c r="HM13" s="148"/>
      <c r="HN13" s="192"/>
      <c r="HO13" s="150"/>
      <c r="HP13" s="148" t="str">
        <f t="shared" ref="HP13" si="813">IF(HP$2=4,"Manual expense (optional, or enter 0 if not in use)","")</f>
        <v/>
      </c>
      <c r="HQ13" s="120"/>
      <c r="HR13" s="149"/>
      <c r="HS13" s="148"/>
      <c r="HT13" s="192"/>
      <c r="HU13" s="150"/>
      <c r="HV13" s="148" t="str">
        <f t="shared" ref="HV13" si="814">IF(HV$2=4,"Manual expense (optional, or enter 0 if not in use)","")</f>
        <v/>
      </c>
      <c r="HW13" s="120"/>
      <c r="HX13" s="149"/>
      <c r="HY13" s="148"/>
      <c r="HZ13" s="192"/>
      <c r="IA13" s="150"/>
      <c r="IB13" s="148" t="str">
        <f t="shared" ref="IB13" si="815">IF(IB$2=4,"Manual expense (optional, or enter 0 if not in use)","")</f>
        <v/>
      </c>
      <c r="IC13" s="120"/>
      <c r="ID13" s="149"/>
      <c r="IE13" s="148"/>
      <c r="IF13" s="192"/>
      <c r="IG13" s="150"/>
      <c r="IH13" s="148" t="str">
        <f t="shared" ref="IH13" si="816">IF(IH$2=4,"Manual expense (optional, or enter 0 if not in use)","")</f>
        <v/>
      </c>
      <c r="II13" s="120"/>
      <c r="IJ13" s="149"/>
      <c r="IK13" s="148"/>
      <c r="IL13" s="192"/>
      <c r="IM13" s="150"/>
      <c r="IN13" s="148" t="str">
        <f t="shared" ref="IN13" si="817">IF(IN$2=4,"Manual expense (optional, or enter 0 if not in use)","")</f>
        <v/>
      </c>
      <c r="IO13" s="120"/>
      <c r="IP13" s="149"/>
      <c r="IQ13" s="148"/>
      <c r="IR13" s="192"/>
      <c r="IS13" s="150"/>
      <c r="IT13" s="148" t="str">
        <f t="shared" ref="IT13" si="818">IF(IT$2=4,"Manual expense (optional, or enter 0 if not in use)","")</f>
        <v/>
      </c>
      <c r="IU13" s="120"/>
      <c r="IV13" s="149"/>
      <c r="IW13" s="148"/>
      <c r="IX13" s="192"/>
      <c r="IY13" s="150"/>
      <c r="IZ13" s="148" t="str">
        <f t="shared" ref="IZ13" si="819">IF(IZ$2=4,"Manual expense (optional, or enter 0 if not in use)","")</f>
        <v/>
      </c>
      <c r="JA13" s="120"/>
      <c r="JB13" s="149"/>
      <c r="JC13" s="148"/>
      <c r="JD13" s="192"/>
      <c r="JE13" s="150"/>
      <c r="JF13" s="148" t="str">
        <f t="shared" ref="JF13" si="820">IF(JF$2=4,"Manual expense (optional, or enter 0 if not in use)","")</f>
        <v/>
      </c>
      <c r="JG13" s="120"/>
      <c r="JH13" s="149"/>
      <c r="JI13" s="148"/>
      <c r="JJ13" s="192"/>
      <c r="JK13" s="150"/>
      <c r="JL13" s="148" t="str">
        <f t="shared" ref="JL13" si="821">IF(JL$2=4,"Manual expense (optional, or enter 0 if not in use)","")</f>
        <v/>
      </c>
      <c r="JM13" s="120"/>
      <c r="JN13" s="148"/>
      <c r="JO13" s="148"/>
      <c r="JP13" s="192"/>
      <c r="JQ13" s="150"/>
      <c r="JR13" s="148" t="str">
        <f t="shared" ref="JR13" si="822">IF(JR$2=4,"Manual expense (optional, or enter 0 if not in use)","")</f>
        <v/>
      </c>
      <c r="JS13" s="120"/>
      <c r="JT13" s="148"/>
      <c r="JU13" s="148"/>
      <c r="JV13" s="192"/>
      <c r="JW13" s="150"/>
      <c r="JX13" s="148" t="str">
        <f t="shared" ref="JX13" si="823">IF(JX$2=4,"Manual expense (optional, or enter 0 if not in use)","")</f>
        <v/>
      </c>
      <c r="JY13" s="120"/>
      <c r="JZ13" s="148"/>
      <c r="KA13" s="148"/>
      <c r="KB13" s="192"/>
      <c r="KC13" s="150"/>
      <c r="KD13" s="148" t="str">
        <f t="shared" ref="KD13" si="824">IF(KD$2=4,"Manual expense (optional, or enter 0 if not in use)","")</f>
        <v/>
      </c>
      <c r="KE13" s="120"/>
      <c r="KF13" s="148"/>
      <c r="KG13" s="148"/>
      <c r="KH13" s="192"/>
      <c r="KI13" s="150"/>
      <c r="KJ13" s="148" t="str">
        <f t="shared" ref="KJ13" si="825">IF(KJ$2=4,"Manual expense (optional, or enter 0 if not in use)","")</f>
        <v/>
      </c>
      <c r="KK13" s="120"/>
      <c r="KL13" s="148"/>
      <c r="KM13" s="148"/>
      <c r="KN13" s="192"/>
      <c r="KO13" s="150"/>
      <c r="KP13" s="148" t="str">
        <f t="shared" ref="KP13" si="826">IF(KP$2=4,"Manual expense (optional, or enter 0 if not in use)","")</f>
        <v/>
      </c>
      <c r="KQ13" s="120"/>
      <c r="KR13" s="148"/>
      <c r="KS13" s="148"/>
      <c r="KT13" s="192"/>
      <c r="KU13" s="150"/>
      <c r="KV13" s="148" t="str">
        <f t="shared" ref="KV13" si="827">IF(KV$2=4,"Manual expense (optional, or enter 0 if not in use)","")</f>
        <v/>
      </c>
      <c r="KW13" s="120"/>
      <c r="KX13" s="148"/>
      <c r="KY13" s="148"/>
      <c r="KZ13" s="192"/>
      <c r="LA13" s="150"/>
      <c r="LB13" s="148" t="str">
        <f t="shared" ref="LB13" si="828">IF(LB$2=4,"Manual expense (optional, or enter 0 if not in use)","")</f>
        <v/>
      </c>
      <c r="LC13" s="120"/>
      <c r="LD13" s="148"/>
    </row>
    <row r="14" spans="1:316" s="151" customFormat="1" ht="12.75" customHeight="1" x14ac:dyDescent="0.2">
      <c r="A14" s="62"/>
      <c r="B14" s="62"/>
      <c r="C14" s="62"/>
      <c r="D14" s="62"/>
      <c r="E14" s="62"/>
      <c r="F14" s="62" t="s">
        <v>77</v>
      </c>
      <c r="G14" s="114"/>
      <c r="H14" s="71"/>
      <c r="I14" s="71"/>
      <c r="J14" s="71"/>
      <c r="K14" s="152" t="s">
        <v>157</v>
      </c>
      <c r="L14" s="1116" t="str">
        <f>IF(OR(M16=0,M16&lt;'Part A - Inputs - Sample'!$R$9),"Incomplete",IF(SUM(Q14:LD14)&lt;&gt;L13,"Error! See comment","Done"))</f>
        <v>Done</v>
      </c>
      <c r="M14" s="1116"/>
      <c r="N14" s="117"/>
      <c r="O14" s="71"/>
      <c r="P14" s="153"/>
      <c r="R14" s="283"/>
      <c r="S14" s="148"/>
      <c r="T14" s="148" t="str">
        <f>IF(T$2=4,"Item Expenses (calculated or manual)","")</f>
        <v>Item Expenses (calculated or manual)</v>
      </c>
      <c r="U14" s="120">
        <f>IF(T$2=4,IF(ISNUMBER(U13),U13,T15),"")</f>
        <v>4523.8095238095239</v>
      </c>
      <c r="V14" s="153"/>
      <c r="X14" s="908"/>
      <c r="Y14" s="150"/>
      <c r="Z14" s="148" t="str">
        <f t="shared" ref="Z14" si="829">IF(Z$2=4,"Item Expenses (calculated or manual)","")</f>
        <v>Item Expenses (calculated or manual)</v>
      </c>
      <c r="AA14" s="120">
        <f t="shared" ref="AA14" si="830">IF(Z$2=4,IF(ISNUMBER(AA13),AA13,Z15),"")</f>
        <v>1561.9047619047619</v>
      </c>
      <c r="AB14" s="149"/>
      <c r="AC14" s="148"/>
      <c r="AD14" s="192"/>
      <c r="AE14" s="150"/>
      <c r="AF14" s="148" t="str">
        <f t="shared" ref="AF14" si="831">IF(AF$2=4,"Item Expenses (calculated or manual)","")</f>
        <v>Item Expenses (calculated or manual)</v>
      </c>
      <c r="AG14" s="120">
        <f t="shared" ref="AG14" si="832">IF(AF$2=4,IF(ISNUMBER(AG13),AG13,AF15),"")</f>
        <v>3914.2857142857142</v>
      </c>
      <c r="AH14" s="149"/>
      <c r="AI14" s="148"/>
      <c r="AJ14" s="192"/>
      <c r="AK14" s="150"/>
      <c r="AL14" s="148" t="str">
        <f t="shared" ref="AL14" si="833">IF(AL$2=4,"Item Expenses (calculated or manual)","")</f>
        <v/>
      </c>
      <c r="AM14" s="120" t="str">
        <f t="shared" ref="AM14" si="834">IF(AL$2=4,IF(ISNUMBER(AM13),AM13,AL15),"")</f>
        <v/>
      </c>
      <c r="AN14" s="149"/>
      <c r="AO14" s="148"/>
      <c r="AP14" s="192"/>
      <c r="AQ14" s="150"/>
      <c r="AR14" s="148" t="str">
        <f t="shared" ref="AR14" si="835">IF(AR$2=4,"Item Expenses (calculated or manual)","")</f>
        <v/>
      </c>
      <c r="AS14" s="120" t="str">
        <f t="shared" ref="AS14" si="836">IF(AR$2=4,IF(ISNUMBER(AS13),AS13,AR15),"")</f>
        <v/>
      </c>
      <c r="AT14" s="149"/>
      <c r="AU14" s="148"/>
      <c r="AV14" s="192"/>
      <c r="AW14" s="150"/>
      <c r="AX14" s="148" t="str">
        <f t="shared" ref="AX14" si="837">IF(AX$2=4,"Item Expenses (calculated or manual)","")</f>
        <v/>
      </c>
      <c r="AY14" s="120" t="str">
        <f t="shared" ref="AY14" si="838">IF(AX$2=4,IF(ISNUMBER(AY13),AY13,AX15),"")</f>
        <v/>
      </c>
      <c r="AZ14" s="149"/>
      <c r="BA14" s="148"/>
      <c r="BB14" s="192"/>
      <c r="BC14" s="150"/>
      <c r="BD14" s="148" t="str">
        <f t="shared" ref="BD14" si="839">IF(BD$2=4,"Item Expenses (calculated or manual)","")</f>
        <v/>
      </c>
      <c r="BE14" s="120" t="str">
        <f t="shared" ref="BE14" si="840">IF(BD$2=4,IF(ISNUMBER(BE13),BE13,BD15),"")</f>
        <v/>
      </c>
      <c r="BF14" s="149"/>
      <c r="BG14" s="148"/>
      <c r="BH14" s="192"/>
      <c r="BI14" s="150"/>
      <c r="BJ14" s="148" t="str">
        <f t="shared" ref="BJ14" si="841">IF(BJ$2=4,"Item Expenses (calculated or manual)","")</f>
        <v/>
      </c>
      <c r="BK14" s="120" t="str">
        <f t="shared" ref="BK14" si="842">IF(BJ$2=4,IF(ISNUMBER(BK13),BK13,BJ15),"")</f>
        <v/>
      </c>
      <c r="BL14" s="149"/>
      <c r="BM14" s="148"/>
      <c r="BN14" s="192"/>
      <c r="BO14" s="150"/>
      <c r="BP14" s="148" t="str">
        <f t="shared" ref="BP14" si="843">IF(BP$2=4,"Item Expenses (calculated or manual)","")</f>
        <v/>
      </c>
      <c r="BQ14" s="120" t="str">
        <f t="shared" ref="BQ14" si="844">IF(BP$2=4,IF(ISNUMBER(BQ13),BQ13,BP15),"")</f>
        <v/>
      </c>
      <c r="BR14" s="149"/>
      <c r="BS14" s="148"/>
      <c r="BT14" s="192"/>
      <c r="BU14" s="150"/>
      <c r="BV14" s="148" t="str">
        <f t="shared" ref="BV14" si="845">IF(BV$2=4,"Item Expenses (calculated or manual)","")</f>
        <v/>
      </c>
      <c r="BW14" s="120" t="str">
        <f t="shared" ref="BW14" si="846">IF(BV$2=4,IF(ISNUMBER(BW13),BW13,BV15),"")</f>
        <v/>
      </c>
      <c r="BX14" s="149"/>
      <c r="BY14" s="148"/>
      <c r="BZ14" s="192"/>
      <c r="CA14" s="150"/>
      <c r="CB14" s="148" t="str">
        <f t="shared" ref="CB14" si="847">IF(CB$2=4,"Item Expenses (calculated or manual)","")</f>
        <v/>
      </c>
      <c r="CC14" s="120" t="str">
        <f t="shared" ref="CC14" si="848">IF(CB$2=4,IF(ISNUMBER(CC13),CC13,CB15),"")</f>
        <v/>
      </c>
      <c r="CD14" s="149"/>
      <c r="CE14" s="148"/>
      <c r="CF14" s="192"/>
      <c r="CG14" s="150"/>
      <c r="CH14" s="148" t="str">
        <f t="shared" ref="CH14" si="849">IF(CH$2=4,"Item Expenses (calculated or manual)","")</f>
        <v/>
      </c>
      <c r="CI14" s="120" t="str">
        <f t="shared" ref="CI14" si="850">IF(CH$2=4,IF(ISNUMBER(CI13),CI13,CH15),"")</f>
        <v/>
      </c>
      <c r="CJ14" s="149"/>
      <c r="CK14" s="148"/>
      <c r="CL14" s="192"/>
      <c r="CM14" s="150"/>
      <c r="CN14" s="148" t="str">
        <f t="shared" ref="CN14" si="851">IF(CN$2=4,"Item Expenses (calculated or manual)","")</f>
        <v/>
      </c>
      <c r="CO14" s="120" t="str">
        <f t="shared" ref="CO14" si="852">IF(CN$2=4,IF(ISNUMBER(CO13),CO13,CN15),"")</f>
        <v/>
      </c>
      <c r="CP14" s="149"/>
      <c r="CQ14" s="148"/>
      <c r="CR14" s="192"/>
      <c r="CS14" s="150"/>
      <c r="CT14" s="148" t="str">
        <f t="shared" ref="CT14" si="853">IF(CT$2=4,"Item Expenses (calculated or manual)","")</f>
        <v/>
      </c>
      <c r="CU14" s="120" t="str">
        <f t="shared" ref="CU14" si="854">IF(CT$2=4,IF(ISNUMBER(CU13),CU13,CT15),"")</f>
        <v/>
      </c>
      <c r="CV14" s="149"/>
      <c r="CW14" s="148"/>
      <c r="CX14" s="192"/>
      <c r="CY14" s="150"/>
      <c r="CZ14" s="148" t="str">
        <f t="shared" ref="CZ14" si="855">IF(CZ$2=4,"Item Expenses (calculated or manual)","")</f>
        <v/>
      </c>
      <c r="DA14" s="120" t="str">
        <f t="shared" ref="DA14" si="856">IF(CZ$2=4,IF(ISNUMBER(DA13),DA13,CZ15),"")</f>
        <v/>
      </c>
      <c r="DB14" s="149"/>
      <c r="DC14" s="148"/>
      <c r="DD14" s="192"/>
      <c r="DE14" s="150"/>
      <c r="DF14" s="148" t="str">
        <f t="shared" ref="DF14" si="857">IF(DF$2=4,"Item Expenses (calculated or manual)","")</f>
        <v/>
      </c>
      <c r="DG14" s="120" t="str">
        <f t="shared" ref="DG14" si="858">IF(DF$2=4,IF(ISNUMBER(DG13),DG13,DF15),"")</f>
        <v/>
      </c>
      <c r="DH14" s="149"/>
      <c r="DI14" s="148"/>
      <c r="DJ14" s="192"/>
      <c r="DK14" s="150"/>
      <c r="DL14" s="148" t="str">
        <f t="shared" ref="DL14" si="859">IF(DL$2=4,"Item Expenses (calculated or manual)","")</f>
        <v/>
      </c>
      <c r="DM14" s="120" t="str">
        <f t="shared" ref="DM14" si="860">IF(DL$2=4,IF(ISNUMBER(DM13),DM13,DL15),"")</f>
        <v/>
      </c>
      <c r="DN14" s="149"/>
      <c r="DO14" s="148"/>
      <c r="DP14" s="192"/>
      <c r="DQ14" s="150"/>
      <c r="DR14" s="148" t="str">
        <f t="shared" ref="DR14" si="861">IF(DR$2=4,"Item Expenses (calculated or manual)","")</f>
        <v/>
      </c>
      <c r="DS14" s="120" t="str">
        <f t="shared" ref="DS14" si="862">IF(DR$2=4,IF(ISNUMBER(DS13),DS13,DR15),"")</f>
        <v/>
      </c>
      <c r="DT14" s="149"/>
      <c r="DU14" s="148"/>
      <c r="DV14" s="192"/>
      <c r="DW14" s="150"/>
      <c r="DX14" s="148" t="str">
        <f t="shared" ref="DX14" si="863">IF(DX$2=4,"Item Expenses (calculated or manual)","")</f>
        <v/>
      </c>
      <c r="DY14" s="120" t="str">
        <f t="shared" ref="DY14" si="864">IF(DX$2=4,IF(ISNUMBER(DY13),DY13,DX15),"")</f>
        <v/>
      </c>
      <c r="DZ14" s="149"/>
      <c r="EA14" s="148"/>
      <c r="EB14" s="192"/>
      <c r="EC14" s="150"/>
      <c r="ED14" s="148" t="str">
        <f t="shared" ref="ED14" si="865">IF(ED$2=4,"Item Expenses (calculated or manual)","")</f>
        <v/>
      </c>
      <c r="EE14" s="120" t="str">
        <f t="shared" ref="EE14" si="866">IF(ED$2=4,IF(ISNUMBER(EE13),EE13,ED15),"")</f>
        <v/>
      </c>
      <c r="EF14" s="149"/>
      <c r="EG14" s="148"/>
      <c r="EH14" s="192"/>
      <c r="EI14" s="150"/>
      <c r="EJ14" s="148" t="str">
        <f t="shared" ref="EJ14" si="867">IF(EJ$2=4,"Item Expenses (calculated or manual)","")</f>
        <v/>
      </c>
      <c r="EK14" s="120" t="str">
        <f t="shared" ref="EK14" si="868">IF(EJ$2=4,IF(ISNUMBER(EK13),EK13,EJ15),"")</f>
        <v/>
      </c>
      <c r="EL14" s="149"/>
      <c r="EM14" s="148"/>
      <c r="EN14" s="192"/>
      <c r="EO14" s="150"/>
      <c r="EP14" s="148" t="str">
        <f t="shared" ref="EP14" si="869">IF(EP$2=4,"Item Expenses (calculated or manual)","")</f>
        <v/>
      </c>
      <c r="EQ14" s="120" t="str">
        <f t="shared" ref="EQ14" si="870">IF(EP$2=4,IF(ISNUMBER(EQ13),EQ13,EP15),"")</f>
        <v/>
      </c>
      <c r="ER14" s="149"/>
      <c r="ES14" s="148"/>
      <c r="ET14" s="192"/>
      <c r="EU14" s="150"/>
      <c r="EV14" s="148" t="str">
        <f t="shared" ref="EV14" si="871">IF(EV$2=4,"Item Expenses (calculated or manual)","")</f>
        <v/>
      </c>
      <c r="EW14" s="120" t="str">
        <f t="shared" ref="EW14" si="872">IF(EV$2=4,IF(ISNUMBER(EW13),EW13,EV15),"")</f>
        <v/>
      </c>
      <c r="EX14" s="149"/>
      <c r="EY14" s="148"/>
      <c r="EZ14" s="192"/>
      <c r="FA14" s="150"/>
      <c r="FB14" s="148" t="str">
        <f t="shared" ref="FB14" si="873">IF(FB$2=4,"Item Expenses (calculated or manual)","")</f>
        <v/>
      </c>
      <c r="FC14" s="120" t="str">
        <f t="shared" ref="FC14" si="874">IF(FB$2=4,IF(ISNUMBER(FC13),FC13,FB15),"")</f>
        <v/>
      </c>
      <c r="FD14" s="149"/>
      <c r="FE14" s="148"/>
      <c r="FF14" s="192"/>
      <c r="FG14" s="150"/>
      <c r="FH14" s="148" t="str">
        <f t="shared" ref="FH14" si="875">IF(FH$2=4,"Item Expenses (calculated or manual)","")</f>
        <v/>
      </c>
      <c r="FI14" s="120" t="str">
        <f t="shared" ref="FI14" si="876">IF(FH$2=4,IF(ISNUMBER(FI13),FI13,FH15),"")</f>
        <v/>
      </c>
      <c r="FJ14" s="149"/>
      <c r="FK14" s="148"/>
      <c r="FL14" s="192"/>
      <c r="FM14" s="150"/>
      <c r="FN14" s="148" t="str">
        <f t="shared" ref="FN14" si="877">IF(FN$2=4,"Item Expenses (calculated or manual)","")</f>
        <v/>
      </c>
      <c r="FO14" s="120" t="str">
        <f t="shared" ref="FO14" si="878">IF(FN$2=4,IF(ISNUMBER(FO13),FO13,FN15),"")</f>
        <v/>
      </c>
      <c r="FP14" s="149"/>
      <c r="FQ14" s="148"/>
      <c r="FR14" s="192"/>
      <c r="FS14" s="150"/>
      <c r="FT14" s="148" t="str">
        <f t="shared" ref="FT14" si="879">IF(FT$2=4,"Item Expenses (calculated or manual)","")</f>
        <v/>
      </c>
      <c r="FU14" s="120" t="str">
        <f t="shared" ref="FU14" si="880">IF(FT$2=4,IF(ISNUMBER(FU13),FU13,FT15),"")</f>
        <v/>
      </c>
      <c r="FV14" s="149"/>
      <c r="FW14" s="148"/>
      <c r="FX14" s="192"/>
      <c r="FY14" s="150"/>
      <c r="FZ14" s="148" t="str">
        <f t="shared" ref="FZ14" si="881">IF(FZ$2=4,"Item Expenses (calculated or manual)","")</f>
        <v/>
      </c>
      <c r="GA14" s="120" t="str">
        <f t="shared" ref="GA14" si="882">IF(FZ$2=4,IF(ISNUMBER(GA13),GA13,FZ15),"")</f>
        <v/>
      </c>
      <c r="GB14" s="149"/>
      <c r="GC14" s="148"/>
      <c r="GD14" s="192"/>
      <c r="GE14" s="150"/>
      <c r="GF14" s="148" t="str">
        <f t="shared" ref="GF14" si="883">IF(GF$2=4,"Item Expenses (calculated or manual)","")</f>
        <v/>
      </c>
      <c r="GG14" s="120" t="str">
        <f t="shared" ref="GG14" si="884">IF(GF$2=4,IF(ISNUMBER(GG13),GG13,GF15),"")</f>
        <v/>
      </c>
      <c r="GH14" s="149"/>
      <c r="GI14" s="148"/>
      <c r="GJ14" s="192"/>
      <c r="GK14" s="150"/>
      <c r="GL14" s="148" t="str">
        <f t="shared" ref="GL14" si="885">IF(GL$2=4,"Item Expenses (calculated or manual)","")</f>
        <v/>
      </c>
      <c r="GM14" s="120" t="str">
        <f t="shared" ref="GM14" si="886">IF(GL$2=4,IF(ISNUMBER(GM13),GM13,GL15),"")</f>
        <v/>
      </c>
      <c r="GN14" s="149"/>
      <c r="GO14" s="148"/>
      <c r="GP14" s="192"/>
      <c r="GQ14" s="150"/>
      <c r="GR14" s="148" t="str">
        <f t="shared" ref="GR14" si="887">IF(GR$2=4,"Item Expenses (calculated or manual)","")</f>
        <v/>
      </c>
      <c r="GS14" s="120" t="str">
        <f t="shared" ref="GS14" si="888">IF(GR$2=4,IF(ISNUMBER(GS13),GS13,GR15),"")</f>
        <v/>
      </c>
      <c r="GT14" s="149"/>
      <c r="GU14" s="148"/>
      <c r="GV14" s="192"/>
      <c r="GW14" s="150"/>
      <c r="GX14" s="148" t="str">
        <f t="shared" ref="GX14" si="889">IF(GX$2=4,"Item Expenses (calculated or manual)","")</f>
        <v/>
      </c>
      <c r="GY14" s="120" t="str">
        <f t="shared" ref="GY14" si="890">IF(GX$2=4,IF(ISNUMBER(GY13),GY13,GX15),"")</f>
        <v/>
      </c>
      <c r="GZ14" s="149"/>
      <c r="HA14" s="148"/>
      <c r="HB14" s="192"/>
      <c r="HC14" s="150"/>
      <c r="HD14" s="148" t="str">
        <f t="shared" ref="HD14" si="891">IF(HD$2=4,"Item Expenses (calculated or manual)","")</f>
        <v/>
      </c>
      <c r="HE14" s="120" t="str">
        <f t="shared" ref="HE14" si="892">IF(HD$2=4,IF(ISNUMBER(HE13),HE13,HD15),"")</f>
        <v/>
      </c>
      <c r="HF14" s="149"/>
      <c r="HG14" s="148"/>
      <c r="HH14" s="192"/>
      <c r="HI14" s="150"/>
      <c r="HJ14" s="148" t="str">
        <f t="shared" ref="HJ14" si="893">IF(HJ$2=4,"Item Expenses (calculated or manual)","")</f>
        <v/>
      </c>
      <c r="HK14" s="120" t="str">
        <f t="shared" ref="HK14" si="894">IF(HJ$2=4,IF(ISNUMBER(HK13),HK13,HJ15),"")</f>
        <v/>
      </c>
      <c r="HL14" s="149"/>
      <c r="HM14" s="148"/>
      <c r="HN14" s="192"/>
      <c r="HO14" s="150"/>
      <c r="HP14" s="148" t="str">
        <f t="shared" ref="HP14" si="895">IF(HP$2=4,"Item Expenses (calculated or manual)","")</f>
        <v/>
      </c>
      <c r="HQ14" s="120" t="str">
        <f t="shared" ref="HQ14" si="896">IF(HP$2=4,IF(ISNUMBER(HQ13),HQ13,HP15),"")</f>
        <v/>
      </c>
      <c r="HR14" s="149"/>
      <c r="HS14" s="148"/>
      <c r="HT14" s="192"/>
      <c r="HU14" s="150"/>
      <c r="HV14" s="148" t="str">
        <f t="shared" ref="HV14" si="897">IF(HV$2=4,"Item Expenses (calculated or manual)","")</f>
        <v/>
      </c>
      <c r="HW14" s="120" t="str">
        <f t="shared" ref="HW14" si="898">IF(HV$2=4,IF(ISNUMBER(HW13),HW13,HV15),"")</f>
        <v/>
      </c>
      <c r="HX14" s="149"/>
      <c r="HY14" s="148"/>
      <c r="HZ14" s="192"/>
      <c r="IA14" s="150"/>
      <c r="IB14" s="148" t="str">
        <f t="shared" ref="IB14" si="899">IF(IB$2=4,"Item Expenses (calculated or manual)","")</f>
        <v/>
      </c>
      <c r="IC14" s="120" t="str">
        <f t="shared" ref="IC14" si="900">IF(IB$2=4,IF(ISNUMBER(IC13),IC13,IB15),"")</f>
        <v/>
      </c>
      <c r="ID14" s="149"/>
      <c r="IE14" s="148"/>
      <c r="IF14" s="192"/>
      <c r="IG14" s="150"/>
      <c r="IH14" s="148" t="str">
        <f t="shared" ref="IH14" si="901">IF(IH$2=4,"Item Expenses (calculated or manual)","")</f>
        <v/>
      </c>
      <c r="II14" s="120" t="str">
        <f t="shared" ref="II14" si="902">IF(IH$2=4,IF(ISNUMBER(II13),II13,IH15),"")</f>
        <v/>
      </c>
      <c r="IJ14" s="149"/>
      <c r="IK14" s="148"/>
      <c r="IL14" s="192"/>
      <c r="IM14" s="150"/>
      <c r="IN14" s="148" t="str">
        <f t="shared" ref="IN14" si="903">IF(IN$2=4,"Item Expenses (calculated or manual)","")</f>
        <v/>
      </c>
      <c r="IO14" s="120" t="str">
        <f t="shared" ref="IO14" si="904">IF(IN$2=4,IF(ISNUMBER(IO13),IO13,IN15),"")</f>
        <v/>
      </c>
      <c r="IP14" s="149"/>
      <c r="IQ14" s="148"/>
      <c r="IR14" s="192"/>
      <c r="IS14" s="150"/>
      <c r="IT14" s="148" t="str">
        <f t="shared" ref="IT14" si="905">IF(IT$2=4,"Item Expenses (calculated or manual)","")</f>
        <v/>
      </c>
      <c r="IU14" s="120" t="str">
        <f t="shared" ref="IU14" si="906">IF(IT$2=4,IF(ISNUMBER(IU13),IU13,IT15),"")</f>
        <v/>
      </c>
      <c r="IV14" s="149"/>
      <c r="IW14" s="148"/>
      <c r="IX14" s="192"/>
      <c r="IY14" s="150"/>
      <c r="IZ14" s="148" t="str">
        <f t="shared" ref="IZ14" si="907">IF(IZ$2=4,"Item Expenses (calculated or manual)","")</f>
        <v/>
      </c>
      <c r="JA14" s="120" t="str">
        <f t="shared" ref="JA14" si="908">IF(IZ$2=4,IF(ISNUMBER(JA13),JA13,IZ15),"")</f>
        <v/>
      </c>
      <c r="JB14" s="149"/>
      <c r="JC14" s="148"/>
      <c r="JD14" s="192"/>
      <c r="JE14" s="150"/>
      <c r="JF14" s="148" t="str">
        <f t="shared" ref="JF14" si="909">IF(JF$2=4,"Item Expenses (calculated or manual)","")</f>
        <v/>
      </c>
      <c r="JG14" s="120" t="str">
        <f t="shared" ref="JG14" si="910">IF(JF$2=4,IF(ISNUMBER(JG13),JG13,JF15),"")</f>
        <v/>
      </c>
      <c r="JH14" s="149"/>
      <c r="JI14" s="148"/>
      <c r="JJ14" s="192"/>
      <c r="JK14" s="150"/>
      <c r="JL14" s="148" t="str">
        <f t="shared" ref="JL14" si="911">IF(JL$2=4,"Item Expenses (calculated or manual)","")</f>
        <v/>
      </c>
      <c r="JM14" s="120" t="str">
        <f t="shared" ref="JM14" si="912">IF(JL$2=4,IF(ISNUMBER(JM13),JM13,JL15),"")</f>
        <v/>
      </c>
      <c r="JN14" s="148"/>
      <c r="JO14" s="148"/>
      <c r="JP14" s="192"/>
      <c r="JQ14" s="150"/>
      <c r="JR14" s="148" t="str">
        <f t="shared" ref="JR14" si="913">IF(JR$2=4,"Item Expenses (calculated or manual)","")</f>
        <v/>
      </c>
      <c r="JS14" s="120" t="str">
        <f t="shared" ref="JS14" si="914">IF(JR$2=4,IF(ISNUMBER(JS13),JS13,JR15),"")</f>
        <v/>
      </c>
      <c r="JT14" s="148"/>
      <c r="JU14" s="148"/>
      <c r="JV14" s="192"/>
      <c r="JW14" s="150"/>
      <c r="JX14" s="148" t="str">
        <f t="shared" ref="JX14" si="915">IF(JX$2=4,"Item Expenses (calculated or manual)","")</f>
        <v/>
      </c>
      <c r="JY14" s="120" t="str">
        <f t="shared" ref="JY14" si="916">IF(JX$2=4,IF(ISNUMBER(JY13),JY13,JX15),"")</f>
        <v/>
      </c>
      <c r="JZ14" s="148"/>
      <c r="KA14" s="148"/>
      <c r="KB14" s="192"/>
      <c r="KC14" s="150"/>
      <c r="KD14" s="148" t="str">
        <f t="shared" ref="KD14" si="917">IF(KD$2=4,"Item Expenses (calculated or manual)","")</f>
        <v/>
      </c>
      <c r="KE14" s="120" t="str">
        <f t="shared" ref="KE14" si="918">IF(KD$2=4,IF(ISNUMBER(KE13),KE13,KD15),"")</f>
        <v/>
      </c>
      <c r="KF14" s="148"/>
      <c r="KG14" s="148"/>
      <c r="KH14" s="192"/>
      <c r="KI14" s="150"/>
      <c r="KJ14" s="148" t="str">
        <f t="shared" ref="KJ14" si="919">IF(KJ$2=4,"Item Expenses (calculated or manual)","")</f>
        <v/>
      </c>
      <c r="KK14" s="120" t="str">
        <f t="shared" ref="KK14" si="920">IF(KJ$2=4,IF(ISNUMBER(KK13),KK13,KJ15),"")</f>
        <v/>
      </c>
      <c r="KL14" s="148"/>
      <c r="KM14" s="148"/>
      <c r="KN14" s="192"/>
      <c r="KO14" s="150"/>
      <c r="KP14" s="148" t="str">
        <f t="shared" ref="KP14" si="921">IF(KP$2=4,"Item Expenses (calculated or manual)","")</f>
        <v/>
      </c>
      <c r="KQ14" s="120" t="str">
        <f t="shared" ref="KQ14" si="922">IF(KP$2=4,IF(ISNUMBER(KQ13),KQ13,KP15),"")</f>
        <v/>
      </c>
      <c r="KR14" s="148"/>
      <c r="KS14" s="148"/>
      <c r="KT14" s="192"/>
      <c r="KU14" s="150"/>
      <c r="KV14" s="148" t="str">
        <f t="shared" ref="KV14" si="923">IF(KV$2=4,"Item Expenses (calculated or manual)","")</f>
        <v/>
      </c>
      <c r="KW14" s="120" t="str">
        <f t="shared" ref="KW14" si="924">IF(KV$2=4,IF(ISNUMBER(KW13),KW13,KV15),"")</f>
        <v/>
      </c>
      <c r="KX14" s="148"/>
      <c r="KY14" s="148"/>
      <c r="KZ14" s="192"/>
      <c r="LA14" s="150"/>
      <c r="LB14" s="148" t="str">
        <f t="shared" ref="LB14" si="925">IF(LB$2=4,"Item Expenses (calculated or manual)","")</f>
        <v/>
      </c>
      <c r="LC14" s="120" t="str">
        <f t="shared" ref="LC14" si="926">IF(LB$2=4,IF(ISNUMBER(LC13),LC13,LB15),"")</f>
        <v/>
      </c>
      <c r="LD14" s="148"/>
    </row>
    <row r="15" spans="1:316" s="151" customFormat="1" ht="12.75" hidden="1" customHeight="1" x14ac:dyDescent="0.2">
      <c r="A15" s="61" t="s">
        <v>61</v>
      </c>
      <c r="B15" s="62"/>
      <c r="C15" s="62"/>
      <c r="D15" s="62"/>
      <c r="E15" s="62"/>
      <c r="F15" s="62"/>
      <c r="G15" s="155"/>
      <c r="H15" s="64"/>
      <c r="I15" s="64"/>
      <c r="J15" s="62"/>
      <c r="K15" s="64"/>
      <c r="L15" s="156" t="s">
        <v>153</v>
      </c>
      <c r="M15" s="157">
        <f>MAX(L13-SUM(Q13:LD13),0)</f>
        <v>10000</v>
      </c>
      <c r="N15" s="158"/>
      <c r="O15" s="64"/>
      <c r="P15" s="156"/>
      <c r="Q15" s="156"/>
      <c r="R15" s="904"/>
      <c r="S15" s="160">
        <f>IF(AND(S$2=3,U15=1),IFERROR(U11/SUMIFS(11:11,$2:$2,5,15:15,1),0),"")</f>
        <v>0.45238095238095238</v>
      </c>
      <c r="T15" s="161">
        <f>IF(T$2=4,IF(U15=0,0,$M15*S15),"")</f>
        <v>4523.8095238095239</v>
      </c>
      <c r="U15" s="162">
        <f>IF(U$2=5,IF(ISBLANK(U13),1,0),"")</f>
        <v>1</v>
      </c>
      <c r="V15" s="156"/>
      <c r="W15" s="156"/>
      <c r="X15" s="907"/>
      <c r="Y15" s="163">
        <f t="shared" ref="Y15" si="927">IF(AND(Y$2=3,AA15=1),IFERROR(AA11/SUMIFS(11:11,$2:$2,5,15:15,1),0),"")</f>
        <v>0.15619047619047619</v>
      </c>
      <c r="Z15" s="164">
        <f t="shared" ref="Z15" si="928">IF(Z$2=4,IF(AA15=0,0,$M15*Y15),"")</f>
        <v>1561.9047619047619</v>
      </c>
      <c r="AA15" s="165">
        <f t="shared" ref="AA15" si="929">IF(AA$2=5,IF(ISBLANK(AA13),1,0),"")</f>
        <v>1</v>
      </c>
      <c r="AB15" s="156"/>
      <c r="AC15" s="156"/>
      <c r="AD15" s="907"/>
      <c r="AE15" s="163">
        <f t="shared" ref="AE15" si="930">IF(AND(AE$2=3,AG15=1),IFERROR(AG11/SUMIFS(11:11,$2:$2,5,15:15,1),0),"")</f>
        <v>0.3914285714285714</v>
      </c>
      <c r="AF15" s="164">
        <f t="shared" ref="AF15" si="931">IF(AF$2=4,IF(AG15=0,0,$M15*AE15),"")</f>
        <v>3914.2857142857142</v>
      </c>
      <c r="AG15" s="165">
        <f t="shared" ref="AG15" si="932">IF(AG$2=5,IF(ISBLANK(AG13),1,0),"")</f>
        <v>1</v>
      </c>
      <c r="AH15" s="156"/>
      <c r="AI15" s="156"/>
      <c r="AJ15" s="907"/>
      <c r="AK15" s="163" t="str">
        <f t="shared" ref="AK15" si="933">IF(AND(AK$2=3,AM15=1),IFERROR(AM11/SUMIFS(11:11,$2:$2,5,15:15,1),0),"")</f>
        <v/>
      </c>
      <c r="AL15" s="164" t="str">
        <f t="shared" ref="AL15" si="934">IF(AL$2=4,IF(AM15=0,0,$M15*AK15),"")</f>
        <v/>
      </c>
      <c r="AM15" s="165" t="str">
        <f t="shared" ref="AM15" si="935">IF(AM$2=5,IF(ISBLANK(AM13),1,0),"")</f>
        <v/>
      </c>
      <c r="AN15" s="156"/>
      <c r="AO15" s="156"/>
      <c r="AP15" s="907"/>
      <c r="AQ15" s="163" t="str">
        <f t="shared" ref="AQ15" si="936">IF(AND(AQ$2=3,AS15=1),IFERROR(AS11/SUMIFS(11:11,$2:$2,5,15:15,1),0),"")</f>
        <v/>
      </c>
      <c r="AR15" s="164" t="str">
        <f t="shared" ref="AR15" si="937">IF(AR$2=4,IF(AS15=0,0,$M15*AQ15),"")</f>
        <v/>
      </c>
      <c r="AS15" s="165" t="str">
        <f t="shared" ref="AS15" si="938">IF(AS$2=5,IF(ISBLANK(AS13),1,0),"")</f>
        <v/>
      </c>
      <c r="AT15" s="156"/>
      <c r="AU15" s="156"/>
      <c r="AV15" s="907"/>
      <c r="AW15" s="163" t="str">
        <f t="shared" ref="AW15" si="939">IF(AND(AW$2=3,AY15=1),IFERROR(AY11/SUMIFS(11:11,$2:$2,5,15:15,1),0),"")</f>
        <v/>
      </c>
      <c r="AX15" s="164" t="str">
        <f t="shared" ref="AX15" si="940">IF(AX$2=4,IF(AY15=0,0,$M15*AW15),"")</f>
        <v/>
      </c>
      <c r="AY15" s="165" t="str">
        <f t="shared" ref="AY15" si="941">IF(AY$2=5,IF(ISBLANK(AY13),1,0),"")</f>
        <v/>
      </c>
      <c r="AZ15" s="156"/>
      <c r="BA15" s="156"/>
      <c r="BB15" s="907"/>
      <c r="BC15" s="163" t="str">
        <f t="shared" ref="BC15" si="942">IF(AND(BC$2=3,BE15=1),IFERROR(BE11/SUMIFS(11:11,$2:$2,5,15:15,1),0),"")</f>
        <v/>
      </c>
      <c r="BD15" s="164" t="str">
        <f t="shared" ref="BD15" si="943">IF(BD$2=4,IF(BE15=0,0,$M15*BC15),"")</f>
        <v/>
      </c>
      <c r="BE15" s="165" t="str">
        <f t="shared" ref="BE15" si="944">IF(BE$2=5,IF(ISBLANK(BE13),1,0),"")</f>
        <v/>
      </c>
      <c r="BF15" s="156"/>
      <c r="BG15" s="156"/>
      <c r="BH15" s="907"/>
      <c r="BI15" s="163" t="str">
        <f t="shared" ref="BI15" si="945">IF(AND(BI$2=3,BK15=1),IFERROR(BK11/SUMIFS(11:11,$2:$2,5,15:15,1),0),"")</f>
        <v/>
      </c>
      <c r="BJ15" s="164" t="str">
        <f t="shared" ref="BJ15" si="946">IF(BJ$2=4,IF(BK15=0,0,$M15*BI15),"")</f>
        <v/>
      </c>
      <c r="BK15" s="165" t="str">
        <f t="shared" ref="BK15" si="947">IF(BK$2=5,IF(ISBLANK(BK13),1,0),"")</f>
        <v/>
      </c>
      <c r="BL15" s="156"/>
      <c r="BM15" s="156"/>
      <c r="BN15" s="907"/>
      <c r="BO15" s="163" t="str">
        <f t="shared" ref="BO15" si="948">IF(AND(BO$2=3,BQ15=1),IFERROR(BQ11/SUMIFS(11:11,$2:$2,5,15:15,1),0),"")</f>
        <v/>
      </c>
      <c r="BP15" s="164" t="str">
        <f t="shared" ref="BP15" si="949">IF(BP$2=4,IF(BQ15=0,0,$M15*BO15),"")</f>
        <v/>
      </c>
      <c r="BQ15" s="165" t="str">
        <f t="shared" ref="BQ15" si="950">IF(BQ$2=5,IF(ISBLANK(BQ13),1,0),"")</f>
        <v/>
      </c>
      <c r="BR15" s="156"/>
      <c r="BS15" s="156"/>
      <c r="BT15" s="907"/>
      <c r="BU15" s="163" t="str">
        <f t="shared" ref="BU15" si="951">IF(AND(BU$2=3,BW15=1),IFERROR(BW11/SUMIFS(11:11,$2:$2,5,15:15,1),0),"")</f>
        <v/>
      </c>
      <c r="BV15" s="164" t="str">
        <f t="shared" ref="BV15" si="952">IF(BV$2=4,IF(BW15=0,0,$M15*BU15),"")</f>
        <v/>
      </c>
      <c r="BW15" s="165" t="str">
        <f t="shared" ref="BW15" si="953">IF(BW$2=5,IF(ISBLANK(BW13),1,0),"")</f>
        <v/>
      </c>
      <c r="BX15" s="156"/>
      <c r="BY15" s="156"/>
      <c r="BZ15" s="907"/>
      <c r="CA15" s="163" t="str">
        <f t="shared" ref="CA15" si="954">IF(AND(CA$2=3,CC15=1),IFERROR(CC11/SUMIFS(11:11,$2:$2,5,15:15,1),0),"")</f>
        <v/>
      </c>
      <c r="CB15" s="164" t="str">
        <f t="shared" ref="CB15" si="955">IF(CB$2=4,IF(CC15=0,0,$M15*CA15),"")</f>
        <v/>
      </c>
      <c r="CC15" s="165" t="str">
        <f t="shared" ref="CC15" si="956">IF(CC$2=5,IF(ISBLANK(CC13),1,0),"")</f>
        <v/>
      </c>
      <c r="CD15" s="156"/>
      <c r="CE15" s="156"/>
      <c r="CF15" s="907"/>
      <c r="CG15" s="163" t="str">
        <f t="shared" ref="CG15" si="957">IF(AND(CG$2=3,CI15=1),IFERROR(CI11/SUMIFS(11:11,$2:$2,5,15:15,1),0),"")</f>
        <v/>
      </c>
      <c r="CH15" s="164" t="str">
        <f t="shared" ref="CH15" si="958">IF(CH$2=4,IF(CI15=0,0,$M15*CG15),"")</f>
        <v/>
      </c>
      <c r="CI15" s="165" t="str">
        <f t="shared" ref="CI15" si="959">IF(CI$2=5,IF(ISBLANK(CI13),1,0),"")</f>
        <v/>
      </c>
      <c r="CJ15" s="156"/>
      <c r="CK15" s="156"/>
      <c r="CL15" s="907"/>
      <c r="CM15" s="163" t="str">
        <f t="shared" ref="CM15" si="960">IF(AND(CM$2=3,CO15=1),IFERROR(CO11/SUMIFS(11:11,$2:$2,5,15:15,1),0),"")</f>
        <v/>
      </c>
      <c r="CN15" s="164" t="str">
        <f t="shared" ref="CN15" si="961">IF(CN$2=4,IF(CO15=0,0,$M15*CM15),"")</f>
        <v/>
      </c>
      <c r="CO15" s="165" t="str">
        <f t="shared" ref="CO15" si="962">IF(CO$2=5,IF(ISBLANK(CO13),1,0),"")</f>
        <v/>
      </c>
      <c r="CP15" s="156"/>
      <c r="CQ15" s="156"/>
      <c r="CR15" s="907"/>
      <c r="CS15" s="163" t="str">
        <f t="shared" ref="CS15" si="963">IF(AND(CS$2=3,CU15=1),IFERROR(CU11/SUMIFS(11:11,$2:$2,5,15:15,1),0),"")</f>
        <v/>
      </c>
      <c r="CT15" s="164" t="str">
        <f t="shared" ref="CT15" si="964">IF(CT$2=4,IF(CU15=0,0,$M15*CS15),"")</f>
        <v/>
      </c>
      <c r="CU15" s="165" t="str">
        <f t="shared" ref="CU15" si="965">IF(CU$2=5,IF(ISBLANK(CU13),1,0),"")</f>
        <v/>
      </c>
      <c r="CV15" s="156"/>
      <c r="CW15" s="156"/>
      <c r="CX15" s="907"/>
      <c r="CY15" s="163" t="str">
        <f t="shared" ref="CY15" si="966">IF(AND(CY$2=3,DA15=1),IFERROR(DA11/SUMIFS(11:11,$2:$2,5,15:15,1),0),"")</f>
        <v/>
      </c>
      <c r="CZ15" s="164" t="str">
        <f t="shared" ref="CZ15" si="967">IF(CZ$2=4,IF(DA15=0,0,$M15*CY15),"")</f>
        <v/>
      </c>
      <c r="DA15" s="165" t="str">
        <f t="shared" ref="DA15" si="968">IF(DA$2=5,IF(ISBLANK(DA13),1,0),"")</f>
        <v/>
      </c>
      <c r="DB15" s="156"/>
      <c r="DC15" s="156"/>
      <c r="DD15" s="907"/>
      <c r="DE15" s="163" t="str">
        <f t="shared" ref="DE15" si="969">IF(AND(DE$2=3,DG15=1),IFERROR(DG11/SUMIFS(11:11,$2:$2,5,15:15,1),0),"")</f>
        <v/>
      </c>
      <c r="DF15" s="164" t="str">
        <f t="shared" ref="DF15" si="970">IF(DF$2=4,IF(DG15=0,0,$M15*DE15),"")</f>
        <v/>
      </c>
      <c r="DG15" s="165" t="str">
        <f t="shared" ref="DG15" si="971">IF(DG$2=5,IF(ISBLANK(DG13),1,0),"")</f>
        <v/>
      </c>
      <c r="DH15" s="156"/>
      <c r="DI15" s="156"/>
      <c r="DJ15" s="907"/>
      <c r="DK15" s="163" t="str">
        <f t="shared" ref="DK15" si="972">IF(AND(DK$2=3,DM15=1),IFERROR(DM11/SUMIFS(11:11,$2:$2,5,15:15,1),0),"")</f>
        <v/>
      </c>
      <c r="DL15" s="164" t="str">
        <f t="shared" ref="DL15" si="973">IF(DL$2=4,IF(DM15=0,0,$M15*DK15),"")</f>
        <v/>
      </c>
      <c r="DM15" s="165" t="str">
        <f t="shared" ref="DM15" si="974">IF(DM$2=5,IF(ISBLANK(DM13),1,0),"")</f>
        <v/>
      </c>
      <c r="DN15" s="156"/>
      <c r="DO15" s="156"/>
      <c r="DP15" s="907"/>
      <c r="DQ15" s="163" t="str">
        <f t="shared" ref="DQ15" si="975">IF(AND(DQ$2=3,DS15=1),IFERROR(DS11/SUMIFS(11:11,$2:$2,5,15:15,1),0),"")</f>
        <v/>
      </c>
      <c r="DR15" s="164" t="str">
        <f t="shared" ref="DR15" si="976">IF(DR$2=4,IF(DS15=0,0,$M15*DQ15),"")</f>
        <v/>
      </c>
      <c r="DS15" s="165" t="str">
        <f t="shared" ref="DS15" si="977">IF(DS$2=5,IF(ISBLANK(DS13),1,0),"")</f>
        <v/>
      </c>
      <c r="DT15" s="156"/>
      <c r="DU15" s="156"/>
      <c r="DV15" s="907"/>
      <c r="DW15" s="163" t="str">
        <f t="shared" ref="DW15" si="978">IF(AND(DW$2=3,DY15=1),IFERROR(DY11/SUMIFS(11:11,$2:$2,5,15:15,1),0),"")</f>
        <v/>
      </c>
      <c r="DX15" s="164" t="str">
        <f t="shared" ref="DX15" si="979">IF(DX$2=4,IF(DY15=0,0,$M15*DW15),"")</f>
        <v/>
      </c>
      <c r="DY15" s="165" t="str">
        <f t="shared" ref="DY15" si="980">IF(DY$2=5,IF(ISBLANK(DY13),1,0),"")</f>
        <v/>
      </c>
      <c r="DZ15" s="156"/>
      <c r="EA15" s="156"/>
      <c r="EB15" s="907"/>
      <c r="EC15" s="163" t="str">
        <f t="shared" ref="EC15" si="981">IF(AND(EC$2=3,EE15=1),IFERROR(EE11/SUMIFS(11:11,$2:$2,5,15:15,1),0),"")</f>
        <v/>
      </c>
      <c r="ED15" s="164" t="str">
        <f t="shared" ref="ED15" si="982">IF(ED$2=4,IF(EE15=0,0,$M15*EC15),"")</f>
        <v/>
      </c>
      <c r="EE15" s="165" t="str">
        <f t="shared" ref="EE15" si="983">IF(EE$2=5,IF(ISBLANK(EE13),1,0),"")</f>
        <v/>
      </c>
      <c r="EF15" s="156"/>
      <c r="EG15" s="156"/>
      <c r="EH15" s="907"/>
      <c r="EI15" s="163" t="str">
        <f t="shared" ref="EI15" si="984">IF(AND(EI$2=3,EK15=1),IFERROR(EK11/SUMIFS(11:11,$2:$2,5,15:15,1),0),"")</f>
        <v/>
      </c>
      <c r="EJ15" s="164" t="str">
        <f t="shared" ref="EJ15" si="985">IF(EJ$2=4,IF(EK15=0,0,$M15*EI15),"")</f>
        <v/>
      </c>
      <c r="EK15" s="165" t="str">
        <f t="shared" ref="EK15" si="986">IF(EK$2=5,IF(ISBLANK(EK13),1,0),"")</f>
        <v/>
      </c>
      <c r="EL15" s="156"/>
      <c r="EM15" s="156"/>
      <c r="EN15" s="907"/>
      <c r="EO15" s="163" t="str">
        <f t="shared" ref="EO15" si="987">IF(AND(EO$2=3,EQ15=1),IFERROR(EQ11/SUMIFS(11:11,$2:$2,5,15:15,1),0),"")</f>
        <v/>
      </c>
      <c r="EP15" s="164" t="str">
        <f t="shared" ref="EP15" si="988">IF(EP$2=4,IF(EQ15=0,0,$M15*EO15),"")</f>
        <v/>
      </c>
      <c r="EQ15" s="165" t="str">
        <f t="shared" ref="EQ15" si="989">IF(EQ$2=5,IF(ISBLANK(EQ13),1,0),"")</f>
        <v/>
      </c>
      <c r="ER15" s="156"/>
      <c r="ES15" s="156"/>
      <c r="ET15" s="907"/>
      <c r="EU15" s="163" t="str">
        <f t="shared" ref="EU15" si="990">IF(AND(EU$2=3,EW15=1),IFERROR(EW11/SUMIFS(11:11,$2:$2,5,15:15,1),0),"")</f>
        <v/>
      </c>
      <c r="EV15" s="164" t="str">
        <f t="shared" ref="EV15" si="991">IF(EV$2=4,IF(EW15=0,0,$M15*EU15),"")</f>
        <v/>
      </c>
      <c r="EW15" s="165" t="str">
        <f t="shared" ref="EW15" si="992">IF(EW$2=5,IF(ISBLANK(EW13),1,0),"")</f>
        <v/>
      </c>
      <c r="EX15" s="156"/>
      <c r="EY15" s="156"/>
      <c r="EZ15" s="907"/>
      <c r="FA15" s="163" t="str">
        <f t="shared" ref="FA15" si="993">IF(AND(FA$2=3,FC15=1),IFERROR(FC11/SUMIFS(11:11,$2:$2,5,15:15,1),0),"")</f>
        <v/>
      </c>
      <c r="FB15" s="164" t="str">
        <f t="shared" ref="FB15" si="994">IF(FB$2=4,IF(FC15=0,0,$M15*FA15),"")</f>
        <v/>
      </c>
      <c r="FC15" s="165" t="str">
        <f t="shared" ref="FC15" si="995">IF(FC$2=5,IF(ISBLANK(FC13),1,0),"")</f>
        <v/>
      </c>
      <c r="FD15" s="156"/>
      <c r="FE15" s="156"/>
      <c r="FF15" s="907"/>
      <c r="FG15" s="163" t="str">
        <f t="shared" ref="FG15" si="996">IF(AND(FG$2=3,FI15=1),IFERROR(FI11/SUMIFS(11:11,$2:$2,5,15:15,1),0),"")</f>
        <v/>
      </c>
      <c r="FH15" s="164" t="str">
        <f t="shared" ref="FH15" si="997">IF(FH$2=4,IF(FI15=0,0,$M15*FG15),"")</f>
        <v/>
      </c>
      <c r="FI15" s="165" t="str">
        <f t="shared" ref="FI15" si="998">IF(FI$2=5,IF(ISBLANK(FI13),1,0),"")</f>
        <v/>
      </c>
      <c r="FJ15" s="156"/>
      <c r="FK15" s="156"/>
      <c r="FL15" s="907"/>
      <c r="FM15" s="163" t="str">
        <f t="shared" ref="FM15" si="999">IF(AND(FM$2=3,FO15=1),IFERROR(FO11/SUMIFS(11:11,$2:$2,5,15:15,1),0),"")</f>
        <v/>
      </c>
      <c r="FN15" s="164" t="str">
        <f t="shared" ref="FN15" si="1000">IF(FN$2=4,IF(FO15=0,0,$M15*FM15),"")</f>
        <v/>
      </c>
      <c r="FO15" s="165" t="str">
        <f t="shared" ref="FO15" si="1001">IF(FO$2=5,IF(ISBLANK(FO13),1,0),"")</f>
        <v/>
      </c>
      <c r="FP15" s="156"/>
      <c r="FQ15" s="156"/>
      <c r="FR15" s="907"/>
      <c r="FS15" s="163" t="str">
        <f t="shared" ref="FS15" si="1002">IF(AND(FS$2=3,FU15=1),IFERROR(FU11/SUMIFS(11:11,$2:$2,5,15:15,1),0),"")</f>
        <v/>
      </c>
      <c r="FT15" s="164" t="str">
        <f t="shared" ref="FT15" si="1003">IF(FT$2=4,IF(FU15=0,0,$M15*FS15),"")</f>
        <v/>
      </c>
      <c r="FU15" s="165" t="str">
        <f t="shared" ref="FU15" si="1004">IF(FU$2=5,IF(ISBLANK(FU13),1,0),"")</f>
        <v/>
      </c>
      <c r="FV15" s="156"/>
      <c r="FW15" s="156"/>
      <c r="FX15" s="907"/>
      <c r="FY15" s="163" t="str">
        <f t="shared" ref="FY15" si="1005">IF(AND(FY$2=3,GA15=1),IFERROR(GA11/SUMIFS(11:11,$2:$2,5,15:15,1),0),"")</f>
        <v/>
      </c>
      <c r="FZ15" s="164" t="str">
        <f t="shared" ref="FZ15" si="1006">IF(FZ$2=4,IF(GA15=0,0,$M15*FY15),"")</f>
        <v/>
      </c>
      <c r="GA15" s="165" t="str">
        <f t="shared" ref="GA15" si="1007">IF(GA$2=5,IF(ISBLANK(GA13),1,0),"")</f>
        <v/>
      </c>
      <c r="GB15" s="156"/>
      <c r="GC15" s="156"/>
      <c r="GD15" s="907"/>
      <c r="GE15" s="163" t="str">
        <f t="shared" ref="GE15" si="1008">IF(AND(GE$2=3,GG15=1),IFERROR(GG11/SUMIFS(11:11,$2:$2,5,15:15,1),0),"")</f>
        <v/>
      </c>
      <c r="GF15" s="164" t="str">
        <f t="shared" ref="GF15" si="1009">IF(GF$2=4,IF(GG15=0,0,$M15*GE15),"")</f>
        <v/>
      </c>
      <c r="GG15" s="165" t="str">
        <f t="shared" ref="GG15" si="1010">IF(GG$2=5,IF(ISBLANK(GG13),1,0),"")</f>
        <v/>
      </c>
      <c r="GH15" s="156"/>
      <c r="GI15" s="156"/>
      <c r="GJ15" s="907"/>
      <c r="GK15" s="163" t="str">
        <f t="shared" ref="GK15" si="1011">IF(AND(GK$2=3,GM15=1),IFERROR(GM11/SUMIFS(11:11,$2:$2,5,15:15,1),0),"")</f>
        <v/>
      </c>
      <c r="GL15" s="164" t="str">
        <f t="shared" ref="GL15" si="1012">IF(GL$2=4,IF(GM15=0,0,$M15*GK15),"")</f>
        <v/>
      </c>
      <c r="GM15" s="165" t="str">
        <f t="shared" ref="GM15" si="1013">IF(GM$2=5,IF(ISBLANK(GM13),1,0),"")</f>
        <v/>
      </c>
      <c r="GN15" s="156"/>
      <c r="GO15" s="156"/>
      <c r="GP15" s="907"/>
      <c r="GQ15" s="163" t="str">
        <f t="shared" ref="GQ15" si="1014">IF(AND(GQ$2=3,GS15=1),IFERROR(GS11/SUMIFS(11:11,$2:$2,5,15:15,1),0),"")</f>
        <v/>
      </c>
      <c r="GR15" s="164" t="str">
        <f t="shared" ref="GR15" si="1015">IF(GR$2=4,IF(GS15=0,0,$M15*GQ15),"")</f>
        <v/>
      </c>
      <c r="GS15" s="165" t="str">
        <f t="shared" ref="GS15" si="1016">IF(GS$2=5,IF(ISBLANK(GS13),1,0),"")</f>
        <v/>
      </c>
      <c r="GT15" s="156"/>
      <c r="GU15" s="156"/>
      <c r="GV15" s="907"/>
      <c r="GW15" s="163" t="str">
        <f t="shared" ref="GW15" si="1017">IF(AND(GW$2=3,GY15=1),IFERROR(GY11/SUMIFS(11:11,$2:$2,5,15:15,1),0),"")</f>
        <v/>
      </c>
      <c r="GX15" s="164" t="str">
        <f t="shared" ref="GX15" si="1018">IF(GX$2=4,IF(GY15=0,0,$M15*GW15),"")</f>
        <v/>
      </c>
      <c r="GY15" s="165" t="str">
        <f t="shared" ref="GY15" si="1019">IF(GY$2=5,IF(ISBLANK(GY13),1,0),"")</f>
        <v/>
      </c>
      <c r="GZ15" s="156"/>
      <c r="HA15" s="156"/>
      <c r="HB15" s="907"/>
      <c r="HC15" s="163" t="str">
        <f t="shared" ref="HC15" si="1020">IF(AND(HC$2=3,HE15=1),IFERROR(HE11/SUMIFS(11:11,$2:$2,5,15:15,1),0),"")</f>
        <v/>
      </c>
      <c r="HD15" s="164" t="str">
        <f t="shared" ref="HD15" si="1021">IF(HD$2=4,IF(HE15=0,0,$M15*HC15),"")</f>
        <v/>
      </c>
      <c r="HE15" s="165" t="str">
        <f t="shared" ref="HE15" si="1022">IF(HE$2=5,IF(ISBLANK(HE13),1,0),"")</f>
        <v/>
      </c>
      <c r="HF15" s="156"/>
      <c r="HG15" s="156"/>
      <c r="HH15" s="907"/>
      <c r="HI15" s="163" t="str">
        <f t="shared" ref="HI15" si="1023">IF(AND(HI$2=3,HK15=1),IFERROR(HK11/SUMIFS(11:11,$2:$2,5,15:15,1),0),"")</f>
        <v/>
      </c>
      <c r="HJ15" s="164" t="str">
        <f t="shared" ref="HJ15" si="1024">IF(HJ$2=4,IF(HK15=0,0,$M15*HI15),"")</f>
        <v/>
      </c>
      <c r="HK15" s="165" t="str">
        <f t="shared" ref="HK15" si="1025">IF(HK$2=5,IF(ISBLANK(HK13),1,0),"")</f>
        <v/>
      </c>
      <c r="HL15" s="156"/>
      <c r="HM15" s="156"/>
      <c r="HN15" s="907"/>
      <c r="HO15" s="163" t="str">
        <f t="shared" ref="HO15" si="1026">IF(AND(HO$2=3,HQ15=1),IFERROR(HQ11/SUMIFS(11:11,$2:$2,5,15:15,1),0),"")</f>
        <v/>
      </c>
      <c r="HP15" s="164" t="str">
        <f t="shared" ref="HP15" si="1027">IF(HP$2=4,IF(HQ15=0,0,$M15*HO15),"")</f>
        <v/>
      </c>
      <c r="HQ15" s="165" t="str">
        <f t="shared" ref="HQ15" si="1028">IF(HQ$2=5,IF(ISBLANK(HQ13),1,0),"")</f>
        <v/>
      </c>
      <c r="HR15" s="156"/>
      <c r="HS15" s="156"/>
      <c r="HT15" s="907"/>
      <c r="HU15" s="163" t="str">
        <f t="shared" ref="HU15" si="1029">IF(AND(HU$2=3,HW15=1),IFERROR(HW11/SUMIFS(11:11,$2:$2,5,15:15,1),0),"")</f>
        <v/>
      </c>
      <c r="HV15" s="164" t="str">
        <f t="shared" ref="HV15" si="1030">IF(HV$2=4,IF(HW15=0,0,$M15*HU15),"")</f>
        <v/>
      </c>
      <c r="HW15" s="165" t="str">
        <f t="shared" ref="HW15" si="1031">IF(HW$2=5,IF(ISBLANK(HW13),1,0),"")</f>
        <v/>
      </c>
      <c r="HX15" s="156"/>
      <c r="HY15" s="156"/>
      <c r="HZ15" s="907"/>
      <c r="IA15" s="163" t="str">
        <f t="shared" ref="IA15" si="1032">IF(AND(IA$2=3,IC15=1),IFERROR(IC11/SUMIFS(11:11,$2:$2,5,15:15,1),0),"")</f>
        <v/>
      </c>
      <c r="IB15" s="164" t="str">
        <f t="shared" ref="IB15" si="1033">IF(IB$2=4,IF(IC15=0,0,$M15*IA15),"")</f>
        <v/>
      </c>
      <c r="IC15" s="165" t="str">
        <f t="shared" ref="IC15" si="1034">IF(IC$2=5,IF(ISBLANK(IC13),1,0),"")</f>
        <v/>
      </c>
      <c r="ID15" s="156"/>
      <c r="IE15" s="156"/>
      <c r="IF15" s="907"/>
      <c r="IG15" s="163" t="str">
        <f t="shared" ref="IG15" si="1035">IF(AND(IG$2=3,II15=1),IFERROR(II11/SUMIFS(11:11,$2:$2,5,15:15,1),0),"")</f>
        <v/>
      </c>
      <c r="IH15" s="164" t="str">
        <f t="shared" ref="IH15" si="1036">IF(IH$2=4,IF(II15=0,0,$M15*IG15),"")</f>
        <v/>
      </c>
      <c r="II15" s="165" t="str">
        <f t="shared" ref="II15" si="1037">IF(II$2=5,IF(ISBLANK(II13),1,0),"")</f>
        <v/>
      </c>
      <c r="IJ15" s="156"/>
      <c r="IK15" s="156"/>
      <c r="IL15" s="907"/>
      <c r="IM15" s="163" t="str">
        <f t="shared" ref="IM15" si="1038">IF(AND(IM$2=3,IO15=1),IFERROR(IO11/SUMIFS(11:11,$2:$2,5,15:15,1),0),"")</f>
        <v/>
      </c>
      <c r="IN15" s="164" t="str">
        <f t="shared" ref="IN15" si="1039">IF(IN$2=4,IF(IO15=0,0,$M15*IM15),"")</f>
        <v/>
      </c>
      <c r="IO15" s="165" t="str">
        <f t="shared" ref="IO15" si="1040">IF(IO$2=5,IF(ISBLANK(IO13),1,0),"")</f>
        <v/>
      </c>
      <c r="IP15" s="156"/>
      <c r="IQ15" s="156"/>
      <c r="IR15" s="907"/>
      <c r="IS15" s="163" t="str">
        <f t="shared" ref="IS15" si="1041">IF(AND(IS$2=3,IU15=1),IFERROR(IU11/SUMIFS(11:11,$2:$2,5,15:15,1),0),"")</f>
        <v/>
      </c>
      <c r="IT15" s="164" t="str">
        <f t="shared" ref="IT15" si="1042">IF(IT$2=4,IF(IU15=0,0,$M15*IS15),"")</f>
        <v/>
      </c>
      <c r="IU15" s="165" t="str">
        <f t="shared" ref="IU15" si="1043">IF(IU$2=5,IF(ISBLANK(IU13),1,0),"")</f>
        <v/>
      </c>
      <c r="IV15" s="156"/>
      <c r="IW15" s="156"/>
      <c r="IX15" s="907"/>
      <c r="IY15" s="163" t="str">
        <f t="shared" ref="IY15" si="1044">IF(AND(IY$2=3,JA15=1),IFERROR(JA11/SUMIFS(11:11,$2:$2,5,15:15,1),0),"")</f>
        <v/>
      </c>
      <c r="IZ15" s="164" t="str">
        <f t="shared" ref="IZ15" si="1045">IF(IZ$2=4,IF(JA15=0,0,$M15*IY15),"")</f>
        <v/>
      </c>
      <c r="JA15" s="165" t="str">
        <f t="shared" ref="JA15" si="1046">IF(JA$2=5,IF(ISBLANK(JA13),1,0),"")</f>
        <v/>
      </c>
      <c r="JB15" s="156"/>
      <c r="JC15" s="156"/>
      <c r="JD15" s="907"/>
      <c r="JE15" s="163" t="str">
        <f t="shared" ref="JE15" si="1047">IF(AND(JE$2=3,JG15=1),IFERROR(JG11/SUMIFS(11:11,$2:$2,5,15:15,1),0),"")</f>
        <v/>
      </c>
      <c r="JF15" s="164" t="str">
        <f t="shared" ref="JF15" si="1048">IF(JF$2=4,IF(JG15=0,0,$M15*JE15),"")</f>
        <v/>
      </c>
      <c r="JG15" s="165" t="str">
        <f t="shared" ref="JG15" si="1049">IF(JG$2=5,IF(ISBLANK(JG13),1,0),"")</f>
        <v/>
      </c>
      <c r="JH15" s="156"/>
      <c r="JI15" s="156"/>
      <c r="JJ15" s="910"/>
      <c r="JK15" s="163" t="str">
        <f t="shared" ref="JK15" si="1050">IF(AND(JK$2=3,JM15=1),IFERROR(JM11/SUMIFS(11:11,$2:$2,5,15:15,1),0),"")</f>
        <v/>
      </c>
      <c r="JL15" s="164" t="str">
        <f t="shared" ref="JL15" si="1051">IF(JL$2=4,IF(JM15=0,0,$M15*JK15),"")</f>
        <v/>
      </c>
      <c r="JM15" s="165" t="str">
        <f t="shared" ref="JM15" si="1052">IF(JM$2=5,IF(ISBLANK(JM13),1,0),"")</f>
        <v/>
      </c>
      <c r="JN15" s="156"/>
      <c r="JO15" s="156"/>
      <c r="JP15" s="910"/>
      <c r="JQ15" s="163" t="str">
        <f t="shared" ref="JQ15" si="1053">IF(AND(JQ$2=3,JS15=1),IFERROR(JS11/SUMIFS(11:11,$2:$2,5,15:15,1),0),"")</f>
        <v/>
      </c>
      <c r="JR15" s="164" t="str">
        <f t="shared" ref="JR15" si="1054">IF(JR$2=4,IF(JS15=0,0,$M15*JQ15),"")</f>
        <v/>
      </c>
      <c r="JS15" s="165" t="str">
        <f t="shared" ref="JS15" si="1055">IF(JS$2=5,IF(ISBLANK(JS13),1,0),"")</f>
        <v/>
      </c>
      <c r="JT15" s="156"/>
      <c r="JU15" s="156"/>
      <c r="JV15" s="910"/>
      <c r="JW15" s="163" t="str">
        <f t="shared" ref="JW15" si="1056">IF(AND(JW$2=3,JY15=1),IFERROR(JY11/SUMIFS(11:11,$2:$2,5,15:15,1),0),"")</f>
        <v/>
      </c>
      <c r="JX15" s="164" t="str">
        <f t="shared" ref="JX15" si="1057">IF(JX$2=4,IF(JY15=0,0,$M15*JW15),"")</f>
        <v/>
      </c>
      <c r="JY15" s="165" t="str">
        <f t="shared" ref="JY15" si="1058">IF(JY$2=5,IF(ISBLANK(JY13),1,0),"")</f>
        <v/>
      </c>
      <c r="JZ15" s="156"/>
      <c r="KA15" s="156"/>
      <c r="KB15" s="910"/>
      <c r="KC15" s="163" t="str">
        <f t="shared" ref="KC15" si="1059">IF(AND(KC$2=3,KE15=1),IFERROR(KE11/SUMIFS(11:11,$2:$2,5,15:15,1),0),"")</f>
        <v/>
      </c>
      <c r="KD15" s="164" t="str">
        <f t="shared" ref="KD15" si="1060">IF(KD$2=4,IF(KE15=0,0,$M15*KC15),"")</f>
        <v/>
      </c>
      <c r="KE15" s="165" t="str">
        <f t="shared" ref="KE15" si="1061">IF(KE$2=5,IF(ISBLANK(KE13),1,0),"")</f>
        <v/>
      </c>
      <c r="KF15" s="156"/>
      <c r="KG15" s="156"/>
      <c r="KH15" s="910"/>
      <c r="KI15" s="163" t="str">
        <f t="shared" ref="KI15" si="1062">IF(AND(KI$2=3,KK15=1),IFERROR(KK11/SUMIFS(11:11,$2:$2,5,15:15,1),0),"")</f>
        <v/>
      </c>
      <c r="KJ15" s="164" t="str">
        <f t="shared" ref="KJ15" si="1063">IF(KJ$2=4,IF(KK15=0,0,$M15*KI15),"")</f>
        <v/>
      </c>
      <c r="KK15" s="165" t="str">
        <f t="shared" ref="KK15" si="1064">IF(KK$2=5,IF(ISBLANK(KK13),1,0),"")</f>
        <v/>
      </c>
      <c r="KL15" s="156"/>
      <c r="KM15" s="156"/>
      <c r="KN15" s="910"/>
      <c r="KO15" s="163" t="str">
        <f t="shared" ref="KO15" si="1065">IF(AND(KO$2=3,KQ15=1),IFERROR(KQ11/SUMIFS(11:11,$2:$2,5,15:15,1),0),"")</f>
        <v/>
      </c>
      <c r="KP15" s="164" t="str">
        <f t="shared" ref="KP15" si="1066">IF(KP$2=4,IF(KQ15=0,0,$M15*KO15),"")</f>
        <v/>
      </c>
      <c r="KQ15" s="165" t="str">
        <f t="shared" ref="KQ15" si="1067">IF(KQ$2=5,IF(ISBLANK(KQ13),1,0),"")</f>
        <v/>
      </c>
      <c r="KR15" s="156"/>
      <c r="KS15" s="156"/>
      <c r="KT15" s="910"/>
      <c r="KU15" s="163" t="str">
        <f t="shared" ref="KU15" si="1068">IF(AND(KU$2=3,KW15=1),IFERROR(KW11/SUMIFS(11:11,$2:$2,5,15:15,1),0),"")</f>
        <v/>
      </c>
      <c r="KV15" s="164" t="str">
        <f t="shared" ref="KV15" si="1069">IF(KV$2=4,IF(KW15=0,0,$M15*KU15),"")</f>
        <v/>
      </c>
      <c r="KW15" s="165" t="str">
        <f t="shared" ref="KW15" si="1070">IF(KW$2=5,IF(ISBLANK(KW13),1,0),"")</f>
        <v/>
      </c>
      <c r="KX15" s="156"/>
      <c r="KY15" s="156"/>
      <c r="KZ15" s="910"/>
      <c r="LA15" s="163" t="str">
        <f t="shared" ref="LA15" si="1071">IF(AND(LA$2=3,LC15=1),IFERROR(LC11/SUMIFS(11:11,$2:$2,5,15:15,1),0),"")</f>
        <v/>
      </c>
      <c r="LB15" s="164" t="str">
        <f t="shared" ref="LB15" si="1072">IF(LB$2=4,IF(LC15=0,0,$M15*LA15),"")</f>
        <v/>
      </c>
      <c r="LC15" s="165" t="str">
        <f t="shared" ref="LC15" si="1073">IF(LC$2=5,IF(ISBLANK(LC13),1,0),"")</f>
        <v/>
      </c>
      <c r="LD15" s="156"/>
    </row>
    <row r="16" spans="1:316" s="171" customFormat="1" ht="12.75" hidden="1" customHeight="1" x14ac:dyDescent="0.2">
      <c r="A16" s="61" t="s">
        <v>61</v>
      </c>
      <c r="B16" s="62"/>
      <c r="C16" s="62"/>
      <c r="D16" s="62"/>
      <c r="E16" s="62"/>
      <c r="F16" s="62"/>
      <c r="G16" s="155"/>
      <c r="H16" s="62"/>
      <c r="I16" s="62"/>
      <c r="J16" s="62"/>
      <c r="K16" s="62"/>
      <c r="L16" s="156" t="s">
        <v>155</v>
      </c>
      <c r="M16" s="159">
        <f>COUNTIFS($47:$47,"Complete",$2:$2,1)+COUNTIFS($47:$47,"NIU",$2:$2,1)</f>
        <v>3</v>
      </c>
      <c r="N16" s="166"/>
      <c r="O16" s="62"/>
      <c r="P16" s="62"/>
      <c r="Q16" s="62" t="str">
        <f>IF(Q$2=1,"cust complete","")</f>
        <v>cust complete</v>
      </c>
      <c r="R16" s="904" t="str">
        <f>IF(R$2=2,IF(OR(COUNT(R7:S7)=0,COUNT(R7:S7)=2),"Y","N"),"")</f>
        <v>Y</v>
      </c>
      <c r="S16" s="167" t="str">
        <f>IF(S$2=3,IF(OR(COUNT(R8:S8)=0,COUNT(R8:S8)=2),"Y","N"),"")</f>
        <v>Y</v>
      </c>
      <c r="T16" s="168" t="str">
        <f>IF(T$2=4,IF(OR(COUNT(R9:S9)=0,COUNT(R9:S9)=2),"Y","N"),"")</f>
        <v>Y</v>
      </c>
      <c r="U16" s="165" t="str">
        <f>IF(U$2=5,IF(OR(COUNT(R10:S10)=0,COUNT(R10:S10)=2),"Y","N"),"")</f>
        <v>Y</v>
      </c>
      <c r="V16" s="62"/>
      <c r="W16" s="62" t="str">
        <f t="shared" ref="W16" si="1074">IF(W$2=1,"cust complete","")</f>
        <v>cust complete</v>
      </c>
      <c r="X16" s="907" t="str">
        <f t="shared" ref="X16" si="1075">IF(X$2=2,IF(OR(COUNT(X7:Y7)=0,COUNT(X7:Y7)=2),"Y","N"),"")</f>
        <v>Y</v>
      </c>
      <c r="Y16" s="169" t="str">
        <f t="shared" ref="Y16" si="1076">IF(Y$2=3,IF(OR(COUNT(X8:Y8)=0,COUNT(X8:Y8)=2),"Y","N"),"")</f>
        <v>Y</v>
      </c>
      <c r="Z16" s="170" t="str">
        <f t="shared" ref="Z16" si="1077">IF(Z$2=4,IF(OR(COUNT(X9:Y9)=0,COUNT(X9:Y9)=2),"Y","N"),"")</f>
        <v>Y</v>
      </c>
      <c r="AA16" s="165" t="str">
        <f t="shared" ref="AA16" si="1078">IF(AA$2=5,IF(OR(COUNT(X10:Y10)=0,COUNT(X10:Y10)=2),"Y","N"),"")</f>
        <v>Y</v>
      </c>
      <c r="AB16" s="62"/>
      <c r="AC16" s="62" t="str">
        <f t="shared" ref="AC16" si="1079">IF(AC$2=1,"cust complete","")</f>
        <v>cust complete</v>
      </c>
      <c r="AD16" s="907" t="str">
        <f t="shared" ref="AD16" si="1080">IF(AD$2=2,IF(OR(COUNT(AD7:AE7)=0,COUNT(AD7:AE7)=2),"Y","N"),"")</f>
        <v>Y</v>
      </c>
      <c r="AE16" s="169" t="str">
        <f t="shared" ref="AE16" si="1081">IF(AE$2=3,IF(OR(COUNT(AD8:AE8)=0,COUNT(AD8:AE8)=2),"Y","N"),"")</f>
        <v>Y</v>
      </c>
      <c r="AF16" s="170" t="str">
        <f t="shared" ref="AF16" si="1082">IF(AF$2=4,IF(OR(COUNT(AD9:AE9)=0,COUNT(AD9:AE9)=2),"Y","N"),"")</f>
        <v>Y</v>
      </c>
      <c r="AG16" s="165" t="str">
        <f t="shared" ref="AG16" si="1083">IF(AG$2=5,IF(OR(COUNT(AD10:AE10)=0,COUNT(AD10:AE10)=2),"Y","N"),"")</f>
        <v>Y</v>
      </c>
      <c r="AH16" s="62"/>
      <c r="AI16" s="62" t="str">
        <f t="shared" ref="AI16" si="1084">IF(AI$2=1,"cust complete","")</f>
        <v/>
      </c>
      <c r="AJ16" s="907" t="str">
        <f t="shared" ref="AJ16" si="1085">IF(AJ$2=2,IF(OR(COUNT(AJ7:AK7)=0,COUNT(AJ7:AK7)=2),"Y","N"),"")</f>
        <v/>
      </c>
      <c r="AK16" s="169" t="str">
        <f t="shared" ref="AK16" si="1086">IF(AK$2=3,IF(OR(COUNT(AJ8:AK8)=0,COUNT(AJ8:AK8)=2),"Y","N"),"")</f>
        <v/>
      </c>
      <c r="AL16" s="170" t="str">
        <f t="shared" ref="AL16" si="1087">IF(AL$2=4,IF(OR(COUNT(AJ9:AK9)=0,COUNT(AJ9:AK9)=2),"Y","N"),"")</f>
        <v/>
      </c>
      <c r="AM16" s="165" t="str">
        <f t="shared" ref="AM16" si="1088">IF(AM$2=5,IF(OR(COUNT(AJ10:AK10)=0,COUNT(AJ10:AK10)=2),"Y","N"),"")</f>
        <v/>
      </c>
      <c r="AN16" s="62"/>
      <c r="AO16" s="62" t="str">
        <f t="shared" ref="AO16" si="1089">IF(AO$2=1,"cust complete","")</f>
        <v/>
      </c>
      <c r="AP16" s="907" t="str">
        <f t="shared" ref="AP16" si="1090">IF(AP$2=2,IF(OR(COUNT(AP7:AQ7)=0,COUNT(AP7:AQ7)=2),"Y","N"),"")</f>
        <v/>
      </c>
      <c r="AQ16" s="169" t="str">
        <f t="shared" ref="AQ16" si="1091">IF(AQ$2=3,IF(OR(COUNT(AP8:AQ8)=0,COUNT(AP8:AQ8)=2),"Y","N"),"")</f>
        <v/>
      </c>
      <c r="AR16" s="170" t="str">
        <f t="shared" ref="AR16" si="1092">IF(AR$2=4,IF(OR(COUNT(AP9:AQ9)=0,COUNT(AP9:AQ9)=2),"Y","N"),"")</f>
        <v/>
      </c>
      <c r="AS16" s="165" t="str">
        <f t="shared" ref="AS16" si="1093">IF(AS$2=5,IF(OR(COUNT(AP10:AQ10)=0,COUNT(AP10:AQ10)=2),"Y","N"),"")</f>
        <v/>
      </c>
      <c r="AT16" s="62"/>
      <c r="AU16" s="62" t="str">
        <f t="shared" ref="AU16" si="1094">IF(AU$2=1,"cust complete","")</f>
        <v/>
      </c>
      <c r="AV16" s="907" t="str">
        <f t="shared" ref="AV16" si="1095">IF(AV$2=2,IF(OR(COUNT(AV7:AW7)=0,COUNT(AV7:AW7)=2),"Y","N"),"")</f>
        <v/>
      </c>
      <c r="AW16" s="169" t="str">
        <f t="shared" ref="AW16" si="1096">IF(AW$2=3,IF(OR(COUNT(AV8:AW8)=0,COUNT(AV8:AW8)=2),"Y","N"),"")</f>
        <v/>
      </c>
      <c r="AX16" s="170" t="str">
        <f t="shared" ref="AX16" si="1097">IF(AX$2=4,IF(OR(COUNT(AV9:AW9)=0,COUNT(AV9:AW9)=2),"Y","N"),"")</f>
        <v/>
      </c>
      <c r="AY16" s="165" t="str">
        <f t="shared" ref="AY16" si="1098">IF(AY$2=5,IF(OR(COUNT(AV10:AW10)=0,COUNT(AV10:AW10)=2),"Y","N"),"")</f>
        <v/>
      </c>
      <c r="AZ16" s="62"/>
      <c r="BA16" s="62" t="str">
        <f t="shared" ref="BA16" si="1099">IF(BA$2=1,"cust complete","")</f>
        <v/>
      </c>
      <c r="BB16" s="907" t="str">
        <f t="shared" ref="BB16" si="1100">IF(BB$2=2,IF(OR(COUNT(BB7:BC7)=0,COUNT(BB7:BC7)=2),"Y","N"),"")</f>
        <v/>
      </c>
      <c r="BC16" s="169" t="str">
        <f t="shared" ref="BC16" si="1101">IF(BC$2=3,IF(OR(COUNT(BB8:BC8)=0,COUNT(BB8:BC8)=2),"Y","N"),"")</f>
        <v/>
      </c>
      <c r="BD16" s="170" t="str">
        <f t="shared" ref="BD16" si="1102">IF(BD$2=4,IF(OR(COUNT(BB9:BC9)=0,COUNT(BB9:BC9)=2),"Y","N"),"")</f>
        <v/>
      </c>
      <c r="BE16" s="165" t="str">
        <f t="shared" ref="BE16" si="1103">IF(BE$2=5,IF(OR(COUNT(BB10:BC10)=0,COUNT(BB10:BC10)=2),"Y","N"),"")</f>
        <v/>
      </c>
      <c r="BF16" s="62"/>
      <c r="BG16" s="62" t="str">
        <f t="shared" ref="BG16" si="1104">IF(BG$2=1,"cust complete","")</f>
        <v/>
      </c>
      <c r="BH16" s="907" t="str">
        <f t="shared" ref="BH16" si="1105">IF(BH$2=2,IF(OR(COUNT(BH7:BI7)=0,COUNT(BH7:BI7)=2),"Y","N"),"")</f>
        <v/>
      </c>
      <c r="BI16" s="169" t="str">
        <f t="shared" ref="BI16" si="1106">IF(BI$2=3,IF(OR(COUNT(BH8:BI8)=0,COUNT(BH8:BI8)=2),"Y","N"),"")</f>
        <v/>
      </c>
      <c r="BJ16" s="170" t="str">
        <f t="shared" ref="BJ16" si="1107">IF(BJ$2=4,IF(OR(COUNT(BH9:BI9)=0,COUNT(BH9:BI9)=2),"Y","N"),"")</f>
        <v/>
      </c>
      <c r="BK16" s="165" t="str">
        <f t="shared" ref="BK16" si="1108">IF(BK$2=5,IF(OR(COUNT(BH10:BI10)=0,COUNT(BH10:BI10)=2),"Y","N"),"")</f>
        <v/>
      </c>
      <c r="BL16" s="62"/>
      <c r="BM16" s="62" t="str">
        <f t="shared" ref="BM16" si="1109">IF(BM$2=1,"cust complete","")</f>
        <v/>
      </c>
      <c r="BN16" s="907" t="str">
        <f t="shared" ref="BN16" si="1110">IF(BN$2=2,IF(OR(COUNT(BN7:BO7)=0,COUNT(BN7:BO7)=2),"Y","N"),"")</f>
        <v/>
      </c>
      <c r="BO16" s="169" t="str">
        <f t="shared" ref="BO16" si="1111">IF(BO$2=3,IF(OR(COUNT(BN8:BO8)=0,COUNT(BN8:BO8)=2),"Y","N"),"")</f>
        <v/>
      </c>
      <c r="BP16" s="170" t="str">
        <f t="shared" ref="BP16" si="1112">IF(BP$2=4,IF(OR(COUNT(BN9:BO9)=0,COUNT(BN9:BO9)=2),"Y","N"),"")</f>
        <v/>
      </c>
      <c r="BQ16" s="165" t="str">
        <f t="shared" ref="BQ16" si="1113">IF(BQ$2=5,IF(OR(COUNT(BN10:BO10)=0,COUNT(BN10:BO10)=2),"Y","N"),"")</f>
        <v/>
      </c>
      <c r="BR16" s="62"/>
      <c r="BS16" s="62" t="str">
        <f t="shared" ref="BS16" si="1114">IF(BS$2=1,"cust complete","")</f>
        <v/>
      </c>
      <c r="BT16" s="907" t="str">
        <f t="shared" ref="BT16" si="1115">IF(BT$2=2,IF(OR(COUNT(BT7:BU7)=0,COUNT(BT7:BU7)=2),"Y","N"),"")</f>
        <v/>
      </c>
      <c r="BU16" s="169" t="str">
        <f t="shared" ref="BU16" si="1116">IF(BU$2=3,IF(OR(COUNT(BT8:BU8)=0,COUNT(BT8:BU8)=2),"Y","N"),"")</f>
        <v/>
      </c>
      <c r="BV16" s="170" t="str">
        <f t="shared" ref="BV16" si="1117">IF(BV$2=4,IF(OR(COUNT(BT9:BU9)=0,COUNT(BT9:BU9)=2),"Y","N"),"")</f>
        <v/>
      </c>
      <c r="BW16" s="165" t="str">
        <f t="shared" ref="BW16" si="1118">IF(BW$2=5,IF(OR(COUNT(BT10:BU10)=0,COUNT(BT10:BU10)=2),"Y","N"),"")</f>
        <v/>
      </c>
      <c r="BX16" s="62"/>
      <c r="BY16" s="62" t="str">
        <f t="shared" ref="BY16" si="1119">IF(BY$2=1,"cust complete","")</f>
        <v/>
      </c>
      <c r="BZ16" s="907" t="str">
        <f t="shared" ref="BZ16" si="1120">IF(BZ$2=2,IF(OR(COUNT(BZ7:CA7)=0,COUNT(BZ7:CA7)=2),"Y","N"),"")</f>
        <v/>
      </c>
      <c r="CA16" s="169" t="str">
        <f t="shared" ref="CA16" si="1121">IF(CA$2=3,IF(OR(COUNT(BZ8:CA8)=0,COUNT(BZ8:CA8)=2),"Y","N"),"")</f>
        <v/>
      </c>
      <c r="CB16" s="170" t="str">
        <f t="shared" ref="CB16" si="1122">IF(CB$2=4,IF(OR(COUNT(BZ9:CA9)=0,COUNT(BZ9:CA9)=2),"Y","N"),"")</f>
        <v/>
      </c>
      <c r="CC16" s="165" t="str">
        <f t="shared" ref="CC16" si="1123">IF(CC$2=5,IF(OR(COUNT(BZ10:CA10)=0,COUNT(BZ10:CA10)=2),"Y","N"),"")</f>
        <v/>
      </c>
      <c r="CD16" s="62"/>
      <c r="CE16" s="62" t="str">
        <f t="shared" ref="CE16" si="1124">IF(CE$2=1,"cust complete","")</f>
        <v/>
      </c>
      <c r="CF16" s="907" t="str">
        <f t="shared" ref="CF16" si="1125">IF(CF$2=2,IF(OR(COUNT(CF7:CG7)=0,COUNT(CF7:CG7)=2),"Y","N"),"")</f>
        <v/>
      </c>
      <c r="CG16" s="169" t="str">
        <f t="shared" ref="CG16" si="1126">IF(CG$2=3,IF(OR(COUNT(CF8:CG8)=0,COUNT(CF8:CG8)=2),"Y","N"),"")</f>
        <v/>
      </c>
      <c r="CH16" s="170" t="str">
        <f t="shared" ref="CH16" si="1127">IF(CH$2=4,IF(OR(COUNT(CF9:CG9)=0,COUNT(CF9:CG9)=2),"Y","N"),"")</f>
        <v/>
      </c>
      <c r="CI16" s="165" t="str">
        <f t="shared" ref="CI16" si="1128">IF(CI$2=5,IF(OR(COUNT(CF10:CG10)=0,COUNT(CF10:CG10)=2),"Y","N"),"")</f>
        <v/>
      </c>
      <c r="CJ16" s="62"/>
      <c r="CK16" s="62" t="str">
        <f t="shared" ref="CK16" si="1129">IF(CK$2=1,"cust complete","")</f>
        <v/>
      </c>
      <c r="CL16" s="907" t="str">
        <f t="shared" ref="CL16" si="1130">IF(CL$2=2,IF(OR(COUNT(CL7:CM7)=0,COUNT(CL7:CM7)=2),"Y","N"),"")</f>
        <v/>
      </c>
      <c r="CM16" s="169" t="str">
        <f t="shared" ref="CM16" si="1131">IF(CM$2=3,IF(OR(COUNT(CL8:CM8)=0,COUNT(CL8:CM8)=2),"Y","N"),"")</f>
        <v/>
      </c>
      <c r="CN16" s="170" t="str">
        <f t="shared" ref="CN16" si="1132">IF(CN$2=4,IF(OR(COUNT(CL9:CM9)=0,COUNT(CL9:CM9)=2),"Y","N"),"")</f>
        <v/>
      </c>
      <c r="CO16" s="165" t="str">
        <f t="shared" ref="CO16" si="1133">IF(CO$2=5,IF(OR(COUNT(CL10:CM10)=0,COUNT(CL10:CM10)=2),"Y","N"),"")</f>
        <v/>
      </c>
      <c r="CP16" s="62"/>
      <c r="CQ16" s="62" t="str">
        <f t="shared" ref="CQ16" si="1134">IF(CQ$2=1,"cust complete","")</f>
        <v/>
      </c>
      <c r="CR16" s="907" t="str">
        <f t="shared" ref="CR16" si="1135">IF(CR$2=2,IF(OR(COUNT(CR7:CS7)=0,COUNT(CR7:CS7)=2),"Y","N"),"")</f>
        <v/>
      </c>
      <c r="CS16" s="169" t="str">
        <f t="shared" ref="CS16" si="1136">IF(CS$2=3,IF(OR(COUNT(CR8:CS8)=0,COUNT(CR8:CS8)=2),"Y","N"),"")</f>
        <v/>
      </c>
      <c r="CT16" s="170" t="str">
        <f t="shared" ref="CT16" si="1137">IF(CT$2=4,IF(OR(COUNT(CR9:CS9)=0,COUNT(CR9:CS9)=2),"Y","N"),"")</f>
        <v/>
      </c>
      <c r="CU16" s="165" t="str">
        <f t="shared" ref="CU16" si="1138">IF(CU$2=5,IF(OR(COUNT(CR10:CS10)=0,COUNT(CR10:CS10)=2),"Y","N"),"")</f>
        <v/>
      </c>
      <c r="CV16" s="62"/>
      <c r="CW16" s="62" t="str">
        <f t="shared" ref="CW16" si="1139">IF(CW$2=1,"cust complete","")</f>
        <v/>
      </c>
      <c r="CX16" s="907" t="str">
        <f t="shared" ref="CX16" si="1140">IF(CX$2=2,IF(OR(COUNT(CX7:CY7)=0,COUNT(CX7:CY7)=2),"Y","N"),"")</f>
        <v/>
      </c>
      <c r="CY16" s="169" t="str">
        <f t="shared" ref="CY16" si="1141">IF(CY$2=3,IF(OR(COUNT(CX8:CY8)=0,COUNT(CX8:CY8)=2),"Y","N"),"")</f>
        <v/>
      </c>
      <c r="CZ16" s="170" t="str">
        <f t="shared" ref="CZ16" si="1142">IF(CZ$2=4,IF(OR(COUNT(CX9:CY9)=0,COUNT(CX9:CY9)=2),"Y","N"),"")</f>
        <v/>
      </c>
      <c r="DA16" s="165" t="str">
        <f t="shared" ref="DA16" si="1143">IF(DA$2=5,IF(OR(COUNT(CX10:CY10)=0,COUNT(CX10:CY10)=2),"Y","N"),"")</f>
        <v/>
      </c>
      <c r="DB16" s="62"/>
      <c r="DC16" s="62" t="str">
        <f t="shared" ref="DC16" si="1144">IF(DC$2=1,"cust complete","")</f>
        <v/>
      </c>
      <c r="DD16" s="907" t="str">
        <f t="shared" ref="DD16" si="1145">IF(DD$2=2,IF(OR(COUNT(DD7:DE7)=0,COUNT(DD7:DE7)=2),"Y","N"),"")</f>
        <v/>
      </c>
      <c r="DE16" s="169" t="str">
        <f t="shared" ref="DE16" si="1146">IF(DE$2=3,IF(OR(COUNT(DD8:DE8)=0,COUNT(DD8:DE8)=2),"Y","N"),"")</f>
        <v/>
      </c>
      <c r="DF16" s="170" t="str">
        <f t="shared" ref="DF16" si="1147">IF(DF$2=4,IF(OR(COUNT(DD9:DE9)=0,COUNT(DD9:DE9)=2),"Y","N"),"")</f>
        <v/>
      </c>
      <c r="DG16" s="165" t="str">
        <f t="shared" ref="DG16" si="1148">IF(DG$2=5,IF(OR(COUNT(DD10:DE10)=0,COUNT(DD10:DE10)=2),"Y","N"),"")</f>
        <v/>
      </c>
      <c r="DH16" s="62"/>
      <c r="DI16" s="62" t="str">
        <f t="shared" ref="DI16" si="1149">IF(DI$2=1,"cust complete","")</f>
        <v/>
      </c>
      <c r="DJ16" s="907" t="str">
        <f t="shared" ref="DJ16" si="1150">IF(DJ$2=2,IF(OR(COUNT(DJ7:DK7)=0,COUNT(DJ7:DK7)=2),"Y","N"),"")</f>
        <v/>
      </c>
      <c r="DK16" s="169" t="str">
        <f t="shared" ref="DK16" si="1151">IF(DK$2=3,IF(OR(COUNT(DJ8:DK8)=0,COUNT(DJ8:DK8)=2),"Y","N"),"")</f>
        <v/>
      </c>
      <c r="DL16" s="170" t="str">
        <f t="shared" ref="DL16" si="1152">IF(DL$2=4,IF(OR(COUNT(DJ9:DK9)=0,COUNT(DJ9:DK9)=2),"Y","N"),"")</f>
        <v/>
      </c>
      <c r="DM16" s="165" t="str">
        <f t="shared" ref="DM16" si="1153">IF(DM$2=5,IF(OR(COUNT(DJ10:DK10)=0,COUNT(DJ10:DK10)=2),"Y","N"),"")</f>
        <v/>
      </c>
      <c r="DN16" s="62"/>
      <c r="DO16" s="62" t="str">
        <f t="shared" ref="DO16" si="1154">IF(DO$2=1,"cust complete","")</f>
        <v/>
      </c>
      <c r="DP16" s="907" t="str">
        <f t="shared" ref="DP16" si="1155">IF(DP$2=2,IF(OR(COUNT(DP7:DQ7)=0,COUNT(DP7:DQ7)=2),"Y","N"),"")</f>
        <v/>
      </c>
      <c r="DQ16" s="169" t="str">
        <f t="shared" ref="DQ16" si="1156">IF(DQ$2=3,IF(OR(COUNT(DP8:DQ8)=0,COUNT(DP8:DQ8)=2),"Y","N"),"")</f>
        <v/>
      </c>
      <c r="DR16" s="170" t="str">
        <f t="shared" ref="DR16" si="1157">IF(DR$2=4,IF(OR(COUNT(DP9:DQ9)=0,COUNT(DP9:DQ9)=2),"Y","N"),"")</f>
        <v/>
      </c>
      <c r="DS16" s="165" t="str">
        <f t="shared" ref="DS16" si="1158">IF(DS$2=5,IF(OR(COUNT(DP10:DQ10)=0,COUNT(DP10:DQ10)=2),"Y","N"),"")</f>
        <v/>
      </c>
      <c r="DT16" s="62"/>
      <c r="DU16" s="62" t="str">
        <f t="shared" ref="DU16" si="1159">IF(DU$2=1,"cust complete","")</f>
        <v/>
      </c>
      <c r="DV16" s="907" t="str">
        <f t="shared" ref="DV16" si="1160">IF(DV$2=2,IF(OR(COUNT(DV7:DW7)=0,COUNT(DV7:DW7)=2),"Y","N"),"")</f>
        <v/>
      </c>
      <c r="DW16" s="169" t="str">
        <f t="shared" ref="DW16" si="1161">IF(DW$2=3,IF(OR(COUNT(DV8:DW8)=0,COUNT(DV8:DW8)=2),"Y","N"),"")</f>
        <v/>
      </c>
      <c r="DX16" s="170" t="str">
        <f t="shared" ref="DX16" si="1162">IF(DX$2=4,IF(OR(COUNT(DV9:DW9)=0,COUNT(DV9:DW9)=2),"Y","N"),"")</f>
        <v/>
      </c>
      <c r="DY16" s="165" t="str">
        <f t="shared" ref="DY16" si="1163">IF(DY$2=5,IF(OR(COUNT(DV10:DW10)=0,COUNT(DV10:DW10)=2),"Y","N"),"")</f>
        <v/>
      </c>
      <c r="DZ16" s="62"/>
      <c r="EA16" s="62" t="str">
        <f t="shared" ref="EA16" si="1164">IF(EA$2=1,"cust complete","")</f>
        <v/>
      </c>
      <c r="EB16" s="907" t="str">
        <f t="shared" ref="EB16" si="1165">IF(EB$2=2,IF(OR(COUNT(EB7:EC7)=0,COUNT(EB7:EC7)=2),"Y","N"),"")</f>
        <v/>
      </c>
      <c r="EC16" s="169" t="str">
        <f t="shared" ref="EC16" si="1166">IF(EC$2=3,IF(OR(COUNT(EB8:EC8)=0,COUNT(EB8:EC8)=2),"Y","N"),"")</f>
        <v/>
      </c>
      <c r="ED16" s="170" t="str">
        <f t="shared" ref="ED16" si="1167">IF(ED$2=4,IF(OR(COUNT(EB9:EC9)=0,COUNT(EB9:EC9)=2),"Y","N"),"")</f>
        <v/>
      </c>
      <c r="EE16" s="165" t="str">
        <f t="shared" ref="EE16" si="1168">IF(EE$2=5,IF(OR(COUNT(EB10:EC10)=0,COUNT(EB10:EC10)=2),"Y","N"),"")</f>
        <v/>
      </c>
      <c r="EF16" s="62"/>
      <c r="EG16" s="62" t="str">
        <f t="shared" ref="EG16" si="1169">IF(EG$2=1,"cust complete","")</f>
        <v/>
      </c>
      <c r="EH16" s="907" t="str">
        <f t="shared" ref="EH16" si="1170">IF(EH$2=2,IF(OR(COUNT(EH7:EI7)=0,COUNT(EH7:EI7)=2),"Y","N"),"")</f>
        <v/>
      </c>
      <c r="EI16" s="169" t="str">
        <f t="shared" ref="EI16" si="1171">IF(EI$2=3,IF(OR(COUNT(EH8:EI8)=0,COUNT(EH8:EI8)=2),"Y","N"),"")</f>
        <v/>
      </c>
      <c r="EJ16" s="170" t="str">
        <f t="shared" ref="EJ16" si="1172">IF(EJ$2=4,IF(OR(COUNT(EH9:EI9)=0,COUNT(EH9:EI9)=2),"Y","N"),"")</f>
        <v/>
      </c>
      <c r="EK16" s="165" t="str">
        <f t="shared" ref="EK16" si="1173">IF(EK$2=5,IF(OR(COUNT(EH10:EI10)=0,COUNT(EH10:EI10)=2),"Y","N"),"")</f>
        <v/>
      </c>
      <c r="EL16" s="62"/>
      <c r="EM16" s="62" t="str">
        <f t="shared" ref="EM16" si="1174">IF(EM$2=1,"cust complete","")</f>
        <v/>
      </c>
      <c r="EN16" s="907" t="str">
        <f t="shared" ref="EN16" si="1175">IF(EN$2=2,IF(OR(COUNT(EN7:EO7)=0,COUNT(EN7:EO7)=2),"Y","N"),"")</f>
        <v/>
      </c>
      <c r="EO16" s="169" t="str">
        <f t="shared" ref="EO16" si="1176">IF(EO$2=3,IF(OR(COUNT(EN8:EO8)=0,COUNT(EN8:EO8)=2),"Y","N"),"")</f>
        <v/>
      </c>
      <c r="EP16" s="170" t="str">
        <f t="shared" ref="EP16" si="1177">IF(EP$2=4,IF(OR(COUNT(EN9:EO9)=0,COUNT(EN9:EO9)=2),"Y","N"),"")</f>
        <v/>
      </c>
      <c r="EQ16" s="165" t="str">
        <f t="shared" ref="EQ16" si="1178">IF(EQ$2=5,IF(OR(COUNT(EN10:EO10)=0,COUNT(EN10:EO10)=2),"Y","N"),"")</f>
        <v/>
      </c>
      <c r="ER16" s="62"/>
      <c r="ES16" s="62" t="str">
        <f t="shared" ref="ES16" si="1179">IF(ES$2=1,"cust complete","")</f>
        <v/>
      </c>
      <c r="ET16" s="907" t="str">
        <f t="shared" ref="ET16" si="1180">IF(ET$2=2,IF(OR(COUNT(ET7:EU7)=0,COUNT(ET7:EU7)=2),"Y","N"),"")</f>
        <v/>
      </c>
      <c r="EU16" s="169" t="str">
        <f t="shared" ref="EU16" si="1181">IF(EU$2=3,IF(OR(COUNT(ET8:EU8)=0,COUNT(ET8:EU8)=2),"Y","N"),"")</f>
        <v/>
      </c>
      <c r="EV16" s="170" t="str">
        <f t="shared" ref="EV16" si="1182">IF(EV$2=4,IF(OR(COUNT(ET9:EU9)=0,COUNT(ET9:EU9)=2),"Y","N"),"")</f>
        <v/>
      </c>
      <c r="EW16" s="165" t="str">
        <f t="shared" ref="EW16" si="1183">IF(EW$2=5,IF(OR(COUNT(ET10:EU10)=0,COUNT(ET10:EU10)=2),"Y","N"),"")</f>
        <v/>
      </c>
      <c r="EX16" s="62"/>
      <c r="EY16" s="62" t="str">
        <f t="shared" ref="EY16" si="1184">IF(EY$2=1,"cust complete","")</f>
        <v/>
      </c>
      <c r="EZ16" s="907" t="str">
        <f t="shared" ref="EZ16" si="1185">IF(EZ$2=2,IF(OR(COUNT(EZ7:FA7)=0,COUNT(EZ7:FA7)=2),"Y","N"),"")</f>
        <v/>
      </c>
      <c r="FA16" s="169" t="str">
        <f t="shared" ref="FA16" si="1186">IF(FA$2=3,IF(OR(COUNT(EZ8:FA8)=0,COUNT(EZ8:FA8)=2),"Y","N"),"")</f>
        <v/>
      </c>
      <c r="FB16" s="170" t="str">
        <f t="shared" ref="FB16" si="1187">IF(FB$2=4,IF(OR(COUNT(EZ9:FA9)=0,COUNT(EZ9:FA9)=2),"Y","N"),"")</f>
        <v/>
      </c>
      <c r="FC16" s="165" t="str">
        <f t="shared" ref="FC16" si="1188">IF(FC$2=5,IF(OR(COUNT(EZ10:FA10)=0,COUNT(EZ10:FA10)=2),"Y","N"),"")</f>
        <v/>
      </c>
      <c r="FD16" s="62"/>
      <c r="FE16" s="62" t="str">
        <f t="shared" ref="FE16" si="1189">IF(FE$2=1,"cust complete","")</f>
        <v/>
      </c>
      <c r="FF16" s="907" t="str">
        <f t="shared" ref="FF16" si="1190">IF(FF$2=2,IF(OR(COUNT(FF7:FG7)=0,COUNT(FF7:FG7)=2),"Y","N"),"")</f>
        <v/>
      </c>
      <c r="FG16" s="169" t="str">
        <f t="shared" ref="FG16" si="1191">IF(FG$2=3,IF(OR(COUNT(FF8:FG8)=0,COUNT(FF8:FG8)=2),"Y","N"),"")</f>
        <v/>
      </c>
      <c r="FH16" s="170" t="str">
        <f t="shared" ref="FH16" si="1192">IF(FH$2=4,IF(OR(COUNT(FF9:FG9)=0,COUNT(FF9:FG9)=2),"Y","N"),"")</f>
        <v/>
      </c>
      <c r="FI16" s="165" t="str">
        <f t="shared" ref="FI16" si="1193">IF(FI$2=5,IF(OR(COUNT(FF10:FG10)=0,COUNT(FF10:FG10)=2),"Y","N"),"")</f>
        <v/>
      </c>
      <c r="FJ16" s="62"/>
      <c r="FK16" s="62" t="str">
        <f t="shared" ref="FK16" si="1194">IF(FK$2=1,"cust complete","")</f>
        <v/>
      </c>
      <c r="FL16" s="907" t="str">
        <f t="shared" ref="FL16" si="1195">IF(FL$2=2,IF(OR(COUNT(FL7:FM7)=0,COUNT(FL7:FM7)=2),"Y","N"),"")</f>
        <v/>
      </c>
      <c r="FM16" s="169" t="str">
        <f t="shared" ref="FM16" si="1196">IF(FM$2=3,IF(OR(COUNT(FL8:FM8)=0,COUNT(FL8:FM8)=2),"Y","N"),"")</f>
        <v/>
      </c>
      <c r="FN16" s="170" t="str">
        <f t="shared" ref="FN16" si="1197">IF(FN$2=4,IF(OR(COUNT(FL9:FM9)=0,COUNT(FL9:FM9)=2),"Y","N"),"")</f>
        <v/>
      </c>
      <c r="FO16" s="165" t="str">
        <f t="shared" ref="FO16" si="1198">IF(FO$2=5,IF(OR(COUNT(FL10:FM10)=0,COUNT(FL10:FM10)=2),"Y","N"),"")</f>
        <v/>
      </c>
      <c r="FP16" s="62"/>
      <c r="FQ16" s="62" t="str">
        <f t="shared" ref="FQ16" si="1199">IF(FQ$2=1,"cust complete","")</f>
        <v/>
      </c>
      <c r="FR16" s="907" t="str">
        <f t="shared" ref="FR16" si="1200">IF(FR$2=2,IF(OR(COUNT(FR7:FS7)=0,COUNT(FR7:FS7)=2),"Y","N"),"")</f>
        <v/>
      </c>
      <c r="FS16" s="169" t="str">
        <f t="shared" ref="FS16" si="1201">IF(FS$2=3,IF(OR(COUNT(FR8:FS8)=0,COUNT(FR8:FS8)=2),"Y","N"),"")</f>
        <v/>
      </c>
      <c r="FT16" s="170" t="str">
        <f t="shared" ref="FT16" si="1202">IF(FT$2=4,IF(OR(COUNT(FR9:FS9)=0,COUNT(FR9:FS9)=2),"Y","N"),"")</f>
        <v/>
      </c>
      <c r="FU16" s="165" t="str">
        <f t="shared" ref="FU16" si="1203">IF(FU$2=5,IF(OR(COUNT(FR10:FS10)=0,COUNT(FR10:FS10)=2),"Y","N"),"")</f>
        <v/>
      </c>
      <c r="FV16" s="62"/>
      <c r="FW16" s="62" t="str">
        <f t="shared" ref="FW16" si="1204">IF(FW$2=1,"cust complete","")</f>
        <v/>
      </c>
      <c r="FX16" s="907" t="str">
        <f t="shared" ref="FX16" si="1205">IF(FX$2=2,IF(OR(COUNT(FX7:FY7)=0,COUNT(FX7:FY7)=2),"Y","N"),"")</f>
        <v/>
      </c>
      <c r="FY16" s="169" t="str">
        <f t="shared" ref="FY16" si="1206">IF(FY$2=3,IF(OR(COUNT(FX8:FY8)=0,COUNT(FX8:FY8)=2),"Y","N"),"")</f>
        <v/>
      </c>
      <c r="FZ16" s="170" t="str">
        <f t="shared" ref="FZ16" si="1207">IF(FZ$2=4,IF(OR(COUNT(FX9:FY9)=0,COUNT(FX9:FY9)=2),"Y","N"),"")</f>
        <v/>
      </c>
      <c r="GA16" s="165" t="str">
        <f t="shared" ref="GA16" si="1208">IF(GA$2=5,IF(OR(COUNT(FX10:FY10)=0,COUNT(FX10:FY10)=2),"Y","N"),"")</f>
        <v/>
      </c>
      <c r="GB16" s="62"/>
      <c r="GC16" s="62" t="str">
        <f t="shared" ref="GC16" si="1209">IF(GC$2=1,"cust complete","")</f>
        <v/>
      </c>
      <c r="GD16" s="907" t="str">
        <f t="shared" ref="GD16" si="1210">IF(GD$2=2,IF(OR(COUNT(GD7:GE7)=0,COUNT(GD7:GE7)=2),"Y","N"),"")</f>
        <v/>
      </c>
      <c r="GE16" s="169" t="str">
        <f t="shared" ref="GE16" si="1211">IF(GE$2=3,IF(OR(COUNT(GD8:GE8)=0,COUNT(GD8:GE8)=2),"Y","N"),"")</f>
        <v/>
      </c>
      <c r="GF16" s="170" t="str">
        <f t="shared" ref="GF16" si="1212">IF(GF$2=4,IF(OR(COUNT(GD9:GE9)=0,COUNT(GD9:GE9)=2),"Y","N"),"")</f>
        <v/>
      </c>
      <c r="GG16" s="165" t="str">
        <f t="shared" ref="GG16" si="1213">IF(GG$2=5,IF(OR(COUNT(GD10:GE10)=0,COUNT(GD10:GE10)=2),"Y","N"),"")</f>
        <v/>
      </c>
      <c r="GH16" s="62"/>
      <c r="GI16" s="62" t="str">
        <f t="shared" ref="GI16" si="1214">IF(GI$2=1,"cust complete","")</f>
        <v/>
      </c>
      <c r="GJ16" s="907" t="str">
        <f t="shared" ref="GJ16" si="1215">IF(GJ$2=2,IF(OR(COUNT(GJ7:GK7)=0,COUNT(GJ7:GK7)=2),"Y","N"),"")</f>
        <v/>
      </c>
      <c r="GK16" s="169" t="str">
        <f t="shared" ref="GK16" si="1216">IF(GK$2=3,IF(OR(COUNT(GJ8:GK8)=0,COUNT(GJ8:GK8)=2),"Y","N"),"")</f>
        <v/>
      </c>
      <c r="GL16" s="170" t="str">
        <f t="shared" ref="GL16" si="1217">IF(GL$2=4,IF(OR(COUNT(GJ9:GK9)=0,COUNT(GJ9:GK9)=2),"Y","N"),"")</f>
        <v/>
      </c>
      <c r="GM16" s="165" t="str">
        <f t="shared" ref="GM16" si="1218">IF(GM$2=5,IF(OR(COUNT(GJ10:GK10)=0,COUNT(GJ10:GK10)=2),"Y","N"),"")</f>
        <v/>
      </c>
      <c r="GN16" s="62"/>
      <c r="GO16" s="62" t="str">
        <f t="shared" ref="GO16" si="1219">IF(GO$2=1,"cust complete","")</f>
        <v/>
      </c>
      <c r="GP16" s="907" t="str">
        <f t="shared" ref="GP16" si="1220">IF(GP$2=2,IF(OR(COUNT(GP7:GQ7)=0,COUNT(GP7:GQ7)=2),"Y","N"),"")</f>
        <v/>
      </c>
      <c r="GQ16" s="169" t="str">
        <f t="shared" ref="GQ16" si="1221">IF(GQ$2=3,IF(OR(COUNT(GP8:GQ8)=0,COUNT(GP8:GQ8)=2),"Y","N"),"")</f>
        <v/>
      </c>
      <c r="GR16" s="170" t="str">
        <f t="shared" ref="GR16" si="1222">IF(GR$2=4,IF(OR(COUNT(GP9:GQ9)=0,COUNT(GP9:GQ9)=2),"Y","N"),"")</f>
        <v/>
      </c>
      <c r="GS16" s="165" t="str">
        <f t="shared" ref="GS16" si="1223">IF(GS$2=5,IF(OR(COUNT(GP10:GQ10)=0,COUNT(GP10:GQ10)=2),"Y","N"),"")</f>
        <v/>
      </c>
      <c r="GT16" s="62"/>
      <c r="GU16" s="62" t="str">
        <f t="shared" ref="GU16" si="1224">IF(GU$2=1,"cust complete","")</f>
        <v/>
      </c>
      <c r="GV16" s="907" t="str">
        <f t="shared" ref="GV16" si="1225">IF(GV$2=2,IF(OR(COUNT(GV7:GW7)=0,COUNT(GV7:GW7)=2),"Y","N"),"")</f>
        <v/>
      </c>
      <c r="GW16" s="169" t="str">
        <f t="shared" ref="GW16" si="1226">IF(GW$2=3,IF(OR(COUNT(GV8:GW8)=0,COUNT(GV8:GW8)=2),"Y","N"),"")</f>
        <v/>
      </c>
      <c r="GX16" s="170" t="str">
        <f t="shared" ref="GX16" si="1227">IF(GX$2=4,IF(OR(COUNT(GV9:GW9)=0,COUNT(GV9:GW9)=2),"Y","N"),"")</f>
        <v/>
      </c>
      <c r="GY16" s="165" t="str">
        <f t="shared" ref="GY16" si="1228">IF(GY$2=5,IF(OR(COUNT(GV10:GW10)=0,COUNT(GV10:GW10)=2),"Y","N"),"")</f>
        <v/>
      </c>
      <c r="GZ16" s="62"/>
      <c r="HA16" s="62" t="str">
        <f t="shared" ref="HA16" si="1229">IF(HA$2=1,"cust complete","")</f>
        <v/>
      </c>
      <c r="HB16" s="907" t="str">
        <f t="shared" ref="HB16" si="1230">IF(HB$2=2,IF(OR(COUNT(HB7:HC7)=0,COUNT(HB7:HC7)=2),"Y","N"),"")</f>
        <v/>
      </c>
      <c r="HC16" s="169" t="str">
        <f t="shared" ref="HC16" si="1231">IF(HC$2=3,IF(OR(COUNT(HB8:HC8)=0,COUNT(HB8:HC8)=2),"Y","N"),"")</f>
        <v/>
      </c>
      <c r="HD16" s="170" t="str">
        <f t="shared" ref="HD16" si="1232">IF(HD$2=4,IF(OR(COUNT(HB9:HC9)=0,COUNT(HB9:HC9)=2),"Y","N"),"")</f>
        <v/>
      </c>
      <c r="HE16" s="165" t="str">
        <f t="shared" ref="HE16" si="1233">IF(HE$2=5,IF(OR(COUNT(HB10:HC10)=0,COUNT(HB10:HC10)=2),"Y","N"),"")</f>
        <v/>
      </c>
      <c r="HF16" s="62"/>
      <c r="HG16" s="62" t="str">
        <f t="shared" ref="HG16" si="1234">IF(HG$2=1,"cust complete","")</f>
        <v/>
      </c>
      <c r="HH16" s="907" t="str">
        <f t="shared" ref="HH16" si="1235">IF(HH$2=2,IF(OR(COUNT(HH7:HI7)=0,COUNT(HH7:HI7)=2),"Y","N"),"")</f>
        <v/>
      </c>
      <c r="HI16" s="169" t="str">
        <f t="shared" ref="HI16" si="1236">IF(HI$2=3,IF(OR(COUNT(HH8:HI8)=0,COUNT(HH8:HI8)=2),"Y","N"),"")</f>
        <v/>
      </c>
      <c r="HJ16" s="170" t="str">
        <f t="shared" ref="HJ16" si="1237">IF(HJ$2=4,IF(OR(COUNT(HH9:HI9)=0,COUNT(HH9:HI9)=2),"Y","N"),"")</f>
        <v/>
      </c>
      <c r="HK16" s="165" t="str">
        <f t="shared" ref="HK16" si="1238">IF(HK$2=5,IF(OR(COUNT(HH10:HI10)=0,COUNT(HH10:HI10)=2),"Y","N"),"")</f>
        <v/>
      </c>
      <c r="HL16" s="62"/>
      <c r="HM16" s="62" t="str">
        <f t="shared" ref="HM16" si="1239">IF(HM$2=1,"cust complete","")</f>
        <v/>
      </c>
      <c r="HN16" s="907" t="str">
        <f t="shared" ref="HN16" si="1240">IF(HN$2=2,IF(OR(COUNT(HN7:HO7)=0,COUNT(HN7:HO7)=2),"Y","N"),"")</f>
        <v/>
      </c>
      <c r="HO16" s="169" t="str">
        <f t="shared" ref="HO16" si="1241">IF(HO$2=3,IF(OR(COUNT(HN8:HO8)=0,COUNT(HN8:HO8)=2),"Y","N"),"")</f>
        <v/>
      </c>
      <c r="HP16" s="170" t="str">
        <f t="shared" ref="HP16" si="1242">IF(HP$2=4,IF(OR(COUNT(HN9:HO9)=0,COUNT(HN9:HO9)=2),"Y","N"),"")</f>
        <v/>
      </c>
      <c r="HQ16" s="165" t="str">
        <f t="shared" ref="HQ16" si="1243">IF(HQ$2=5,IF(OR(COUNT(HN10:HO10)=0,COUNT(HN10:HO10)=2),"Y","N"),"")</f>
        <v/>
      </c>
      <c r="HR16" s="62"/>
      <c r="HS16" s="62" t="str">
        <f t="shared" ref="HS16" si="1244">IF(HS$2=1,"cust complete","")</f>
        <v/>
      </c>
      <c r="HT16" s="907" t="str">
        <f t="shared" ref="HT16" si="1245">IF(HT$2=2,IF(OR(COUNT(HT7:HU7)=0,COUNT(HT7:HU7)=2),"Y","N"),"")</f>
        <v/>
      </c>
      <c r="HU16" s="169" t="str">
        <f t="shared" ref="HU16" si="1246">IF(HU$2=3,IF(OR(COUNT(HT8:HU8)=0,COUNT(HT8:HU8)=2),"Y","N"),"")</f>
        <v/>
      </c>
      <c r="HV16" s="170" t="str">
        <f t="shared" ref="HV16" si="1247">IF(HV$2=4,IF(OR(COUNT(HT9:HU9)=0,COUNT(HT9:HU9)=2),"Y","N"),"")</f>
        <v/>
      </c>
      <c r="HW16" s="165" t="str">
        <f t="shared" ref="HW16" si="1248">IF(HW$2=5,IF(OR(COUNT(HT10:HU10)=0,COUNT(HT10:HU10)=2),"Y","N"),"")</f>
        <v/>
      </c>
      <c r="HX16" s="62"/>
      <c r="HY16" s="62" t="str">
        <f t="shared" ref="HY16" si="1249">IF(HY$2=1,"cust complete","")</f>
        <v/>
      </c>
      <c r="HZ16" s="907" t="str">
        <f t="shared" ref="HZ16" si="1250">IF(HZ$2=2,IF(OR(COUNT(HZ7:IA7)=0,COUNT(HZ7:IA7)=2),"Y","N"),"")</f>
        <v/>
      </c>
      <c r="IA16" s="169" t="str">
        <f t="shared" ref="IA16" si="1251">IF(IA$2=3,IF(OR(COUNT(HZ8:IA8)=0,COUNT(HZ8:IA8)=2),"Y","N"),"")</f>
        <v/>
      </c>
      <c r="IB16" s="170" t="str">
        <f t="shared" ref="IB16" si="1252">IF(IB$2=4,IF(OR(COUNT(HZ9:IA9)=0,COUNT(HZ9:IA9)=2),"Y","N"),"")</f>
        <v/>
      </c>
      <c r="IC16" s="165" t="str">
        <f t="shared" ref="IC16" si="1253">IF(IC$2=5,IF(OR(COUNT(HZ10:IA10)=0,COUNT(HZ10:IA10)=2),"Y","N"),"")</f>
        <v/>
      </c>
      <c r="ID16" s="62"/>
      <c r="IE16" s="62" t="str">
        <f t="shared" ref="IE16" si="1254">IF(IE$2=1,"cust complete","")</f>
        <v/>
      </c>
      <c r="IF16" s="907" t="str">
        <f t="shared" ref="IF16" si="1255">IF(IF$2=2,IF(OR(COUNT(IF7:IG7)=0,COUNT(IF7:IG7)=2),"Y","N"),"")</f>
        <v/>
      </c>
      <c r="IG16" s="169" t="str">
        <f t="shared" ref="IG16" si="1256">IF(IG$2=3,IF(OR(COUNT(IF8:IG8)=0,COUNT(IF8:IG8)=2),"Y","N"),"")</f>
        <v/>
      </c>
      <c r="IH16" s="170" t="str">
        <f t="shared" ref="IH16" si="1257">IF(IH$2=4,IF(OR(COUNT(IF9:IG9)=0,COUNT(IF9:IG9)=2),"Y","N"),"")</f>
        <v/>
      </c>
      <c r="II16" s="165" t="str">
        <f t="shared" ref="II16" si="1258">IF(II$2=5,IF(OR(COUNT(IF10:IG10)=0,COUNT(IF10:IG10)=2),"Y","N"),"")</f>
        <v/>
      </c>
      <c r="IJ16" s="62"/>
      <c r="IK16" s="62" t="str">
        <f t="shared" ref="IK16" si="1259">IF(IK$2=1,"cust complete","")</f>
        <v/>
      </c>
      <c r="IL16" s="907" t="str">
        <f t="shared" ref="IL16" si="1260">IF(IL$2=2,IF(OR(COUNT(IL7:IM7)=0,COUNT(IL7:IM7)=2),"Y","N"),"")</f>
        <v/>
      </c>
      <c r="IM16" s="169" t="str">
        <f t="shared" ref="IM16" si="1261">IF(IM$2=3,IF(OR(COUNT(IL8:IM8)=0,COUNT(IL8:IM8)=2),"Y","N"),"")</f>
        <v/>
      </c>
      <c r="IN16" s="170" t="str">
        <f t="shared" ref="IN16" si="1262">IF(IN$2=4,IF(OR(COUNT(IL9:IM9)=0,COUNT(IL9:IM9)=2),"Y","N"),"")</f>
        <v/>
      </c>
      <c r="IO16" s="165" t="str">
        <f t="shared" ref="IO16" si="1263">IF(IO$2=5,IF(OR(COUNT(IL10:IM10)=0,COUNT(IL10:IM10)=2),"Y","N"),"")</f>
        <v/>
      </c>
      <c r="IP16" s="62"/>
      <c r="IQ16" s="62" t="str">
        <f t="shared" ref="IQ16" si="1264">IF(IQ$2=1,"cust complete","")</f>
        <v/>
      </c>
      <c r="IR16" s="907" t="str">
        <f t="shared" ref="IR16" si="1265">IF(IR$2=2,IF(OR(COUNT(IR7:IS7)=0,COUNT(IR7:IS7)=2),"Y","N"),"")</f>
        <v/>
      </c>
      <c r="IS16" s="169" t="str">
        <f t="shared" ref="IS16" si="1266">IF(IS$2=3,IF(OR(COUNT(IR8:IS8)=0,COUNT(IR8:IS8)=2),"Y","N"),"")</f>
        <v/>
      </c>
      <c r="IT16" s="170" t="str">
        <f t="shared" ref="IT16" si="1267">IF(IT$2=4,IF(OR(COUNT(IR9:IS9)=0,COUNT(IR9:IS9)=2),"Y","N"),"")</f>
        <v/>
      </c>
      <c r="IU16" s="165" t="str">
        <f t="shared" ref="IU16" si="1268">IF(IU$2=5,IF(OR(COUNT(IR10:IS10)=0,COUNT(IR10:IS10)=2),"Y","N"),"")</f>
        <v/>
      </c>
      <c r="IV16" s="62"/>
      <c r="IW16" s="62" t="str">
        <f t="shared" ref="IW16" si="1269">IF(IW$2=1,"cust complete","")</f>
        <v/>
      </c>
      <c r="IX16" s="907" t="str">
        <f t="shared" ref="IX16" si="1270">IF(IX$2=2,IF(OR(COUNT(IX7:IY7)=0,COUNT(IX7:IY7)=2),"Y","N"),"")</f>
        <v/>
      </c>
      <c r="IY16" s="169" t="str">
        <f t="shared" ref="IY16" si="1271">IF(IY$2=3,IF(OR(COUNT(IX8:IY8)=0,COUNT(IX8:IY8)=2),"Y","N"),"")</f>
        <v/>
      </c>
      <c r="IZ16" s="170" t="str">
        <f t="shared" ref="IZ16" si="1272">IF(IZ$2=4,IF(OR(COUNT(IX9:IY9)=0,COUNT(IX9:IY9)=2),"Y","N"),"")</f>
        <v/>
      </c>
      <c r="JA16" s="165" t="str">
        <f t="shared" ref="JA16" si="1273">IF(JA$2=5,IF(OR(COUNT(IX10:IY10)=0,COUNT(IX10:IY10)=2),"Y","N"),"")</f>
        <v/>
      </c>
      <c r="JB16" s="62"/>
      <c r="JC16" s="62" t="str">
        <f t="shared" ref="JC16" si="1274">IF(JC$2=1,"cust complete","")</f>
        <v/>
      </c>
      <c r="JD16" s="907" t="str">
        <f t="shared" ref="JD16" si="1275">IF(JD$2=2,IF(OR(COUNT(JD7:JE7)=0,COUNT(JD7:JE7)=2),"Y","N"),"")</f>
        <v/>
      </c>
      <c r="JE16" s="169" t="str">
        <f t="shared" ref="JE16" si="1276">IF(JE$2=3,IF(OR(COUNT(JD8:JE8)=0,COUNT(JD8:JE8)=2),"Y","N"),"")</f>
        <v/>
      </c>
      <c r="JF16" s="170" t="str">
        <f t="shared" ref="JF16" si="1277">IF(JF$2=4,IF(OR(COUNT(JD9:JE9)=0,COUNT(JD9:JE9)=2),"Y","N"),"")</f>
        <v/>
      </c>
      <c r="JG16" s="165" t="str">
        <f t="shared" ref="JG16" si="1278">IF(JG$2=5,IF(OR(COUNT(JD10:JE10)=0,COUNT(JD10:JE10)=2),"Y","N"),"")</f>
        <v/>
      </c>
      <c r="JH16" s="62"/>
      <c r="JI16" s="62" t="str">
        <f t="shared" ref="JI16" si="1279">IF(JI$2=1,"cust complete","")</f>
        <v/>
      </c>
      <c r="JJ16" s="907" t="str">
        <f t="shared" ref="JJ16" si="1280">IF(JJ$2=2,IF(OR(COUNT(JJ7:JK7)=0,COUNT(JJ7:JK7)=2),"Y","N"),"")</f>
        <v/>
      </c>
      <c r="JK16" s="169" t="str">
        <f t="shared" ref="JK16" si="1281">IF(JK$2=3,IF(OR(COUNT(JJ8:JK8)=0,COUNT(JJ8:JK8)=2),"Y","N"),"")</f>
        <v/>
      </c>
      <c r="JL16" s="170" t="str">
        <f t="shared" ref="JL16" si="1282">IF(JL$2=4,IF(OR(COUNT(JJ9:JK9)=0,COUNT(JJ9:JK9)=2),"Y","N"),"")</f>
        <v/>
      </c>
      <c r="JM16" s="165" t="str">
        <f t="shared" ref="JM16" si="1283">IF(JM$2=5,IF(OR(COUNT(JJ10:JK10)=0,COUNT(JJ10:JK10)=2),"Y","N"),"")</f>
        <v/>
      </c>
      <c r="JN16" s="62"/>
      <c r="JO16" s="62" t="str">
        <f t="shared" ref="JO16" si="1284">IF(JO$2=1,"cust complete","")</f>
        <v/>
      </c>
      <c r="JP16" s="907" t="str">
        <f t="shared" ref="JP16" si="1285">IF(JP$2=2,IF(OR(COUNT(JP7:JQ7)=0,COUNT(JP7:JQ7)=2),"Y","N"),"")</f>
        <v/>
      </c>
      <c r="JQ16" s="169" t="str">
        <f t="shared" ref="JQ16" si="1286">IF(JQ$2=3,IF(OR(COUNT(JP8:JQ8)=0,COUNT(JP8:JQ8)=2),"Y","N"),"")</f>
        <v/>
      </c>
      <c r="JR16" s="170" t="str">
        <f t="shared" ref="JR16" si="1287">IF(JR$2=4,IF(OR(COUNT(JP9:JQ9)=0,COUNT(JP9:JQ9)=2),"Y","N"),"")</f>
        <v/>
      </c>
      <c r="JS16" s="165" t="str">
        <f t="shared" ref="JS16" si="1288">IF(JS$2=5,IF(OR(COUNT(JP10:JQ10)=0,COUNT(JP10:JQ10)=2),"Y","N"),"")</f>
        <v/>
      </c>
      <c r="JT16" s="62"/>
      <c r="JU16" s="62" t="str">
        <f t="shared" ref="JU16" si="1289">IF(JU$2=1,"cust complete","")</f>
        <v/>
      </c>
      <c r="JV16" s="907" t="str">
        <f t="shared" ref="JV16" si="1290">IF(JV$2=2,IF(OR(COUNT(JV7:JW7)=0,COUNT(JV7:JW7)=2),"Y","N"),"")</f>
        <v/>
      </c>
      <c r="JW16" s="169" t="str">
        <f t="shared" ref="JW16" si="1291">IF(JW$2=3,IF(OR(COUNT(JV8:JW8)=0,COUNT(JV8:JW8)=2),"Y","N"),"")</f>
        <v/>
      </c>
      <c r="JX16" s="170" t="str">
        <f t="shared" ref="JX16" si="1292">IF(JX$2=4,IF(OR(COUNT(JV9:JW9)=0,COUNT(JV9:JW9)=2),"Y","N"),"")</f>
        <v/>
      </c>
      <c r="JY16" s="165" t="str">
        <f t="shared" ref="JY16" si="1293">IF(JY$2=5,IF(OR(COUNT(JV10:JW10)=0,COUNT(JV10:JW10)=2),"Y","N"),"")</f>
        <v/>
      </c>
      <c r="JZ16" s="62"/>
      <c r="KA16" s="62" t="str">
        <f t="shared" ref="KA16" si="1294">IF(KA$2=1,"cust complete","")</f>
        <v/>
      </c>
      <c r="KB16" s="907" t="str">
        <f t="shared" ref="KB16" si="1295">IF(KB$2=2,IF(OR(COUNT(KB7:KC7)=0,COUNT(KB7:KC7)=2),"Y","N"),"")</f>
        <v/>
      </c>
      <c r="KC16" s="169" t="str">
        <f t="shared" ref="KC16" si="1296">IF(KC$2=3,IF(OR(COUNT(KB8:KC8)=0,COUNT(KB8:KC8)=2),"Y","N"),"")</f>
        <v/>
      </c>
      <c r="KD16" s="170" t="str">
        <f t="shared" ref="KD16" si="1297">IF(KD$2=4,IF(OR(COUNT(KB9:KC9)=0,COUNT(KB9:KC9)=2),"Y","N"),"")</f>
        <v/>
      </c>
      <c r="KE16" s="165" t="str">
        <f t="shared" ref="KE16" si="1298">IF(KE$2=5,IF(OR(COUNT(KB10:KC10)=0,COUNT(KB10:KC10)=2),"Y","N"),"")</f>
        <v/>
      </c>
      <c r="KF16" s="62"/>
      <c r="KG16" s="62" t="str">
        <f t="shared" ref="KG16" si="1299">IF(KG$2=1,"cust complete","")</f>
        <v/>
      </c>
      <c r="KH16" s="907" t="str">
        <f t="shared" ref="KH16" si="1300">IF(KH$2=2,IF(OR(COUNT(KH7:KI7)=0,COUNT(KH7:KI7)=2),"Y","N"),"")</f>
        <v/>
      </c>
      <c r="KI16" s="169" t="str">
        <f t="shared" ref="KI16" si="1301">IF(KI$2=3,IF(OR(COUNT(KH8:KI8)=0,COUNT(KH8:KI8)=2),"Y","N"),"")</f>
        <v/>
      </c>
      <c r="KJ16" s="170" t="str">
        <f t="shared" ref="KJ16" si="1302">IF(KJ$2=4,IF(OR(COUNT(KH9:KI9)=0,COUNT(KH9:KI9)=2),"Y","N"),"")</f>
        <v/>
      </c>
      <c r="KK16" s="165" t="str">
        <f t="shared" ref="KK16" si="1303">IF(KK$2=5,IF(OR(COUNT(KH10:KI10)=0,COUNT(KH10:KI10)=2),"Y","N"),"")</f>
        <v/>
      </c>
      <c r="KL16" s="62"/>
      <c r="KM16" s="62" t="str">
        <f t="shared" ref="KM16" si="1304">IF(KM$2=1,"cust complete","")</f>
        <v/>
      </c>
      <c r="KN16" s="907" t="str">
        <f t="shared" ref="KN16" si="1305">IF(KN$2=2,IF(OR(COUNT(KN7:KO7)=0,COUNT(KN7:KO7)=2),"Y","N"),"")</f>
        <v/>
      </c>
      <c r="KO16" s="169" t="str">
        <f t="shared" ref="KO16" si="1306">IF(KO$2=3,IF(OR(COUNT(KN8:KO8)=0,COUNT(KN8:KO8)=2),"Y","N"),"")</f>
        <v/>
      </c>
      <c r="KP16" s="170" t="str">
        <f t="shared" ref="KP16" si="1307">IF(KP$2=4,IF(OR(COUNT(KN9:KO9)=0,COUNT(KN9:KO9)=2),"Y","N"),"")</f>
        <v/>
      </c>
      <c r="KQ16" s="165" t="str">
        <f t="shared" ref="KQ16" si="1308">IF(KQ$2=5,IF(OR(COUNT(KN10:KO10)=0,COUNT(KN10:KO10)=2),"Y","N"),"")</f>
        <v/>
      </c>
      <c r="KR16" s="62"/>
      <c r="KS16" s="62" t="str">
        <f t="shared" ref="KS16" si="1309">IF(KS$2=1,"cust complete","")</f>
        <v/>
      </c>
      <c r="KT16" s="907" t="str">
        <f t="shared" ref="KT16" si="1310">IF(KT$2=2,IF(OR(COUNT(KT7:KU7)=0,COUNT(KT7:KU7)=2),"Y","N"),"")</f>
        <v/>
      </c>
      <c r="KU16" s="169" t="str">
        <f t="shared" ref="KU16" si="1311">IF(KU$2=3,IF(OR(COUNT(KT8:KU8)=0,COUNT(KT8:KU8)=2),"Y","N"),"")</f>
        <v/>
      </c>
      <c r="KV16" s="170" t="str">
        <f t="shared" ref="KV16" si="1312">IF(KV$2=4,IF(OR(COUNT(KT9:KU9)=0,COUNT(KT9:KU9)=2),"Y","N"),"")</f>
        <v/>
      </c>
      <c r="KW16" s="165" t="str">
        <f t="shared" ref="KW16" si="1313">IF(KW$2=5,IF(OR(COUNT(KT10:KU10)=0,COUNT(KT10:KU10)=2),"Y","N"),"")</f>
        <v/>
      </c>
      <c r="KX16" s="62"/>
      <c r="KY16" s="62" t="str">
        <f t="shared" ref="KY16" si="1314">IF(KY$2=1,"cust complete","")</f>
        <v/>
      </c>
      <c r="KZ16" s="907" t="str">
        <f t="shared" ref="KZ16" si="1315">IF(KZ$2=2,IF(OR(COUNT(KZ7:LA7)=0,COUNT(KZ7:LA7)=2),"Y","N"),"")</f>
        <v/>
      </c>
      <c r="LA16" s="169" t="str">
        <f t="shared" ref="LA16" si="1316">IF(LA$2=3,IF(OR(COUNT(KZ8:LA8)=0,COUNT(KZ8:LA8)=2),"Y","N"),"")</f>
        <v/>
      </c>
      <c r="LB16" s="170" t="str">
        <f t="shared" ref="LB16" si="1317">IF(LB$2=4,IF(OR(COUNT(KZ9:LA9)=0,COUNT(KZ9:LA9)=2),"Y","N"),"")</f>
        <v/>
      </c>
      <c r="LC16" s="165" t="str">
        <f t="shared" ref="LC16" si="1318">IF(LC$2=5,IF(OR(COUNT(KZ10:LA10)=0,COUNT(KZ10:LA10)=2),"Y","N"),"")</f>
        <v/>
      </c>
      <c r="LD16" s="62"/>
    </row>
    <row r="17" spans="1:316" s="71" customFormat="1" ht="6" customHeight="1" x14ac:dyDescent="0.2">
      <c r="A17" s="62"/>
      <c r="B17" s="62"/>
      <c r="C17" s="62"/>
      <c r="D17" s="62"/>
      <c r="E17" s="62"/>
      <c r="F17" s="62" t="s">
        <v>77</v>
      </c>
      <c r="G17" s="114"/>
      <c r="K17" s="116"/>
      <c r="L17" s="116"/>
      <c r="M17" s="140"/>
      <c r="N17" s="117"/>
      <c r="P17" s="72"/>
      <c r="Q17" s="832"/>
      <c r="R17" s="282"/>
      <c r="S17" s="832"/>
      <c r="T17" s="832"/>
      <c r="U17" s="120"/>
      <c r="V17" s="72"/>
      <c r="W17" s="832"/>
      <c r="X17" s="282"/>
      <c r="Y17" s="832"/>
      <c r="Z17" s="832"/>
      <c r="AA17" s="122"/>
      <c r="AB17" s="72"/>
      <c r="AC17" s="832"/>
      <c r="AD17" s="282"/>
      <c r="AE17" s="832"/>
      <c r="AF17" s="832"/>
      <c r="AG17" s="122"/>
      <c r="AH17" s="72"/>
      <c r="AI17" s="832"/>
      <c r="AJ17" s="282"/>
      <c r="AK17" s="832"/>
      <c r="AL17" s="172"/>
      <c r="AM17" s="122"/>
      <c r="AN17" s="72"/>
      <c r="AO17" s="832"/>
      <c r="AP17" s="282"/>
      <c r="AQ17" s="832"/>
      <c r="AR17" s="172"/>
      <c r="AS17" s="122"/>
      <c r="AT17" s="72"/>
      <c r="AU17" s="832"/>
      <c r="AV17" s="282"/>
      <c r="AW17" s="832"/>
      <c r="AX17" s="172"/>
      <c r="AY17" s="122"/>
      <c r="AZ17" s="72"/>
      <c r="BA17" s="832"/>
      <c r="BB17" s="282"/>
      <c r="BC17" s="832"/>
      <c r="BD17" s="172"/>
      <c r="BE17" s="122"/>
      <c r="BF17" s="72"/>
      <c r="BG17" s="832"/>
      <c r="BH17" s="282"/>
      <c r="BI17" s="832"/>
      <c r="BJ17" s="172"/>
      <c r="BK17" s="122"/>
      <c r="BL17" s="72"/>
      <c r="BM17" s="832"/>
      <c r="BN17" s="282"/>
      <c r="BO17" s="832"/>
      <c r="BP17" s="172"/>
      <c r="BQ17" s="122"/>
      <c r="BR17" s="72"/>
      <c r="BS17" s="832"/>
      <c r="BT17" s="282"/>
      <c r="BU17" s="832"/>
      <c r="BV17" s="172"/>
      <c r="BW17" s="122"/>
      <c r="BX17" s="72"/>
      <c r="BY17" s="832"/>
      <c r="BZ17" s="282"/>
      <c r="CA17" s="832"/>
      <c r="CB17" s="172"/>
      <c r="CC17" s="122"/>
      <c r="CD17" s="72"/>
      <c r="CE17" s="832"/>
      <c r="CF17" s="282"/>
      <c r="CG17" s="832"/>
      <c r="CH17" s="172"/>
      <c r="CI17" s="122"/>
      <c r="CJ17" s="72"/>
      <c r="CK17" s="832"/>
      <c r="CL17" s="282"/>
      <c r="CM17" s="832"/>
      <c r="CN17" s="172"/>
      <c r="CO17" s="122"/>
      <c r="CP17" s="72"/>
      <c r="CQ17" s="832"/>
      <c r="CR17" s="282"/>
      <c r="CS17" s="832"/>
      <c r="CT17" s="172"/>
      <c r="CU17" s="122"/>
      <c r="CV17" s="72"/>
      <c r="CW17" s="832"/>
      <c r="CX17" s="282"/>
      <c r="CY17" s="832"/>
      <c r="CZ17" s="172"/>
      <c r="DA17" s="122"/>
      <c r="DB17" s="72"/>
      <c r="DC17" s="832"/>
      <c r="DD17" s="282"/>
      <c r="DE17" s="832"/>
      <c r="DF17" s="172"/>
      <c r="DG17" s="122"/>
      <c r="DH17" s="72"/>
      <c r="DI17" s="832"/>
      <c r="DJ17" s="282"/>
      <c r="DK17" s="832"/>
      <c r="DL17" s="172"/>
      <c r="DM17" s="122"/>
      <c r="DN17" s="72"/>
      <c r="DO17" s="832"/>
      <c r="DP17" s="282"/>
      <c r="DQ17" s="832"/>
      <c r="DR17" s="172"/>
      <c r="DS17" s="122"/>
      <c r="DT17" s="72"/>
      <c r="DU17" s="832"/>
      <c r="DV17" s="282"/>
      <c r="DW17" s="832"/>
      <c r="DX17" s="172"/>
      <c r="DY17" s="122"/>
      <c r="DZ17" s="72"/>
      <c r="EA17" s="832"/>
      <c r="EB17" s="282"/>
      <c r="EC17" s="832"/>
      <c r="ED17" s="172"/>
      <c r="EE17" s="122"/>
      <c r="EF17" s="72"/>
      <c r="EG17" s="832"/>
      <c r="EH17" s="282"/>
      <c r="EI17" s="832"/>
      <c r="EJ17" s="172"/>
      <c r="EK17" s="122"/>
      <c r="EL17" s="72"/>
      <c r="EM17" s="832"/>
      <c r="EN17" s="282"/>
      <c r="EO17" s="832"/>
      <c r="EP17" s="172"/>
      <c r="EQ17" s="122"/>
      <c r="ER17" s="72"/>
      <c r="ES17" s="832"/>
      <c r="ET17" s="282"/>
      <c r="EU17" s="832"/>
      <c r="EV17" s="172"/>
      <c r="EW17" s="122"/>
      <c r="EX17" s="72"/>
      <c r="EY17" s="832"/>
      <c r="EZ17" s="282"/>
      <c r="FA17" s="832"/>
      <c r="FB17" s="172"/>
      <c r="FC17" s="122"/>
      <c r="FD17" s="72"/>
      <c r="FE17" s="832"/>
      <c r="FF17" s="282"/>
      <c r="FG17" s="832"/>
      <c r="FH17" s="172"/>
      <c r="FI17" s="122"/>
      <c r="FJ17" s="72"/>
      <c r="FK17" s="832"/>
      <c r="FL17" s="282"/>
      <c r="FM17" s="832"/>
      <c r="FN17" s="172"/>
      <c r="FO17" s="122"/>
      <c r="FP17" s="72"/>
      <c r="FQ17" s="832"/>
      <c r="FR17" s="282"/>
      <c r="FS17" s="832"/>
      <c r="FT17" s="172"/>
      <c r="FU17" s="122"/>
      <c r="FV17" s="72"/>
      <c r="FW17" s="832"/>
      <c r="FX17" s="282"/>
      <c r="FY17" s="832"/>
      <c r="FZ17" s="172"/>
      <c r="GA17" s="122"/>
      <c r="GB17" s="72"/>
      <c r="GC17" s="832"/>
      <c r="GD17" s="282"/>
      <c r="GE17" s="832"/>
      <c r="GF17" s="172"/>
      <c r="GG17" s="122"/>
      <c r="GH17" s="72"/>
      <c r="GI17" s="832"/>
      <c r="GJ17" s="282"/>
      <c r="GK17" s="832"/>
      <c r="GL17" s="172"/>
      <c r="GM17" s="122"/>
      <c r="GN17" s="72"/>
      <c r="GO17" s="832"/>
      <c r="GP17" s="282"/>
      <c r="GQ17" s="832"/>
      <c r="GR17" s="172"/>
      <c r="GS17" s="122"/>
      <c r="GT17" s="72"/>
      <c r="GU17" s="832"/>
      <c r="GV17" s="282"/>
      <c r="GW17" s="832"/>
      <c r="GX17" s="172"/>
      <c r="GY17" s="122"/>
      <c r="GZ17" s="72"/>
      <c r="HA17" s="832"/>
      <c r="HB17" s="282"/>
      <c r="HC17" s="832"/>
      <c r="HD17" s="172"/>
      <c r="HE17" s="122"/>
      <c r="HF17" s="72"/>
      <c r="HG17" s="832"/>
      <c r="HH17" s="282"/>
      <c r="HI17" s="832"/>
      <c r="HJ17" s="172"/>
      <c r="HK17" s="122"/>
      <c r="HL17" s="72"/>
      <c r="HM17" s="832"/>
      <c r="HN17" s="282"/>
      <c r="HO17" s="832"/>
      <c r="HP17" s="172"/>
      <c r="HQ17" s="122"/>
      <c r="HR17" s="72"/>
      <c r="HS17" s="832"/>
      <c r="HT17" s="282"/>
      <c r="HU17" s="832"/>
      <c r="HV17" s="172"/>
      <c r="HW17" s="122"/>
      <c r="HX17" s="72"/>
      <c r="HY17" s="832"/>
      <c r="HZ17" s="282"/>
      <c r="IA17" s="832"/>
      <c r="IB17" s="172"/>
      <c r="IC17" s="122"/>
      <c r="ID17" s="72"/>
      <c r="IE17" s="832"/>
      <c r="IF17" s="282"/>
      <c r="IG17" s="832"/>
      <c r="IH17" s="172"/>
      <c r="II17" s="122"/>
      <c r="IJ17" s="72"/>
      <c r="IK17" s="832"/>
      <c r="IL17" s="282"/>
      <c r="IM17" s="832"/>
      <c r="IN17" s="172"/>
      <c r="IO17" s="122"/>
      <c r="IP17" s="72"/>
      <c r="IQ17" s="832"/>
      <c r="IR17" s="282"/>
      <c r="IS17" s="832"/>
      <c r="IT17" s="172"/>
      <c r="IU17" s="122"/>
      <c r="IV17" s="72"/>
      <c r="IW17" s="832"/>
      <c r="IX17" s="282"/>
      <c r="IY17" s="832"/>
      <c r="IZ17" s="172"/>
      <c r="JA17" s="122"/>
      <c r="JB17" s="72"/>
      <c r="JC17" s="832"/>
      <c r="JD17" s="282"/>
      <c r="JE17" s="832"/>
      <c r="JF17" s="832"/>
      <c r="JG17" s="122"/>
      <c r="JH17" s="72"/>
      <c r="JJ17" s="909"/>
      <c r="JM17" s="122"/>
      <c r="JP17" s="909"/>
      <c r="JS17" s="122"/>
      <c r="JV17" s="909"/>
      <c r="JY17" s="122"/>
      <c r="KB17" s="909"/>
      <c r="KE17" s="122"/>
      <c r="KH17" s="909"/>
      <c r="KK17" s="122"/>
      <c r="KN17" s="909"/>
      <c r="KQ17" s="122"/>
      <c r="KT17" s="909"/>
      <c r="KW17" s="122"/>
      <c r="KZ17" s="909"/>
      <c r="LC17" s="122"/>
    </row>
    <row r="18" spans="1:316" s="82" customFormat="1" ht="12.75" customHeight="1" x14ac:dyDescent="0.2">
      <c r="A18" s="62"/>
      <c r="B18" s="62"/>
      <c r="C18" s="62"/>
      <c r="D18" s="62"/>
      <c r="E18" s="62"/>
      <c r="F18" s="62" t="s">
        <v>77</v>
      </c>
      <c r="G18" s="114"/>
      <c r="J18" s="82" t="s">
        <v>55</v>
      </c>
      <c r="K18" s="173"/>
      <c r="L18" s="173"/>
      <c r="M18" s="174"/>
      <c r="N18" s="175"/>
      <c r="P18" s="83"/>
      <c r="Q18" s="176"/>
      <c r="R18" s="176"/>
      <c r="S18" s="176"/>
      <c r="T18" s="176"/>
      <c r="U18" s="177">
        <f>IF(T$2=4,U11-U14,"")</f>
        <v>226.19047619047615</v>
      </c>
      <c r="V18" s="178"/>
      <c r="W18" s="176"/>
      <c r="X18" s="176"/>
      <c r="Y18" s="176"/>
      <c r="Z18" s="176"/>
      <c r="AA18" s="177">
        <f t="shared" ref="AA18" si="1319">IF(Z$2=4,AA11-AA14,"")</f>
        <v>78.095238095238074</v>
      </c>
      <c r="AB18" s="178"/>
      <c r="AC18" s="176"/>
      <c r="AD18" s="176"/>
      <c r="AE18" s="176"/>
      <c r="AF18" s="176"/>
      <c r="AG18" s="177">
        <f t="shared" ref="AG18" si="1320">IF(AF$2=4,AG11-AG14,"")</f>
        <v>195.71428571428578</v>
      </c>
      <c r="AH18" s="178"/>
      <c r="AI18" s="176"/>
      <c r="AJ18" s="176"/>
      <c r="AK18" s="176"/>
      <c r="AL18" s="176"/>
      <c r="AM18" s="177" t="str">
        <f t="shared" ref="AM18" si="1321">IF(AL$2=4,AM11-AM14,"")</f>
        <v/>
      </c>
      <c r="AN18" s="178"/>
      <c r="AO18" s="176"/>
      <c r="AP18" s="176"/>
      <c r="AQ18" s="176"/>
      <c r="AR18" s="176"/>
      <c r="AS18" s="177" t="str">
        <f t="shared" ref="AS18" si="1322">IF(AR$2=4,AS11-AS14,"")</f>
        <v/>
      </c>
      <c r="AT18" s="178"/>
      <c r="AU18" s="176"/>
      <c r="AV18" s="176"/>
      <c r="AW18" s="176"/>
      <c r="AX18" s="176"/>
      <c r="AY18" s="177" t="str">
        <f t="shared" ref="AY18" si="1323">IF(AX$2=4,AY11-AY14,"")</f>
        <v/>
      </c>
      <c r="AZ18" s="178"/>
      <c r="BA18" s="176"/>
      <c r="BB18" s="176"/>
      <c r="BC18" s="176"/>
      <c r="BD18" s="176"/>
      <c r="BE18" s="177" t="str">
        <f t="shared" ref="BE18" si="1324">IF(BD$2=4,BE11-BE14,"")</f>
        <v/>
      </c>
      <c r="BF18" s="178"/>
      <c r="BG18" s="176"/>
      <c r="BH18" s="176"/>
      <c r="BI18" s="176"/>
      <c r="BJ18" s="176"/>
      <c r="BK18" s="177" t="str">
        <f t="shared" ref="BK18" si="1325">IF(BJ$2=4,BK11-BK14,"")</f>
        <v/>
      </c>
      <c r="BL18" s="178"/>
      <c r="BM18" s="176"/>
      <c r="BN18" s="176"/>
      <c r="BO18" s="176"/>
      <c r="BP18" s="176"/>
      <c r="BQ18" s="177" t="str">
        <f t="shared" ref="BQ18" si="1326">IF(BP$2=4,BQ11-BQ14,"")</f>
        <v/>
      </c>
      <c r="BR18" s="178"/>
      <c r="BS18" s="176"/>
      <c r="BT18" s="176"/>
      <c r="BU18" s="176"/>
      <c r="BV18" s="176"/>
      <c r="BW18" s="177" t="str">
        <f t="shared" ref="BW18" si="1327">IF(BV$2=4,BW11-BW14,"")</f>
        <v/>
      </c>
      <c r="BX18" s="178"/>
      <c r="BY18" s="176"/>
      <c r="BZ18" s="176"/>
      <c r="CA18" s="176"/>
      <c r="CB18" s="176"/>
      <c r="CC18" s="177" t="str">
        <f t="shared" ref="CC18" si="1328">IF(CB$2=4,CC11-CC14,"")</f>
        <v/>
      </c>
      <c r="CD18" s="178"/>
      <c r="CE18" s="176"/>
      <c r="CF18" s="176"/>
      <c r="CG18" s="176"/>
      <c r="CH18" s="176"/>
      <c r="CI18" s="177" t="str">
        <f t="shared" ref="CI18" si="1329">IF(CH$2=4,CI11-CI14,"")</f>
        <v/>
      </c>
      <c r="CJ18" s="178"/>
      <c r="CK18" s="176"/>
      <c r="CL18" s="176"/>
      <c r="CM18" s="176"/>
      <c r="CN18" s="176"/>
      <c r="CO18" s="177" t="str">
        <f t="shared" ref="CO18" si="1330">IF(CN$2=4,CO11-CO14,"")</f>
        <v/>
      </c>
      <c r="CP18" s="178"/>
      <c r="CQ18" s="176"/>
      <c r="CR18" s="176"/>
      <c r="CS18" s="176"/>
      <c r="CT18" s="176"/>
      <c r="CU18" s="177" t="str">
        <f t="shared" ref="CU18" si="1331">IF(CT$2=4,CU11-CU14,"")</f>
        <v/>
      </c>
      <c r="CV18" s="178"/>
      <c r="CW18" s="176"/>
      <c r="CX18" s="176"/>
      <c r="CY18" s="176"/>
      <c r="CZ18" s="176"/>
      <c r="DA18" s="177" t="str">
        <f t="shared" ref="DA18" si="1332">IF(CZ$2=4,DA11-DA14,"")</f>
        <v/>
      </c>
      <c r="DB18" s="178"/>
      <c r="DC18" s="176"/>
      <c r="DD18" s="176"/>
      <c r="DE18" s="176"/>
      <c r="DF18" s="176"/>
      <c r="DG18" s="177" t="str">
        <f t="shared" ref="DG18" si="1333">IF(DF$2=4,DG11-DG14,"")</f>
        <v/>
      </c>
      <c r="DH18" s="178"/>
      <c r="DI18" s="176"/>
      <c r="DJ18" s="176"/>
      <c r="DK18" s="176"/>
      <c r="DL18" s="176"/>
      <c r="DM18" s="177" t="str">
        <f t="shared" ref="DM18" si="1334">IF(DL$2=4,DM11-DM14,"")</f>
        <v/>
      </c>
      <c r="DN18" s="178"/>
      <c r="DO18" s="176"/>
      <c r="DP18" s="176"/>
      <c r="DQ18" s="176"/>
      <c r="DR18" s="176"/>
      <c r="DS18" s="177" t="str">
        <f t="shared" ref="DS18" si="1335">IF(DR$2=4,DS11-DS14,"")</f>
        <v/>
      </c>
      <c r="DT18" s="178"/>
      <c r="DU18" s="176"/>
      <c r="DV18" s="176"/>
      <c r="DW18" s="176"/>
      <c r="DX18" s="176"/>
      <c r="DY18" s="177" t="str">
        <f t="shared" ref="DY18" si="1336">IF(DX$2=4,DY11-DY14,"")</f>
        <v/>
      </c>
      <c r="DZ18" s="178"/>
      <c r="EA18" s="176"/>
      <c r="EB18" s="176"/>
      <c r="EC18" s="176"/>
      <c r="ED18" s="176"/>
      <c r="EE18" s="177" t="str">
        <f t="shared" ref="EE18" si="1337">IF(ED$2=4,EE11-EE14,"")</f>
        <v/>
      </c>
      <c r="EF18" s="178"/>
      <c r="EG18" s="176"/>
      <c r="EH18" s="176"/>
      <c r="EI18" s="176"/>
      <c r="EJ18" s="176"/>
      <c r="EK18" s="177" t="str">
        <f t="shared" ref="EK18" si="1338">IF(EJ$2=4,EK11-EK14,"")</f>
        <v/>
      </c>
      <c r="EL18" s="178"/>
      <c r="EM18" s="176"/>
      <c r="EN18" s="176"/>
      <c r="EO18" s="176"/>
      <c r="EP18" s="176"/>
      <c r="EQ18" s="177" t="str">
        <f t="shared" ref="EQ18" si="1339">IF(EP$2=4,EQ11-EQ14,"")</f>
        <v/>
      </c>
      <c r="ER18" s="178"/>
      <c r="ES18" s="176"/>
      <c r="ET18" s="176"/>
      <c r="EU18" s="176"/>
      <c r="EV18" s="176"/>
      <c r="EW18" s="177" t="str">
        <f t="shared" ref="EW18" si="1340">IF(EV$2=4,EW11-EW14,"")</f>
        <v/>
      </c>
      <c r="EX18" s="178"/>
      <c r="EY18" s="176"/>
      <c r="EZ18" s="176"/>
      <c r="FA18" s="176"/>
      <c r="FB18" s="176"/>
      <c r="FC18" s="177" t="str">
        <f t="shared" ref="FC18" si="1341">IF(FB$2=4,FC11-FC14,"")</f>
        <v/>
      </c>
      <c r="FD18" s="178"/>
      <c r="FE18" s="176"/>
      <c r="FF18" s="176"/>
      <c r="FG18" s="176"/>
      <c r="FH18" s="176"/>
      <c r="FI18" s="177" t="str">
        <f t="shared" ref="FI18" si="1342">IF(FH$2=4,FI11-FI14,"")</f>
        <v/>
      </c>
      <c r="FJ18" s="178"/>
      <c r="FK18" s="176"/>
      <c r="FL18" s="176"/>
      <c r="FM18" s="176"/>
      <c r="FN18" s="176"/>
      <c r="FO18" s="177" t="str">
        <f t="shared" ref="FO18" si="1343">IF(FN$2=4,FO11-FO14,"")</f>
        <v/>
      </c>
      <c r="FP18" s="178"/>
      <c r="FQ18" s="176"/>
      <c r="FR18" s="176"/>
      <c r="FS18" s="176"/>
      <c r="FT18" s="176"/>
      <c r="FU18" s="177" t="str">
        <f t="shared" ref="FU18" si="1344">IF(FT$2=4,FU11-FU14,"")</f>
        <v/>
      </c>
      <c r="FV18" s="178"/>
      <c r="FW18" s="176"/>
      <c r="FX18" s="176"/>
      <c r="FY18" s="176"/>
      <c r="FZ18" s="176"/>
      <c r="GA18" s="177" t="str">
        <f t="shared" ref="GA18" si="1345">IF(FZ$2=4,GA11-GA14,"")</f>
        <v/>
      </c>
      <c r="GB18" s="178"/>
      <c r="GC18" s="176"/>
      <c r="GD18" s="176"/>
      <c r="GE18" s="176"/>
      <c r="GF18" s="176"/>
      <c r="GG18" s="177" t="str">
        <f t="shared" ref="GG18" si="1346">IF(GF$2=4,GG11-GG14,"")</f>
        <v/>
      </c>
      <c r="GH18" s="178"/>
      <c r="GI18" s="176"/>
      <c r="GJ18" s="176"/>
      <c r="GK18" s="176"/>
      <c r="GL18" s="176"/>
      <c r="GM18" s="177" t="str">
        <f t="shared" ref="GM18" si="1347">IF(GL$2=4,GM11-GM14,"")</f>
        <v/>
      </c>
      <c r="GN18" s="178"/>
      <c r="GO18" s="176"/>
      <c r="GP18" s="176"/>
      <c r="GQ18" s="176"/>
      <c r="GR18" s="176"/>
      <c r="GS18" s="177" t="str">
        <f t="shared" ref="GS18" si="1348">IF(GR$2=4,GS11-GS14,"")</f>
        <v/>
      </c>
      <c r="GT18" s="178"/>
      <c r="GU18" s="176"/>
      <c r="GV18" s="176"/>
      <c r="GW18" s="176"/>
      <c r="GX18" s="176"/>
      <c r="GY18" s="177" t="str">
        <f t="shared" ref="GY18" si="1349">IF(GX$2=4,GY11-GY14,"")</f>
        <v/>
      </c>
      <c r="GZ18" s="178"/>
      <c r="HA18" s="176"/>
      <c r="HB18" s="176"/>
      <c r="HC18" s="176"/>
      <c r="HD18" s="176"/>
      <c r="HE18" s="177" t="str">
        <f t="shared" ref="HE18" si="1350">IF(HD$2=4,HE11-HE14,"")</f>
        <v/>
      </c>
      <c r="HF18" s="178"/>
      <c r="HG18" s="176"/>
      <c r="HH18" s="176"/>
      <c r="HI18" s="176"/>
      <c r="HJ18" s="176"/>
      <c r="HK18" s="177" t="str">
        <f t="shared" ref="HK18" si="1351">IF(HJ$2=4,HK11-HK14,"")</f>
        <v/>
      </c>
      <c r="HL18" s="178"/>
      <c r="HM18" s="176"/>
      <c r="HN18" s="176"/>
      <c r="HO18" s="176"/>
      <c r="HP18" s="176"/>
      <c r="HQ18" s="177" t="str">
        <f t="shared" ref="HQ18" si="1352">IF(HP$2=4,HQ11-HQ14,"")</f>
        <v/>
      </c>
      <c r="HR18" s="178"/>
      <c r="HS18" s="176"/>
      <c r="HT18" s="176"/>
      <c r="HU18" s="176"/>
      <c r="HV18" s="176"/>
      <c r="HW18" s="177" t="str">
        <f t="shared" ref="HW18" si="1353">IF(HV$2=4,HW11-HW14,"")</f>
        <v/>
      </c>
      <c r="HX18" s="178"/>
      <c r="HY18" s="176"/>
      <c r="HZ18" s="176"/>
      <c r="IA18" s="176"/>
      <c r="IB18" s="176"/>
      <c r="IC18" s="177" t="str">
        <f t="shared" ref="IC18" si="1354">IF(IB$2=4,IC11-IC14,"")</f>
        <v/>
      </c>
      <c r="ID18" s="178"/>
      <c r="IE18" s="176"/>
      <c r="IF18" s="176"/>
      <c r="IG18" s="176"/>
      <c r="IH18" s="176"/>
      <c r="II18" s="177" t="str">
        <f t="shared" ref="II18" si="1355">IF(IH$2=4,II11-II14,"")</f>
        <v/>
      </c>
      <c r="IJ18" s="178"/>
      <c r="IK18" s="176"/>
      <c r="IL18" s="176"/>
      <c r="IM18" s="176"/>
      <c r="IN18" s="176"/>
      <c r="IO18" s="177" t="str">
        <f t="shared" ref="IO18" si="1356">IF(IN$2=4,IO11-IO14,"")</f>
        <v/>
      </c>
      <c r="IP18" s="178"/>
      <c r="IQ18" s="176"/>
      <c r="IR18" s="176"/>
      <c r="IS18" s="176"/>
      <c r="IT18" s="176"/>
      <c r="IU18" s="177" t="str">
        <f t="shared" ref="IU18" si="1357">IF(IT$2=4,IU11-IU14,"")</f>
        <v/>
      </c>
      <c r="IV18" s="178"/>
      <c r="IW18" s="176"/>
      <c r="IX18" s="176"/>
      <c r="IY18" s="176"/>
      <c r="IZ18" s="176"/>
      <c r="JA18" s="177" t="str">
        <f t="shared" ref="JA18" si="1358">IF(IZ$2=4,JA11-JA14,"")</f>
        <v/>
      </c>
      <c r="JB18" s="178"/>
      <c r="JC18" s="176"/>
      <c r="JD18" s="176"/>
      <c r="JE18" s="176"/>
      <c r="JF18" s="176"/>
      <c r="JG18" s="177" t="str">
        <f t="shared" ref="JG18" si="1359">IF(JF$2=4,JG11-JG14,"")</f>
        <v/>
      </c>
      <c r="JH18" s="178"/>
      <c r="JI18" s="176"/>
      <c r="JJ18" s="176"/>
      <c r="JK18" s="176"/>
      <c r="JL18" s="176"/>
      <c r="JM18" s="177" t="str">
        <f t="shared" ref="JM18" si="1360">IF(JL$2=4,JM11-JM14,"")</f>
        <v/>
      </c>
      <c r="JN18" s="176"/>
      <c r="JO18" s="176"/>
      <c r="JP18" s="176"/>
      <c r="JQ18" s="176"/>
      <c r="JR18" s="176"/>
      <c r="JS18" s="177" t="str">
        <f t="shared" ref="JS18" si="1361">IF(JR$2=4,JS11-JS14,"")</f>
        <v/>
      </c>
      <c r="JT18" s="176"/>
      <c r="JU18" s="176"/>
      <c r="JV18" s="176"/>
      <c r="JW18" s="176"/>
      <c r="JX18" s="176"/>
      <c r="JY18" s="177" t="str">
        <f t="shared" ref="JY18" si="1362">IF(JX$2=4,JY11-JY14,"")</f>
        <v/>
      </c>
      <c r="JZ18" s="176"/>
      <c r="KA18" s="176"/>
      <c r="KB18" s="176"/>
      <c r="KC18" s="176"/>
      <c r="KD18" s="176"/>
      <c r="KE18" s="177" t="str">
        <f t="shared" ref="KE18" si="1363">IF(KD$2=4,KE11-KE14,"")</f>
        <v/>
      </c>
      <c r="KF18" s="176"/>
      <c r="KG18" s="176"/>
      <c r="KH18" s="176"/>
      <c r="KI18" s="176"/>
      <c r="KJ18" s="176"/>
      <c r="KK18" s="177" t="str">
        <f t="shared" ref="KK18" si="1364">IF(KJ$2=4,KK11-KK14,"")</f>
        <v/>
      </c>
      <c r="KL18" s="176"/>
      <c r="KM18" s="176"/>
      <c r="KN18" s="176"/>
      <c r="KO18" s="176"/>
      <c r="KP18" s="176"/>
      <c r="KQ18" s="177" t="str">
        <f t="shared" ref="KQ18" si="1365">IF(KP$2=4,KQ11-KQ14,"")</f>
        <v/>
      </c>
      <c r="KR18" s="176"/>
      <c r="KS18" s="176"/>
      <c r="KT18" s="176"/>
      <c r="KU18" s="176"/>
      <c r="KV18" s="176"/>
      <c r="KW18" s="177" t="str">
        <f t="shared" ref="KW18" si="1366">IF(KV$2=4,KW11-KW14,"")</f>
        <v/>
      </c>
      <c r="KX18" s="176"/>
      <c r="KY18" s="176"/>
      <c r="KZ18" s="176"/>
      <c r="LA18" s="176"/>
      <c r="LB18" s="176"/>
      <c r="LC18" s="177" t="str">
        <f t="shared" ref="LC18" si="1367">IF(LB$2=4,LC11-LC14,"")</f>
        <v/>
      </c>
      <c r="LD18" s="176"/>
    </row>
    <row r="19" spans="1:316" s="71" customFormat="1" ht="12.75" customHeight="1" x14ac:dyDescent="0.2">
      <c r="A19" s="62"/>
      <c r="B19" s="62"/>
      <c r="C19" s="62"/>
      <c r="D19" s="62"/>
      <c r="E19" s="62"/>
      <c r="F19" s="62" t="s">
        <v>77</v>
      </c>
      <c r="G19" s="114"/>
      <c r="K19" s="116"/>
      <c r="L19" s="116"/>
      <c r="M19" s="140"/>
      <c r="N19" s="117"/>
      <c r="P19" s="72"/>
      <c r="Q19" s="832"/>
      <c r="R19" s="282"/>
      <c r="S19" s="832"/>
      <c r="T19" s="832"/>
      <c r="U19" s="120"/>
      <c r="V19" s="72"/>
      <c r="W19" s="832"/>
      <c r="X19" s="282"/>
      <c r="Y19" s="832"/>
      <c r="Z19" s="832"/>
      <c r="AA19" s="122"/>
      <c r="AB19" s="72"/>
      <c r="AC19" s="832"/>
      <c r="AD19" s="282"/>
      <c r="AE19" s="832"/>
      <c r="AF19" s="832"/>
      <c r="AG19" s="122"/>
      <c r="AH19" s="72"/>
      <c r="AI19" s="832"/>
      <c r="AJ19" s="282"/>
      <c r="AK19" s="136"/>
      <c r="AL19" s="137"/>
      <c r="AM19" s="122"/>
      <c r="AN19" s="72"/>
      <c r="AO19" s="832"/>
      <c r="AP19" s="282"/>
      <c r="AQ19" s="136"/>
      <c r="AR19" s="137"/>
      <c r="AS19" s="122"/>
      <c r="AT19" s="72"/>
      <c r="AU19" s="832"/>
      <c r="AV19" s="282"/>
      <c r="AW19" s="136"/>
      <c r="AX19" s="137"/>
      <c r="AY19" s="122"/>
      <c r="AZ19" s="72"/>
      <c r="BA19" s="832"/>
      <c r="BB19" s="282"/>
      <c r="BC19" s="136"/>
      <c r="BD19" s="137"/>
      <c r="BE19" s="122"/>
      <c r="BF19" s="72"/>
      <c r="BG19" s="832"/>
      <c r="BH19" s="282"/>
      <c r="BI19" s="136"/>
      <c r="BJ19" s="137"/>
      <c r="BK19" s="122"/>
      <c r="BL19" s="72"/>
      <c r="BM19" s="832"/>
      <c r="BN19" s="282"/>
      <c r="BO19" s="136"/>
      <c r="BP19" s="137"/>
      <c r="BQ19" s="122"/>
      <c r="BR19" s="72"/>
      <c r="BS19" s="832"/>
      <c r="BT19" s="282"/>
      <c r="BU19" s="136"/>
      <c r="BV19" s="137"/>
      <c r="BW19" s="122"/>
      <c r="BX19" s="72"/>
      <c r="BY19" s="832"/>
      <c r="BZ19" s="282"/>
      <c r="CA19" s="136"/>
      <c r="CB19" s="137"/>
      <c r="CC19" s="122"/>
      <c r="CD19" s="72"/>
      <c r="CE19" s="832"/>
      <c r="CF19" s="282"/>
      <c r="CG19" s="136"/>
      <c r="CH19" s="137"/>
      <c r="CI19" s="122"/>
      <c r="CJ19" s="72"/>
      <c r="CK19" s="832"/>
      <c r="CL19" s="282"/>
      <c r="CM19" s="136"/>
      <c r="CN19" s="137"/>
      <c r="CO19" s="122"/>
      <c r="CP19" s="72"/>
      <c r="CQ19" s="832"/>
      <c r="CR19" s="282"/>
      <c r="CS19" s="136"/>
      <c r="CT19" s="137"/>
      <c r="CU19" s="122"/>
      <c r="CV19" s="72"/>
      <c r="CW19" s="832"/>
      <c r="CX19" s="282"/>
      <c r="CY19" s="136"/>
      <c r="CZ19" s="137"/>
      <c r="DA19" s="122"/>
      <c r="DB19" s="72"/>
      <c r="DC19" s="832"/>
      <c r="DD19" s="282"/>
      <c r="DE19" s="136"/>
      <c r="DF19" s="137"/>
      <c r="DG19" s="122"/>
      <c r="DH19" s="72"/>
      <c r="DI19" s="832"/>
      <c r="DJ19" s="282"/>
      <c r="DK19" s="136"/>
      <c r="DL19" s="137"/>
      <c r="DM19" s="122"/>
      <c r="DN19" s="72"/>
      <c r="DO19" s="832"/>
      <c r="DP19" s="282"/>
      <c r="DQ19" s="136"/>
      <c r="DR19" s="137"/>
      <c r="DS19" s="122"/>
      <c r="DT19" s="72"/>
      <c r="DU19" s="832"/>
      <c r="DV19" s="282"/>
      <c r="DW19" s="136"/>
      <c r="DX19" s="137"/>
      <c r="DY19" s="122"/>
      <c r="DZ19" s="72"/>
      <c r="EA19" s="179"/>
      <c r="EB19" s="283"/>
      <c r="EC19" s="123"/>
      <c r="ED19" s="133"/>
      <c r="EE19" s="122"/>
      <c r="EF19" s="72"/>
      <c r="EG19" s="179"/>
      <c r="EH19" s="283"/>
      <c r="EI19" s="123"/>
      <c r="EJ19" s="133"/>
      <c r="EK19" s="122"/>
      <c r="EL19" s="72"/>
      <c r="EM19" s="179"/>
      <c r="EN19" s="283"/>
      <c r="EO19" s="123"/>
      <c r="EP19" s="133"/>
      <c r="EQ19" s="122"/>
      <c r="ER19" s="72"/>
      <c r="ES19" s="179"/>
      <c r="ET19" s="283"/>
      <c r="EU19" s="123"/>
      <c r="EV19" s="133"/>
      <c r="EW19" s="122"/>
      <c r="EX19" s="72"/>
      <c r="EY19" s="179"/>
      <c r="EZ19" s="283"/>
      <c r="FA19" s="123"/>
      <c r="FB19" s="133"/>
      <c r="FC19" s="122"/>
      <c r="FD19" s="72"/>
      <c r="FE19" s="179"/>
      <c r="FF19" s="283"/>
      <c r="FG19" s="123"/>
      <c r="FH19" s="133"/>
      <c r="FI19" s="122"/>
      <c r="FJ19" s="72"/>
      <c r="FK19" s="179"/>
      <c r="FL19" s="283"/>
      <c r="FM19" s="123"/>
      <c r="FN19" s="133"/>
      <c r="FO19" s="122"/>
      <c r="FP19" s="72"/>
      <c r="FQ19" s="179"/>
      <c r="FR19" s="283"/>
      <c r="FS19" s="123"/>
      <c r="FT19" s="133"/>
      <c r="FU19" s="122"/>
      <c r="FV19" s="72"/>
      <c r="FW19" s="179"/>
      <c r="FX19" s="283"/>
      <c r="FY19" s="123"/>
      <c r="FZ19" s="133"/>
      <c r="GA19" s="122"/>
      <c r="GB19" s="72"/>
      <c r="GC19" s="179"/>
      <c r="GD19" s="283"/>
      <c r="GE19" s="123"/>
      <c r="GF19" s="133"/>
      <c r="GG19" s="122"/>
      <c r="GH19" s="72"/>
      <c r="GI19" s="179"/>
      <c r="GJ19" s="283"/>
      <c r="GK19" s="123"/>
      <c r="GL19" s="133"/>
      <c r="GM19" s="122"/>
      <c r="GN19" s="72"/>
      <c r="GO19" s="179"/>
      <c r="GP19" s="283"/>
      <c r="GQ19" s="123"/>
      <c r="GR19" s="133"/>
      <c r="GS19" s="122"/>
      <c r="GT19" s="72"/>
      <c r="GU19" s="179"/>
      <c r="GV19" s="283"/>
      <c r="GW19" s="123"/>
      <c r="GX19" s="133"/>
      <c r="GY19" s="122"/>
      <c r="GZ19" s="72"/>
      <c r="HA19" s="179"/>
      <c r="HB19" s="283"/>
      <c r="HC19" s="123"/>
      <c r="HD19" s="133"/>
      <c r="HE19" s="122"/>
      <c r="HF19" s="72"/>
      <c r="HG19" s="179"/>
      <c r="HH19" s="283"/>
      <c r="HI19" s="123"/>
      <c r="HJ19" s="133"/>
      <c r="HK19" s="122"/>
      <c r="HL19" s="72"/>
      <c r="HM19" s="179"/>
      <c r="HN19" s="283"/>
      <c r="HO19" s="123"/>
      <c r="HP19" s="133"/>
      <c r="HQ19" s="122"/>
      <c r="HR19" s="72"/>
      <c r="HS19" s="179"/>
      <c r="HT19" s="283"/>
      <c r="HU19" s="123"/>
      <c r="HV19" s="133"/>
      <c r="HW19" s="122"/>
      <c r="HX19" s="72"/>
      <c r="HY19" s="179"/>
      <c r="HZ19" s="283"/>
      <c r="IA19" s="123"/>
      <c r="IB19" s="133"/>
      <c r="IC19" s="122"/>
      <c r="ID19" s="72"/>
      <c r="IE19" s="179"/>
      <c r="IF19" s="283"/>
      <c r="IG19" s="123"/>
      <c r="IH19" s="133"/>
      <c r="II19" s="122"/>
      <c r="IJ19" s="72"/>
      <c r="IK19" s="179"/>
      <c r="IL19" s="283"/>
      <c r="IM19" s="123"/>
      <c r="IN19" s="133"/>
      <c r="IO19" s="122"/>
      <c r="IP19" s="72"/>
      <c r="IQ19" s="179"/>
      <c r="IR19" s="283"/>
      <c r="IS19" s="123"/>
      <c r="IT19" s="133"/>
      <c r="IU19" s="122"/>
      <c r="IV19" s="72"/>
      <c r="IW19" s="179"/>
      <c r="IX19" s="283"/>
      <c r="IY19" s="123"/>
      <c r="IZ19" s="133"/>
      <c r="JA19" s="122"/>
      <c r="JB19" s="72"/>
      <c r="JC19" s="179"/>
      <c r="JD19" s="283"/>
      <c r="JE19" s="123"/>
      <c r="JF19" s="180"/>
      <c r="JG19" s="122"/>
      <c r="JH19" s="72"/>
      <c r="JJ19" s="909"/>
      <c r="JK19" s="126"/>
      <c r="JL19" s="127"/>
      <c r="JM19" s="122"/>
      <c r="JP19" s="909"/>
      <c r="JQ19" s="126"/>
      <c r="JR19" s="127"/>
      <c r="JS19" s="122"/>
      <c r="JV19" s="909"/>
      <c r="JW19" s="126"/>
      <c r="JX19" s="127"/>
      <c r="JY19" s="122"/>
      <c r="KB19" s="909"/>
      <c r="KC19" s="126"/>
      <c r="KD19" s="127"/>
      <c r="KE19" s="122"/>
      <c r="KH19" s="909"/>
      <c r="KI19" s="126"/>
      <c r="KJ19" s="127"/>
      <c r="KK19" s="122"/>
      <c r="KN19" s="909"/>
      <c r="KO19" s="126"/>
      <c r="KP19" s="127"/>
      <c r="KQ19" s="122"/>
      <c r="KT19" s="909"/>
      <c r="KU19" s="126"/>
      <c r="KV19" s="127"/>
      <c r="KW19" s="122"/>
      <c r="KZ19" s="909"/>
      <c r="LA19" s="126"/>
      <c r="LB19" s="127"/>
      <c r="LC19" s="122"/>
    </row>
    <row r="20" spans="1:316" s="99" customFormat="1" ht="12.75" customHeight="1" x14ac:dyDescent="0.2">
      <c r="A20" s="97"/>
      <c r="B20" s="97"/>
      <c r="C20" s="97"/>
      <c r="D20" s="97"/>
      <c r="E20" s="97"/>
      <c r="F20" s="97" t="s">
        <v>77</v>
      </c>
      <c r="G20" s="98"/>
      <c r="I20" s="82" t="str">
        <f>Control!C8&amp;" (Actual)"</f>
        <v>FY21 (Actual)</v>
      </c>
      <c r="K20" s="100"/>
      <c r="L20" s="100"/>
      <c r="M20" s="181"/>
      <c r="N20" s="101"/>
      <c r="P20" s="102"/>
      <c r="Q20" s="103"/>
      <c r="R20" s="905" t="str">
        <f>IF(Q$2=1,"Units","")</f>
        <v>Units</v>
      </c>
      <c r="S20" s="103" t="str">
        <f>IF(Q$2=1,"$/unit","")</f>
        <v>$/unit</v>
      </c>
      <c r="T20" s="103" t="str">
        <f>IF(T$2=4,"% of sales","")</f>
        <v>% of sales</v>
      </c>
      <c r="U20" s="182" t="str">
        <f>IF(U$2=5,"Revenue","")</f>
        <v>Revenue</v>
      </c>
      <c r="V20" s="105"/>
      <c r="W20" s="103"/>
      <c r="X20" s="905" t="str">
        <f t="shared" ref="X20" si="1368">IF(W$2=1,"Units","")</f>
        <v>Units</v>
      </c>
      <c r="Y20" s="103" t="str">
        <f t="shared" ref="Y20" si="1369">IF(W$2=1,"$/unit","")</f>
        <v>$/unit</v>
      </c>
      <c r="Z20" s="103" t="str">
        <f t="shared" ref="Z20" si="1370">IF(Z$2=4,"% of sales","")</f>
        <v>% of sales</v>
      </c>
      <c r="AA20" s="182" t="str">
        <f t="shared" ref="AA20" si="1371">IF(AA$2=5,"Revenue","")</f>
        <v>Revenue</v>
      </c>
      <c r="AB20" s="105"/>
      <c r="AC20" s="103"/>
      <c r="AD20" s="905" t="str">
        <f t="shared" ref="AD20" si="1372">IF(AC$2=1,"Units","")</f>
        <v>Units</v>
      </c>
      <c r="AE20" s="103" t="str">
        <f t="shared" ref="AE20" si="1373">IF(AC$2=1,"$/unit","")</f>
        <v>$/unit</v>
      </c>
      <c r="AF20" s="103" t="str">
        <f t="shared" ref="AF20" si="1374">IF(AF$2=4,"% of sales","")</f>
        <v>% of sales</v>
      </c>
      <c r="AG20" s="182" t="str">
        <f t="shared" ref="AG20" si="1375">IF(AG$2=5,"Revenue","")</f>
        <v>Revenue</v>
      </c>
      <c r="AH20" s="105"/>
      <c r="AI20" s="103"/>
      <c r="AJ20" s="905" t="str">
        <f t="shared" ref="AJ20" si="1376">IF(AI$2=1,"Units","")</f>
        <v/>
      </c>
      <c r="AK20" s="107" t="str">
        <f t="shared" ref="AK20" si="1377">IF(AI$2=1,"$/unit","")</f>
        <v/>
      </c>
      <c r="AL20" s="108" t="str">
        <f t="shared" ref="AL20" si="1378">IF(AL$2=4,"% of sales","")</f>
        <v/>
      </c>
      <c r="AM20" s="182" t="str">
        <f t="shared" ref="AM20" si="1379">IF(AM$2=5,"Revenue","")</f>
        <v/>
      </c>
      <c r="AN20" s="105"/>
      <c r="AO20" s="103"/>
      <c r="AP20" s="905" t="str">
        <f t="shared" ref="AP20" si="1380">IF(AO$2=1,"Units","")</f>
        <v/>
      </c>
      <c r="AQ20" s="107" t="str">
        <f t="shared" ref="AQ20" si="1381">IF(AO$2=1,"$/unit","")</f>
        <v/>
      </c>
      <c r="AR20" s="108" t="str">
        <f t="shared" ref="AR20" si="1382">IF(AR$2=4,"% of sales","")</f>
        <v/>
      </c>
      <c r="AS20" s="182" t="str">
        <f t="shared" ref="AS20" si="1383">IF(AS$2=5,"Revenue","")</f>
        <v/>
      </c>
      <c r="AT20" s="105"/>
      <c r="AU20" s="103"/>
      <c r="AV20" s="905" t="str">
        <f t="shared" ref="AV20" si="1384">IF(AU$2=1,"Units","")</f>
        <v/>
      </c>
      <c r="AW20" s="107" t="str">
        <f t="shared" ref="AW20" si="1385">IF(AU$2=1,"$/unit","")</f>
        <v/>
      </c>
      <c r="AX20" s="108" t="str">
        <f t="shared" ref="AX20" si="1386">IF(AX$2=4,"% of sales","")</f>
        <v/>
      </c>
      <c r="AY20" s="182" t="str">
        <f t="shared" ref="AY20" si="1387">IF(AY$2=5,"Revenue","")</f>
        <v/>
      </c>
      <c r="AZ20" s="105"/>
      <c r="BA20" s="103"/>
      <c r="BB20" s="905" t="str">
        <f t="shared" ref="BB20" si="1388">IF(BA$2=1,"Units","")</f>
        <v/>
      </c>
      <c r="BC20" s="107" t="str">
        <f t="shared" ref="BC20" si="1389">IF(BA$2=1,"$/unit","")</f>
        <v/>
      </c>
      <c r="BD20" s="108" t="str">
        <f t="shared" ref="BD20" si="1390">IF(BD$2=4,"% of sales","")</f>
        <v/>
      </c>
      <c r="BE20" s="182" t="str">
        <f t="shared" ref="BE20" si="1391">IF(BE$2=5,"Revenue","")</f>
        <v/>
      </c>
      <c r="BF20" s="105"/>
      <c r="BG20" s="103"/>
      <c r="BH20" s="905" t="str">
        <f t="shared" ref="BH20" si="1392">IF(BG$2=1,"Units","")</f>
        <v/>
      </c>
      <c r="BI20" s="107" t="str">
        <f t="shared" ref="BI20" si="1393">IF(BG$2=1,"$/unit","")</f>
        <v/>
      </c>
      <c r="BJ20" s="108" t="str">
        <f t="shared" ref="BJ20" si="1394">IF(BJ$2=4,"% of sales","")</f>
        <v/>
      </c>
      <c r="BK20" s="182" t="str">
        <f t="shared" ref="BK20" si="1395">IF(BK$2=5,"Revenue","")</f>
        <v/>
      </c>
      <c r="BL20" s="105"/>
      <c r="BM20" s="103"/>
      <c r="BN20" s="905" t="str">
        <f t="shared" ref="BN20" si="1396">IF(BM$2=1,"Units","")</f>
        <v/>
      </c>
      <c r="BO20" s="107" t="str">
        <f t="shared" ref="BO20" si="1397">IF(BM$2=1,"$/unit","")</f>
        <v/>
      </c>
      <c r="BP20" s="108" t="str">
        <f t="shared" ref="BP20" si="1398">IF(BP$2=4,"% of sales","")</f>
        <v/>
      </c>
      <c r="BQ20" s="182" t="str">
        <f t="shared" ref="BQ20" si="1399">IF(BQ$2=5,"Revenue","")</f>
        <v/>
      </c>
      <c r="BR20" s="105"/>
      <c r="BS20" s="103"/>
      <c r="BT20" s="905" t="str">
        <f t="shared" ref="BT20" si="1400">IF(BS$2=1,"Units","")</f>
        <v/>
      </c>
      <c r="BU20" s="107" t="str">
        <f t="shared" ref="BU20" si="1401">IF(BS$2=1,"$/unit","")</f>
        <v/>
      </c>
      <c r="BV20" s="108" t="str">
        <f t="shared" ref="BV20" si="1402">IF(BV$2=4,"% of sales","")</f>
        <v/>
      </c>
      <c r="BW20" s="182" t="str">
        <f t="shared" ref="BW20" si="1403">IF(BW$2=5,"Revenue","")</f>
        <v/>
      </c>
      <c r="BX20" s="105"/>
      <c r="BY20" s="103"/>
      <c r="BZ20" s="905" t="str">
        <f t="shared" ref="BZ20" si="1404">IF(BY$2=1,"Units","")</f>
        <v/>
      </c>
      <c r="CA20" s="107" t="str">
        <f t="shared" ref="CA20" si="1405">IF(BY$2=1,"$/unit","")</f>
        <v/>
      </c>
      <c r="CB20" s="108" t="str">
        <f t="shared" ref="CB20" si="1406">IF(CB$2=4,"% of sales","")</f>
        <v/>
      </c>
      <c r="CC20" s="182" t="str">
        <f t="shared" ref="CC20" si="1407">IF(CC$2=5,"Revenue","")</f>
        <v/>
      </c>
      <c r="CD20" s="105"/>
      <c r="CE20" s="103"/>
      <c r="CF20" s="905" t="str">
        <f t="shared" ref="CF20" si="1408">IF(CE$2=1,"Units","")</f>
        <v/>
      </c>
      <c r="CG20" s="107" t="str">
        <f t="shared" ref="CG20" si="1409">IF(CE$2=1,"$/unit","")</f>
        <v/>
      </c>
      <c r="CH20" s="108" t="str">
        <f t="shared" ref="CH20" si="1410">IF(CH$2=4,"% of sales","")</f>
        <v/>
      </c>
      <c r="CI20" s="182" t="str">
        <f t="shared" ref="CI20" si="1411">IF(CI$2=5,"Revenue","")</f>
        <v/>
      </c>
      <c r="CJ20" s="105"/>
      <c r="CK20" s="103"/>
      <c r="CL20" s="905" t="str">
        <f t="shared" ref="CL20" si="1412">IF(CK$2=1,"Units","")</f>
        <v/>
      </c>
      <c r="CM20" s="107" t="str">
        <f t="shared" ref="CM20" si="1413">IF(CK$2=1,"$/unit","")</f>
        <v/>
      </c>
      <c r="CN20" s="108" t="str">
        <f t="shared" ref="CN20" si="1414">IF(CN$2=4,"% of sales","")</f>
        <v/>
      </c>
      <c r="CO20" s="182" t="str">
        <f t="shared" ref="CO20" si="1415">IF(CO$2=5,"Revenue","")</f>
        <v/>
      </c>
      <c r="CP20" s="105"/>
      <c r="CQ20" s="103"/>
      <c r="CR20" s="905" t="str">
        <f t="shared" ref="CR20" si="1416">IF(CQ$2=1,"Units","")</f>
        <v/>
      </c>
      <c r="CS20" s="107" t="str">
        <f t="shared" ref="CS20" si="1417">IF(CQ$2=1,"$/unit","")</f>
        <v/>
      </c>
      <c r="CT20" s="108" t="str">
        <f t="shared" ref="CT20" si="1418">IF(CT$2=4,"% of sales","")</f>
        <v/>
      </c>
      <c r="CU20" s="182" t="str">
        <f t="shared" ref="CU20" si="1419">IF(CU$2=5,"Revenue","")</f>
        <v/>
      </c>
      <c r="CV20" s="105"/>
      <c r="CW20" s="103"/>
      <c r="CX20" s="905" t="str">
        <f t="shared" ref="CX20" si="1420">IF(CW$2=1,"Units","")</f>
        <v/>
      </c>
      <c r="CY20" s="107" t="str">
        <f t="shared" ref="CY20" si="1421">IF(CW$2=1,"$/unit","")</f>
        <v/>
      </c>
      <c r="CZ20" s="108" t="str">
        <f t="shared" ref="CZ20" si="1422">IF(CZ$2=4,"% of sales","")</f>
        <v/>
      </c>
      <c r="DA20" s="182" t="str">
        <f t="shared" ref="DA20" si="1423">IF(DA$2=5,"Revenue","")</f>
        <v/>
      </c>
      <c r="DB20" s="105"/>
      <c r="DC20" s="103"/>
      <c r="DD20" s="905" t="str">
        <f t="shared" ref="DD20" si="1424">IF(DC$2=1,"Units","")</f>
        <v/>
      </c>
      <c r="DE20" s="107" t="str">
        <f t="shared" ref="DE20" si="1425">IF(DC$2=1,"$/unit","")</f>
        <v/>
      </c>
      <c r="DF20" s="108" t="str">
        <f t="shared" ref="DF20" si="1426">IF(DF$2=4,"% of sales","")</f>
        <v/>
      </c>
      <c r="DG20" s="182" t="str">
        <f t="shared" ref="DG20" si="1427">IF(DG$2=5,"Revenue","")</f>
        <v/>
      </c>
      <c r="DH20" s="105"/>
      <c r="DI20" s="103"/>
      <c r="DJ20" s="905" t="str">
        <f t="shared" ref="DJ20" si="1428">IF(DI$2=1,"Units","")</f>
        <v/>
      </c>
      <c r="DK20" s="107" t="str">
        <f t="shared" ref="DK20" si="1429">IF(DI$2=1,"$/unit","")</f>
        <v/>
      </c>
      <c r="DL20" s="108" t="str">
        <f t="shared" ref="DL20" si="1430">IF(DL$2=4,"% of sales","")</f>
        <v/>
      </c>
      <c r="DM20" s="182" t="str">
        <f t="shared" ref="DM20" si="1431">IF(DM$2=5,"Revenue","")</f>
        <v/>
      </c>
      <c r="DN20" s="105"/>
      <c r="DO20" s="103"/>
      <c r="DP20" s="905" t="str">
        <f t="shared" ref="DP20" si="1432">IF(DO$2=1,"Units","")</f>
        <v/>
      </c>
      <c r="DQ20" s="107" t="str">
        <f t="shared" ref="DQ20" si="1433">IF(DO$2=1,"$/unit","")</f>
        <v/>
      </c>
      <c r="DR20" s="108" t="str">
        <f t="shared" ref="DR20" si="1434">IF(DR$2=4,"% of sales","")</f>
        <v/>
      </c>
      <c r="DS20" s="182" t="str">
        <f t="shared" ref="DS20" si="1435">IF(DS$2=5,"Revenue","")</f>
        <v/>
      </c>
      <c r="DT20" s="105"/>
      <c r="DU20" s="103"/>
      <c r="DV20" s="905" t="str">
        <f t="shared" ref="DV20" si="1436">IF(DU$2=1,"Units","")</f>
        <v/>
      </c>
      <c r="DW20" s="107" t="str">
        <f t="shared" ref="DW20" si="1437">IF(DU$2=1,"$/unit","")</f>
        <v/>
      </c>
      <c r="DX20" s="108" t="str">
        <f t="shared" ref="DX20" si="1438">IF(DX$2=4,"% of sales","")</f>
        <v/>
      </c>
      <c r="DY20" s="182" t="str">
        <f t="shared" ref="DY20" si="1439">IF(DY$2=5,"Revenue","")</f>
        <v/>
      </c>
      <c r="DZ20" s="105"/>
      <c r="EA20" s="103"/>
      <c r="EB20" s="905" t="str">
        <f t="shared" ref="EB20" si="1440">IF(EA$2=1,"Units","")</f>
        <v/>
      </c>
      <c r="EC20" s="107" t="str">
        <f t="shared" ref="EC20" si="1441">IF(EA$2=1,"$/unit","")</f>
        <v/>
      </c>
      <c r="ED20" s="108" t="str">
        <f t="shared" ref="ED20" si="1442">IF(ED$2=4,"% of sales","")</f>
        <v/>
      </c>
      <c r="EE20" s="182" t="str">
        <f t="shared" ref="EE20" si="1443">IF(EE$2=5,"Revenue","")</f>
        <v/>
      </c>
      <c r="EF20" s="105"/>
      <c r="EG20" s="103"/>
      <c r="EH20" s="905" t="str">
        <f t="shared" ref="EH20" si="1444">IF(EG$2=1,"Units","")</f>
        <v/>
      </c>
      <c r="EI20" s="107" t="str">
        <f t="shared" ref="EI20" si="1445">IF(EG$2=1,"$/unit","")</f>
        <v/>
      </c>
      <c r="EJ20" s="108" t="str">
        <f t="shared" ref="EJ20" si="1446">IF(EJ$2=4,"% of sales","")</f>
        <v/>
      </c>
      <c r="EK20" s="182" t="str">
        <f t="shared" ref="EK20" si="1447">IF(EK$2=5,"Revenue","")</f>
        <v/>
      </c>
      <c r="EL20" s="105"/>
      <c r="EM20" s="103"/>
      <c r="EN20" s="905" t="str">
        <f t="shared" ref="EN20" si="1448">IF(EM$2=1,"Units","")</f>
        <v/>
      </c>
      <c r="EO20" s="107" t="str">
        <f t="shared" ref="EO20" si="1449">IF(EM$2=1,"$/unit","")</f>
        <v/>
      </c>
      <c r="EP20" s="108" t="str">
        <f t="shared" ref="EP20" si="1450">IF(EP$2=4,"% of sales","")</f>
        <v/>
      </c>
      <c r="EQ20" s="182" t="str">
        <f t="shared" ref="EQ20" si="1451">IF(EQ$2=5,"Revenue","")</f>
        <v/>
      </c>
      <c r="ER20" s="105"/>
      <c r="ES20" s="103"/>
      <c r="ET20" s="905" t="str">
        <f t="shared" ref="ET20" si="1452">IF(ES$2=1,"Units","")</f>
        <v/>
      </c>
      <c r="EU20" s="107" t="str">
        <f t="shared" ref="EU20" si="1453">IF(ES$2=1,"$/unit","")</f>
        <v/>
      </c>
      <c r="EV20" s="108" t="str">
        <f t="shared" ref="EV20" si="1454">IF(EV$2=4,"% of sales","")</f>
        <v/>
      </c>
      <c r="EW20" s="182" t="str">
        <f t="shared" ref="EW20" si="1455">IF(EW$2=5,"Revenue","")</f>
        <v/>
      </c>
      <c r="EX20" s="105"/>
      <c r="EY20" s="103"/>
      <c r="EZ20" s="905" t="str">
        <f t="shared" ref="EZ20" si="1456">IF(EY$2=1,"Units","")</f>
        <v/>
      </c>
      <c r="FA20" s="107" t="str">
        <f t="shared" ref="FA20" si="1457">IF(EY$2=1,"$/unit","")</f>
        <v/>
      </c>
      <c r="FB20" s="108" t="str">
        <f t="shared" ref="FB20" si="1458">IF(FB$2=4,"% of sales","")</f>
        <v/>
      </c>
      <c r="FC20" s="182" t="str">
        <f t="shared" ref="FC20" si="1459">IF(FC$2=5,"Revenue","")</f>
        <v/>
      </c>
      <c r="FD20" s="105"/>
      <c r="FE20" s="103"/>
      <c r="FF20" s="905" t="str">
        <f t="shared" ref="FF20" si="1460">IF(FE$2=1,"Units","")</f>
        <v/>
      </c>
      <c r="FG20" s="107" t="str">
        <f t="shared" ref="FG20" si="1461">IF(FE$2=1,"$/unit","")</f>
        <v/>
      </c>
      <c r="FH20" s="108" t="str">
        <f t="shared" ref="FH20" si="1462">IF(FH$2=4,"% of sales","")</f>
        <v/>
      </c>
      <c r="FI20" s="182" t="str">
        <f t="shared" ref="FI20" si="1463">IF(FI$2=5,"Revenue","")</f>
        <v/>
      </c>
      <c r="FJ20" s="105"/>
      <c r="FK20" s="103"/>
      <c r="FL20" s="905" t="str">
        <f t="shared" ref="FL20" si="1464">IF(FK$2=1,"Units","")</f>
        <v/>
      </c>
      <c r="FM20" s="107" t="str">
        <f t="shared" ref="FM20" si="1465">IF(FK$2=1,"$/unit","")</f>
        <v/>
      </c>
      <c r="FN20" s="108" t="str">
        <f t="shared" ref="FN20" si="1466">IF(FN$2=4,"% of sales","")</f>
        <v/>
      </c>
      <c r="FO20" s="182" t="str">
        <f t="shared" ref="FO20" si="1467">IF(FO$2=5,"Revenue","")</f>
        <v/>
      </c>
      <c r="FP20" s="105"/>
      <c r="FQ20" s="103"/>
      <c r="FR20" s="905" t="str">
        <f t="shared" ref="FR20" si="1468">IF(FQ$2=1,"Units","")</f>
        <v/>
      </c>
      <c r="FS20" s="107" t="str">
        <f t="shared" ref="FS20" si="1469">IF(FQ$2=1,"$/unit","")</f>
        <v/>
      </c>
      <c r="FT20" s="108" t="str">
        <f t="shared" ref="FT20" si="1470">IF(FT$2=4,"% of sales","")</f>
        <v/>
      </c>
      <c r="FU20" s="182" t="str">
        <f t="shared" ref="FU20" si="1471">IF(FU$2=5,"Revenue","")</f>
        <v/>
      </c>
      <c r="FV20" s="105"/>
      <c r="FW20" s="103"/>
      <c r="FX20" s="905" t="str">
        <f t="shared" ref="FX20" si="1472">IF(FW$2=1,"Units","")</f>
        <v/>
      </c>
      <c r="FY20" s="107" t="str">
        <f t="shared" ref="FY20" si="1473">IF(FW$2=1,"$/unit","")</f>
        <v/>
      </c>
      <c r="FZ20" s="108" t="str">
        <f t="shared" ref="FZ20" si="1474">IF(FZ$2=4,"% of sales","")</f>
        <v/>
      </c>
      <c r="GA20" s="182" t="str">
        <f t="shared" ref="GA20" si="1475">IF(GA$2=5,"Revenue","")</f>
        <v/>
      </c>
      <c r="GB20" s="105"/>
      <c r="GC20" s="103"/>
      <c r="GD20" s="905" t="str">
        <f t="shared" ref="GD20" si="1476">IF(GC$2=1,"Units","")</f>
        <v/>
      </c>
      <c r="GE20" s="107" t="str">
        <f t="shared" ref="GE20" si="1477">IF(GC$2=1,"$/unit","")</f>
        <v/>
      </c>
      <c r="GF20" s="108" t="str">
        <f t="shared" ref="GF20" si="1478">IF(GF$2=4,"% of sales","")</f>
        <v/>
      </c>
      <c r="GG20" s="182" t="str">
        <f t="shared" ref="GG20" si="1479">IF(GG$2=5,"Revenue","")</f>
        <v/>
      </c>
      <c r="GH20" s="105"/>
      <c r="GI20" s="103"/>
      <c r="GJ20" s="905" t="str">
        <f t="shared" ref="GJ20" si="1480">IF(GI$2=1,"Units","")</f>
        <v/>
      </c>
      <c r="GK20" s="107" t="str">
        <f t="shared" ref="GK20" si="1481">IF(GI$2=1,"$/unit","")</f>
        <v/>
      </c>
      <c r="GL20" s="108" t="str">
        <f t="shared" ref="GL20" si="1482">IF(GL$2=4,"% of sales","")</f>
        <v/>
      </c>
      <c r="GM20" s="182" t="str">
        <f t="shared" ref="GM20" si="1483">IF(GM$2=5,"Revenue","")</f>
        <v/>
      </c>
      <c r="GN20" s="105"/>
      <c r="GO20" s="103"/>
      <c r="GP20" s="905" t="str">
        <f t="shared" ref="GP20" si="1484">IF(GO$2=1,"Units","")</f>
        <v/>
      </c>
      <c r="GQ20" s="107" t="str">
        <f t="shared" ref="GQ20" si="1485">IF(GO$2=1,"$/unit","")</f>
        <v/>
      </c>
      <c r="GR20" s="108" t="str">
        <f t="shared" ref="GR20" si="1486">IF(GR$2=4,"% of sales","")</f>
        <v/>
      </c>
      <c r="GS20" s="182" t="str">
        <f t="shared" ref="GS20" si="1487">IF(GS$2=5,"Revenue","")</f>
        <v/>
      </c>
      <c r="GT20" s="105"/>
      <c r="GU20" s="103"/>
      <c r="GV20" s="905" t="str">
        <f t="shared" ref="GV20" si="1488">IF(GU$2=1,"Units","")</f>
        <v/>
      </c>
      <c r="GW20" s="107" t="str">
        <f t="shared" ref="GW20" si="1489">IF(GU$2=1,"$/unit","")</f>
        <v/>
      </c>
      <c r="GX20" s="108" t="str">
        <f t="shared" ref="GX20" si="1490">IF(GX$2=4,"% of sales","")</f>
        <v/>
      </c>
      <c r="GY20" s="182" t="str">
        <f t="shared" ref="GY20" si="1491">IF(GY$2=5,"Revenue","")</f>
        <v/>
      </c>
      <c r="GZ20" s="105"/>
      <c r="HA20" s="103"/>
      <c r="HB20" s="905" t="str">
        <f t="shared" ref="HB20" si="1492">IF(HA$2=1,"Units","")</f>
        <v/>
      </c>
      <c r="HC20" s="107" t="str">
        <f t="shared" ref="HC20" si="1493">IF(HA$2=1,"$/unit","")</f>
        <v/>
      </c>
      <c r="HD20" s="108" t="str">
        <f t="shared" ref="HD20" si="1494">IF(HD$2=4,"% of sales","")</f>
        <v/>
      </c>
      <c r="HE20" s="182" t="str">
        <f t="shared" ref="HE20" si="1495">IF(HE$2=5,"Revenue","")</f>
        <v/>
      </c>
      <c r="HF20" s="105"/>
      <c r="HG20" s="103"/>
      <c r="HH20" s="905" t="str">
        <f t="shared" ref="HH20" si="1496">IF(HG$2=1,"Units","")</f>
        <v/>
      </c>
      <c r="HI20" s="107" t="str">
        <f t="shared" ref="HI20" si="1497">IF(HG$2=1,"$/unit","")</f>
        <v/>
      </c>
      <c r="HJ20" s="108" t="str">
        <f t="shared" ref="HJ20" si="1498">IF(HJ$2=4,"% of sales","")</f>
        <v/>
      </c>
      <c r="HK20" s="182" t="str">
        <f t="shared" ref="HK20" si="1499">IF(HK$2=5,"Revenue","")</f>
        <v/>
      </c>
      <c r="HL20" s="105"/>
      <c r="HM20" s="103"/>
      <c r="HN20" s="905" t="str">
        <f t="shared" ref="HN20" si="1500">IF(HM$2=1,"Units","")</f>
        <v/>
      </c>
      <c r="HO20" s="107" t="str">
        <f t="shared" ref="HO20" si="1501">IF(HM$2=1,"$/unit","")</f>
        <v/>
      </c>
      <c r="HP20" s="108" t="str">
        <f t="shared" ref="HP20" si="1502">IF(HP$2=4,"% of sales","")</f>
        <v/>
      </c>
      <c r="HQ20" s="182" t="str">
        <f t="shared" ref="HQ20" si="1503">IF(HQ$2=5,"Revenue","")</f>
        <v/>
      </c>
      <c r="HR20" s="105"/>
      <c r="HS20" s="103"/>
      <c r="HT20" s="905" t="str">
        <f t="shared" ref="HT20" si="1504">IF(HS$2=1,"Units","")</f>
        <v/>
      </c>
      <c r="HU20" s="107" t="str">
        <f t="shared" ref="HU20" si="1505">IF(HS$2=1,"$/unit","")</f>
        <v/>
      </c>
      <c r="HV20" s="108" t="str">
        <f t="shared" ref="HV20" si="1506">IF(HV$2=4,"% of sales","")</f>
        <v/>
      </c>
      <c r="HW20" s="182" t="str">
        <f t="shared" ref="HW20" si="1507">IF(HW$2=5,"Revenue","")</f>
        <v/>
      </c>
      <c r="HX20" s="105"/>
      <c r="HY20" s="103"/>
      <c r="HZ20" s="905" t="str">
        <f t="shared" ref="HZ20" si="1508">IF(HY$2=1,"Units","")</f>
        <v/>
      </c>
      <c r="IA20" s="107" t="str">
        <f t="shared" ref="IA20" si="1509">IF(HY$2=1,"$/unit","")</f>
        <v/>
      </c>
      <c r="IB20" s="108" t="str">
        <f t="shared" ref="IB20" si="1510">IF(IB$2=4,"% of sales","")</f>
        <v/>
      </c>
      <c r="IC20" s="182" t="str">
        <f t="shared" ref="IC20" si="1511">IF(IC$2=5,"Revenue","")</f>
        <v/>
      </c>
      <c r="ID20" s="105"/>
      <c r="IE20" s="103"/>
      <c r="IF20" s="905" t="str">
        <f t="shared" ref="IF20" si="1512">IF(IE$2=1,"Units","")</f>
        <v/>
      </c>
      <c r="IG20" s="107" t="str">
        <f t="shared" ref="IG20" si="1513">IF(IE$2=1,"$/unit","")</f>
        <v/>
      </c>
      <c r="IH20" s="108" t="str">
        <f t="shared" ref="IH20" si="1514">IF(IH$2=4,"% of sales","")</f>
        <v/>
      </c>
      <c r="II20" s="182" t="str">
        <f t="shared" ref="II20" si="1515">IF(II$2=5,"Revenue","")</f>
        <v/>
      </c>
      <c r="IJ20" s="105"/>
      <c r="IK20" s="103"/>
      <c r="IL20" s="905" t="str">
        <f t="shared" ref="IL20" si="1516">IF(IK$2=1,"Units","")</f>
        <v/>
      </c>
      <c r="IM20" s="107" t="str">
        <f t="shared" ref="IM20" si="1517">IF(IK$2=1,"$/unit","")</f>
        <v/>
      </c>
      <c r="IN20" s="108" t="str">
        <f t="shared" ref="IN20" si="1518">IF(IN$2=4,"% of sales","")</f>
        <v/>
      </c>
      <c r="IO20" s="182" t="str">
        <f t="shared" ref="IO20" si="1519">IF(IO$2=5,"Revenue","")</f>
        <v/>
      </c>
      <c r="IP20" s="105"/>
      <c r="IQ20" s="103"/>
      <c r="IR20" s="905" t="str">
        <f t="shared" ref="IR20" si="1520">IF(IQ$2=1,"Units","")</f>
        <v/>
      </c>
      <c r="IS20" s="107" t="str">
        <f t="shared" ref="IS20" si="1521">IF(IQ$2=1,"$/unit","")</f>
        <v/>
      </c>
      <c r="IT20" s="108" t="str">
        <f t="shared" ref="IT20" si="1522">IF(IT$2=4,"% of sales","")</f>
        <v/>
      </c>
      <c r="IU20" s="182" t="str">
        <f t="shared" ref="IU20" si="1523">IF(IU$2=5,"Revenue","")</f>
        <v/>
      </c>
      <c r="IV20" s="105"/>
      <c r="IW20" s="103"/>
      <c r="IX20" s="905" t="str">
        <f t="shared" ref="IX20" si="1524">IF(IW$2=1,"Units","")</f>
        <v/>
      </c>
      <c r="IY20" s="107" t="str">
        <f t="shared" ref="IY20" si="1525">IF(IW$2=1,"$/unit","")</f>
        <v/>
      </c>
      <c r="IZ20" s="108" t="str">
        <f t="shared" ref="IZ20" si="1526">IF(IZ$2=4,"% of sales","")</f>
        <v/>
      </c>
      <c r="JA20" s="182" t="str">
        <f t="shared" ref="JA20" si="1527">IF(JA$2=5,"Revenue","")</f>
        <v/>
      </c>
      <c r="JB20" s="105"/>
      <c r="JC20" s="103"/>
      <c r="JD20" s="905" t="str">
        <f t="shared" ref="JD20" si="1528">IF(JC$2=1,"Units","")</f>
        <v/>
      </c>
      <c r="JE20" s="107" t="str">
        <f t="shared" ref="JE20" si="1529">IF(JC$2=1,"$/unit","")</f>
        <v/>
      </c>
      <c r="JF20" s="108" t="str">
        <f t="shared" ref="JF20" si="1530">IF(JF$2=4,"% of sales","")</f>
        <v/>
      </c>
      <c r="JG20" s="182" t="str">
        <f t="shared" ref="JG20" si="1531">IF(JG$2=5,"Revenue","")</f>
        <v/>
      </c>
      <c r="JH20" s="105"/>
      <c r="JI20" s="110"/>
      <c r="JJ20" s="905" t="str">
        <f t="shared" ref="JJ20" si="1532">IF(JI$2=1,"Units","")</f>
        <v/>
      </c>
      <c r="JK20" s="112" t="str">
        <f t="shared" ref="JK20" si="1533">IF(JI$2=1,"$/unit","")</f>
        <v/>
      </c>
      <c r="JL20" s="113" t="str">
        <f t="shared" ref="JL20" si="1534">IF(JL$2=4,"% of sales","")</f>
        <v/>
      </c>
      <c r="JM20" s="182" t="str">
        <f t="shared" ref="JM20" si="1535">IF(JM$2=5,"Revenue","")</f>
        <v/>
      </c>
      <c r="JN20" s="110"/>
      <c r="JO20" s="110"/>
      <c r="JP20" s="905" t="str">
        <f t="shared" ref="JP20" si="1536">IF(JO$2=1,"Units","")</f>
        <v/>
      </c>
      <c r="JQ20" s="112" t="str">
        <f t="shared" ref="JQ20" si="1537">IF(JO$2=1,"$/unit","")</f>
        <v/>
      </c>
      <c r="JR20" s="113" t="str">
        <f t="shared" ref="JR20" si="1538">IF(JR$2=4,"% of sales","")</f>
        <v/>
      </c>
      <c r="JS20" s="182" t="str">
        <f t="shared" ref="JS20" si="1539">IF(JS$2=5,"Revenue","")</f>
        <v/>
      </c>
      <c r="JT20" s="110"/>
      <c r="JU20" s="110"/>
      <c r="JV20" s="905" t="str">
        <f t="shared" ref="JV20" si="1540">IF(JU$2=1,"Units","")</f>
        <v/>
      </c>
      <c r="JW20" s="112" t="str">
        <f t="shared" ref="JW20" si="1541">IF(JU$2=1,"$/unit","")</f>
        <v/>
      </c>
      <c r="JX20" s="113" t="str">
        <f t="shared" ref="JX20" si="1542">IF(JX$2=4,"% of sales","")</f>
        <v/>
      </c>
      <c r="JY20" s="182" t="str">
        <f t="shared" ref="JY20" si="1543">IF(JY$2=5,"Revenue","")</f>
        <v/>
      </c>
      <c r="JZ20" s="110"/>
      <c r="KA20" s="110"/>
      <c r="KB20" s="905" t="str">
        <f t="shared" ref="KB20" si="1544">IF(KA$2=1,"Units","")</f>
        <v/>
      </c>
      <c r="KC20" s="112" t="str">
        <f t="shared" ref="KC20" si="1545">IF(KA$2=1,"$/unit","")</f>
        <v/>
      </c>
      <c r="KD20" s="113" t="str">
        <f t="shared" ref="KD20" si="1546">IF(KD$2=4,"% of sales","")</f>
        <v/>
      </c>
      <c r="KE20" s="182" t="str">
        <f t="shared" ref="KE20" si="1547">IF(KE$2=5,"Revenue","")</f>
        <v/>
      </c>
      <c r="KF20" s="110"/>
      <c r="KG20" s="110"/>
      <c r="KH20" s="905" t="str">
        <f t="shared" ref="KH20" si="1548">IF(KG$2=1,"Units","")</f>
        <v/>
      </c>
      <c r="KI20" s="112" t="str">
        <f t="shared" ref="KI20" si="1549">IF(KG$2=1,"$/unit","")</f>
        <v/>
      </c>
      <c r="KJ20" s="113" t="str">
        <f t="shared" ref="KJ20" si="1550">IF(KJ$2=4,"% of sales","")</f>
        <v/>
      </c>
      <c r="KK20" s="182" t="str">
        <f t="shared" ref="KK20" si="1551">IF(KK$2=5,"Revenue","")</f>
        <v/>
      </c>
      <c r="KL20" s="110"/>
      <c r="KM20" s="110"/>
      <c r="KN20" s="905" t="str">
        <f t="shared" ref="KN20" si="1552">IF(KM$2=1,"Units","")</f>
        <v/>
      </c>
      <c r="KO20" s="112" t="str">
        <f t="shared" ref="KO20" si="1553">IF(KM$2=1,"$/unit","")</f>
        <v/>
      </c>
      <c r="KP20" s="113" t="str">
        <f t="shared" ref="KP20" si="1554">IF(KP$2=4,"% of sales","")</f>
        <v/>
      </c>
      <c r="KQ20" s="182" t="str">
        <f t="shared" ref="KQ20" si="1555">IF(KQ$2=5,"Revenue","")</f>
        <v/>
      </c>
      <c r="KR20" s="110"/>
      <c r="KS20" s="110"/>
      <c r="KT20" s="905" t="str">
        <f t="shared" ref="KT20" si="1556">IF(KS$2=1,"Units","")</f>
        <v/>
      </c>
      <c r="KU20" s="112" t="str">
        <f t="shared" ref="KU20" si="1557">IF(KS$2=1,"$/unit","")</f>
        <v/>
      </c>
      <c r="KV20" s="113" t="str">
        <f t="shared" ref="KV20" si="1558">IF(KV$2=4,"% of sales","")</f>
        <v/>
      </c>
      <c r="KW20" s="182" t="str">
        <f t="shared" ref="KW20" si="1559">IF(KW$2=5,"Revenue","")</f>
        <v/>
      </c>
      <c r="KX20" s="110"/>
      <c r="KY20" s="110"/>
      <c r="KZ20" s="905" t="str">
        <f t="shared" ref="KZ20" si="1560">IF(KY$2=1,"Units","")</f>
        <v/>
      </c>
      <c r="LA20" s="112" t="str">
        <f t="shared" ref="LA20" si="1561">IF(KY$2=1,"$/unit","")</f>
        <v/>
      </c>
      <c r="LB20" s="113" t="str">
        <f t="shared" ref="LB20" si="1562">IF(LB$2=4,"% of sales","")</f>
        <v/>
      </c>
      <c r="LC20" s="182" t="str">
        <f t="shared" ref="LC20" si="1563">IF(LC$2=5,"Revenue","")</f>
        <v/>
      </c>
      <c r="LD20" s="110"/>
    </row>
    <row r="21" spans="1:316" s="71" customFormat="1" ht="12.75" customHeight="1" x14ac:dyDescent="0.2">
      <c r="A21" s="62"/>
      <c r="B21" s="62">
        <v>2</v>
      </c>
      <c r="C21" s="62">
        <v>3</v>
      </c>
      <c r="D21" s="62"/>
      <c r="E21" s="62"/>
      <c r="F21" s="62" t="s">
        <v>77</v>
      </c>
      <c r="G21" s="114"/>
      <c r="J21" s="115" t="s">
        <v>51</v>
      </c>
      <c r="K21" s="116"/>
      <c r="L21" s="116"/>
      <c r="M21" s="140"/>
      <c r="N21" s="117"/>
      <c r="P21" s="72"/>
      <c r="Q21" s="118"/>
      <c r="R21" s="902">
        <v>200</v>
      </c>
      <c r="S21" s="561">
        <v>8</v>
      </c>
      <c r="T21" s="121">
        <f>IF(T$2=4,IFERROR(R21/R25,""),"")</f>
        <v>0.4</v>
      </c>
      <c r="U21" s="120">
        <f>IF(U$2=5,R21*S21,"")</f>
        <v>1600</v>
      </c>
      <c r="V21" s="72"/>
      <c r="W21" s="118"/>
      <c r="X21" s="902">
        <v>50</v>
      </c>
      <c r="Y21" s="561">
        <v>13</v>
      </c>
      <c r="Z21" s="121">
        <f t="shared" ref="Z21" si="1564">IF(Z$2=4,IFERROR(X21/X25,""),"")</f>
        <v>0.45454545454545453</v>
      </c>
      <c r="AA21" s="122">
        <f t="shared" ref="AA21:AA24" si="1565">IF(AA$2=5,X21*Y21,"")</f>
        <v>650</v>
      </c>
      <c r="AB21" s="72"/>
      <c r="AC21" s="118"/>
      <c r="AD21" s="902">
        <v>150</v>
      </c>
      <c r="AE21" s="561">
        <v>9</v>
      </c>
      <c r="AF21" s="121">
        <f t="shared" ref="AF21" si="1566">IF(AF$2=4,IFERROR(AD21/AD25,""),"")</f>
        <v>0.38461538461538464</v>
      </c>
      <c r="AG21" s="122">
        <f t="shared" ref="AG21:AG24" si="1567">IF(AG$2=5,AD21*AE21,"")</f>
        <v>1350</v>
      </c>
      <c r="AH21" s="72"/>
      <c r="AI21" s="118"/>
      <c r="AJ21" s="283"/>
      <c r="AK21" s="123"/>
      <c r="AL21" s="121" t="str">
        <f t="shared" ref="AL21" si="1568">IF(AL$2=4,IFERROR(AJ21/AJ25,""),"")</f>
        <v/>
      </c>
      <c r="AM21" s="122" t="str">
        <f t="shared" ref="AM21:AM24" si="1569">IF(AM$2=5,AJ21*AK21,"")</f>
        <v/>
      </c>
      <c r="AN21" s="72"/>
      <c r="AO21" s="118"/>
      <c r="AP21" s="283"/>
      <c r="AQ21" s="123"/>
      <c r="AR21" s="121" t="str">
        <f t="shared" ref="AR21" si="1570">IF(AR$2=4,IFERROR(AP21/AP25,""),"")</f>
        <v/>
      </c>
      <c r="AS21" s="122" t="str">
        <f t="shared" ref="AS21:AS24" si="1571">IF(AS$2=5,AP21*AQ21,"")</f>
        <v/>
      </c>
      <c r="AT21" s="72"/>
      <c r="AU21" s="118"/>
      <c r="AV21" s="283"/>
      <c r="AW21" s="123"/>
      <c r="AX21" s="121" t="str">
        <f t="shared" ref="AX21" si="1572">IF(AX$2=4,IFERROR(AV21/AV25,""),"")</f>
        <v/>
      </c>
      <c r="AY21" s="122" t="str">
        <f t="shared" ref="AY21:AY24" si="1573">IF(AY$2=5,AV21*AW21,"")</f>
        <v/>
      </c>
      <c r="AZ21" s="72"/>
      <c r="BA21" s="118"/>
      <c r="BB21" s="283"/>
      <c r="BC21" s="123"/>
      <c r="BD21" s="121" t="str">
        <f t="shared" ref="BD21" si="1574">IF(BD$2=4,IFERROR(BB21/BB25,""),"")</f>
        <v/>
      </c>
      <c r="BE21" s="122" t="str">
        <f t="shared" ref="BE21:BE24" si="1575">IF(BE$2=5,BB21*BC21,"")</f>
        <v/>
      </c>
      <c r="BF21" s="72"/>
      <c r="BG21" s="118"/>
      <c r="BH21" s="283"/>
      <c r="BI21" s="123"/>
      <c r="BJ21" s="121" t="str">
        <f t="shared" ref="BJ21" si="1576">IF(BJ$2=4,IFERROR(BH21/BH25,""),"")</f>
        <v/>
      </c>
      <c r="BK21" s="122" t="str">
        <f t="shared" ref="BK21:BK24" si="1577">IF(BK$2=5,BH21*BI21,"")</f>
        <v/>
      </c>
      <c r="BL21" s="72"/>
      <c r="BM21" s="118"/>
      <c r="BN21" s="283"/>
      <c r="BO21" s="123"/>
      <c r="BP21" s="121" t="str">
        <f t="shared" ref="BP21" si="1578">IF(BP$2=4,IFERROR(BN21/BN25,""),"")</f>
        <v/>
      </c>
      <c r="BQ21" s="122" t="str">
        <f t="shared" ref="BQ21:BQ24" si="1579">IF(BQ$2=5,BN21*BO21,"")</f>
        <v/>
      </c>
      <c r="BR21" s="72"/>
      <c r="BS21" s="118"/>
      <c r="BT21" s="283"/>
      <c r="BU21" s="123"/>
      <c r="BV21" s="121" t="str">
        <f t="shared" ref="BV21" si="1580">IF(BV$2=4,IFERROR(BT21/BT25,""),"")</f>
        <v/>
      </c>
      <c r="BW21" s="122" t="str">
        <f t="shared" ref="BW21:BW24" si="1581">IF(BW$2=5,BT21*BU21,"")</f>
        <v/>
      </c>
      <c r="BX21" s="72"/>
      <c r="BY21" s="118"/>
      <c r="BZ21" s="283"/>
      <c r="CA21" s="123"/>
      <c r="CB21" s="121" t="str">
        <f t="shared" ref="CB21" si="1582">IF(CB$2=4,IFERROR(BZ21/BZ25,""),"")</f>
        <v/>
      </c>
      <c r="CC21" s="122" t="str">
        <f t="shared" ref="CC21:CC24" si="1583">IF(CC$2=5,BZ21*CA21,"")</f>
        <v/>
      </c>
      <c r="CD21" s="72"/>
      <c r="CE21" s="118"/>
      <c r="CF21" s="283"/>
      <c r="CG21" s="123"/>
      <c r="CH21" s="121" t="str">
        <f t="shared" ref="CH21" si="1584">IF(CH$2=4,IFERROR(CF21/CF25,""),"")</f>
        <v/>
      </c>
      <c r="CI21" s="122" t="str">
        <f t="shared" ref="CI21:CI24" si="1585">IF(CI$2=5,CF21*CG21,"")</f>
        <v/>
      </c>
      <c r="CJ21" s="72"/>
      <c r="CK21" s="118"/>
      <c r="CL21" s="283"/>
      <c r="CM21" s="123"/>
      <c r="CN21" s="121" t="str">
        <f t="shared" ref="CN21" si="1586">IF(CN$2=4,IFERROR(CL21/CL25,""),"")</f>
        <v/>
      </c>
      <c r="CO21" s="122" t="str">
        <f t="shared" ref="CO21:CO24" si="1587">IF(CO$2=5,CL21*CM21,"")</f>
        <v/>
      </c>
      <c r="CP21" s="72"/>
      <c r="CQ21" s="118"/>
      <c r="CR21" s="283"/>
      <c r="CS21" s="123"/>
      <c r="CT21" s="121" t="str">
        <f t="shared" ref="CT21" si="1588">IF(CT$2=4,IFERROR(CR21/CR25,""),"")</f>
        <v/>
      </c>
      <c r="CU21" s="122" t="str">
        <f t="shared" ref="CU21:CU24" si="1589">IF(CU$2=5,CR21*CS21,"")</f>
        <v/>
      </c>
      <c r="CV21" s="72"/>
      <c r="CW21" s="118"/>
      <c r="CX21" s="283"/>
      <c r="CY21" s="123"/>
      <c r="CZ21" s="121" t="str">
        <f t="shared" ref="CZ21" si="1590">IF(CZ$2=4,IFERROR(CX21/CX25,""),"")</f>
        <v/>
      </c>
      <c r="DA21" s="122" t="str">
        <f t="shared" ref="DA21:DA24" si="1591">IF(DA$2=5,CX21*CY21,"")</f>
        <v/>
      </c>
      <c r="DB21" s="72"/>
      <c r="DC21" s="118"/>
      <c r="DD21" s="283"/>
      <c r="DE21" s="123"/>
      <c r="DF21" s="121" t="str">
        <f t="shared" ref="DF21" si="1592">IF(DF$2=4,IFERROR(DD21/DD25,""),"")</f>
        <v/>
      </c>
      <c r="DG21" s="122" t="str">
        <f t="shared" ref="DG21:DG24" si="1593">IF(DG$2=5,DD21*DE21,"")</f>
        <v/>
      </c>
      <c r="DH21" s="72"/>
      <c r="DI21" s="118"/>
      <c r="DJ21" s="283"/>
      <c r="DK21" s="123"/>
      <c r="DL21" s="121" t="str">
        <f t="shared" ref="DL21" si="1594">IF(DL$2=4,IFERROR(DJ21/DJ25,""),"")</f>
        <v/>
      </c>
      <c r="DM21" s="122" t="str">
        <f t="shared" ref="DM21:DM24" si="1595">IF(DM$2=5,DJ21*DK21,"")</f>
        <v/>
      </c>
      <c r="DN21" s="72"/>
      <c r="DO21" s="118"/>
      <c r="DP21" s="283"/>
      <c r="DQ21" s="123"/>
      <c r="DR21" s="121" t="str">
        <f t="shared" ref="DR21" si="1596">IF(DR$2=4,IFERROR(DP21/DP25,""),"")</f>
        <v/>
      </c>
      <c r="DS21" s="122" t="str">
        <f t="shared" ref="DS21:DS24" si="1597">IF(DS$2=5,DP21*DQ21,"")</f>
        <v/>
      </c>
      <c r="DT21" s="72"/>
      <c r="DU21" s="118"/>
      <c r="DV21" s="283"/>
      <c r="DW21" s="123"/>
      <c r="DX21" s="121" t="str">
        <f t="shared" ref="DX21" si="1598">IF(DX$2=4,IFERROR(DV21/DV25,""),"")</f>
        <v/>
      </c>
      <c r="DY21" s="122" t="str">
        <f t="shared" ref="DY21:DY24" si="1599">IF(DY$2=5,DV21*DW21,"")</f>
        <v/>
      </c>
      <c r="DZ21" s="72"/>
      <c r="EA21" s="118"/>
      <c r="EB21" s="283"/>
      <c r="EC21" s="123"/>
      <c r="ED21" s="121" t="str">
        <f t="shared" ref="ED21" si="1600">IF(ED$2=4,IFERROR(EB21/EB25,""),"")</f>
        <v/>
      </c>
      <c r="EE21" s="122" t="str">
        <f t="shared" ref="EE21:EE24" si="1601">IF(EE$2=5,EB21*EC21,"")</f>
        <v/>
      </c>
      <c r="EF21" s="72"/>
      <c r="EG21" s="118"/>
      <c r="EH21" s="283"/>
      <c r="EI21" s="123"/>
      <c r="EJ21" s="121" t="str">
        <f t="shared" ref="EJ21" si="1602">IF(EJ$2=4,IFERROR(EH21/EH25,""),"")</f>
        <v/>
      </c>
      <c r="EK21" s="122" t="str">
        <f t="shared" ref="EK21:EK24" si="1603">IF(EK$2=5,EH21*EI21,"")</f>
        <v/>
      </c>
      <c r="EL21" s="72"/>
      <c r="EM21" s="118"/>
      <c r="EN21" s="283"/>
      <c r="EO21" s="123"/>
      <c r="EP21" s="121" t="str">
        <f t="shared" ref="EP21" si="1604">IF(EP$2=4,IFERROR(EN21/EN25,""),"")</f>
        <v/>
      </c>
      <c r="EQ21" s="122" t="str">
        <f t="shared" ref="EQ21:EQ24" si="1605">IF(EQ$2=5,EN21*EO21,"")</f>
        <v/>
      </c>
      <c r="ER21" s="72"/>
      <c r="ES21" s="118"/>
      <c r="ET21" s="283"/>
      <c r="EU21" s="123"/>
      <c r="EV21" s="121" t="str">
        <f t="shared" ref="EV21" si="1606">IF(EV$2=4,IFERROR(ET21/ET25,""),"")</f>
        <v/>
      </c>
      <c r="EW21" s="122" t="str">
        <f t="shared" ref="EW21:EW24" si="1607">IF(EW$2=5,ET21*EU21,"")</f>
        <v/>
      </c>
      <c r="EX21" s="72"/>
      <c r="EY21" s="118"/>
      <c r="EZ21" s="283"/>
      <c r="FA21" s="123"/>
      <c r="FB21" s="121" t="str">
        <f t="shared" ref="FB21" si="1608">IF(FB$2=4,IFERROR(EZ21/EZ25,""),"")</f>
        <v/>
      </c>
      <c r="FC21" s="122" t="str">
        <f t="shared" ref="FC21:FC24" si="1609">IF(FC$2=5,EZ21*FA21,"")</f>
        <v/>
      </c>
      <c r="FD21" s="72"/>
      <c r="FE21" s="118"/>
      <c r="FF21" s="283"/>
      <c r="FG21" s="123"/>
      <c r="FH21" s="121" t="str">
        <f t="shared" ref="FH21" si="1610">IF(FH$2=4,IFERROR(FF21/FF25,""),"")</f>
        <v/>
      </c>
      <c r="FI21" s="122" t="str">
        <f t="shared" ref="FI21:FI24" si="1611">IF(FI$2=5,FF21*FG21,"")</f>
        <v/>
      </c>
      <c r="FJ21" s="72"/>
      <c r="FK21" s="118"/>
      <c r="FL21" s="283"/>
      <c r="FM21" s="123"/>
      <c r="FN21" s="121" t="str">
        <f t="shared" ref="FN21" si="1612">IF(FN$2=4,IFERROR(FL21/FL25,""),"")</f>
        <v/>
      </c>
      <c r="FO21" s="122" t="str">
        <f t="shared" ref="FO21:FO24" si="1613">IF(FO$2=5,FL21*FM21,"")</f>
        <v/>
      </c>
      <c r="FP21" s="72"/>
      <c r="FQ21" s="118"/>
      <c r="FR21" s="283"/>
      <c r="FS21" s="123"/>
      <c r="FT21" s="121" t="str">
        <f t="shared" ref="FT21" si="1614">IF(FT$2=4,IFERROR(FR21/FR25,""),"")</f>
        <v/>
      </c>
      <c r="FU21" s="122" t="str">
        <f t="shared" ref="FU21:FU24" si="1615">IF(FU$2=5,FR21*FS21,"")</f>
        <v/>
      </c>
      <c r="FV21" s="72"/>
      <c r="FW21" s="118"/>
      <c r="FX21" s="283"/>
      <c r="FY21" s="123"/>
      <c r="FZ21" s="121" t="str">
        <f t="shared" ref="FZ21" si="1616">IF(FZ$2=4,IFERROR(FX21/FX25,""),"")</f>
        <v/>
      </c>
      <c r="GA21" s="122" t="str">
        <f t="shared" ref="GA21:GA24" si="1617">IF(GA$2=5,FX21*FY21,"")</f>
        <v/>
      </c>
      <c r="GB21" s="72"/>
      <c r="GC21" s="118"/>
      <c r="GD21" s="283"/>
      <c r="GE21" s="123"/>
      <c r="GF21" s="121" t="str">
        <f t="shared" ref="GF21" si="1618">IF(GF$2=4,IFERROR(GD21/GD25,""),"")</f>
        <v/>
      </c>
      <c r="GG21" s="122" t="str">
        <f t="shared" ref="GG21:GG24" si="1619">IF(GG$2=5,GD21*GE21,"")</f>
        <v/>
      </c>
      <c r="GH21" s="72"/>
      <c r="GI21" s="118"/>
      <c r="GJ21" s="283"/>
      <c r="GK21" s="123"/>
      <c r="GL21" s="121" t="str">
        <f t="shared" ref="GL21" si="1620">IF(GL$2=4,IFERROR(GJ21/GJ25,""),"")</f>
        <v/>
      </c>
      <c r="GM21" s="122" t="str">
        <f t="shared" ref="GM21:GM24" si="1621">IF(GM$2=5,GJ21*GK21,"")</f>
        <v/>
      </c>
      <c r="GN21" s="72"/>
      <c r="GO21" s="118"/>
      <c r="GP21" s="283"/>
      <c r="GQ21" s="123"/>
      <c r="GR21" s="121" t="str">
        <f t="shared" ref="GR21" si="1622">IF(GR$2=4,IFERROR(GP21/GP25,""),"")</f>
        <v/>
      </c>
      <c r="GS21" s="122" t="str">
        <f t="shared" ref="GS21:GS24" si="1623">IF(GS$2=5,GP21*GQ21,"")</f>
        <v/>
      </c>
      <c r="GT21" s="72"/>
      <c r="GU21" s="118"/>
      <c r="GV21" s="283"/>
      <c r="GW21" s="123"/>
      <c r="GX21" s="121" t="str">
        <f t="shared" ref="GX21" si="1624">IF(GX$2=4,IFERROR(GV21/GV25,""),"")</f>
        <v/>
      </c>
      <c r="GY21" s="122" t="str">
        <f t="shared" ref="GY21:GY24" si="1625">IF(GY$2=5,GV21*GW21,"")</f>
        <v/>
      </c>
      <c r="GZ21" s="72"/>
      <c r="HA21" s="118"/>
      <c r="HB21" s="283"/>
      <c r="HC21" s="123"/>
      <c r="HD21" s="121" t="str">
        <f t="shared" ref="HD21" si="1626">IF(HD$2=4,IFERROR(HB21/HB25,""),"")</f>
        <v/>
      </c>
      <c r="HE21" s="122" t="str">
        <f t="shared" ref="HE21:HE24" si="1627">IF(HE$2=5,HB21*HC21,"")</f>
        <v/>
      </c>
      <c r="HF21" s="72"/>
      <c r="HG21" s="118"/>
      <c r="HH21" s="283"/>
      <c r="HI21" s="123"/>
      <c r="HJ21" s="121" t="str">
        <f t="shared" ref="HJ21" si="1628">IF(HJ$2=4,IFERROR(HH21/HH25,""),"")</f>
        <v/>
      </c>
      <c r="HK21" s="122" t="str">
        <f t="shared" ref="HK21:HK24" si="1629">IF(HK$2=5,HH21*HI21,"")</f>
        <v/>
      </c>
      <c r="HL21" s="72"/>
      <c r="HM21" s="118"/>
      <c r="HN21" s="283"/>
      <c r="HO21" s="123"/>
      <c r="HP21" s="121" t="str">
        <f t="shared" ref="HP21" si="1630">IF(HP$2=4,IFERROR(HN21/HN25,""),"")</f>
        <v/>
      </c>
      <c r="HQ21" s="122" t="str">
        <f t="shared" ref="HQ21:HQ24" si="1631">IF(HQ$2=5,HN21*HO21,"")</f>
        <v/>
      </c>
      <c r="HR21" s="72"/>
      <c r="HS21" s="118"/>
      <c r="HT21" s="283"/>
      <c r="HU21" s="123"/>
      <c r="HV21" s="121" t="str">
        <f t="shared" ref="HV21" si="1632">IF(HV$2=4,IFERROR(HT21/HT25,""),"")</f>
        <v/>
      </c>
      <c r="HW21" s="122" t="str">
        <f t="shared" ref="HW21:HW24" si="1633">IF(HW$2=5,HT21*HU21,"")</f>
        <v/>
      </c>
      <c r="HX21" s="72"/>
      <c r="HY21" s="118"/>
      <c r="HZ21" s="283"/>
      <c r="IA21" s="123"/>
      <c r="IB21" s="121" t="str">
        <f t="shared" ref="IB21" si="1634">IF(IB$2=4,IFERROR(HZ21/HZ25,""),"")</f>
        <v/>
      </c>
      <c r="IC21" s="122" t="str">
        <f t="shared" ref="IC21:IC24" si="1635">IF(IC$2=5,HZ21*IA21,"")</f>
        <v/>
      </c>
      <c r="ID21" s="72"/>
      <c r="IE21" s="118"/>
      <c r="IF21" s="283"/>
      <c r="IG21" s="123"/>
      <c r="IH21" s="121" t="str">
        <f t="shared" ref="IH21" si="1636">IF(IH$2=4,IFERROR(IF21/IF25,""),"")</f>
        <v/>
      </c>
      <c r="II21" s="122" t="str">
        <f t="shared" ref="II21:II24" si="1637">IF(II$2=5,IF21*IG21,"")</f>
        <v/>
      </c>
      <c r="IJ21" s="72"/>
      <c r="IK21" s="118"/>
      <c r="IL21" s="283"/>
      <c r="IM21" s="123"/>
      <c r="IN21" s="121" t="str">
        <f t="shared" ref="IN21" si="1638">IF(IN$2=4,IFERROR(IL21/IL25,""),"")</f>
        <v/>
      </c>
      <c r="IO21" s="122" t="str">
        <f t="shared" ref="IO21:IO24" si="1639">IF(IO$2=5,IL21*IM21,"")</f>
        <v/>
      </c>
      <c r="IP21" s="72"/>
      <c r="IQ21" s="118"/>
      <c r="IR21" s="283"/>
      <c r="IS21" s="123"/>
      <c r="IT21" s="121" t="str">
        <f t="shared" ref="IT21" si="1640">IF(IT$2=4,IFERROR(IR21/IR25,""),"")</f>
        <v/>
      </c>
      <c r="IU21" s="122" t="str">
        <f t="shared" ref="IU21:IU24" si="1641">IF(IU$2=5,IR21*IS21,"")</f>
        <v/>
      </c>
      <c r="IV21" s="72"/>
      <c r="IW21" s="118"/>
      <c r="IX21" s="283"/>
      <c r="IY21" s="123"/>
      <c r="IZ21" s="121" t="str">
        <f t="shared" ref="IZ21" si="1642">IF(IZ$2=4,IFERROR(IX21/IX25,""),"")</f>
        <v/>
      </c>
      <c r="JA21" s="122" t="str">
        <f t="shared" ref="JA21:JA24" si="1643">IF(JA$2=5,IX21*IY21,"")</f>
        <v/>
      </c>
      <c r="JB21" s="72"/>
      <c r="JC21" s="118"/>
      <c r="JD21" s="283"/>
      <c r="JE21" s="123"/>
      <c r="JF21" s="121" t="str">
        <f t="shared" ref="JF21" si="1644">IF(JF$2=4,IFERROR(JD21/JD25,""),"")</f>
        <v/>
      </c>
      <c r="JG21" s="122" t="str">
        <f t="shared" ref="JG21:JG24" si="1645">IF(JG$2=5,JD21*JE21,"")</f>
        <v/>
      </c>
      <c r="JH21" s="72"/>
      <c r="JI21" s="124"/>
      <c r="JJ21" s="909"/>
      <c r="JK21" s="126"/>
      <c r="JL21" s="119" t="str">
        <f t="shared" ref="JL21" si="1646">IF(JL$2=4,IFERROR(JJ21/JJ25,""),"")</f>
        <v/>
      </c>
      <c r="JM21" s="122" t="str">
        <f t="shared" ref="JM21:JM24" si="1647">IF(JM$2=5,JJ21*JK21,"")</f>
        <v/>
      </c>
      <c r="JO21" s="124"/>
      <c r="JP21" s="909"/>
      <c r="JQ21" s="126"/>
      <c r="JR21" s="119" t="str">
        <f t="shared" ref="JR21" si="1648">IF(JR$2=4,IFERROR(JP21/JP25,""),"")</f>
        <v/>
      </c>
      <c r="JS21" s="122" t="str">
        <f t="shared" ref="JS21:JS24" si="1649">IF(JS$2=5,JP21*JQ21,"")</f>
        <v/>
      </c>
      <c r="JU21" s="124"/>
      <c r="JV21" s="909"/>
      <c r="JW21" s="126"/>
      <c r="JX21" s="119" t="str">
        <f t="shared" ref="JX21" si="1650">IF(JX$2=4,IFERROR(JV21/JV25,""),"")</f>
        <v/>
      </c>
      <c r="JY21" s="122" t="str">
        <f t="shared" ref="JY21:JY24" si="1651">IF(JY$2=5,JV21*JW21,"")</f>
        <v/>
      </c>
      <c r="KA21" s="124"/>
      <c r="KB21" s="909"/>
      <c r="KC21" s="126"/>
      <c r="KD21" s="119" t="str">
        <f t="shared" ref="KD21" si="1652">IF(KD$2=4,IFERROR(KB21/KB25,""),"")</f>
        <v/>
      </c>
      <c r="KE21" s="122" t="str">
        <f t="shared" ref="KE21:KE24" si="1653">IF(KE$2=5,KB21*KC21,"")</f>
        <v/>
      </c>
      <c r="KG21" s="124"/>
      <c r="KH21" s="909"/>
      <c r="KI21" s="126"/>
      <c r="KJ21" s="119" t="str">
        <f t="shared" ref="KJ21" si="1654">IF(KJ$2=4,IFERROR(KH21/KH25,""),"")</f>
        <v/>
      </c>
      <c r="KK21" s="122" t="str">
        <f t="shared" ref="KK21:KK24" si="1655">IF(KK$2=5,KH21*KI21,"")</f>
        <v/>
      </c>
      <c r="KM21" s="124"/>
      <c r="KN21" s="909"/>
      <c r="KO21" s="126"/>
      <c r="KP21" s="119" t="str">
        <f t="shared" ref="KP21" si="1656">IF(KP$2=4,IFERROR(KN21/KN25,""),"")</f>
        <v/>
      </c>
      <c r="KQ21" s="122" t="str">
        <f t="shared" ref="KQ21:KQ24" si="1657">IF(KQ$2=5,KN21*KO21,"")</f>
        <v/>
      </c>
      <c r="KS21" s="124"/>
      <c r="KT21" s="909"/>
      <c r="KU21" s="126"/>
      <c r="KV21" s="119" t="str">
        <f t="shared" ref="KV21" si="1658">IF(KV$2=4,IFERROR(KT21/KT25,""),"")</f>
        <v/>
      </c>
      <c r="KW21" s="122" t="str">
        <f t="shared" ref="KW21:KW24" si="1659">IF(KW$2=5,KT21*KU21,"")</f>
        <v/>
      </c>
      <c r="KY21" s="124"/>
      <c r="KZ21" s="909"/>
      <c r="LA21" s="126"/>
      <c r="LB21" s="119" t="str">
        <f t="shared" ref="LB21" si="1660">IF(LB$2=4,IFERROR(KZ21/KZ25,""),"")</f>
        <v/>
      </c>
      <c r="LC21" s="122" t="str">
        <f t="shared" ref="LC21:LC24" si="1661">IF(LC$2=5,KZ21*LA21,"")</f>
        <v/>
      </c>
    </row>
    <row r="22" spans="1:316" s="71" customFormat="1" ht="12.75" customHeight="1" x14ac:dyDescent="0.2">
      <c r="A22" s="62"/>
      <c r="B22" s="62">
        <v>2</v>
      </c>
      <c r="C22" s="62">
        <v>3</v>
      </c>
      <c r="D22" s="62"/>
      <c r="E22" s="62"/>
      <c r="F22" s="62" t="s">
        <v>77</v>
      </c>
      <c r="G22" s="114"/>
      <c r="J22" s="115" t="s">
        <v>52</v>
      </c>
      <c r="K22" s="116"/>
      <c r="L22" s="116"/>
      <c r="M22" s="140"/>
      <c r="N22" s="117"/>
      <c r="P22" s="72"/>
      <c r="Q22" s="118"/>
      <c r="R22" s="902">
        <v>150</v>
      </c>
      <c r="S22" s="561">
        <v>9</v>
      </c>
      <c r="T22" s="121">
        <f>IF(T$2=4,IFERROR(R22/R25,""),"")</f>
        <v>0.3</v>
      </c>
      <c r="U22" s="120">
        <f t="shared" ref="U22:U24" si="1662">IF(U$2=5,R22*S22,"")</f>
        <v>1350</v>
      </c>
      <c r="V22" s="72"/>
      <c r="W22" s="118"/>
      <c r="X22" s="902">
        <v>30</v>
      </c>
      <c r="Y22" s="561">
        <v>15</v>
      </c>
      <c r="Z22" s="121">
        <f t="shared" ref="Z22" si="1663">IF(Z$2=4,IFERROR(X22/X25,""),"")</f>
        <v>0.27272727272727271</v>
      </c>
      <c r="AA22" s="122">
        <f t="shared" si="1565"/>
        <v>450</v>
      </c>
      <c r="AB22" s="72"/>
      <c r="AC22" s="118"/>
      <c r="AD22" s="902">
        <v>120</v>
      </c>
      <c r="AE22" s="561">
        <v>10</v>
      </c>
      <c r="AF22" s="121">
        <f t="shared" ref="AF22" si="1664">IF(AF$2=4,IFERROR(AD22/AD25,""),"")</f>
        <v>0.30769230769230771</v>
      </c>
      <c r="AG22" s="122">
        <f t="shared" si="1567"/>
        <v>1200</v>
      </c>
      <c r="AH22" s="72"/>
      <c r="AI22" s="118"/>
      <c r="AJ22" s="283"/>
      <c r="AK22" s="123"/>
      <c r="AL22" s="121" t="str">
        <f t="shared" ref="AL22" si="1665">IF(AL$2=4,IFERROR(AJ22/AJ25,""),"")</f>
        <v/>
      </c>
      <c r="AM22" s="122" t="str">
        <f t="shared" si="1569"/>
        <v/>
      </c>
      <c r="AN22" s="72"/>
      <c r="AO22" s="118"/>
      <c r="AP22" s="283"/>
      <c r="AQ22" s="123"/>
      <c r="AR22" s="121" t="str">
        <f t="shared" ref="AR22" si="1666">IF(AR$2=4,IFERROR(AP22/AP25,""),"")</f>
        <v/>
      </c>
      <c r="AS22" s="122" t="str">
        <f t="shared" si="1571"/>
        <v/>
      </c>
      <c r="AT22" s="72"/>
      <c r="AU22" s="118"/>
      <c r="AV22" s="283"/>
      <c r="AW22" s="123"/>
      <c r="AX22" s="121" t="str">
        <f t="shared" ref="AX22" si="1667">IF(AX$2=4,IFERROR(AV22/AV25,""),"")</f>
        <v/>
      </c>
      <c r="AY22" s="122" t="str">
        <f t="shared" si="1573"/>
        <v/>
      </c>
      <c r="AZ22" s="72"/>
      <c r="BA22" s="118"/>
      <c r="BB22" s="283"/>
      <c r="BC22" s="123"/>
      <c r="BD22" s="121" t="str">
        <f t="shared" ref="BD22" si="1668">IF(BD$2=4,IFERROR(BB22/BB25,""),"")</f>
        <v/>
      </c>
      <c r="BE22" s="122" t="str">
        <f t="shared" si="1575"/>
        <v/>
      </c>
      <c r="BF22" s="72"/>
      <c r="BG22" s="118"/>
      <c r="BH22" s="283"/>
      <c r="BI22" s="123"/>
      <c r="BJ22" s="121" t="str">
        <f t="shared" ref="BJ22" si="1669">IF(BJ$2=4,IFERROR(BH22/BH25,""),"")</f>
        <v/>
      </c>
      <c r="BK22" s="122" t="str">
        <f t="shared" si="1577"/>
        <v/>
      </c>
      <c r="BL22" s="72"/>
      <c r="BM22" s="118"/>
      <c r="BN22" s="283"/>
      <c r="BO22" s="123"/>
      <c r="BP22" s="121" t="str">
        <f t="shared" ref="BP22" si="1670">IF(BP$2=4,IFERROR(BN22/BN25,""),"")</f>
        <v/>
      </c>
      <c r="BQ22" s="122" t="str">
        <f t="shared" si="1579"/>
        <v/>
      </c>
      <c r="BR22" s="72"/>
      <c r="BS22" s="118"/>
      <c r="BT22" s="283"/>
      <c r="BU22" s="123"/>
      <c r="BV22" s="121" t="str">
        <f t="shared" ref="BV22" si="1671">IF(BV$2=4,IFERROR(BT22/BT25,""),"")</f>
        <v/>
      </c>
      <c r="BW22" s="122" t="str">
        <f t="shared" si="1581"/>
        <v/>
      </c>
      <c r="BX22" s="72"/>
      <c r="BY22" s="118"/>
      <c r="BZ22" s="283"/>
      <c r="CA22" s="123"/>
      <c r="CB22" s="121" t="str">
        <f t="shared" ref="CB22" si="1672">IF(CB$2=4,IFERROR(BZ22/BZ25,""),"")</f>
        <v/>
      </c>
      <c r="CC22" s="122" t="str">
        <f t="shared" si="1583"/>
        <v/>
      </c>
      <c r="CD22" s="72"/>
      <c r="CE22" s="118"/>
      <c r="CF22" s="283"/>
      <c r="CG22" s="123"/>
      <c r="CH22" s="121" t="str">
        <f t="shared" ref="CH22" si="1673">IF(CH$2=4,IFERROR(CF22/CF25,""),"")</f>
        <v/>
      </c>
      <c r="CI22" s="122" t="str">
        <f t="shared" si="1585"/>
        <v/>
      </c>
      <c r="CJ22" s="72"/>
      <c r="CK22" s="118"/>
      <c r="CL22" s="283"/>
      <c r="CM22" s="123"/>
      <c r="CN22" s="121" t="str">
        <f t="shared" ref="CN22" si="1674">IF(CN$2=4,IFERROR(CL22/CL25,""),"")</f>
        <v/>
      </c>
      <c r="CO22" s="122" t="str">
        <f t="shared" si="1587"/>
        <v/>
      </c>
      <c r="CP22" s="72"/>
      <c r="CQ22" s="118"/>
      <c r="CR22" s="283"/>
      <c r="CS22" s="123"/>
      <c r="CT22" s="121" t="str">
        <f t="shared" ref="CT22" si="1675">IF(CT$2=4,IFERROR(CR22/CR25,""),"")</f>
        <v/>
      </c>
      <c r="CU22" s="122" t="str">
        <f t="shared" si="1589"/>
        <v/>
      </c>
      <c r="CV22" s="72"/>
      <c r="CW22" s="118"/>
      <c r="CX22" s="283"/>
      <c r="CY22" s="123"/>
      <c r="CZ22" s="121" t="str">
        <f t="shared" ref="CZ22" si="1676">IF(CZ$2=4,IFERROR(CX22/CX25,""),"")</f>
        <v/>
      </c>
      <c r="DA22" s="122" t="str">
        <f t="shared" si="1591"/>
        <v/>
      </c>
      <c r="DB22" s="72"/>
      <c r="DC22" s="118"/>
      <c r="DD22" s="283"/>
      <c r="DE22" s="123"/>
      <c r="DF22" s="121" t="str">
        <f t="shared" ref="DF22" si="1677">IF(DF$2=4,IFERROR(DD22/DD25,""),"")</f>
        <v/>
      </c>
      <c r="DG22" s="122" t="str">
        <f t="shared" si="1593"/>
        <v/>
      </c>
      <c r="DH22" s="72"/>
      <c r="DI22" s="118"/>
      <c r="DJ22" s="283"/>
      <c r="DK22" s="123"/>
      <c r="DL22" s="121" t="str">
        <f t="shared" ref="DL22" si="1678">IF(DL$2=4,IFERROR(DJ22/DJ25,""),"")</f>
        <v/>
      </c>
      <c r="DM22" s="122" t="str">
        <f t="shared" si="1595"/>
        <v/>
      </c>
      <c r="DN22" s="72"/>
      <c r="DO22" s="118"/>
      <c r="DP22" s="283"/>
      <c r="DQ22" s="123"/>
      <c r="DR22" s="121" t="str">
        <f t="shared" ref="DR22" si="1679">IF(DR$2=4,IFERROR(DP22/DP25,""),"")</f>
        <v/>
      </c>
      <c r="DS22" s="122" t="str">
        <f t="shared" si="1597"/>
        <v/>
      </c>
      <c r="DT22" s="72"/>
      <c r="DU22" s="118"/>
      <c r="DV22" s="283"/>
      <c r="DW22" s="123"/>
      <c r="DX22" s="121" t="str">
        <f t="shared" ref="DX22" si="1680">IF(DX$2=4,IFERROR(DV22/DV25,""),"")</f>
        <v/>
      </c>
      <c r="DY22" s="122" t="str">
        <f t="shared" si="1599"/>
        <v/>
      </c>
      <c r="DZ22" s="72"/>
      <c r="EA22" s="118"/>
      <c r="EB22" s="283"/>
      <c r="EC22" s="123"/>
      <c r="ED22" s="121" t="str">
        <f t="shared" ref="ED22" si="1681">IF(ED$2=4,IFERROR(EB22/EB25,""),"")</f>
        <v/>
      </c>
      <c r="EE22" s="122" t="str">
        <f t="shared" si="1601"/>
        <v/>
      </c>
      <c r="EF22" s="72"/>
      <c r="EG22" s="118"/>
      <c r="EH22" s="283"/>
      <c r="EI22" s="123"/>
      <c r="EJ22" s="121" t="str">
        <f t="shared" ref="EJ22" si="1682">IF(EJ$2=4,IFERROR(EH22/EH25,""),"")</f>
        <v/>
      </c>
      <c r="EK22" s="122" t="str">
        <f t="shared" si="1603"/>
        <v/>
      </c>
      <c r="EL22" s="72"/>
      <c r="EM22" s="118"/>
      <c r="EN22" s="283"/>
      <c r="EO22" s="123"/>
      <c r="EP22" s="121" t="str">
        <f t="shared" ref="EP22" si="1683">IF(EP$2=4,IFERROR(EN22/EN25,""),"")</f>
        <v/>
      </c>
      <c r="EQ22" s="122" t="str">
        <f t="shared" si="1605"/>
        <v/>
      </c>
      <c r="ER22" s="72"/>
      <c r="ES22" s="118"/>
      <c r="ET22" s="283"/>
      <c r="EU22" s="123"/>
      <c r="EV22" s="121" t="str">
        <f t="shared" ref="EV22" si="1684">IF(EV$2=4,IFERROR(ET22/ET25,""),"")</f>
        <v/>
      </c>
      <c r="EW22" s="122" t="str">
        <f t="shared" si="1607"/>
        <v/>
      </c>
      <c r="EX22" s="72"/>
      <c r="EY22" s="118"/>
      <c r="EZ22" s="283"/>
      <c r="FA22" s="123"/>
      <c r="FB22" s="121" t="str">
        <f t="shared" ref="FB22" si="1685">IF(FB$2=4,IFERROR(EZ22/EZ25,""),"")</f>
        <v/>
      </c>
      <c r="FC22" s="122" t="str">
        <f t="shared" si="1609"/>
        <v/>
      </c>
      <c r="FD22" s="72"/>
      <c r="FE22" s="118"/>
      <c r="FF22" s="283"/>
      <c r="FG22" s="123"/>
      <c r="FH22" s="121" t="str">
        <f t="shared" ref="FH22" si="1686">IF(FH$2=4,IFERROR(FF22/FF25,""),"")</f>
        <v/>
      </c>
      <c r="FI22" s="122" t="str">
        <f t="shared" si="1611"/>
        <v/>
      </c>
      <c r="FJ22" s="72"/>
      <c r="FK22" s="118"/>
      <c r="FL22" s="283"/>
      <c r="FM22" s="123"/>
      <c r="FN22" s="121" t="str">
        <f t="shared" ref="FN22" si="1687">IF(FN$2=4,IFERROR(FL22/FL25,""),"")</f>
        <v/>
      </c>
      <c r="FO22" s="122" t="str">
        <f t="shared" si="1613"/>
        <v/>
      </c>
      <c r="FP22" s="72"/>
      <c r="FQ22" s="118"/>
      <c r="FR22" s="283"/>
      <c r="FS22" s="123"/>
      <c r="FT22" s="121" t="str">
        <f t="shared" ref="FT22" si="1688">IF(FT$2=4,IFERROR(FR22/FR25,""),"")</f>
        <v/>
      </c>
      <c r="FU22" s="122" t="str">
        <f t="shared" si="1615"/>
        <v/>
      </c>
      <c r="FV22" s="72"/>
      <c r="FW22" s="118"/>
      <c r="FX22" s="283"/>
      <c r="FY22" s="123"/>
      <c r="FZ22" s="121" t="str">
        <f t="shared" ref="FZ22" si="1689">IF(FZ$2=4,IFERROR(FX22/FX25,""),"")</f>
        <v/>
      </c>
      <c r="GA22" s="122" t="str">
        <f t="shared" si="1617"/>
        <v/>
      </c>
      <c r="GB22" s="72"/>
      <c r="GC22" s="118"/>
      <c r="GD22" s="283"/>
      <c r="GE22" s="123"/>
      <c r="GF22" s="121" t="str">
        <f t="shared" ref="GF22" si="1690">IF(GF$2=4,IFERROR(GD22/GD25,""),"")</f>
        <v/>
      </c>
      <c r="GG22" s="122" t="str">
        <f t="shared" si="1619"/>
        <v/>
      </c>
      <c r="GH22" s="72"/>
      <c r="GI22" s="118"/>
      <c r="GJ22" s="283"/>
      <c r="GK22" s="123"/>
      <c r="GL22" s="121" t="str">
        <f t="shared" ref="GL22" si="1691">IF(GL$2=4,IFERROR(GJ22/GJ25,""),"")</f>
        <v/>
      </c>
      <c r="GM22" s="122" t="str">
        <f t="shared" si="1621"/>
        <v/>
      </c>
      <c r="GN22" s="72"/>
      <c r="GO22" s="118"/>
      <c r="GP22" s="283"/>
      <c r="GQ22" s="123"/>
      <c r="GR22" s="121" t="str">
        <f t="shared" ref="GR22" si="1692">IF(GR$2=4,IFERROR(GP22/GP25,""),"")</f>
        <v/>
      </c>
      <c r="GS22" s="122" t="str">
        <f t="shared" si="1623"/>
        <v/>
      </c>
      <c r="GT22" s="72"/>
      <c r="GU22" s="118"/>
      <c r="GV22" s="283"/>
      <c r="GW22" s="123"/>
      <c r="GX22" s="121" t="str">
        <f t="shared" ref="GX22" si="1693">IF(GX$2=4,IFERROR(GV22/GV25,""),"")</f>
        <v/>
      </c>
      <c r="GY22" s="122" t="str">
        <f t="shared" si="1625"/>
        <v/>
      </c>
      <c r="GZ22" s="72"/>
      <c r="HA22" s="118"/>
      <c r="HB22" s="283"/>
      <c r="HC22" s="123"/>
      <c r="HD22" s="121" t="str">
        <f t="shared" ref="HD22" si="1694">IF(HD$2=4,IFERROR(HB22/HB25,""),"")</f>
        <v/>
      </c>
      <c r="HE22" s="122" t="str">
        <f t="shared" si="1627"/>
        <v/>
      </c>
      <c r="HF22" s="72"/>
      <c r="HG22" s="118"/>
      <c r="HH22" s="283"/>
      <c r="HI22" s="123"/>
      <c r="HJ22" s="121" t="str">
        <f t="shared" ref="HJ22" si="1695">IF(HJ$2=4,IFERROR(HH22/HH25,""),"")</f>
        <v/>
      </c>
      <c r="HK22" s="122" t="str">
        <f t="shared" si="1629"/>
        <v/>
      </c>
      <c r="HL22" s="72"/>
      <c r="HM22" s="118"/>
      <c r="HN22" s="283"/>
      <c r="HO22" s="123"/>
      <c r="HP22" s="121" t="str">
        <f t="shared" ref="HP22" si="1696">IF(HP$2=4,IFERROR(HN22/HN25,""),"")</f>
        <v/>
      </c>
      <c r="HQ22" s="122" t="str">
        <f t="shared" si="1631"/>
        <v/>
      </c>
      <c r="HR22" s="72"/>
      <c r="HS22" s="118"/>
      <c r="HT22" s="283"/>
      <c r="HU22" s="123"/>
      <c r="HV22" s="121" t="str">
        <f t="shared" ref="HV22" si="1697">IF(HV$2=4,IFERROR(HT22/HT25,""),"")</f>
        <v/>
      </c>
      <c r="HW22" s="122" t="str">
        <f t="shared" si="1633"/>
        <v/>
      </c>
      <c r="HX22" s="72"/>
      <c r="HY22" s="118"/>
      <c r="HZ22" s="283"/>
      <c r="IA22" s="123"/>
      <c r="IB22" s="121" t="str">
        <f t="shared" ref="IB22" si="1698">IF(IB$2=4,IFERROR(HZ22/HZ25,""),"")</f>
        <v/>
      </c>
      <c r="IC22" s="122" t="str">
        <f t="shared" si="1635"/>
        <v/>
      </c>
      <c r="ID22" s="72"/>
      <c r="IE22" s="118"/>
      <c r="IF22" s="283"/>
      <c r="IG22" s="123"/>
      <c r="IH22" s="121" t="str">
        <f t="shared" ref="IH22" si="1699">IF(IH$2=4,IFERROR(IF22/IF25,""),"")</f>
        <v/>
      </c>
      <c r="II22" s="122" t="str">
        <f t="shared" si="1637"/>
        <v/>
      </c>
      <c r="IJ22" s="72"/>
      <c r="IK22" s="118"/>
      <c r="IL22" s="283"/>
      <c r="IM22" s="123"/>
      <c r="IN22" s="121" t="str">
        <f t="shared" ref="IN22" si="1700">IF(IN$2=4,IFERROR(IL22/IL25,""),"")</f>
        <v/>
      </c>
      <c r="IO22" s="122" t="str">
        <f t="shared" si="1639"/>
        <v/>
      </c>
      <c r="IP22" s="72"/>
      <c r="IQ22" s="118"/>
      <c r="IR22" s="283"/>
      <c r="IS22" s="123"/>
      <c r="IT22" s="121" t="str">
        <f t="shared" ref="IT22" si="1701">IF(IT$2=4,IFERROR(IR22/IR25,""),"")</f>
        <v/>
      </c>
      <c r="IU22" s="122" t="str">
        <f t="shared" si="1641"/>
        <v/>
      </c>
      <c r="IV22" s="72"/>
      <c r="IW22" s="118"/>
      <c r="IX22" s="283"/>
      <c r="IY22" s="123"/>
      <c r="IZ22" s="121" t="str">
        <f t="shared" ref="IZ22" si="1702">IF(IZ$2=4,IFERROR(IX22/IX25,""),"")</f>
        <v/>
      </c>
      <c r="JA22" s="122" t="str">
        <f t="shared" si="1643"/>
        <v/>
      </c>
      <c r="JB22" s="72"/>
      <c r="JC22" s="118"/>
      <c r="JD22" s="283"/>
      <c r="JE22" s="123"/>
      <c r="JF22" s="121" t="str">
        <f t="shared" ref="JF22" si="1703">IF(JF$2=4,IFERROR(JD22/JD25,""),"")</f>
        <v/>
      </c>
      <c r="JG22" s="122" t="str">
        <f t="shared" si="1645"/>
        <v/>
      </c>
      <c r="JH22" s="72"/>
      <c r="JI22" s="124"/>
      <c r="JJ22" s="909"/>
      <c r="JK22" s="126"/>
      <c r="JL22" s="119" t="str">
        <f t="shared" ref="JL22" si="1704">IF(JL$2=4,IFERROR(JJ22/JJ25,""),"")</f>
        <v/>
      </c>
      <c r="JM22" s="122" t="str">
        <f t="shared" si="1647"/>
        <v/>
      </c>
      <c r="JO22" s="124"/>
      <c r="JP22" s="909"/>
      <c r="JQ22" s="126"/>
      <c r="JR22" s="119" t="str">
        <f t="shared" ref="JR22" si="1705">IF(JR$2=4,IFERROR(JP22/JP25,""),"")</f>
        <v/>
      </c>
      <c r="JS22" s="122" t="str">
        <f t="shared" si="1649"/>
        <v/>
      </c>
      <c r="JU22" s="124"/>
      <c r="JV22" s="909"/>
      <c r="JW22" s="126"/>
      <c r="JX22" s="119" t="str">
        <f t="shared" ref="JX22" si="1706">IF(JX$2=4,IFERROR(JV22/JV25,""),"")</f>
        <v/>
      </c>
      <c r="JY22" s="122" t="str">
        <f t="shared" si="1651"/>
        <v/>
      </c>
      <c r="KA22" s="124"/>
      <c r="KB22" s="909"/>
      <c r="KC22" s="126"/>
      <c r="KD22" s="119" t="str">
        <f t="shared" ref="KD22" si="1707">IF(KD$2=4,IFERROR(KB22/KB25,""),"")</f>
        <v/>
      </c>
      <c r="KE22" s="122" t="str">
        <f t="shared" si="1653"/>
        <v/>
      </c>
      <c r="KG22" s="124"/>
      <c r="KH22" s="909"/>
      <c r="KI22" s="126"/>
      <c r="KJ22" s="119" t="str">
        <f t="shared" ref="KJ22" si="1708">IF(KJ$2=4,IFERROR(KH22/KH25,""),"")</f>
        <v/>
      </c>
      <c r="KK22" s="122" t="str">
        <f t="shared" si="1655"/>
        <v/>
      </c>
      <c r="KM22" s="124"/>
      <c r="KN22" s="909"/>
      <c r="KO22" s="126"/>
      <c r="KP22" s="119" t="str">
        <f t="shared" ref="KP22" si="1709">IF(KP$2=4,IFERROR(KN22/KN25,""),"")</f>
        <v/>
      </c>
      <c r="KQ22" s="122" t="str">
        <f t="shared" si="1657"/>
        <v/>
      </c>
      <c r="KS22" s="124"/>
      <c r="KT22" s="909"/>
      <c r="KU22" s="126"/>
      <c r="KV22" s="119" t="str">
        <f t="shared" ref="KV22" si="1710">IF(KV$2=4,IFERROR(KT22/KT25,""),"")</f>
        <v/>
      </c>
      <c r="KW22" s="122" t="str">
        <f t="shared" si="1659"/>
        <v/>
      </c>
      <c r="KY22" s="124"/>
      <c r="KZ22" s="909"/>
      <c r="LA22" s="126"/>
      <c r="LB22" s="119" t="str">
        <f t="shared" ref="LB22" si="1711">IF(LB$2=4,IFERROR(KZ22/KZ25,""),"")</f>
        <v/>
      </c>
      <c r="LC22" s="122" t="str">
        <f t="shared" si="1661"/>
        <v/>
      </c>
    </row>
    <row r="23" spans="1:316" s="71" customFormat="1" ht="12.75" customHeight="1" x14ac:dyDescent="0.2">
      <c r="A23" s="62"/>
      <c r="B23" s="62">
        <v>2</v>
      </c>
      <c r="C23" s="62">
        <v>3</v>
      </c>
      <c r="D23" s="62"/>
      <c r="E23" s="62"/>
      <c r="F23" s="62" t="s">
        <v>77</v>
      </c>
      <c r="G23" s="114"/>
      <c r="J23" s="115" t="s">
        <v>53</v>
      </c>
      <c r="K23" s="116"/>
      <c r="L23" s="116"/>
      <c r="M23" s="140"/>
      <c r="N23" s="117"/>
      <c r="P23" s="72"/>
      <c r="Q23" s="118"/>
      <c r="R23" s="902">
        <v>100</v>
      </c>
      <c r="S23" s="561">
        <v>11</v>
      </c>
      <c r="T23" s="121">
        <f>IF(T$2=4,IFERROR(R23/R25,""),"")</f>
        <v>0.2</v>
      </c>
      <c r="U23" s="120">
        <f t="shared" si="1662"/>
        <v>1100</v>
      </c>
      <c r="V23" s="72"/>
      <c r="W23" s="118"/>
      <c r="X23" s="902">
        <v>20</v>
      </c>
      <c r="Y23" s="561">
        <v>17</v>
      </c>
      <c r="Z23" s="121">
        <f t="shared" ref="Z23" si="1712">IF(Z$2=4,IFERROR(X23/X25,""),"")</f>
        <v>0.18181818181818182</v>
      </c>
      <c r="AA23" s="122">
        <f t="shared" si="1565"/>
        <v>340</v>
      </c>
      <c r="AB23" s="72"/>
      <c r="AC23" s="118"/>
      <c r="AD23" s="902">
        <v>80</v>
      </c>
      <c r="AE23" s="561">
        <v>12</v>
      </c>
      <c r="AF23" s="121">
        <f t="shared" ref="AF23" si="1713">IF(AF$2=4,IFERROR(AD23/AD25,""),"")</f>
        <v>0.20512820512820512</v>
      </c>
      <c r="AG23" s="122">
        <f t="shared" si="1567"/>
        <v>960</v>
      </c>
      <c r="AH23" s="72"/>
      <c r="AI23" s="118"/>
      <c r="AJ23" s="283"/>
      <c r="AK23" s="123"/>
      <c r="AL23" s="121" t="str">
        <f t="shared" ref="AL23" si="1714">IF(AL$2=4,IFERROR(AJ23/AJ25,""),"")</f>
        <v/>
      </c>
      <c r="AM23" s="122" t="str">
        <f t="shared" si="1569"/>
        <v/>
      </c>
      <c r="AN23" s="72"/>
      <c r="AO23" s="118"/>
      <c r="AP23" s="283"/>
      <c r="AQ23" s="123"/>
      <c r="AR23" s="121" t="str">
        <f t="shared" ref="AR23" si="1715">IF(AR$2=4,IFERROR(AP23/AP25,""),"")</f>
        <v/>
      </c>
      <c r="AS23" s="122" t="str">
        <f t="shared" si="1571"/>
        <v/>
      </c>
      <c r="AT23" s="72"/>
      <c r="AU23" s="118"/>
      <c r="AV23" s="283"/>
      <c r="AW23" s="123"/>
      <c r="AX23" s="121" t="str">
        <f t="shared" ref="AX23" si="1716">IF(AX$2=4,IFERROR(AV23/AV25,""),"")</f>
        <v/>
      </c>
      <c r="AY23" s="122" t="str">
        <f t="shared" si="1573"/>
        <v/>
      </c>
      <c r="AZ23" s="72"/>
      <c r="BA23" s="118"/>
      <c r="BB23" s="283"/>
      <c r="BC23" s="123"/>
      <c r="BD23" s="121" t="str">
        <f t="shared" ref="BD23" si="1717">IF(BD$2=4,IFERROR(BB23/BB25,""),"")</f>
        <v/>
      </c>
      <c r="BE23" s="122" t="str">
        <f t="shared" si="1575"/>
        <v/>
      </c>
      <c r="BF23" s="72"/>
      <c r="BG23" s="118"/>
      <c r="BH23" s="283"/>
      <c r="BI23" s="123"/>
      <c r="BJ23" s="121" t="str">
        <f t="shared" ref="BJ23" si="1718">IF(BJ$2=4,IFERROR(BH23/BH25,""),"")</f>
        <v/>
      </c>
      <c r="BK23" s="122" t="str">
        <f t="shared" si="1577"/>
        <v/>
      </c>
      <c r="BL23" s="72"/>
      <c r="BM23" s="118"/>
      <c r="BN23" s="283"/>
      <c r="BO23" s="123"/>
      <c r="BP23" s="121" t="str">
        <f t="shared" ref="BP23" si="1719">IF(BP$2=4,IFERROR(BN23/BN25,""),"")</f>
        <v/>
      </c>
      <c r="BQ23" s="122" t="str">
        <f t="shared" si="1579"/>
        <v/>
      </c>
      <c r="BR23" s="72"/>
      <c r="BS23" s="118"/>
      <c r="BT23" s="283"/>
      <c r="BU23" s="123"/>
      <c r="BV23" s="121" t="str">
        <f t="shared" ref="BV23" si="1720">IF(BV$2=4,IFERROR(BT23/BT25,""),"")</f>
        <v/>
      </c>
      <c r="BW23" s="122" t="str">
        <f t="shared" si="1581"/>
        <v/>
      </c>
      <c r="BX23" s="72"/>
      <c r="BY23" s="118"/>
      <c r="BZ23" s="283"/>
      <c r="CA23" s="123"/>
      <c r="CB23" s="121" t="str">
        <f t="shared" ref="CB23" si="1721">IF(CB$2=4,IFERROR(BZ23/BZ25,""),"")</f>
        <v/>
      </c>
      <c r="CC23" s="122" t="str">
        <f t="shared" si="1583"/>
        <v/>
      </c>
      <c r="CD23" s="72"/>
      <c r="CE23" s="118"/>
      <c r="CF23" s="283"/>
      <c r="CG23" s="123"/>
      <c r="CH23" s="121" t="str">
        <f t="shared" ref="CH23" si="1722">IF(CH$2=4,IFERROR(CF23/CF25,""),"")</f>
        <v/>
      </c>
      <c r="CI23" s="122" t="str">
        <f t="shared" si="1585"/>
        <v/>
      </c>
      <c r="CJ23" s="72"/>
      <c r="CK23" s="118"/>
      <c r="CL23" s="283"/>
      <c r="CM23" s="123"/>
      <c r="CN23" s="121" t="str">
        <f t="shared" ref="CN23" si="1723">IF(CN$2=4,IFERROR(CL23/CL25,""),"")</f>
        <v/>
      </c>
      <c r="CO23" s="122" t="str">
        <f t="shared" si="1587"/>
        <v/>
      </c>
      <c r="CP23" s="72"/>
      <c r="CQ23" s="118"/>
      <c r="CR23" s="283"/>
      <c r="CS23" s="123"/>
      <c r="CT23" s="121" t="str">
        <f t="shared" ref="CT23" si="1724">IF(CT$2=4,IFERROR(CR23/CR25,""),"")</f>
        <v/>
      </c>
      <c r="CU23" s="122" t="str">
        <f t="shared" si="1589"/>
        <v/>
      </c>
      <c r="CV23" s="72"/>
      <c r="CW23" s="118"/>
      <c r="CX23" s="283"/>
      <c r="CY23" s="123"/>
      <c r="CZ23" s="121" t="str">
        <f t="shared" ref="CZ23" si="1725">IF(CZ$2=4,IFERROR(CX23/CX25,""),"")</f>
        <v/>
      </c>
      <c r="DA23" s="122" t="str">
        <f t="shared" si="1591"/>
        <v/>
      </c>
      <c r="DB23" s="72"/>
      <c r="DC23" s="118"/>
      <c r="DD23" s="283"/>
      <c r="DE23" s="123"/>
      <c r="DF23" s="121" t="str">
        <f t="shared" ref="DF23" si="1726">IF(DF$2=4,IFERROR(DD23/DD25,""),"")</f>
        <v/>
      </c>
      <c r="DG23" s="122" t="str">
        <f t="shared" si="1593"/>
        <v/>
      </c>
      <c r="DH23" s="72"/>
      <c r="DI23" s="118"/>
      <c r="DJ23" s="283"/>
      <c r="DK23" s="123"/>
      <c r="DL23" s="121" t="str">
        <f t="shared" ref="DL23" si="1727">IF(DL$2=4,IFERROR(DJ23/DJ25,""),"")</f>
        <v/>
      </c>
      <c r="DM23" s="122" t="str">
        <f t="shared" si="1595"/>
        <v/>
      </c>
      <c r="DN23" s="72"/>
      <c r="DO23" s="118"/>
      <c r="DP23" s="283"/>
      <c r="DQ23" s="123"/>
      <c r="DR23" s="121" t="str">
        <f t="shared" ref="DR23" si="1728">IF(DR$2=4,IFERROR(DP23/DP25,""),"")</f>
        <v/>
      </c>
      <c r="DS23" s="122" t="str">
        <f t="shared" si="1597"/>
        <v/>
      </c>
      <c r="DT23" s="72"/>
      <c r="DU23" s="118"/>
      <c r="DV23" s="283"/>
      <c r="DW23" s="123"/>
      <c r="DX23" s="121" t="str">
        <f t="shared" ref="DX23" si="1729">IF(DX$2=4,IFERROR(DV23/DV25,""),"")</f>
        <v/>
      </c>
      <c r="DY23" s="122" t="str">
        <f t="shared" si="1599"/>
        <v/>
      </c>
      <c r="DZ23" s="72"/>
      <c r="EA23" s="118"/>
      <c r="EB23" s="283"/>
      <c r="EC23" s="123"/>
      <c r="ED23" s="121" t="str">
        <f t="shared" ref="ED23" si="1730">IF(ED$2=4,IFERROR(EB23/EB25,""),"")</f>
        <v/>
      </c>
      <c r="EE23" s="122" t="str">
        <f t="shared" si="1601"/>
        <v/>
      </c>
      <c r="EF23" s="72"/>
      <c r="EG23" s="118"/>
      <c r="EH23" s="283"/>
      <c r="EI23" s="123"/>
      <c r="EJ23" s="121" t="str">
        <f t="shared" ref="EJ23" si="1731">IF(EJ$2=4,IFERROR(EH23/EH25,""),"")</f>
        <v/>
      </c>
      <c r="EK23" s="122" t="str">
        <f t="shared" si="1603"/>
        <v/>
      </c>
      <c r="EL23" s="72"/>
      <c r="EM23" s="118"/>
      <c r="EN23" s="283"/>
      <c r="EO23" s="123"/>
      <c r="EP23" s="121" t="str">
        <f t="shared" ref="EP23" si="1732">IF(EP$2=4,IFERROR(EN23/EN25,""),"")</f>
        <v/>
      </c>
      <c r="EQ23" s="122" t="str">
        <f t="shared" si="1605"/>
        <v/>
      </c>
      <c r="ER23" s="72"/>
      <c r="ES23" s="118"/>
      <c r="ET23" s="283"/>
      <c r="EU23" s="123"/>
      <c r="EV23" s="121" t="str">
        <f t="shared" ref="EV23" si="1733">IF(EV$2=4,IFERROR(ET23/ET25,""),"")</f>
        <v/>
      </c>
      <c r="EW23" s="122" t="str">
        <f t="shared" si="1607"/>
        <v/>
      </c>
      <c r="EX23" s="72"/>
      <c r="EY23" s="118"/>
      <c r="EZ23" s="283"/>
      <c r="FA23" s="123"/>
      <c r="FB23" s="121" t="str">
        <f t="shared" ref="FB23" si="1734">IF(FB$2=4,IFERROR(EZ23/EZ25,""),"")</f>
        <v/>
      </c>
      <c r="FC23" s="122" t="str">
        <f t="shared" si="1609"/>
        <v/>
      </c>
      <c r="FD23" s="72"/>
      <c r="FE23" s="118"/>
      <c r="FF23" s="283"/>
      <c r="FG23" s="123"/>
      <c r="FH23" s="121" t="str">
        <f t="shared" ref="FH23" si="1735">IF(FH$2=4,IFERROR(FF23/FF25,""),"")</f>
        <v/>
      </c>
      <c r="FI23" s="122" t="str">
        <f t="shared" si="1611"/>
        <v/>
      </c>
      <c r="FJ23" s="72"/>
      <c r="FK23" s="118"/>
      <c r="FL23" s="283"/>
      <c r="FM23" s="123"/>
      <c r="FN23" s="121" t="str">
        <f t="shared" ref="FN23" si="1736">IF(FN$2=4,IFERROR(FL23/FL25,""),"")</f>
        <v/>
      </c>
      <c r="FO23" s="122" t="str">
        <f t="shared" si="1613"/>
        <v/>
      </c>
      <c r="FP23" s="72"/>
      <c r="FQ23" s="118"/>
      <c r="FR23" s="283"/>
      <c r="FS23" s="123"/>
      <c r="FT23" s="121" t="str">
        <f t="shared" ref="FT23" si="1737">IF(FT$2=4,IFERROR(FR23/FR25,""),"")</f>
        <v/>
      </c>
      <c r="FU23" s="122" t="str">
        <f t="shared" si="1615"/>
        <v/>
      </c>
      <c r="FV23" s="72"/>
      <c r="FW23" s="118"/>
      <c r="FX23" s="283"/>
      <c r="FY23" s="123"/>
      <c r="FZ23" s="121" t="str">
        <f t="shared" ref="FZ23" si="1738">IF(FZ$2=4,IFERROR(FX23/FX25,""),"")</f>
        <v/>
      </c>
      <c r="GA23" s="122" t="str">
        <f t="shared" si="1617"/>
        <v/>
      </c>
      <c r="GB23" s="72"/>
      <c r="GC23" s="118"/>
      <c r="GD23" s="283"/>
      <c r="GE23" s="123"/>
      <c r="GF23" s="121" t="str">
        <f t="shared" ref="GF23" si="1739">IF(GF$2=4,IFERROR(GD23/GD25,""),"")</f>
        <v/>
      </c>
      <c r="GG23" s="122" t="str">
        <f t="shared" si="1619"/>
        <v/>
      </c>
      <c r="GH23" s="72"/>
      <c r="GI23" s="118"/>
      <c r="GJ23" s="283"/>
      <c r="GK23" s="123"/>
      <c r="GL23" s="121" t="str">
        <f t="shared" ref="GL23" si="1740">IF(GL$2=4,IFERROR(GJ23/GJ25,""),"")</f>
        <v/>
      </c>
      <c r="GM23" s="122" t="str">
        <f t="shared" si="1621"/>
        <v/>
      </c>
      <c r="GN23" s="72"/>
      <c r="GO23" s="118"/>
      <c r="GP23" s="283"/>
      <c r="GQ23" s="123"/>
      <c r="GR23" s="121" t="str">
        <f t="shared" ref="GR23" si="1741">IF(GR$2=4,IFERROR(GP23/GP25,""),"")</f>
        <v/>
      </c>
      <c r="GS23" s="122" t="str">
        <f t="shared" si="1623"/>
        <v/>
      </c>
      <c r="GT23" s="72"/>
      <c r="GU23" s="118"/>
      <c r="GV23" s="283"/>
      <c r="GW23" s="123"/>
      <c r="GX23" s="121" t="str">
        <f t="shared" ref="GX23" si="1742">IF(GX$2=4,IFERROR(GV23/GV25,""),"")</f>
        <v/>
      </c>
      <c r="GY23" s="122" t="str">
        <f t="shared" si="1625"/>
        <v/>
      </c>
      <c r="GZ23" s="72"/>
      <c r="HA23" s="118"/>
      <c r="HB23" s="283"/>
      <c r="HC23" s="123"/>
      <c r="HD23" s="121" t="str">
        <f t="shared" ref="HD23" si="1743">IF(HD$2=4,IFERROR(HB23/HB25,""),"")</f>
        <v/>
      </c>
      <c r="HE23" s="122" t="str">
        <f t="shared" si="1627"/>
        <v/>
      </c>
      <c r="HF23" s="72"/>
      <c r="HG23" s="118"/>
      <c r="HH23" s="283"/>
      <c r="HI23" s="123"/>
      <c r="HJ23" s="121" t="str">
        <f t="shared" ref="HJ23" si="1744">IF(HJ$2=4,IFERROR(HH23/HH25,""),"")</f>
        <v/>
      </c>
      <c r="HK23" s="122" t="str">
        <f t="shared" si="1629"/>
        <v/>
      </c>
      <c r="HL23" s="72"/>
      <c r="HM23" s="118"/>
      <c r="HN23" s="283"/>
      <c r="HO23" s="123"/>
      <c r="HP23" s="121" t="str">
        <f t="shared" ref="HP23" si="1745">IF(HP$2=4,IFERROR(HN23/HN25,""),"")</f>
        <v/>
      </c>
      <c r="HQ23" s="122" t="str">
        <f t="shared" si="1631"/>
        <v/>
      </c>
      <c r="HR23" s="72"/>
      <c r="HS23" s="118"/>
      <c r="HT23" s="283"/>
      <c r="HU23" s="123"/>
      <c r="HV23" s="121" t="str">
        <f t="shared" ref="HV23" si="1746">IF(HV$2=4,IFERROR(HT23/HT25,""),"")</f>
        <v/>
      </c>
      <c r="HW23" s="122" t="str">
        <f t="shared" si="1633"/>
        <v/>
      </c>
      <c r="HX23" s="72"/>
      <c r="HY23" s="118"/>
      <c r="HZ23" s="283"/>
      <c r="IA23" s="123"/>
      <c r="IB23" s="121" t="str">
        <f t="shared" ref="IB23" si="1747">IF(IB$2=4,IFERROR(HZ23/HZ25,""),"")</f>
        <v/>
      </c>
      <c r="IC23" s="122" t="str">
        <f t="shared" si="1635"/>
        <v/>
      </c>
      <c r="ID23" s="72"/>
      <c r="IE23" s="118"/>
      <c r="IF23" s="283"/>
      <c r="IG23" s="123"/>
      <c r="IH23" s="121" t="str">
        <f t="shared" ref="IH23" si="1748">IF(IH$2=4,IFERROR(IF23/IF25,""),"")</f>
        <v/>
      </c>
      <c r="II23" s="122" t="str">
        <f t="shared" si="1637"/>
        <v/>
      </c>
      <c r="IJ23" s="72"/>
      <c r="IK23" s="118"/>
      <c r="IL23" s="283"/>
      <c r="IM23" s="123"/>
      <c r="IN23" s="121" t="str">
        <f t="shared" ref="IN23" si="1749">IF(IN$2=4,IFERROR(IL23/IL25,""),"")</f>
        <v/>
      </c>
      <c r="IO23" s="122" t="str">
        <f t="shared" si="1639"/>
        <v/>
      </c>
      <c r="IP23" s="72"/>
      <c r="IQ23" s="118"/>
      <c r="IR23" s="283"/>
      <c r="IS23" s="123"/>
      <c r="IT23" s="121" t="str">
        <f t="shared" ref="IT23" si="1750">IF(IT$2=4,IFERROR(IR23/IR25,""),"")</f>
        <v/>
      </c>
      <c r="IU23" s="122" t="str">
        <f t="shared" si="1641"/>
        <v/>
      </c>
      <c r="IV23" s="72"/>
      <c r="IW23" s="118"/>
      <c r="IX23" s="283"/>
      <c r="IY23" s="123"/>
      <c r="IZ23" s="121" t="str">
        <f t="shared" ref="IZ23" si="1751">IF(IZ$2=4,IFERROR(IX23/IX25,""),"")</f>
        <v/>
      </c>
      <c r="JA23" s="122" t="str">
        <f t="shared" si="1643"/>
        <v/>
      </c>
      <c r="JB23" s="72"/>
      <c r="JC23" s="118"/>
      <c r="JD23" s="283"/>
      <c r="JE23" s="123"/>
      <c r="JF23" s="121" t="str">
        <f t="shared" ref="JF23" si="1752">IF(JF$2=4,IFERROR(JD23/JD25,""),"")</f>
        <v/>
      </c>
      <c r="JG23" s="122" t="str">
        <f t="shared" si="1645"/>
        <v/>
      </c>
      <c r="JH23" s="72"/>
      <c r="JI23" s="124"/>
      <c r="JJ23" s="909"/>
      <c r="JK23" s="126"/>
      <c r="JL23" s="119" t="str">
        <f t="shared" ref="JL23" si="1753">IF(JL$2=4,IFERROR(JJ23/JJ25,""),"")</f>
        <v/>
      </c>
      <c r="JM23" s="122" t="str">
        <f t="shared" si="1647"/>
        <v/>
      </c>
      <c r="JO23" s="124"/>
      <c r="JP23" s="909"/>
      <c r="JQ23" s="126"/>
      <c r="JR23" s="119" t="str">
        <f t="shared" ref="JR23" si="1754">IF(JR$2=4,IFERROR(JP23/JP25,""),"")</f>
        <v/>
      </c>
      <c r="JS23" s="122" t="str">
        <f t="shared" si="1649"/>
        <v/>
      </c>
      <c r="JU23" s="124"/>
      <c r="JV23" s="909"/>
      <c r="JW23" s="126"/>
      <c r="JX23" s="119" t="str">
        <f t="shared" ref="JX23" si="1755">IF(JX$2=4,IFERROR(JV23/JV25,""),"")</f>
        <v/>
      </c>
      <c r="JY23" s="122" t="str">
        <f t="shared" si="1651"/>
        <v/>
      </c>
      <c r="KA23" s="124"/>
      <c r="KB23" s="909"/>
      <c r="KC23" s="126"/>
      <c r="KD23" s="119" t="str">
        <f t="shared" ref="KD23" si="1756">IF(KD$2=4,IFERROR(KB23/KB25,""),"")</f>
        <v/>
      </c>
      <c r="KE23" s="122" t="str">
        <f t="shared" si="1653"/>
        <v/>
      </c>
      <c r="KG23" s="124"/>
      <c r="KH23" s="909"/>
      <c r="KI23" s="126"/>
      <c r="KJ23" s="119" t="str">
        <f t="shared" ref="KJ23" si="1757">IF(KJ$2=4,IFERROR(KH23/KH25,""),"")</f>
        <v/>
      </c>
      <c r="KK23" s="122" t="str">
        <f t="shared" si="1655"/>
        <v/>
      </c>
      <c r="KM23" s="124"/>
      <c r="KN23" s="909"/>
      <c r="KO23" s="126"/>
      <c r="KP23" s="119" t="str">
        <f t="shared" ref="KP23" si="1758">IF(KP$2=4,IFERROR(KN23/KN25,""),"")</f>
        <v/>
      </c>
      <c r="KQ23" s="122" t="str">
        <f t="shared" si="1657"/>
        <v/>
      </c>
      <c r="KS23" s="124"/>
      <c r="KT23" s="909"/>
      <c r="KU23" s="126"/>
      <c r="KV23" s="119" t="str">
        <f t="shared" ref="KV23" si="1759">IF(KV$2=4,IFERROR(KT23/KT25,""),"")</f>
        <v/>
      </c>
      <c r="KW23" s="122" t="str">
        <f t="shared" si="1659"/>
        <v/>
      </c>
      <c r="KY23" s="124"/>
      <c r="KZ23" s="909"/>
      <c r="LA23" s="126"/>
      <c r="LB23" s="119" t="str">
        <f t="shared" ref="LB23" si="1760">IF(LB$2=4,IFERROR(KZ23/KZ25,""),"")</f>
        <v/>
      </c>
      <c r="LC23" s="122" t="str">
        <f t="shared" si="1661"/>
        <v/>
      </c>
    </row>
    <row r="24" spans="1:316" s="71" customFormat="1" ht="12.75" customHeight="1" x14ac:dyDescent="0.2">
      <c r="A24" s="62"/>
      <c r="B24" s="62">
        <v>2</v>
      </c>
      <c r="C24" s="62">
        <v>3</v>
      </c>
      <c r="D24" s="62"/>
      <c r="E24" s="62"/>
      <c r="F24" s="62" t="s">
        <v>77</v>
      </c>
      <c r="G24" s="114"/>
      <c r="J24" s="115" t="s">
        <v>54</v>
      </c>
      <c r="K24" s="116"/>
      <c r="L24" s="116"/>
      <c r="M24" s="140"/>
      <c r="N24" s="117"/>
      <c r="P24" s="72"/>
      <c r="Q24" s="118"/>
      <c r="R24" s="902">
        <v>50</v>
      </c>
      <c r="S24" s="561">
        <v>14</v>
      </c>
      <c r="T24" s="121">
        <f>IF(T$2=4,IFERROR(R24/R25,""),"")</f>
        <v>0.1</v>
      </c>
      <c r="U24" s="120">
        <f t="shared" si="1662"/>
        <v>700</v>
      </c>
      <c r="V24" s="72"/>
      <c r="W24" s="118"/>
      <c r="X24" s="902">
        <v>10</v>
      </c>
      <c r="Y24" s="561">
        <v>20</v>
      </c>
      <c r="Z24" s="121">
        <f t="shared" ref="Z24" si="1761">IF(Z$2=4,IFERROR(X24/X25,""),"")</f>
        <v>9.0909090909090912E-2</v>
      </c>
      <c r="AA24" s="122">
        <f t="shared" si="1565"/>
        <v>200</v>
      </c>
      <c r="AB24" s="72"/>
      <c r="AC24" s="118"/>
      <c r="AD24" s="902">
        <v>40</v>
      </c>
      <c r="AE24" s="561">
        <v>15</v>
      </c>
      <c r="AF24" s="121">
        <f t="shared" ref="AF24" si="1762">IF(AF$2=4,IFERROR(AD24/AD25,""),"")</f>
        <v>0.10256410256410256</v>
      </c>
      <c r="AG24" s="122">
        <f t="shared" si="1567"/>
        <v>600</v>
      </c>
      <c r="AH24" s="72"/>
      <c r="AI24" s="118"/>
      <c r="AJ24" s="283"/>
      <c r="AK24" s="123"/>
      <c r="AL24" s="121" t="str">
        <f t="shared" ref="AL24" si="1763">IF(AL$2=4,IFERROR(AJ24/AJ25,""),"")</f>
        <v/>
      </c>
      <c r="AM24" s="122" t="str">
        <f t="shared" si="1569"/>
        <v/>
      </c>
      <c r="AN24" s="72"/>
      <c r="AO24" s="118"/>
      <c r="AP24" s="283"/>
      <c r="AQ24" s="123"/>
      <c r="AR24" s="121" t="str">
        <f t="shared" ref="AR24" si="1764">IF(AR$2=4,IFERROR(AP24/AP25,""),"")</f>
        <v/>
      </c>
      <c r="AS24" s="122" t="str">
        <f t="shared" si="1571"/>
        <v/>
      </c>
      <c r="AT24" s="72"/>
      <c r="AU24" s="118"/>
      <c r="AV24" s="283"/>
      <c r="AW24" s="123"/>
      <c r="AX24" s="121" t="str">
        <f t="shared" ref="AX24" si="1765">IF(AX$2=4,IFERROR(AV24/AV25,""),"")</f>
        <v/>
      </c>
      <c r="AY24" s="122" t="str">
        <f t="shared" si="1573"/>
        <v/>
      </c>
      <c r="AZ24" s="72"/>
      <c r="BA24" s="118"/>
      <c r="BB24" s="283"/>
      <c r="BC24" s="123"/>
      <c r="BD24" s="121" t="str">
        <f t="shared" ref="BD24" si="1766">IF(BD$2=4,IFERROR(BB24/BB25,""),"")</f>
        <v/>
      </c>
      <c r="BE24" s="122" t="str">
        <f t="shared" si="1575"/>
        <v/>
      </c>
      <c r="BF24" s="72"/>
      <c r="BG24" s="118"/>
      <c r="BH24" s="283"/>
      <c r="BI24" s="123"/>
      <c r="BJ24" s="121" t="str">
        <f t="shared" ref="BJ24" si="1767">IF(BJ$2=4,IFERROR(BH24/BH25,""),"")</f>
        <v/>
      </c>
      <c r="BK24" s="122" t="str">
        <f t="shared" si="1577"/>
        <v/>
      </c>
      <c r="BL24" s="72"/>
      <c r="BM24" s="118"/>
      <c r="BN24" s="283"/>
      <c r="BO24" s="123"/>
      <c r="BP24" s="121" t="str">
        <f t="shared" ref="BP24" si="1768">IF(BP$2=4,IFERROR(BN24/BN25,""),"")</f>
        <v/>
      </c>
      <c r="BQ24" s="122" t="str">
        <f t="shared" si="1579"/>
        <v/>
      </c>
      <c r="BR24" s="72"/>
      <c r="BS24" s="118"/>
      <c r="BT24" s="283"/>
      <c r="BU24" s="123"/>
      <c r="BV24" s="121" t="str">
        <f t="shared" ref="BV24" si="1769">IF(BV$2=4,IFERROR(BT24/BT25,""),"")</f>
        <v/>
      </c>
      <c r="BW24" s="122" t="str">
        <f t="shared" si="1581"/>
        <v/>
      </c>
      <c r="BX24" s="72"/>
      <c r="BY24" s="118"/>
      <c r="BZ24" s="283"/>
      <c r="CA24" s="123"/>
      <c r="CB24" s="121" t="str">
        <f t="shared" ref="CB24" si="1770">IF(CB$2=4,IFERROR(BZ24/BZ25,""),"")</f>
        <v/>
      </c>
      <c r="CC24" s="122" t="str">
        <f t="shared" si="1583"/>
        <v/>
      </c>
      <c r="CD24" s="72"/>
      <c r="CE24" s="118"/>
      <c r="CF24" s="283"/>
      <c r="CG24" s="123"/>
      <c r="CH24" s="121" t="str">
        <f t="shared" ref="CH24" si="1771">IF(CH$2=4,IFERROR(CF24/CF25,""),"")</f>
        <v/>
      </c>
      <c r="CI24" s="122" t="str">
        <f t="shared" si="1585"/>
        <v/>
      </c>
      <c r="CJ24" s="72"/>
      <c r="CK24" s="118"/>
      <c r="CL24" s="283"/>
      <c r="CM24" s="123"/>
      <c r="CN24" s="121" t="str">
        <f t="shared" ref="CN24" si="1772">IF(CN$2=4,IFERROR(CL24/CL25,""),"")</f>
        <v/>
      </c>
      <c r="CO24" s="122" t="str">
        <f t="shared" si="1587"/>
        <v/>
      </c>
      <c r="CP24" s="72"/>
      <c r="CQ24" s="118"/>
      <c r="CR24" s="283"/>
      <c r="CS24" s="123"/>
      <c r="CT24" s="121" t="str">
        <f t="shared" ref="CT24" si="1773">IF(CT$2=4,IFERROR(CR24/CR25,""),"")</f>
        <v/>
      </c>
      <c r="CU24" s="122" t="str">
        <f t="shared" si="1589"/>
        <v/>
      </c>
      <c r="CV24" s="72"/>
      <c r="CW24" s="118"/>
      <c r="CX24" s="283"/>
      <c r="CY24" s="123"/>
      <c r="CZ24" s="121" t="str">
        <f t="shared" ref="CZ24" si="1774">IF(CZ$2=4,IFERROR(CX24/CX25,""),"")</f>
        <v/>
      </c>
      <c r="DA24" s="122" t="str">
        <f t="shared" si="1591"/>
        <v/>
      </c>
      <c r="DB24" s="72"/>
      <c r="DC24" s="118"/>
      <c r="DD24" s="283"/>
      <c r="DE24" s="123"/>
      <c r="DF24" s="121" t="str">
        <f t="shared" ref="DF24" si="1775">IF(DF$2=4,IFERROR(DD24/DD25,""),"")</f>
        <v/>
      </c>
      <c r="DG24" s="122" t="str">
        <f t="shared" si="1593"/>
        <v/>
      </c>
      <c r="DH24" s="72"/>
      <c r="DI24" s="118"/>
      <c r="DJ24" s="283"/>
      <c r="DK24" s="123"/>
      <c r="DL24" s="121" t="str">
        <f t="shared" ref="DL24" si="1776">IF(DL$2=4,IFERROR(DJ24/DJ25,""),"")</f>
        <v/>
      </c>
      <c r="DM24" s="122" t="str">
        <f t="shared" si="1595"/>
        <v/>
      </c>
      <c r="DN24" s="72"/>
      <c r="DO24" s="118"/>
      <c r="DP24" s="283"/>
      <c r="DQ24" s="123"/>
      <c r="DR24" s="121" t="str">
        <f t="shared" ref="DR24" si="1777">IF(DR$2=4,IFERROR(DP24/DP25,""),"")</f>
        <v/>
      </c>
      <c r="DS24" s="122" t="str">
        <f t="shared" si="1597"/>
        <v/>
      </c>
      <c r="DT24" s="72"/>
      <c r="DU24" s="118"/>
      <c r="DV24" s="283"/>
      <c r="DW24" s="123"/>
      <c r="DX24" s="121" t="str">
        <f t="shared" ref="DX24" si="1778">IF(DX$2=4,IFERROR(DV24/DV25,""),"")</f>
        <v/>
      </c>
      <c r="DY24" s="122" t="str">
        <f t="shared" si="1599"/>
        <v/>
      </c>
      <c r="DZ24" s="72"/>
      <c r="EA24" s="118"/>
      <c r="EB24" s="283"/>
      <c r="EC24" s="123"/>
      <c r="ED24" s="121" t="str">
        <f t="shared" ref="ED24" si="1779">IF(ED$2=4,IFERROR(EB24/EB25,""),"")</f>
        <v/>
      </c>
      <c r="EE24" s="122" t="str">
        <f t="shared" si="1601"/>
        <v/>
      </c>
      <c r="EF24" s="72"/>
      <c r="EG24" s="118"/>
      <c r="EH24" s="283"/>
      <c r="EI24" s="123"/>
      <c r="EJ24" s="121" t="str">
        <f t="shared" ref="EJ24" si="1780">IF(EJ$2=4,IFERROR(EH24/EH25,""),"")</f>
        <v/>
      </c>
      <c r="EK24" s="122" t="str">
        <f t="shared" si="1603"/>
        <v/>
      </c>
      <c r="EL24" s="72"/>
      <c r="EM24" s="118"/>
      <c r="EN24" s="283"/>
      <c r="EO24" s="123"/>
      <c r="EP24" s="121" t="str">
        <f t="shared" ref="EP24" si="1781">IF(EP$2=4,IFERROR(EN24/EN25,""),"")</f>
        <v/>
      </c>
      <c r="EQ24" s="122" t="str">
        <f t="shared" si="1605"/>
        <v/>
      </c>
      <c r="ER24" s="72"/>
      <c r="ES24" s="118"/>
      <c r="ET24" s="283"/>
      <c r="EU24" s="123"/>
      <c r="EV24" s="121" t="str">
        <f t="shared" ref="EV24" si="1782">IF(EV$2=4,IFERROR(ET24/ET25,""),"")</f>
        <v/>
      </c>
      <c r="EW24" s="122" t="str">
        <f t="shared" si="1607"/>
        <v/>
      </c>
      <c r="EX24" s="72"/>
      <c r="EY24" s="118"/>
      <c r="EZ24" s="283"/>
      <c r="FA24" s="123"/>
      <c r="FB24" s="121" t="str">
        <f t="shared" ref="FB24" si="1783">IF(FB$2=4,IFERROR(EZ24/EZ25,""),"")</f>
        <v/>
      </c>
      <c r="FC24" s="122" t="str">
        <f t="shared" si="1609"/>
        <v/>
      </c>
      <c r="FD24" s="72"/>
      <c r="FE24" s="118"/>
      <c r="FF24" s="283"/>
      <c r="FG24" s="123"/>
      <c r="FH24" s="121" t="str">
        <f t="shared" ref="FH24" si="1784">IF(FH$2=4,IFERROR(FF24/FF25,""),"")</f>
        <v/>
      </c>
      <c r="FI24" s="122" t="str">
        <f t="shared" si="1611"/>
        <v/>
      </c>
      <c r="FJ24" s="72"/>
      <c r="FK24" s="118"/>
      <c r="FL24" s="283"/>
      <c r="FM24" s="123"/>
      <c r="FN24" s="121" t="str">
        <f t="shared" ref="FN24" si="1785">IF(FN$2=4,IFERROR(FL24/FL25,""),"")</f>
        <v/>
      </c>
      <c r="FO24" s="122" t="str">
        <f t="shared" si="1613"/>
        <v/>
      </c>
      <c r="FP24" s="72"/>
      <c r="FQ24" s="118"/>
      <c r="FR24" s="283"/>
      <c r="FS24" s="123"/>
      <c r="FT24" s="121" t="str">
        <f t="shared" ref="FT24" si="1786">IF(FT$2=4,IFERROR(FR24/FR25,""),"")</f>
        <v/>
      </c>
      <c r="FU24" s="122" t="str">
        <f t="shared" si="1615"/>
        <v/>
      </c>
      <c r="FV24" s="72"/>
      <c r="FW24" s="118"/>
      <c r="FX24" s="283"/>
      <c r="FY24" s="123"/>
      <c r="FZ24" s="121" t="str">
        <f t="shared" ref="FZ24" si="1787">IF(FZ$2=4,IFERROR(FX24/FX25,""),"")</f>
        <v/>
      </c>
      <c r="GA24" s="122" t="str">
        <f t="shared" si="1617"/>
        <v/>
      </c>
      <c r="GB24" s="72"/>
      <c r="GC24" s="118"/>
      <c r="GD24" s="283"/>
      <c r="GE24" s="123"/>
      <c r="GF24" s="121" t="str">
        <f t="shared" ref="GF24" si="1788">IF(GF$2=4,IFERROR(GD24/GD25,""),"")</f>
        <v/>
      </c>
      <c r="GG24" s="122" t="str">
        <f t="shared" si="1619"/>
        <v/>
      </c>
      <c r="GH24" s="72"/>
      <c r="GI24" s="118"/>
      <c r="GJ24" s="283"/>
      <c r="GK24" s="123"/>
      <c r="GL24" s="121" t="str">
        <f t="shared" ref="GL24" si="1789">IF(GL$2=4,IFERROR(GJ24/GJ25,""),"")</f>
        <v/>
      </c>
      <c r="GM24" s="122" t="str">
        <f t="shared" si="1621"/>
        <v/>
      </c>
      <c r="GN24" s="72"/>
      <c r="GO24" s="118"/>
      <c r="GP24" s="283"/>
      <c r="GQ24" s="123"/>
      <c r="GR24" s="121" t="str">
        <f t="shared" ref="GR24" si="1790">IF(GR$2=4,IFERROR(GP24/GP25,""),"")</f>
        <v/>
      </c>
      <c r="GS24" s="122" t="str">
        <f t="shared" si="1623"/>
        <v/>
      </c>
      <c r="GT24" s="72"/>
      <c r="GU24" s="118"/>
      <c r="GV24" s="283"/>
      <c r="GW24" s="123"/>
      <c r="GX24" s="121" t="str">
        <f t="shared" ref="GX24" si="1791">IF(GX$2=4,IFERROR(GV24/GV25,""),"")</f>
        <v/>
      </c>
      <c r="GY24" s="122" t="str">
        <f t="shared" si="1625"/>
        <v/>
      </c>
      <c r="GZ24" s="72"/>
      <c r="HA24" s="118"/>
      <c r="HB24" s="283"/>
      <c r="HC24" s="123"/>
      <c r="HD24" s="121" t="str">
        <f t="shared" ref="HD24" si="1792">IF(HD$2=4,IFERROR(HB24/HB25,""),"")</f>
        <v/>
      </c>
      <c r="HE24" s="122" t="str">
        <f t="shared" si="1627"/>
        <v/>
      </c>
      <c r="HF24" s="72"/>
      <c r="HG24" s="118"/>
      <c r="HH24" s="283"/>
      <c r="HI24" s="123"/>
      <c r="HJ24" s="121" t="str">
        <f t="shared" ref="HJ24" si="1793">IF(HJ$2=4,IFERROR(HH24/HH25,""),"")</f>
        <v/>
      </c>
      <c r="HK24" s="122" t="str">
        <f t="shared" si="1629"/>
        <v/>
      </c>
      <c r="HL24" s="72"/>
      <c r="HM24" s="118"/>
      <c r="HN24" s="283"/>
      <c r="HO24" s="123"/>
      <c r="HP24" s="121" t="str">
        <f t="shared" ref="HP24" si="1794">IF(HP$2=4,IFERROR(HN24/HN25,""),"")</f>
        <v/>
      </c>
      <c r="HQ24" s="122" t="str">
        <f t="shared" si="1631"/>
        <v/>
      </c>
      <c r="HR24" s="72"/>
      <c r="HS24" s="118"/>
      <c r="HT24" s="283"/>
      <c r="HU24" s="123"/>
      <c r="HV24" s="121" t="str">
        <f t="shared" ref="HV24" si="1795">IF(HV$2=4,IFERROR(HT24/HT25,""),"")</f>
        <v/>
      </c>
      <c r="HW24" s="122" t="str">
        <f t="shared" si="1633"/>
        <v/>
      </c>
      <c r="HX24" s="72"/>
      <c r="HY24" s="118"/>
      <c r="HZ24" s="283"/>
      <c r="IA24" s="123"/>
      <c r="IB24" s="121" t="str">
        <f t="shared" ref="IB24" si="1796">IF(IB$2=4,IFERROR(HZ24/HZ25,""),"")</f>
        <v/>
      </c>
      <c r="IC24" s="122" t="str">
        <f t="shared" si="1635"/>
        <v/>
      </c>
      <c r="ID24" s="72"/>
      <c r="IE24" s="118"/>
      <c r="IF24" s="283"/>
      <c r="IG24" s="123"/>
      <c r="IH24" s="121" t="str">
        <f t="shared" ref="IH24" si="1797">IF(IH$2=4,IFERROR(IF24/IF25,""),"")</f>
        <v/>
      </c>
      <c r="II24" s="122" t="str">
        <f t="shared" si="1637"/>
        <v/>
      </c>
      <c r="IJ24" s="72"/>
      <c r="IK24" s="118"/>
      <c r="IL24" s="283"/>
      <c r="IM24" s="123"/>
      <c r="IN24" s="121" t="str">
        <f t="shared" ref="IN24" si="1798">IF(IN$2=4,IFERROR(IL24/IL25,""),"")</f>
        <v/>
      </c>
      <c r="IO24" s="122" t="str">
        <f t="shared" si="1639"/>
        <v/>
      </c>
      <c r="IP24" s="72"/>
      <c r="IQ24" s="118"/>
      <c r="IR24" s="283"/>
      <c r="IS24" s="123"/>
      <c r="IT24" s="121" t="str">
        <f t="shared" ref="IT24" si="1799">IF(IT$2=4,IFERROR(IR24/IR25,""),"")</f>
        <v/>
      </c>
      <c r="IU24" s="122" t="str">
        <f t="shared" si="1641"/>
        <v/>
      </c>
      <c r="IV24" s="72"/>
      <c r="IW24" s="118"/>
      <c r="IX24" s="283"/>
      <c r="IY24" s="123"/>
      <c r="IZ24" s="121" t="str">
        <f t="shared" ref="IZ24" si="1800">IF(IZ$2=4,IFERROR(IX24/IX25,""),"")</f>
        <v/>
      </c>
      <c r="JA24" s="122" t="str">
        <f t="shared" si="1643"/>
        <v/>
      </c>
      <c r="JB24" s="72"/>
      <c r="JC24" s="118"/>
      <c r="JD24" s="283"/>
      <c r="JE24" s="123"/>
      <c r="JF24" s="121" t="str">
        <f t="shared" ref="JF24" si="1801">IF(JF$2=4,IFERROR(JD24/JD25,""),"")</f>
        <v/>
      </c>
      <c r="JG24" s="122" t="str">
        <f t="shared" si="1645"/>
        <v/>
      </c>
      <c r="JH24" s="72"/>
      <c r="JI24" s="124"/>
      <c r="JJ24" s="909"/>
      <c r="JK24" s="126"/>
      <c r="JL24" s="119" t="str">
        <f t="shared" ref="JL24" si="1802">IF(JL$2=4,IFERROR(JJ24/JJ25,""),"")</f>
        <v/>
      </c>
      <c r="JM24" s="122" t="str">
        <f t="shared" si="1647"/>
        <v/>
      </c>
      <c r="JO24" s="124"/>
      <c r="JP24" s="909"/>
      <c r="JQ24" s="126"/>
      <c r="JR24" s="119" t="str">
        <f t="shared" ref="JR24" si="1803">IF(JR$2=4,IFERROR(JP24/JP25,""),"")</f>
        <v/>
      </c>
      <c r="JS24" s="122" t="str">
        <f t="shared" si="1649"/>
        <v/>
      </c>
      <c r="JU24" s="124"/>
      <c r="JV24" s="909"/>
      <c r="JW24" s="126"/>
      <c r="JX24" s="119" t="str">
        <f t="shared" ref="JX24" si="1804">IF(JX$2=4,IFERROR(JV24/JV25,""),"")</f>
        <v/>
      </c>
      <c r="JY24" s="122" t="str">
        <f t="shared" si="1651"/>
        <v/>
      </c>
      <c r="KA24" s="124"/>
      <c r="KB24" s="909"/>
      <c r="KC24" s="126"/>
      <c r="KD24" s="119" t="str">
        <f t="shared" ref="KD24" si="1805">IF(KD$2=4,IFERROR(KB24/KB25,""),"")</f>
        <v/>
      </c>
      <c r="KE24" s="122" t="str">
        <f t="shared" si="1653"/>
        <v/>
      </c>
      <c r="KG24" s="124"/>
      <c r="KH24" s="909"/>
      <c r="KI24" s="126"/>
      <c r="KJ24" s="119" t="str">
        <f t="shared" ref="KJ24" si="1806">IF(KJ$2=4,IFERROR(KH24/KH25,""),"")</f>
        <v/>
      </c>
      <c r="KK24" s="122" t="str">
        <f t="shared" si="1655"/>
        <v/>
      </c>
      <c r="KM24" s="124"/>
      <c r="KN24" s="909"/>
      <c r="KO24" s="126"/>
      <c r="KP24" s="119" t="str">
        <f t="shared" ref="KP24" si="1807">IF(KP$2=4,IFERROR(KN24/KN25,""),"")</f>
        <v/>
      </c>
      <c r="KQ24" s="122" t="str">
        <f t="shared" si="1657"/>
        <v/>
      </c>
      <c r="KS24" s="124"/>
      <c r="KT24" s="909"/>
      <c r="KU24" s="126"/>
      <c r="KV24" s="119" t="str">
        <f t="shared" ref="KV24" si="1808">IF(KV$2=4,IFERROR(KT24/KT25,""),"")</f>
        <v/>
      </c>
      <c r="KW24" s="122" t="str">
        <f t="shared" si="1659"/>
        <v/>
      </c>
      <c r="KY24" s="124"/>
      <c r="KZ24" s="909"/>
      <c r="LA24" s="126"/>
      <c r="LB24" s="119" t="str">
        <f t="shared" ref="LB24" si="1809">IF(LB$2=4,IFERROR(KZ24/KZ25,""),"")</f>
        <v/>
      </c>
      <c r="LC24" s="122" t="str">
        <f t="shared" si="1661"/>
        <v/>
      </c>
    </row>
    <row r="25" spans="1:316" s="127" customFormat="1" ht="12.75" customHeight="1" x14ac:dyDescent="0.2">
      <c r="A25" s="62"/>
      <c r="B25" s="62"/>
      <c r="C25" s="62"/>
      <c r="D25" s="62"/>
      <c r="E25" s="62"/>
      <c r="F25" s="62" t="s">
        <v>159</v>
      </c>
      <c r="G25" s="114"/>
      <c r="J25" s="127" t="s">
        <v>56</v>
      </c>
      <c r="K25" s="128"/>
      <c r="L25" s="128"/>
      <c r="M25" s="140"/>
      <c r="N25" s="129"/>
      <c r="P25" s="130"/>
      <c r="Q25" s="131"/>
      <c r="R25" s="906">
        <f t="shared" ref="R25" si="1810">IF(R$2=2,SUM(R21:R24),"")</f>
        <v>500</v>
      </c>
      <c r="S25" s="131"/>
      <c r="T25" s="131"/>
      <c r="U25" s="120">
        <f>IF(U$2=5,SUM(U21:U24),"")</f>
        <v>4750</v>
      </c>
      <c r="V25" s="130"/>
      <c r="W25" s="131"/>
      <c r="X25" s="283">
        <f t="shared" ref="X25:CF25" si="1811">IF(X$2=2,SUM(X21:X24),"")</f>
        <v>110</v>
      </c>
      <c r="Y25" s="131"/>
      <c r="Z25" s="131"/>
      <c r="AA25" s="122">
        <f t="shared" ref="AA25" si="1812">IF(AA$2=5,SUM(AA21:AA24),"")</f>
        <v>1640</v>
      </c>
      <c r="AB25" s="130"/>
      <c r="AC25" s="131"/>
      <c r="AD25" s="283">
        <f t="shared" si="1811"/>
        <v>390</v>
      </c>
      <c r="AE25" s="131"/>
      <c r="AF25" s="131"/>
      <c r="AG25" s="122">
        <f t="shared" ref="AG25" si="1813">IF(AG$2=5,SUM(AG21:AG24),"")</f>
        <v>4110</v>
      </c>
      <c r="AH25" s="130"/>
      <c r="AI25" s="131"/>
      <c r="AJ25" s="906" t="str">
        <f t="shared" si="1811"/>
        <v/>
      </c>
      <c r="AK25" s="132"/>
      <c r="AL25" s="133"/>
      <c r="AM25" s="122" t="str">
        <f t="shared" ref="AM25" si="1814">IF(AM$2=5,SUM(AM21:AM24),"")</f>
        <v/>
      </c>
      <c r="AN25" s="130"/>
      <c r="AO25" s="131"/>
      <c r="AP25" s="283" t="str">
        <f t="shared" si="1811"/>
        <v/>
      </c>
      <c r="AQ25" s="132"/>
      <c r="AR25" s="133"/>
      <c r="AS25" s="122" t="str">
        <f t="shared" ref="AS25" si="1815">IF(AS$2=5,SUM(AS21:AS24),"")</f>
        <v/>
      </c>
      <c r="AT25" s="130"/>
      <c r="AU25" s="131"/>
      <c r="AV25" s="283" t="str">
        <f t="shared" si="1811"/>
        <v/>
      </c>
      <c r="AW25" s="132"/>
      <c r="AX25" s="133"/>
      <c r="AY25" s="122" t="str">
        <f t="shared" ref="AY25" si="1816">IF(AY$2=5,SUM(AY21:AY24),"")</f>
        <v/>
      </c>
      <c r="AZ25" s="130"/>
      <c r="BA25" s="131"/>
      <c r="BB25" s="283" t="str">
        <f t="shared" si="1811"/>
        <v/>
      </c>
      <c r="BC25" s="132"/>
      <c r="BD25" s="133"/>
      <c r="BE25" s="122" t="str">
        <f t="shared" ref="BE25" si="1817">IF(BE$2=5,SUM(BE21:BE24),"")</f>
        <v/>
      </c>
      <c r="BF25" s="130"/>
      <c r="BG25" s="131"/>
      <c r="BH25" s="283" t="str">
        <f t="shared" si="1811"/>
        <v/>
      </c>
      <c r="BI25" s="132"/>
      <c r="BJ25" s="133"/>
      <c r="BK25" s="122" t="str">
        <f t="shared" ref="BK25" si="1818">IF(BK$2=5,SUM(BK21:BK24),"")</f>
        <v/>
      </c>
      <c r="BL25" s="130"/>
      <c r="BM25" s="131"/>
      <c r="BN25" s="283" t="str">
        <f t="shared" si="1811"/>
        <v/>
      </c>
      <c r="BO25" s="132"/>
      <c r="BP25" s="133"/>
      <c r="BQ25" s="122" t="str">
        <f t="shared" ref="BQ25" si="1819">IF(BQ$2=5,SUM(BQ21:BQ24),"")</f>
        <v/>
      </c>
      <c r="BR25" s="130"/>
      <c r="BS25" s="131"/>
      <c r="BT25" s="283" t="str">
        <f t="shared" si="1811"/>
        <v/>
      </c>
      <c r="BU25" s="132"/>
      <c r="BV25" s="133"/>
      <c r="BW25" s="122" t="str">
        <f t="shared" ref="BW25" si="1820">IF(BW$2=5,SUM(BW21:BW24),"")</f>
        <v/>
      </c>
      <c r="BX25" s="130"/>
      <c r="BY25" s="131"/>
      <c r="BZ25" s="283" t="str">
        <f t="shared" si="1811"/>
        <v/>
      </c>
      <c r="CA25" s="132"/>
      <c r="CB25" s="133"/>
      <c r="CC25" s="122" t="str">
        <f t="shared" ref="CC25" si="1821">IF(CC$2=5,SUM(CC21:CC24),"")</f>
        <v/>
      </c>
      <c r="CD25" s="130"/>
      <c r="CE25" s="131"/>
      <c r="CF25" s="283" t="str">
        <f t="shared" si="1811"/>
        <v/>
      </c>
      <c r="CG25" s="132"/>
      <c r="CH25" s="133"/>
      <c r="CI25" s="122" t="str">
        <f t="shared" ref="CI25" si="1822">IF(CI$2=5,SUM(CI21:CI24),"")</f>
        <v/>
      </c>
      <c r="CJ25" s="130"/>
      <c r="CK25" s="131"/>
      <c r="CL25" s="283" t="str">
        <f t="shared" ref="CL25:ET25" si="1823">IF(CL$2=2,SUM(CL21:CL24),"")</f>
        <v/>
      </c>
      <c r="CM25" s="132"/>
      <c r="CN25" s="133"/>
      <c r="CO25" s="122" t="str">
        <f t="shared" ref="CO25" si="1824">IF(CO$2=5,SUM(CO21:CO24),"")</f>
        <v/>
      </c>
      <c r="CP25" s="130"/>
      <c r="CQ25" s="131"/>
      <c r="CR25" s="283" t="str">
        <f t="shared" si="1823"/>
        <v/>
      </c>
      <c r="CS25" s="132"/>
      <c r="CT25" s="133"/>
      <c r="CU25" s="122" t="str">
        <f t="shared" ref="CU25" si="1825">IF(CU$2=5,SUM(CU21:CU24),"")</f>
        <v/>
      </c>
      <c r="CV25" s="130"/>
      <c r="CW25" s="131"/>
      <c r="CX25" s="283" t="str">
        <f t="shared" si="1823"/>
        <v/>
      </c>
      <c r="CY25" s="132"/>
      <c r="CZ25" s="133"/>
      <c r="DA25" s="122" t="str">
        <f t="shared" ref="DA25" si="1826">IF(DA$2=5,SUM(DA21:DA24),"")</f>
        <v/>
      </c>
      <c r="DB25" s="130"/>
      <c r="DC25" s="131"/>
      <c r="DD25" s="283" t="str">
        <f t="shared" si="1823"/>
        <v/>
      </c>
      <c r="DE25" s="132"/>
      <c r="DF25" s="133"/>
      <c r="DG25" s="122" t="str">
        <f t="shared" ref="DG25" si="1827">IF(DG$2=5,SUM(DG21:DG24),"")</f>
        <v/>
      </c>
      <c r="DH25" s="130"/>
      <c r="DI25" s="131"/>
      <c r="DJ25" s="283" t="str">
        <f t="shared" si="1823"/>
        <v/>
      </c>
      <c r="DK25" s="132"/>
      <c r="DL25" s="133"/>
      <c r="DM25" s="122" t="str">
        <f t="shared" ref="DM25" si="1828">IF(DM$2=5,SUM(DM21:DM24),"")</f>
        <v/>
      </c>
      <c r="DN25" s="130"/>
      <c r="DO25" s="131"/>
      <c r="DP25" s="283" t="str">
        <f t="shared" si="1823"/>
        <v/>
      </c>
      <c r="DQ25" s="132"/>
      <c r="DR25" s="133"/>
      <c r="DS25" s="122" t="str">
        <f t="shared" ref="DS25" si="1829">IF(DS$2=5,SUM(DS21:DS24),"")</f>
        <v/>
      </c>
      <c r="DT25" s="130"/>
      <c r="DU25" s="131"/>
      <c r="DV25" s="283" t="str">
        <f t="shared" si="1823"/>
        <v/>
      </c>
      <c r="DW25" s="132"/>
      <c r="DX25" s="133"/>
      <c r="DY25" s="122" t="str">
        <f t="shared" ref="DY25" si="1830">IF(DY$2=5,SUM(DY21:DY24),"")</f>
        <v/>
      </c>
      <c r="DZ25" s="130"/>
      <c r="EA25" s="131"/>
      <c r="EB25" s="283" t="str">
        <f t="shared" si="1823"/>
        <v/>
      </c>
      <c r="EC25" s="132"/>
      <c r="ED25" s="133"/>
      <c r="EE25" s="122" t="str">
        <f t="shared" ref="EE25" si="1831">IF(EE$2=5,SUM(EE21:EE24),"")</f>
        <v/>
      </c>
      <c r="EF25" s="130"/>
      <c r="EG25" s="131"/>
      <c r="EH25" s="283" t="str">
        <f t="shared" si="1823"/>
        <v/>
      </c>
      <c r="EI25" s="132"/>
      <c r="EJ25" s="133"/>
      <c r="EK25" s="122" t="str">
        <f t="shared" ref="EK25" si="1832">IF(EK$2=5,SUM(EK21:EK24),"")</f>
        <v/>
      </c>
      <c r="EL25" s="130"/>
      <c r="EM25" s="131"/>
      <c r="EN25" s="283" t="str">
        <f t="shared" si="1823"/>
        <v/>
      </c>
      <c r="EO25" s="132"/>
      <c r="EP25" s="133"/>
      <c r="EQ25" s="122" t="str">
        <f t="shared" ref="EQ25" si="1833">IF(EQ$2=5,SUM(EQ21:EQ24),"")</f>
        <v/>
      </c>
      <c r="ER25" s="130"/>
      <c r="ES25" s="131"/>
      <c r="ET25" s="283" t="str">
        <f t="shared" si="1823"/>
        <v/>
      </c>
      <c r="EU25" s="132"/>
      <c r="EV25" s="133"/>
      <c r="EW25" s="122" t="str">
        <f t="shared" ref="EW25" si="1834">IF(EW$2=5,SUM(EW21:EW24),"")</f>
        <v/>
      </c>
      <c r="EX25" s="130"/>
      <c r="EY25" s="131"/>
      <c r="EZ25" s="283" t="str">
        <f t="shared" ref="EZ25:HH25" si="1835">IF(EZ$2=2,SUM(EZ21:EZ24),"")</f>
        <v/>
      </c>
      <c r="FA25" s="132"/>
      <c r="FB25" s="133"/>
      <c r="FC25" s="122" t="str">
        <f t="shared" ref="FC25" si="1836">IF(FC$2=5,SUM(FC21:FC24),"")</f>
        <v/>
      </c>
      <c r="FD25" s="130"/>
      <c r="FE25" s="131"/>
      <c r="FF25" s="283" t="str">
        <f t="shared" si="1835"/>
        <v/>
      </c>
      <c r="FG25" s="132"/>
      <c r="FH25" s="133"/>
      <c r="FI25" s="122" t="str">
        <f t="shared" ref="FI25" si="1837">IF(FI$2=5,SUM(FI21:FI24),"")</f>
        <v/>
      </c>
      <c r="FJ25" s="130"/>
      <c r="FK25" s="131"/>
      <c r="FL25" s="283" t="str">
        <f t="shared" si="1835"/>
        <v/>
      </c>
      <c r="FM25" s="132"/>
      <c r="FN25" s="133"/>
      <c r="FO25" s="122" t="str">
        <f t="shared" ref="FO25" si="1838">IF(FO$2=5,SUM(FO21:FO24),"")</f>
        <v/>
      </c>
      <c r="FP25" s="130"/>
      <c r="FQ25" s="131"/>
      <c r="FR25" s="283" t="str">
        <f t="shared" si="1835"/>
        <v/>
      </c>
      <c r="FS25" s="132"/>
      <c r="FT25" s="133"/>
      <c r="FU25" s="122" t="str">
        <f t="shared" ref="FU25" si="1839">IF(FU$2=5,SUM(FU21:FU24),"")</f>
        <v/>
      </c>
      <c r="FV25" s="130"/>
      <c r="FW25" s="131"/>
      <c r="FX25" s="283" t="str">
        <f t="shared" si="1835"/>
        <v/>
      </c>
      <c r="FY25" s="132"/>
      <c r="FZ25" s="133"/>
      <c r="GA25" s="122" t="str">
        <f t="shared" ref="GA25" si="1840">IF(GA$2=5,SUM(GA21:GA24),"")</f>
        <v/>
      </c>
      <c r="GB25" s="130"/>
      <c r="GC25" s="131"/>
      <c r="GD25" s="283" t="str">
        <f t="shared" si="1835"/>
        <v/>
      </c>
      <c r="GE25" s="132"/>
      <c r="GF25" s="133"/>
      <c r="GG25" s="122" t="str">
        <f t="shared" ref="GG25" si="1841">IF(GG$2=5,SUM(GG21:GG24),"")</f>
        <v/>
      </c>
      <c r="GH25" s="130"/>
      <c r="GI25" s="131"/>
      <c r="GJ25" s="283" t="str">
        <f t="shared" si="1835"/>
        <v/>
      </c>
      <c r="GK25" s="132"/>
      <c r="GL25" s="133"/>
      <c r="GM25" s="122" t="str">
        <f t="shared" ref="GM25" si="1842">IF(GM$2=5,SUM(GM21:GM24),"")</f>
        <v/>
      </c>
      <c r="GN25" s="130"/>
      <c r="GO25" s="131"/>
      <c r="GP25" s="283" t="str">
        <f t="shared" si="1835"/>
        <v/>
      </c>
      <c r="GQ25" s="132"/>
      <c r="GR25" s="133"/>
      <c r="GS25" s="122" t="str">
        <f t="shared" ref="GS25" si="1843">IF(GS$2=5,SUM(GS21:GS24),"")</f>
        <v/>
      </c>
      <c r="GT25" s="130"/>
      <c r="GU25" s="131"/>
      <c r="GV25" s="283" t="str">
        <f t="shared" si="1835"/>
        <v/>
      </c>
      <c r="GW25" s="132"/>
      <c r="GX25" s="133"/>
      <c r="GY25" s="122" t="str">
        <f t="shared" ref="GY25" si="1844">IF(GY$2=5,SUM(GY21:GY24),"")</f>
        <v/>
      </c>
      <c r="GZ25" s="130"/>
      <c r="HA25" s="131"/>
      <c r="HB25" s="283" t="str">
        <f t="shared" si="1835"/>
        <v/>
      </c>
      <c r="HC25" s="132"/>
      <c r="HD25" s="133"/>
      <c r="HE25" s="122" t="str">
        <f t="shared" ref="HE25" si="1845">IF(HE$2=5,SUM(HE21:HE24),"")</f>
        <v/>
      </c>
      <c r="HF25" s="130"/>
      <c r="HG25" s="131"/>
      <c r="HH25" s="283" t="str">
        <f t="shared" si="1835"/>
        <v/>
      </c>
      <c r="HI25" s="132"/>
      <c r="HJ25" s="133"/>
      <c r="HK25" s="122" t="str">
        <f t="shared" ref="HK25" si="1846">IF(HK$2=5,SUM(HK21:HK24),"")</f>
        <v/>
      </c>
      <c r="HL25" s="130"/>
      <c r="HM25" s="131"/>
      <c r="HN25" s="283" t="str">
        <f t="shared" ref="HN25:JV25" si="1847">IF(HN$2=2,SUM(HN21:HN24),"")</f>
        <v/>
      </c>
      <c r="HO25" s="132"/>
      <c r="HP25" s="133"/>
      <c r="HQ25" s="122" t="str">
        <f t="shared" ref="HQ25" si="1848">IF(HQ$2=5,SUM(HQ21:HQ24),"")</f>
        <v/>
      </c>
      <c r="HR25" s="130"/>
      <c r="HS25" s="131"/>
      <c r="HT25" s="283" t="str">
        <f t="shared" si="1847"/>
        <v/>
      </c>
      <c r="HU25" s="132"/>
      <c r="HV25" s="133"/>
      <c r="HW25" s="122" t="str">
        <f t="shared" ref="HW25" si="1849">IF(HW$2=5,SUM(HW21:HW24),"")</f>
        <v/>
      </c>
      <c r="HX25" s="130"/>
      <c r="HY25" s="131"/>
      <c r="HZ25" s="283" t="str">
        <f t="shared" si="1847"/>
        <v/>
      </c>
      <c r="IA25" s="132"/>
      <c r="IB25" s="133"/>
      <c r="IC25" s="122" t="str">
        <f t="shared" ref="IC25" si="1850">IF(IC$2=5,SUM(IC21:IC24),"")</f>
        <v/>
      </c>
      <c r="ID25" s="130"/>
      <c r="IE25" s="131"/>
      <c r="IF25" s="283" t="str">
        <f t="shared" si="1847"/>
        <v/>
      </c>
      <c r="IG25" s="132"/>
      <c r="IH25" s="133"/>
      <c r="II25" s="122" t="str">
        <f t="shared" ref="II25" si="1851">IF(II$2=5,SUM(II21:II24),"")</f>
        <v/>
      </c>
      <c r="IJ25" s="130"/>
      <c r="IK25" s="131"/>
      <c r="IL25" s="283" t="str">
        <f t="shared" si="1847"/>
        <v/>
      </c>
      <c r="IM25" s="132"/>
      <c r="IN25" s="133"/>
      <c r="IO25" s="122" t="str">
        <f t="shared" ref="IO25" si="1852">IF(IO$2=5,SUM(IO21:IO24),"")</f>
        <v/>
      </c>
      <c r="IP25" s="130"/>
      <c r="IQ25" s="131"/>
      <c r="IR25" s="283" t="str">
        <f t="shared" si="1847"/>
        <v/>
      </c>
      <c r="IS25" s="132"/>
      <c r="IT25" s="133"/>
      <c r="IU25" s="122" t="str">
        <f t="shared" ref="IU25" si="1853">IF(IU$2=5,SUM(IU21:IU24),"")</f>
        <v/>
      </c>
      <c r="IV25" s="130"/>
      <c r="IW25" s="131"/>
      <c r="IX25" s="283" t="str">
        <f t="shared" si="1847"/>
        <v/>
      </c>
      <c r="IY25" s="132"/>
      <c r="IZ25" s="133"/>
      <c r="JA25" s="122" t="str">
        <f t="shared" ref="JA25" si="1854">IF(JA$2=5,SUM(JA21:JA24),"")</f>
        <v/>
      </c>
      <c r="JB25" s="130"/>
      <c r="JC25" s="131"/>
      <c r="JD25" s="283" t="str">
        <f t="shared" si="1847"/>
        <v/>
      </c>
      <c r="JE25" s="132"/>
      <c r="JF25" s="131"/>
      <c r="JG25" s="122" t="str">
        <f t="shared" ref="JG25" si="1855">IF(JG$2=5,SUM(JG21:JG24),"")</f>
        <v/>
      </c>
      <c r="JH25" s="130"/>
      <c r="JJ25" s="909" t="str">
        <f t="shared" si="1847"/>
        <v/>
      </c>
      <c r="JK25" s="126"/>
      <c r="JM25" s="122" t="str">
        <f t="shared" ref="JM25" si="1856">IF(JM$2=5,SUM(JM21:JM24),"")</f>
        <v/>
      </c>
      <c r="JP25" s="909" t="str">
        <f t="shared" si="1847"/>
        <v/>
      </c>
      <c r="JQ25" s="126"/>
      <c r="JS25" s="122" t="str">
        <f t="shared" ref="JS25" si="1857">IF(JS$2=5,SUM(JS21:JS24),"")</f>
        <v/>
      </c>
      <c r="JV25" s="909" t="str">
        <f t="shared" si="1847"/>
        <v/>
      </c>
      <c r="JW25" s="126"/>
      <c r="JY25" s="122" t="str">
        <f t="shared" ref="JY25" si="1858">IF(JY$2=5,SUM(JY21:JY24),"")</f>
        <v/>
      </c>
      <c r="KB25" s="909" t="str">
        <f t="shared" ref="KB25:KZ25" si="1859">IF(KB$2=2,SUM(KB21:KB24),"")</f>
        <v/>
      </c>
      <c r="KC25" s="126"/>
      <c r="KE25" s="122" t="str">
        <f t="shared" ref="KE25" si="1860">IF(KE$2=5,SUM(KE21:KE24),"")</f>
        <v/>
      </c>
      <c r="KH25" s="909" t="str">
        <f t="shared" si="1859"/>
        <v/>
      </c>
      <c r="KI25" s="126"/>
      <c r="KK25" s="122" t="str">
        <f t="shared" ref="KK25" si="1861">IF(KK$2=5,SUM(KK21:KK24),"")</f>
        <v/>
      </c>
      <c r="KN25" s="909" t="str">
        <f t="shared" si="1859"/>
        <v/>
      </c>
      <c r="KO25" s="126"/>
      <c r="KQ25" s="122" t="str">
        <f t="shared" ref="KQ25" si="1862">IF(KQ$2=5,SUM(KQ21:KQ24),"")</f>
        <v/>
      </c>
      <c r="KT25" s="909" t="str">
        <f t="shared" si="1859"/>
        <v/>
      </c>
      <c r="KU25" s="126"/>
      <c r="KW25" s="122" t="str">
        <f t="shared" ref="KW25" si="1863">IF(KW$2=5,SUM(KW21:KW24),"")</f>
        <v/>
      </c>
      <c r="KZ25" s="909" t="str">
        <f t="shared" si="1859"/>
        <v/>
      </c>
      <c r="LA25" s="126"/>
      <c r="LC25" s="122" t="str">
        <f t="shared" ref="LC25" si="1864">IF(LC$2=5,SUM(LC21:LC24),"")</f>
        <v/>
      </c>
    </row>
    <row r="26" spans="1:316" s="71" customFormat="1" ht="6" customHeight="1" x14ac:dyDescent="0.2">
      <c r="A26" s="62"/>
      <c r="B26" s="62"/>
      <c r="C26" s="62"/>
      <c r="D26" s="62"/>
      <c r="E26" s="62"/>
      <c r="F26" s="62" t="s">
        <v>77</v>
      </c>
      <c r="G26" s="114"/>
      <c r="K26" s="116"/>
      <c r="L26" s="116"/>
      <c r="M26" s="140"/>
      <c r="N26" s="117"/>
      <c r="P26" s="72"/>
      <c r="Q26" s="832"/>
      <c r="R26" s="282"/>
      <c r="S26" s="832"/>
      <c r="T26" s="832"/>
      <c r="U26" s="120"/>
      <c r="V26" s="72"/>
      <c r="W26" s="832"/>
      <c r="X26" s="282"/>
      <c r="Y26" s="832"/>
      <c r="Z26" s="832"/>
      <c r="AA26" s="122"/>
      <c r="AB26" s="72"/>
      <c r="AC26" s="832"/>
      <c r="AD26" s="282"/>
      <c r="AE26" s="832"/>
      <c r="AF26" s="832"/>
      <c r="AG26" s="122"/>
      <c r="AH26" s="72"/>
      <c r="AI26" s="832"/>
      <c r="AJ26" s="282"/>
      <c r="AK26" s="136"/>
      <c r="AL26" s="137"/>
      <c r="AM26" s="122"/>
      <c r="AN26" s="72"/>
      <c r="AO26" s="832"/>
      <c r="AP26" s="282"/>
      <c r="AQ26" s="136"/>
      <c r="AR26" s="137"/>
      <c r="AS26" s="122"/>
      <c r="AT26" s="72"/>
      <c r="AU26" s="832"/>
      <c r="AV26" s="282"/>
      <c r="AW26" s="136"/>
      <c r="AX26" s="137"/>
      <c r="AY26" s="122"/>
      <c r="AZ26" s="72"/>
      <c r="BA26" s="832"/>
      <c r="BB26" s="282"/>
      <c r="BC26" s="136"/>
      <c r="BD26" s="137"/>
      <c r="BE26" s="122"/>
      <c r="BF26" s="72"/>
      <c r="BG26" s="832"/>
      <c r="BH26" s="282"/>
      <c r="BI26" s="136"/>
      <c r="BJ26" s="137"/>
      <c r="BK26" s="122"/>
      <c r="BL26" s="72"/>
      <c r="BM26" s="832"/>
      <c r="BN26" s="282"/>
      <c r="BO26" s="136"/>
      <c r="BP26" s="137"/>
      <c r="BQ26" s="122"/>
      <c r="BR26" s="72"/>
      <c r="BS26" s="832"/>
      <c r="BT26" s="282"/>
      <c r="BU26" s="136"/>
      <c r="BV26" s="137"/>
      <c r="BW26" s="122"/>
      <c r="BX26" s="72"/>
      <c r="BY26" s="832"/>
      <c r="BZ26" s="282"/>
      <c r="CA26" s="136"/>
      <c r="CB26" s="137"/>
      <c r="CC26" s="122"/>
      <c r="CD26" s="72"/>
      <c r="CE26" s="832"/>
      <c r="CF26" s="282"/>
      <c r="CG26" s="136"/>
      <c r="CH26" s="137"/>
      <c r="CI26" s="122"/>
      <c r="CJ26" s="72"/>
      <c r="CK26" s="832"/>
      <c r="CL26" s="282"/>
      <c r="CM26" s="136"/>
      <c r="CN26" s="137"/>
      <c r="CO26" s="122"/>
      <c r="CP26" s="72"/>
      <c r="CQ26" s="832"/>
      <c r="CR26" s="282"/>
      <c r="CS26" s="136"/>
      <c r="CT26" s="137"/>
      <c r="CU26" s="122"/>
      <c r="CV26" s="72"/>
      <c r="CW26" s="832"/>
      <c r="CX26" s="282"/>
      <c r="CY26" s="136"/>
      <c r="CZ26" s="137"/>
      <c r="DA26" s="122"/>
      <c r="DB26" s="72"/>
      <c r="DC26" s="832"/>
      <c r="DD26" s="282"/>
      <c r="DE26" s="136"/>
      <c r="DF26" s="137"/>
      <c r="DG26" s="122"/>
      <c r="DH26" s="72"/>
      <c r="DI26" s="832"/>
      <c r="DJ26" s="282"/>
      <c r="DK26" s="136"/>
      <c r="DL26" s="137"/>
      <c r="DM26" s="122"/>
      <c r="DN26" s="72"/>
      <c r="DO26" s="832"/>
      <c r="DP26" s="282"/>
      <c r="DQ26" s="136"/>
      <c r="DR26" s="137"/>
      <c r="DS26" s="122"/>
      <c r="DT26" s="72"/>
      <c r="DU26" s="832"/>
      <c r="DV26" s="282"/>
      <c r="DW26" s="136"/>
      <c r="DX26" s="137"/>
      <c r="DY26" s="122"/>
      <c r="DZ26" s="72"/>
      <c r="EA26" s="832"/>
      <c r="EB26" s="282"/>
      <c r="EC26" s="136"/>
      <c r="ED26" s="137"/>
      <c r="EE26" s="122"/>
      <c r="EF26" s="72"/>
      <c r="EG26" s="832"/>
      <c r="EH26" s="282"/>
      <c r="EI26" s="136"/>
      <c r="EJ26" s="137"/>
      <c r="EK26" s="122"/>
      <c r="EL26" s="72"/>
      <c r="EM26" s="832"/>
      <c r="EN26" s="282"/>
      <c r="EO26" s="136"/>
      <c r="EP26" s="137"/>
      <c r="EQ26" s="122"/>
      <c r="ER26" s="72"/>
      <c r="ES26" s="832"/>
      <c r="ET26" s="282"/>
      <c r="EU26" s="136"/>
      <c r="EV26" s="137"/>
      <c r="EW26" s="122"/>
      <c r="EX26" s="72"/>
      <c r="EY26" s="832"/>
      <c r="EZ26" s="282"/>
      <c r="FA26" s="136"/>
      <c r="FB26" s="137"/>
      <c r="FC26" s="122"/>
      <c r="FD26" s="72"/>
      <c r="FE26" s="832"/>
      <c r="FF26" s="282"/>
      <c r="FG26" s="136"/>
      <c r="FH26" s="137"/>
      <c r="FI26" s="122"/>
      <c r="FJ26" s="72"/>
      <c r="FK26" s="832"/>
      <c r="FL26" s="282"/>
      <c r="FM26" s="136"/>
      <c r="FN26" s="137"/>
      <c r="FO26" s="122"/>
      <c r="FP26" s="72"/>
      <c r="FQ26" s="832"/>
      <c r="FR26" s="282"/>
      <c r="FS26" s="136"/>
      <c r="FT26" s="137"/>
      <c r="FU26" s="122"/>
      <c r="FV26" s="72"/>
      <c r="FW26" s="832"/>
      <c r="FX26" s="282"/>
      <c r="FY26" s="136"/>
      <c r="FZ26" s="137"/>
      <c r="GA26" s="122"/>
      <c r="GB26" s="72"/>
      <c r="GC26" s="832"/>
      <c r="GD26" s="282"/>
      <c r="GE26" s="136"/>
      <c r="GF26" s="137"/>
      <c r="GG26" s="122"/>
      <c r="GH26" s="72"/>
      <c r="GI26" s="832"/>
      <c r="GJ26" s="282"/>
      <c r="GK26" s="136"/>
      <c r="GL26" s="137"/>
      <c r="GM26" s="122"/>
      <c r="GN26" s="72"/>
      <c r="GO26" s="832"/>
      <c r="GP26" s="282"/>
      <c r="GQ26" s="136"/>
      <c r="GR26" s="137"/>
      <c r="GS26" s="122"/>
      <c r="GT26" s="72"/>
      <c r="GU26" s="832"/>
      <c r="GV26" s="282"/>
      <c r="GW26" s="136"/>
      <c r="GX26" s="137"/>
      <c r="GY26" s="122"/>
      <c r="GZ26" s="72"/>
      <c r="HA26" s="832"/>
      <c r="HB26" s="282"/>
      <c r="HC26" s="136"/>
      <c r="HD26" s="137"/>
      <c r="HE26" s="122"/>
      <c r="HF26" s="72"/>
      <c r="HG26" s="832"/>
      <c r="HH26" s="282"/>
      <c r="HI26" s="136"/>
      <c r="HJ26" s="137"/>
      <c r="HK26" s="122"/>
      <c r="HL26" s="72"/>
      <c r="HM26" s="832"/>
      <c r="HN26" s="282"/>
      <c r="HO26" s="136"/>
      <c r="HP26" s="137"/>
      <c r="HQ26" s="122"/>
      <c r="HR26" s="72"/>
      <c r="HS26" s="832"/>
      <c r="HT26" s="282"/>
      <c r="HU26" s="136"/>
      <c r="HV26" s="137"/>
      <c r="HW26" s="122"/>
      <c r="HX26" s="72"/>
      <c r="HY26" s="832"/>
      <c r="HZ26" s="282"/>
      <c r="IA26" s="136"/>
      <c r="IB26" s="137"/>
      <c r="IC26" s="122"/>
      <c r="ID26" s="72"/>
      <c r="IE26" s="832"/>
      <c r="IF26" s="282"/>
      <c r="IG26" s="136"/>
      <c r="IH26" s="137"/>
      <c r="II26" s="122"/>
      <c r="IJ26" s="72"/>
      <c r="IK26" s="832"/>
      <c r="IL26" s="282"/>
      <c r="IM26" s="136"/>
      <c r="IN26" s="137"/>
      <c r="IO26" s="122"/>
      <c r="IP26" s="72"/>
      <c r="IQ26" s="832"/>
      <c r="IR26" s="282"/>
      <c r="IS26" s="136"/>
      <c r="IT26" s="137"/>
      <c r="IU26" s="122"/>
      <c r="IV26" s="72"/>
      <c r="IW26" s="832"/>
      <c r="IX26" s="282"/>
      <c r="IY26" s="136"/>
      <c r="IZ26" s="137"/>
      <c r="JA26" s="122"/>
      <c r="JB26" s="72"/>
      <c r="JC26" s="832"/>
      <c r="JD26" s="282"/>
      <c r="JE26" s="136"/>
      <c r="JF26" s="138"/>
      <c r="JG26" s="122"/>
      <c r="JH26" s="72"/>
      <c r="JJ26" s="909"/>
      <c r="JK26" s="126"/>
      <c r="JL26" s="127"/>
      <c r="JM26" s="122"/>
      <c r="JP26" s="909"/>
      <c r="JQ26" s="126"/>
      <c r="JR26" s="127"/>
      <c r="JS26" s="122"/>
      <c r="JV26" s="909"/>
      <c r="JW26" s="126"/>
      <c r="JX26" s="127"/>
      <c r="JY26" s="122"/>
      <c r="KB26" s="909"/>
      <c r="KC26" s="126"/>
      <c r="KD26" s="127"/>
      <c r="KE26" s="122"/>
      <c r="KH26" s="909"/>
      <c r="KI26" s="126"/>
      <c r="KJ26" s="127"/>
      <c r="KK26" s="122"/>
      <c r="KN26" s="909"/>
      <c r="KO26" s="126"/>
      <c r="KP26" s="127"/>
      <c r="KQ26" s="122"/>
      <c r="KT26" s="909"/>
      <c r="KU26" s="126"/>
      <c r="KV26" s="127"/>
      <c r="KW26" s="122"/>
      <c r="KZ26" s="909"/>
      <c r="LA26" s="126"/>
      <c r="LB26" s="127"/>
      <c r="LC26" s="122"/>
    </row>
    <row r="27" spans="1:316" s="151" customFormat="1" ht="12.75" customHeight="1" x14ac:dyDescent="0.2">
      <c r="A27" s="183"/>
      <c r="B27" s="183"/>
      <c r="C27" s="183"/>
      <c r="D27" s="183"/>
      <c r="E27" s="183">
        <v>5</v>
      </c>
      <c r="F27" s="183" t="s">
        <v>77</v>
      </c>
      <c r="G27" s="184"/>
      <c r="H27" s="71"/>
      <c r="I27" s="71"/>
      <c r="J27" s="71" t="s">
        <v>154</v>
      </c>
      <c r="K27" s="72"/>
      <c r="L27" s="1117">
        <v>10500</v>
      </c>
      <c r="M27" s="1118"/>
      <c r="N27" s="143"/>
      <c r="O27" s="140"/>
      <c r="P27" s="185"/>
      <c r="Q27" s="186"/>
      <c r="R27" s="475"/>
      <c r="S27" s="835"/>
      <c r="T27" s="148" t="str">
        <f>IF(T$2=4,"Manual expense (optional, or enter 0 if not in use)","")</f>
        <v>Manual expense (optional, or enter 0 if not in use)</v>
      </c>
      <c r="U27" s="563"/>
      <c r="V27" s="149"/>
      <c r="W27" s="187"/>
      <c r="X27" s="176"/>
      <c r="Y27" s="148"/>
      <c r="Z27" s="148" t="str">
        <f t="shared" ref="Z27" si="1865">IF(Z$2=4,"Manual expense (optional, or enter 0 if not in use)","")</f>
        <v>Manual expense (optional, or enter 0 if not in use)</v>
      </c>
      <c r="AA27" s="563"/>
      <c r="AB27" s="149"/>
      <c r="AC27" s="187"/>
      <c r="AD27" s="176"/>
      <c r="AE27" s="148"/>
      <c r="AF27" s="148" t="str">
        <f t="shared" ref="AF27" si="1866">IF(AF$2=4,"Manual expense (optional, or enter 0 if not in use)","")</f>
        <v>Manual expense (optional, or enter 0 if not in use)</v>
      </c>
      <c r="AG27" s="563"/>
      <c r="AH27" s="149"/>
      <c r="AI27" s="187"/>
      <c r="AJ27" s="176"/>
      <c r="AK27" s="148"/>
      <c r="AL27" s="148" t="str">
        <f t="shared" ref="AL27" si="1867">IF(AL$2=4,"Manual expense (optional, or enter 0 if not in use)","")</f>
        <v/>
      </c>
      <c r="AM27" s="122"/>
      <c r="AN27" s="149"/>
      <c r="AO27" s="187"/>
      <c r="AP27" s="176"/>
      <c r="AQ27" s="148"/>
      <c r="AR27" s="148" t="str">
        <f t="shared" ref="AR27" si="1868">IF(AR$2=4,"Manual expense (optional, or enter 0 if not in use)","")</f>
        <v/>
      </c>
      <c r="AS27" s="122"/>
      <c r="AT27" s="149"/>
      <c r="AU27" s="187"/>
      <c r="AV27" s="176"/>
      <c r="AW27" s="148"/>
      <c r="AX27" s="148" t="str">
        <f t="shared" ref="AX27" si="1869">IF(AX$2=4,"Manual expense (optional, or enter 0 if not in use)","")</f>
        <v/>
      </c>
      <c r="AY27" s="122"/>
      <c r="AZ27" s="149"/>
      <c r="BA27" s="187"/>
      <c r="BB27" s="176"/>
      <c r="BC27" s="148"/>
      <c r="BD27" s="148" t="str">
        <f t="shared" ref="BD27" si="1870">IF(BD$2=4,"Manual expense (optional, or enter 0 if not in use)","")</f>
        <v/>
      </c>
      <c r="BE27" s="122"/>
      <c r="BF27" s="149"/>
      <c r="BG27" s="187"/>
      <c r="BH27" s="176"/>
      <c r="BI27" s="148"/>
      <c r="BJ27" s="148" t="str">
        <f t="shared" ref="BJ27" si="1871">IF(BJ$2=4,"Manual expense (optional, or enter 0 if not in use)","")</f>
        <v/>
      </c>
      <c r="BK27" s="122"/>
      <c r="BL27" s="149"/>
      <c r="BM27" s="187"/>
      <c r="BN27" s="176"/>
      <c r="BO27" s="148"/>
      <c r="BP27" s="148" t="str">
        <f t="shared" ref="BP27" si="1872">IF(BP$2=4,"Manual expense (optional, or enter 0 if not in use)","")</f>
        <v/>
      </c>
      <c r="BQ27" s="122"/>
      <c r="BR27" s="149"/>
      <c r="BS27" s="187"/>
      <c r="BT27" s="176"/>
      <c r="BU27" s="148"/>
      <c r="BV27" s="148" t="str">
        <f t="shared" ref="BV27" si="1873">IF(BV$2=4,"Manual expense (optional, or enter 0 if not in use)","")</f>
        <v/>
      </c>
      <c r="BW27" s="122"/>
      <c r="BX27" s="149"/>
      <c r="BY27" s="187"/>
      <c r="BZ27" s="176"/>
      <c r="CA27" s="148"/>
      <c r="CB27" s="148" t="str">
        <f t="shared" ref="CB27" si="1874">IF(CB$2=4,"Manual expense (optional, or enter 0 if not in use)","")</f>
        <v/>
      </c>
      <c r="CC27" s="122"/>
      <c r="CD27" s="149"/>
      <c r="CE27" s="187"/>
      <c r="CF27" s="176"/>
      <c r="CG27" s="148"/>
      <c r="CH27" s="148" t="str">
        <f t="shared" ref="CH27" si="1875">IF(CH$2=4,"Manual expense (optional, or enter 0 if not in use)","")</f>
        <v/>
      </c>
      <c r="CI27" s="122"/>
      <c r="CJ27" s="149"/>
      <c r="CK27" s="187"/>
      <c r="CL27" s="176"/>
      <c r="CM27" s="148"/>
      <c r="CN27" s="148" t="str">
        <f t="shared" ref="CN27" si="1876">IF(CN$2=4,"Manual expense (optional, or enter 0 if not in use)","")</f>
        <v/>
      </c>
      <c r="CO27" s="122"/>
      <c r="CP27" s="149"/>
      <c r="CQ27" s="187"/>
      <c r="CR27" s="176"/>
      <c r="CS27" s="148"/>
      <c r="CT27" s="148" t="str">
        <f t="shared" ref="CT27" si="1877">IF(CT$2=4,"Manual expense (optional, or enter 0 if not in use)","")</f>
        <v/>
      </c>
      <c r="CU27" s="122"/>
      <c r="CV27" s="149"/>
      <c r="CW27" s="187"/>
      <c r="CX27" s="176"/>
      <c r="CY27" s="148"/>
      <c r="CZ27" s="148" t="str">
        <f t="shared" ref="CZ27" si="1878">IF(CZ$2=4,"Manual expense (optional, or enter 0 if not in use)","")</f>
        <v/>
      </c>
      <c r="DA27" s="122"/>
      <c r="DB27" s="149"/>
      <c r="DC27" s="187"/>
      <c r="DD27" s="176"/>
      <c r="DE27" s="148"/>
      <c r="DF27" s="148" t="str">
        <f t="shared" ref="DF27" si="1879">IF(DF$2=4,"Manual expense (optional, or enter 0 if not in use)","")</f>
        <v/>
      </c>
      <c r="DG27" s="122"/>
      <c r="DH27" s="149"/>
      <c r="DI27" s="187"/>
      <c r="DJ27" s="176"/>
      <c r="DK27" s="148"/>
      <c r="DL27" s="148" t="str">
        <f t="shared" ref="DL27" si="1880">IF(DL$2=4,"Manual expense (optional, or enter 0 if not in use)","")</f>
        <v/>
      </c>
      <c r="DM27" s="122"/>
      <c r="DN27" s="149"/>
      <c r="DO27" s="187"/>
      <c r="DP27" s="176"/>
      <c r="DQ27" s="148"/>
      <c r="DR27" s="148" t="str">
        <f t="shared" ref="DR27" si="1881">IF(DR$2=4,"Manual expense (optional, or enter 0 if not in use)","")</f>
        <v/>
      </c>
      <c r="DS27" s="122"/>
      <c r="DT27" s="149"/>
      <c r="DU27" s="187"/>
      <c r="DV27" s="176"/>
      <c r="DW27" s="148"/>
      <c r="DX27" s="148" t="str">
        <f t="shared" ref="DX27" si="1882">IF(DX$2=4,"Manual expense (optional, or enter 0 if not in use)","")</f>
        <v/>
      </c>
      <c r="DY27" s="122"/>
      <c r="DZ27" s="149"/>
      <c r="EA27" s="187"/>
      <c r="EB27" s="176"/>
      <c r="EC27" s="148"/>
      <c r="ED27" s="148" t="str">
        <f t="shared" ref="ED27" si="1883">IF(ED$2=4,"Manual expense (optional, or enter 0 if not in use)","")</f>
        <v/>
      </c>
      <c r="EE27" s="122"/>
      <c r="EF27" s="149"/>
      <c r="EG27" s="187"/>
      <c r="EH27" s="176"/>
      <c r="EI27" s="148"/>
      <c r="EJ27" s="148" t="str">
        <f t="shared" ref="EJ27" si="1884">IF(EJ$2=4,"Manual expense (optional, or enter 0 if not in use)","")</f>
        <v/>
      </c>
      <c r="EK27" s="122"/>
      <c r="EL27" s="149"/>
      <c r="EM27" s="187"/>
      <c r="EN27" s="176"/>
      <c r="EO27" s="148"/>
      <c r="EP27" s="148" t="str">
        <f t="shared" ref="EP27" si="1885">IF(EP$2=4,"Manual expense (optional, or enter 0 if not in use)","")</f>
        <v/>
      </c>
      <c r="EQ27" s="122"/>
      <c r="ER27" s="149"/>
      <c r="ES27" s="187"/>
      <c r="ET27" s="176"/>
      <c r="EU27" s="148"/>
      <c r="EV27" s="148" t="str">
        <f t="shared" ref="EV27" si="1886">IF(EV$2=4,"Manual expense (optional, or enter 0 if not in use)","")</f>
        <v/>
      </c>
      <c r="EW27" s="122"/>
      <c r="EX27" s="149"/>
      <c r="EY27" s="187"/>
      <c r="EZ27" s="176"/>
      <c r="FA27" s="148"/>
      <c r="FB27" s="148" t="str">
        <f t="shared" ref="FB27" si="1887">IF(FB$2=4,"Manual expense (optional, or enter 0 if not in use)","")</f>
        <v/>
      </c>
      <c r="FC27" s="122"/>
      <c r="FD27" s="149"/>
      <c r="FE27" s="187"/>
      <c r="FF27" s="176"/>
      <c r="FG27" s="148"/>
      <c r="FH27" s="148" t="str">
        <f t="shared" ref="FH27" si="1888">IF(FH$2=4,"Manual expense (optional, or enter 0 if not in use)","")</f>
        <v/>
      </c>
      <c r="FI27" s="122"/>
      <c r="FJ27" s="149"/>
      <c r="FK27" s="187"/>
      <c r="FL27" s="176"/>
      <c r="FM27" s="148"/>
      <c r="FN27" s="148" t="str">
        <f t="shared" ref="FN27" si="1889">IF(FN$2=4,"Manual expense (optional, or enter 0 if not in use)","")</f>
        <v/>
      </c>
      <c r="FO27" s="122"/>
      <c r="FP27" s="149"/>
      <c r="FQ27" s="187"/>
      <c r="FR27" s="176"/>
      <c r="FS27" s="148"/>
      <c r="FT27" s="148" t="str">
        <f t="shared" ref="FT27" si="1890">IF(FT$2=4,"Manual expense (optional, or enter 0 if not in use)","")</f>
        <v/>
      </c>
      <c r="FU27" s="122"/>
      <c r="FV27" s="149"/>
      <c r="FW27" s="187"/>
      <c r="FX27" s="176"/>
      <c r="FY27" s="148"/>
      <c r="FZ27" s="148" t="str">
        <f t="shared" ref="FZ27" si="1891">IF(FZ$2=4,"Manual expense (optional, or enter 0 if not in use)","")</f>
        <v/>
      </c>
      <c r="GA27" s="122"/>
      <c r="GB27" s="149"/>
      <c r="GC27" s="187"/>
      <c r="GD27" s="176"/>
      <c r="GE27" s="148"/>
      <c r="GF27" s="148" t="str">
        <f t="shared" ref="GF27" si="1892">IF(GF$2=4,"Manual expense (optional, or enter 0 if not in use)","")</f>
        <v/>
      </c>
      <c r="GG27" s="122"/>
      <c r="GH27" s="149"/>
      <c r="GI27" s="187"/>
      <c r="GJ27" s="176"/>
      <c r="GK27" s="148"/>
      <c r="GL27" s="148" t="str">
        <f t="shared" ref="GL27" si="1893">IF(GL$2=4,"Manual expense (optional, or enter 0 if not in use)","")</f>
        <v/>
      </c>
      <c r="GM27" s="122"/>
      <c r="GN27" s="149"/>
      <c r="GO27" s="187"/>
      <c r="GP27" s="176"/>
      <c r="GQ27" s="148"/>
      <c r="GR27" s="148" t="str">
        <f t="shared" ref="GR27" si="1894">IF(GR$2=4,"Manual expense (optional, or enter 0 if not in use)","")</f>
        <v/>
      </c>
      <c r="GS27" s="122"/>
      <c r="GT27" s="149"/>
      <c r="GU27" s="187"/>
      <c r="GV27" s="176"/>
      <c r="GW27" s="148"/>
      <c r="GX27" s="148" t="str">
        <f t="shared" ref="GX27" si="1895">IF(GX$2=4,"Manual expense (optional, or enter 0 if not in use)","")</f>
        <v/>
      </c>
      <c r="GY27" s="122"/>
      <c r="GZ27" s="149"/>
      <c r="HA27" s="187"/>
      <c r="HB27" s="176"/>
      <c r="HC27" s="148"/>
      <c r="HD27" s="148" t="str">
        <f t="shared" ref="HD27" si="1896">IF(HD$2=4,"Manual expense (optional, or enter 0 if not in use)","")</f>
        <v/>
      </c>
      <c r="HE27" s="122"/>
      <c r="HF27" s="149"/>
      <c r="HG27" s="187"/>
      <c r="HH27" s="176"/>
      <c r="HI27" s="148"/>
      <c r="HJ27" s="148" t="str">
        <f t="shared" ref="HJ27" si="1897">IF(HJ$2=4,"Manual expense (optional, or enter 0 if not in use)","")</f>
        <v/>
      </c>
      <c r="HK27" s="122"/>
      <c r="HL27" s="149"/>
      <c r="HM27" s="187"/>
      <c r="HN27" s="176"/>
      <c r="HO27" s="148"/>
      <c r="HP27" s="148" t="str">
        <f t="shared" ref="HP27" si="1898">IF(HP$2=4,"Manual expense (optional, or enter 0 if not in use)","")</f>
        <v/>
      </c>
      <c r="HQ27" s="122"/>
      <c r="HR27" s="149"/>
      <c r="HS27" s="187"/>
      <c r="HT27" s="176"/>
      <c r="HU27" s="148"/>
      <c r="HV27" s="148" t="str">
        <f t="shared" ref="HV27" si="1899">IF(HV$2=4,"Manual expense (optional, or enter 0 if not in use)","")</f>
        <v/>
      </c>
      <c r="HW27" s="122"/>
      <c r="HX27" s="149"/>
      <c r="HY27" s="187"/>
      <c r="HZ27" s="176"/>
      <c r="IA27" s="148"/>
      <c r="IB27" s="148" t="str">
        <f t="shared" ref="IB27" si="1900">IF(IB$2=4,"Manual expense (optional, or enter 0 if not in use)","")</f>
        <v/>
      </c>
      <c r="IC27" s="122"/>
      <c r="ID27" s="149"/>
      <c r="IE27" s="187"/>
      <c r="IF27" s="176"/>
      <c r="IG27" s="148"/>
      <c r="IH27" s="148" t="str">
        <f t="shared" ref="IH27" si="1901">IF(IH$2=4,"Manual expense (optional, or enter 0 if not in use)","")</f>
        <v/>
      </c>
      <c r="II27" s="122"/>
      <c r="IJ27" s="149"/>
      <c r="IK27" s="187"/>
      <c r="IL27" s="176"/>
      <c r="IM27" s="148"/>
      <c r="IN27" s="148" t="str">
        <f t="shared" ref="IN27" si="1902">IF(IN$2=4,"Manual expense (optional, or enter 0 if not in use)","")</f>
        <v/>
      </c>
      <c r="IO27" s="122"/>
      <c r="IP27" s="149"/>
      <c r="IQ27" s="187"/>
      <c r="IR27" s="176"/>
      <c r="IS27" s="148"/>
      <c r="IT27" s="148" t="str">
        <f t="shared" ref="IT27" si="1903">IF(IT$2=4,"Manual expense (optional, or enter 0 if not in use)","")</f>
        <v/>
      </c>
      <c r="IU27" s="122"/>
      <c r="IV27" s="149"/>
      <c r="IW27" s="187"/>
      <c r="IX27" s="176"/>
      <c r="IY27" s="148"/>
      <c r="IZ27" s="148" t="str">
        <f t="shared" ref="IZ27" si="1904">IF(IZ$2=4,"Manual expense (optional, or enter 0 if not in use)","")</f>
        <v/>
      </c>
      <c r="JA27" s="122"/>
      <c r="JB27" s="149"/>
      <c r="JC27" s="187"/>
      <c r="JD27" s="176"/>
      <c r="JE27" s="148"/>
      <c r="JF27" s="148" t="str">
        <f t="shared" ref="JF27" si="1905">IF(JF$2=4,"Manual expense (optional, or enter 0 if not in use)","")</f>
        <v/>
      </c>
      <c r="JG27" s="122"/>
      <c r="JH27" s="149"/>
      <c r="JI27" s="148"/>
      <c r="JJ27" s="192"/>
      <c r="JK27" s="148"/>
      <c r="JL27" s="148" t="str">
        <f t="shared" ref="JL27" si="1906">IF(JL$2=4,"Manual expense (optional, or enter 0 if not in use)","")</f>
        <v/>
      </c>
      <c r="JM27" s="122"/>
      <c r="JN27" s="148"/>
      <c r="JO27" s="148"/>
      <c r="JP27" s="192"/>
      <c r="JQ27" s="148"/>
      <c r="JR27" s="148" t="str">
        <f t="shared" ref="JR27" si="1907">IF(JR$2=4,"Manual expense (optional, or enter 0 if not in use)","")</f>
        <v/>
      </c>
      <c r="JS27" s="122"/>
      <c r="JT27" s="148"/>
      <c r="JU27" s="148"/>
      <c r="JV27" s="192"/>
      <c r="JW27" s="148"/>
      <c r="JX27" s="148" t="str">
        <f t="shared" ref="JX27" si="1908">IF(JX$2=4,"Manual expense (optional, or enter 0 if not in use)","")</f>
        <v/>
      </c>
      <c r="JY27" s="122"/>
      <c r="JZ27" s="148"/>
      <c r="KA27" s="148"/>
      <c r="KB27" s="192"/>
      <c r="KC27" s="148"/>
      <c r="KD27" s="148" t="str">
        <f t="shared" ref="KD27" si="1909">IF(KD$2=4,"Manual expense (optional, or enter 0 if not in use)","")</f>
        <v/>
      </c>
      <c r="KE27" s="122"/>
      <c r="KF27" s="148"/>
      <c r="KG27" s="148"/>
      <c r="KH27" s="192"/>
      <c r="KI27" s="148"/>
      <c r="KJ27" s="148" t="str">
        <f t="shared" ref="KJ27" si="1910">IF(KJ$2=4,"Manual expense (optional, or enter 0 if not in use)","")</f>
        <v/>
      </c>
      <c r="KK27" s="122"/>
      <c r="KL27" s="148"/>
      <c r="KM27" s="148"/>
      <c r="KN27" s="192"/>
      <c r="KO27" s="148"/>
      <c r="KP27" s="148" t="str">
        <f t="shared" ref="KP27" si="1911">IF(KP$2=4,"Manual expense (optional, or enter 0 if not in use)","")</f>
        <v/>
      </c>
      <c r="KQ27" s="122"/>
      <c r="KR27" s="148"/>
      <c r="KS27" s="148"/>
      <c r="KT27" s="192"/>
      <c r="KU27" s="148"/>
      <c r="KV27" s="148" t="str">
        <f t="shared" ref="KV27" si="1912">IF(KV$2=4,"Manual expense (optional, or enter 0 if not in use)","")</f>
        <v/>
      </c>
      <c r="KW27" s="122"/>
      <c r="KX27" s="148"/>
      <c r="KY27" s="148"/>
      <c r="KZ27" s="192"/>
      <c r="LA27" s="148"/>
      <c r="LB27" s="148" t="str">
        <f t="shared" ref="LB27" si="1913">IF(LB$2=4,"Manual expense (optional, or enter 0 if not in use)","")</f>
        <v/>
      </c>
      <c r="LC27" s="122"/>
      <c r="LD27" s="148"/>
    </row>
    <row r="28" spans="1:316" s="151" customFormat="1" ht="12.75" customHeight="1" x14ac:dyDescent="0.2">
      <c r="A28" s="183"/>
      <c r="B28" s="183"/>
      <c r="C28" s="183"/>
      <c r="D28" s="183"/>
      <c r="E28" s="183"/>
      <c r="F28" s="183" t="s">
        <v>77</v>
      </c>
      <c r="G28" s="184"/>
      <c r="H28" s="71"/>
      <c r="I28" s="71"/>
      <c r="J28" s="71"/>
      <c r="K28" s="152" t="s">
        <v>157</v>
      </c>
      <c r="L28" s="1119" t="str">
        <f>IF(OR(M30=0,M30&lt;'Part A - Inputs - Sample'!$R$9),"Incomplete",IF(SUM(Q28:LD28)&lt;&gt;L27,"Error! See comment","Done"))</f>
        <v>Done</v>
      </c>
      <c r="M28" s="1119"/>
      <c r="N28" s="117"/>
      <c r="O28" s="71"/>
      <c r="P28" s="72"/>
      <c r="Q28" s="188"/>
      <c r="R28" s="282"/>
      <c r="S28" s="148"/>
      <c r="T28" s="148" t="str">
        <f>IF(T$2=4,"Item Expenses (calculated or manual)","")</f>
        <v>Item Expenses (calculated or manual)</v>
      </c>
      <c r="U28" s="122">
        <f>IF(T$2=4,IF(ISNUMBER(U27),U27,T29),"")</f>
        <v>4750</v>
      </c>
      <c r="V28" s="149"/>
      <c r="W28" s="187"/>
      <c r="X28" s="176"/>
      <c r="Y28" s="148"/>
      <c r="Z28" s="148" t="str">
        <f t="shared" ref="Z28" si="1914">IF(Z$2=4,"Item Expenses (calculated or manual)","")</f>
        <v>Item Expenses (calculated or manual)</v>
      </c>
      <c r="AA28" s="122">
        <f t="shared" ref="AA28" si="1915">IF(Z$2=4,IF(ISNUMBER(AA27),AA27,Z29),"")</f>
        <v>1640</v>
      </c>
      <c r="AB28" s="149"/>
      <c r="AC28" s="187"/>
      <c r="AD28" s="176"/>
      <c r="AE28" s="148"/>
      <c r="AF28" s="148" t="str">
        <f t="shared" ref="AF28" si="1916">IF(AF$2=4,"Item Expenses (calculated or manual)","")</f>
        <v>Item Expenses (calculated or manual)</v>
      </c>
      <c r="AG28" s="122">
        <f t="shared" ref="AG28" si="1917">IF(AF$2=4,IF(ISNUMBER(AG27),AG27,AF29),"")</f>
        <v>4110</v>
      </c>
      <c r="AH28" s="149"/>
      <c r="AI28" s="187"/>
      <c r="AJ28" s="176"/>
      <c r="AK28" s="148"/>
      <c r="AL28" s="148" t="str">
        <f t="shared" ref="AL28" si="1918">IF(AL$2=4,"Item Expenses (calculated or manual)","")</f>
        <v/>
      </c>
      <c r="AM28" s="122" t="str">
        <f t="shared" ref="AM28" si="1919">IF(AL$2=4,IF(ISNUMBER(AM27),AM27,AL29),"")</f>
        <v/>
      </c>
      <c r="AN28" s="149"/>
      <c r="AO28" s="187"/>
      <c r="AP28" s="176"/>
      <c r="AQ28" s="148"/>
      <c r="AR28" s="148" t="str">
        <f t="shared" ref="AR28" si="1920">IF(AR$2=4,"Item Expenses (calculated or manual)","")</f>
        <v/>
      </c>
      <c r="AS28" s="122" t="str">
        <f t="shared" ref="AS28" si="1921">IF(AR$2=4,IF(ISNUMBER(AS27),AS27,AR29),"")</f>
        <v/>
      </c>
      <c r="AT28" s="149"/>
      <c r="AU28" s="187"/>
      <c r="AV28" s="176"/>
      <c r="AW28" s="148"/>
      <c r="AX28" s="148" t="str">
        <f t="shared" ref="AX28" si="1922">IF(AX$2=4,"Item Expenses (calculated or manual)","")</f>
        <v/>
      </c>
      <c r="AY28" s="122" t="str">
        <f t="shared" ref="AY28" si="1923">IF(AX$2=4,IF(ISNUMBER(AY27),AY27,AX29),"")</f>
        <v/>
      </c>
      <c r="AZ28" s="149"/>
      <c r="BA28" s="187"/>
      <c r="BB28" s="176"/>
      <c r="BC28" s="148"/>
      <c r="BD28" s="148" t="str">
        <f t="shared" ref="BD28" si="1924">IF(BD$2=4,"Item Expenses (calculated or manual)","")</f>
        <v/>
      </c>
      <c r="BE28" s="122" t="str">
        <f t="shared" ref="BE28" si="1925">IF(BD$2=4,IF(ISNUMBER(BE27),BE27,BD29),"")</f>
        <v/>
      </c>
      <c r="BF28" s="149"/>
      <c r="BG28" s="187"/>
      <c r="BH28" s="176"/>
      <c r="BI28" s="148"/>
      <c r="BJ28" s="148" t="str">
        <f t="shared" ref="BJ28" si="1926">IF(BJ$2=4,"Item Expenses (calculated or manual)","")</f>
        <v/>
      </c>
      <c r="BK28" s="122" t="str">
        <f t="shared" ref="BK28" si="1927">IF(BJ$2=4,IF(ISNUMBER(BK27),BK27,BJ29),"")</f>
        <v/>
      </c>
      <c r="BL28" s="149"/>
      <c r="BM28" s="187"/>
      <c r="BN28" s="176"/>
      <c r="BO28" s="148"/>
      <c r="BP28" s="148" t="str">
        <f t="shared" ref="BP28" si="1928">IF(BP$2=4,"Item Expenses (calculated or manual)","")</f>
        <v/>
      </c>
      <c r="BQ28" s="122" t="str">
        <f t="shared" ref="BQ28" si="1929">IF(BP$2=4,IF(ISNUMBER(BQ27),BQ27,BP29),"")</f>
        <v/>
      </c>
      <c r="BR28" s="149"/>
      <c r="BS28" s="187"/>
      <c r="BT28" s="176"/>
      <c r="BU28" s="148"/>
      <c r="BV28" s="148" t="str">
        <f t="shared" ref="BV28" si="1930">IF(BV$2=4,"Item Expenses (calculated or manual)","")</f>
        <v/>
      </c>
      <c r="BW28" s="122" t="str">
        <f t="shared" ref="BW28" si="1931">IF(BV$2=4,IF(ISNUMBER(BW27),BW27,BV29),"")</f>
        <v/>
      </c>
      <c r="BX28" s="149"/>
      <c r="BY28" s="187"/>
      <c r="BZ28" s="176"/>
      <c r="CA28" s="148"/>
      <c r="CB28" s="148" t="str">
        <f t="shared" ref="CB28" si="1932">IF(CB$2=4,"Item Expenses (calculated or manual)","")</f>
        <v/>
      </c>
      <c r="CC28" s="122" t="str">
        <f t="shared" ref="CC28" si="1933">IF(CB$2=4,IF(ISNUMBER(CC27),CC27,CB29),"")</f>
        <v/>
      </c>
      <c r="CD28" s="149"/>
      <c r="CE28" s="187"/>
      <c r="CF28" s="176"/>
      <c r="CG28" s="148"/>
      <c r="CH28" s="148" t="str">
        <f t="shared" ref="CH28" si="1934">IF(CH$2=4,"Item Expenses (calculated or manual)","")</f>
        <v/>
      </c>
      <c r="CI28" s="122" t="str">
        <f t="shared" ref="CI28" si="1935">IF(CH$2=4,IF(ISNUMBER(CI27),CI27,CH29),"")</f>
        <v/>
      </c>
      <c r="CJ28" s="149"/>
      <c r="CK28" s="187"/>
      <c r="CL28" s="176"/>
      <c r="CM28" s="148"/>
      <c r="CN28" s="148" t="str">
        <f t="shared" ref="CN28" si="1936">IF(CN$2=4,"Item Expenses (calculated or manual)","")</f>
        <v/>
      </c>
      <c r="CO28" s="122" t="str">
        <f t="shared" ref="CO28" si="1937">IF(CN$2=4,IF(ISNUMBER(CO27),CO27,CN29),"")</f>
        <v/>
      </c>
      <c r="CP28" s="149"/>
      <c r="CQ28" s="187"/>
      <c r="CR28" s="176"/>
      <c r="CS28" s="148"/>
      <c r="CT28" s="148" t="str">
        <f t="shared" ref="CT28" si="1938">IF(CT$2=4,"Item Expenses (calculated or manual)","")</f>
        <v/>
      </c>
      <c r="CU28" s="122" t="str">
        <f t="shared" ref="CU28" si="1939">IF(CT$2=4,IF(ISNUMBER(CU27),CU27,CT29),"")</f>
        <v/>
      </c>
      <c r="CV28" s="149"/>
      <c r="CW28" s="187"/>
      <c r="CX28" s="176"/>
      <c r="CY28" s="148"/>
      <c r="CZ28" s="148" t="str">
        <f t="shared" ref="CZ28" si="1940">IF(CZ$2=4,"Item Expenses (calculated or manual)","")</f>
        <v/>
      </c>
      <c r="DA28" s="122" t="str">
        <f t="shared" ref="DA28" si="1941">IF(CZ$2=4,IF(ISNUMBER(DA27),DA27,CZ29),"")</f>
        <v/>
      </c>
      <c r="DB28" s="149"/>
      <c r="DC28" s="187"/>
      <c r="DD28" s="176"/>
      <c r="DE28" s="148"/>
      <c r="DF28" s="148" t="str">
        <f t="shared" ref="DF28" si="1942">IF(DF$2=4,"Item Expenses (calculated or manual)","")</f>
        <v/>
      </c>
      <c r="DG28" s="122" t="str">
        <f t="shared" ref="DG28" si="1943">IF(DF$2=4,IF(ISNUMBER(DG27),DG27,DF29),"")</f>
        <v/>
      </c>
      <c r="DH28" s="149"/>
      <c r="DI28" s="187"/>
      <c r="DJ28" s="176"/>
      <c r="DK28" s="148"/>
      <c r="DL28" s="148" t="str">
        <f t="shared" ref="DL28" si="1944">IF(DL$2=4,"Item Expenses (calculated or manual)","")</f>
        <v/>
      </c>
      <c r="DM28" s="122" t="str">
        <f t="shared" ref="DM28" si="1945">IF(DL$2=4,IF(ISNUMBER(DM27),DM27,DL29),"")</f>
        <v/>
      </c>
      <c r="DN28" s="149"/>
      <c r="DO28" s="187"/>
      <c r="DP28" s="176"/>
      <c r="DQ28" s="148"/>
      <c r="DR28" s="148" t="str">
        <f t="shared" ref="DR28" si="1946">IF(DR$2=4,"Item Expenses (calculated or manual)","")</f>
        <v/>
      </c>
      <c r="DS28" s="122" t="str">
        <f t="shared" ref="DS28" si="1947">IF(DR$2=4,IF(ISNUMBER(DS27),DS27,DR29),"")</f>
        <v/>
      </c>
      <c r="DT28" s="149"/>
      <c r="DU28" s="187"/>
      <c r="DV28" s="176"/>
      <c r="DW28" s="148"/>
      <c r="DX28" s="148" t="str">
        <f t="shared" ref="DX28" si="1948">IF(DX$2=4,"Item Expenses (calculated or manual)","")</f>
        <v/>
      </c>
      <c r="DY28" s="122" t="str">
        <f t="shared" ref="DY28" si="1949">IF(DX$2=4,IF(ISNUMBER(DY27),DY27,DX29),"")</f>
        <v/>
      </c>
      <c r="DZ28" s="149"/>
      <c r="EA28" s="187"/>
      <c r="EB28" s="176"/>
      <c r="EC28" s="148"/>
      <c r="ED28" s="148" t="str">
        <f t="shared" ref="ED28" si="1950">IF(ED$2=4,"Item Expenses (calculated or manual)","")</f>
        <v/>
      </c>
      <c r="EE28" s="122" t="str">
        <f t="shared" ref="EE28" si="1951">IF(ED$2=4,IF(ISNUMBER(EE27),EE27,ED29),"")</f>
        <v/>
      </c>
      <c r="EF28" s="149"/>
      <c r="EG28" s="187"/>
      <c r="EH28" s="176"/>
      <c r="EI28" s="148"/>
      <c r="EJ28" s="148" t="str">
        <f t="shared" ref="EJ28" si="1952">IF(EJ$2=4,"Item Expenses (calculated or manual)","")</f>
        <v/>
      </c>
      <c r="EK28" s="122" t="str">
        <f t="shared" ref="EK28" si="1953">IF(EJ$2=4,IF(ISNUMBER(EK27),EK27,EJ29),"")</f>
        <v/>
      </c>
      <c r="EL28" s="149"/>
      <c r="EM28" s="187"/>
      <c r="EN28" s="176"/>
      <c r="EO28" s="148"/>
      <c r="EP28" s="148" t="str">
        <f t="shared" ref="EP28" si="1954">IF(EP$2=4,"Item Expenses (calculated or manual)","")</f>
        <v/>
      </c>
      <c r="EQ28" s="122" t="str">
        <f t="shared" ref="EQ28" si="1955">IF(EP$2=4,IF(ISNUMBER(EQ27),EQ27,EP29),"")</f>
        <v/>
      </c>
      <c r="ER28" s="149"/>
      <c r="ES28" s="187"/>
      <c r="ET28" s="176"/>
      <c r="EU28" s="148"/>
      <c r="EV28" s="148" t="str">
        <f t="shared" ref="EV28" si="1956">IF(EV$2=4,"Item Expenses (calculated or manual)","")</f>
        <v/>
      </c>
      <c r="EW28" s="122" t="str">
        <f t="shared" ref="EW28" si="1957">IF(EV$2=4,IF(ISNUMBER(EW27),EW27,EV29),"")</f>
        <v/>
      </c>
      <c r="EX28" s="149"/>
      <c r="EY28" s="187"/>
      <c r="EZ28" s="176"/>
      <c r="FA28" s="148"/>
      <c r="FB28" s="148" t="str">
        <f t="shared" ref="FB28" si="1958">IF(FB$2=4,"Item Expenses (calculated or manual)","")</f>
        <v/>
      </c>
      <c r="FC28" s="122" t="str">
        <f t="shared" ref="FC28" si="1959">IF(FB$2=4,IF(ISNUMBER(FC27),FC27,FB29),"")</f>
        <v/>
      </c>
      <c r="FD28" s="149"/>
      <c r="FE28" s="187"/>
      <c r="FF28" s="176"/>
      <c r="FG28" s="148"/>
      <c r="FH28" s="148" t="str">
        <f t="shared" ref="FH28" si="1960">IF(FH$2=4,"Item Expenses (calculated or manual)","")</f>
        <v/>
      </c>
      <c r="FI28" s="122" t="str">
        <f t="shared" ref="FI28" si="1961">IF(FH$2=4,IF(ISNUMBER(FI27),FI27,FH29),"")</f>
        <v/>
      </c>
      <c r="FJ28" s="149"/>
      <c r="FK28" s="187"/>
      <c r="FL28" s="176"/>
      <c r="FM28" s="148"/>
      <c r="FN28" s="148" t="str">
        <f t="shared" ref="FN28" si="1962">IF(FN$2=4,"Item Expenses (calculated or manual)","")</f>
        <v/>
      </c>
      <c r="FO28" s="122" t="str">
        <f t="shared" ref="FO28" si="1963">IF(FN$2=4,IF(ISNUMBER(FO27),FO27,FN29),"")</f>
        <v/>
      </c>
      <c r="FP28" s="149"/>
      <c r="FQ28" s="187"/>
      <c r="FR28" s="176"/>
      <c r="FS28" s="148"/>
      <c r="FT28" s="148" t="str">
        <f t="shared" ref="FT28" si="1964">IF(FT$2=4,"Item Expenses (calculated or manual)","")</f>
        <v/>
      </c>
      <c r="FU28" s="122" t="str">
        <f t="shared" ref="FU28" si="1965">IF(FT$2=4,IF(ISNUMBER(FU27),FU27,FT29),"")</f>
        <v/>
      </c>
      <c r="FV28" s="149"/>
      <c r="FW28" s="187"/>
      <c r="FX28" s="176"/>
      <c r="FY28" s="148"/>
      <c r="FZ28" s="148" t="str">
        <f t="shared" ref="FZ28" si="1966">IF(FZ$2=4,"Item Expenses (calculated or manual)","")</f>
        <v/>
      </c>
      <c r="GA28" s="122" t="str">
        <f t="shared" ref="GA28" si="1967">IF(FZ$2=4,IF(ISNUMBER(GA27),GA27,FZ29),"")</f>
        <v/>
      </c>
      <c r="GB28" s="149"/>
      <c r="GC28" s="187"/>
      <c r="GD28" s="176"/>
      <c r="GE28" s="148"/>
      <c r="GF28" s="148" t="str">
        <f t="shared" ref="GF28" si="1968">IF(GF$2=4,"Item Expenses (calculated or manual)","")</f>
        <v/>
      </c>
      <c r="GG28" s="122" t="str">
        <f t="shared" ref="GG28" si="1969">IF(GF$2=4,IF(ISNUMBER(GG27),GG27,GF29),"")</f>
        <v/>
      </c>
      <c r="GH28" s="149"/>
      <c r="GI28" s="187"/>
      <c r="GJ28" s="176"/>
      <c r="GK28" s="148"/>
      <c r="GL28" s="148" t="str">
        <f t="shared" ref="GL28" si="1970">IF(GL$2=4,"Item Expenses (calculated or manual)","")</f>
        <v/>
      </c>
      <c r="GM28" s="122" t="str">
        <f t="shared" ref="GM28" si="1971">IF(GL$2=4,IF(ISNUMBER(GM27),GM27,GL29),"")</f>
        <v/>
      </c>
      <c r="GN28" s="149"/>
      <c r="GO28" s="187"/>
      <c r="GP28" s="176"/>
      <c r="GQ28" s="148"/>
      <c r="GR28" s="148" t="str">
        <f t="shared" ref="GR28" si="1972">IF(GR$2=4,"Item Expenses (calculated or manual)","")</f>
        <v/>
      </c>
      <c r="GS28" s="122" t="str">
        <f t="shared" ref="GS28" si="1973">IF(GR$2=4,IF(ISNUMBER(GS27),GS27,GR29),"")</f>
        <v/>
      </c>
      <c r="GT28" s="149"/>
      <c r="GU28" s="187"/>
      <c r="GV28" s="176"/>
      <c r="GW28" s="148"/>
      <c r="GX28" s="148" t="str">
        <f t="shared" ref="GX28" si="1974">IF(GX$2=4,"Item Expenses (calculated or manual)","")</f>
        <v/>
      </c>
      <c r="GY28" s="122" t="str">
        <f t="shared" ref="GY28" si="1975">IF(GX$2=4,IF(ISNUMBER(GY27),GY27,GX29),"")</f>
        <v/>
      </c>
      <c r="GZ28" s="149"/>
      <c r="HA28" s="187"/>
      <c r="HB28" s="176"/>
      <c r="HC28" s="148"/>
      <c r="HD28" s="148" t="str">
        <f t="shared" ref="HD28" si="1976">IF(HD$2=4,"Item Expenses (calculated or manual)","")</f>
        <v/>
      </c>
      <c r="HE28" s="122" t="str">
        <f t="shared" ref="HE28" si="1977">IF(HD$2=4,IF(ISNUMBER(HE27),HE27,HD29),"")</f>
        <v/>
      </c>
      <c r="HF28" s="149"/>
      <c r="HG28" s="187"/>
      <c r="HH28" s="176"/>
      <c r="HI28" s="148"/>
      <c r="HJ28" s="148" t="str">
        <f t="shared" ref="HJ28" si="1978">IF(HJ$2=4,"Item Expenses (calculated or manual)","")</f>
        <v/>
      </c>
      <c r="HK28" s="122" t="str">
        <f t="shared" ref="HK28" si="1979">IF(HJ$2=4,IF(ISNUMBER(HK27),HK27,HJ29),"")</f>
        <v/>
      </c>
      <c r="HL28" s="149"/>
      <c r="HM28" s="187"/>
      <c r="HN28" s="176"/>
      <c r="HO28" s="148"/>
      <c r="HP28" s="148" t="str">
        <f t="shared" ref="HP28" si="1980">IF(HP$2=4,"Item Expenses (calculated or manual)","")</f>
        <v/>
      </c>
      <c r="HQ28" s="122" t="str">
        <f t="shared" ref="HQ28" si="1981">IF(HP$2=4,IF(ISNUMBER(HQ27),HQ27,HP29),"")</f>
        <v/>
      </c>
      <c r="HR28" s="149"/>
      <c r="HS28" s="187"/>
      <c r="HT28" s="176"/>
      <c r="HU28" s="148"/>
      <c r="HV28" s="148" t="str">
        <f t="shared" ref="HV28" si="1982">IF(HV$2=4,"Item Expenses (calculated or manual)","")</f>
        <v/>
      </c>
      <c r="HW28" s="122" t="str">
        <f t="shared" ref="HW28" si="1983">IF(HV$2=4,IF(ISNUMBER(HW27),HW27,HV29),"")</f>
        <v/>
      </c>
      <c r="HX28" s="149"/>
      <c r="HY28" s="187"/>
      <c r="HZ28" s="176"/>
      <c r="IA28" s="148"/>
      <c r="IB28" s="148" t="str">
        <f t="shared" ref="IB28" si="1984">IF(IB$2=4,"Item Expenses (calculated or manual)","")</f>
        <v/>
      </c>
      <c r="IC28" s="122" t="str">
        <f t="shared" ref="IC28" si="1985">IF(IB$2=4,IF(ISNUMBER(IC27),IC27,IB29),"")</f>
        <v/>
      </c>
      <c r="ID28" s="149"/>
      <c r="IE28" s="187"/>
      <c r="IF28" s="176"/>
      <c r="IG28" s="148"/>
      <c r="IH28" s="148" t="str">
        <f t="shared" ref="IH28" si="1986">IF(IH$2=4,"Item Expenses (calculated or manual)","")</f>
        <v/>
      </c>
      <c r="II28" s="122" t="str">
        <f t="shared" ref="II28" si="1987">IF(IH$2=4,IF(ISNUMBER(II27),II27,IH29),"")</f>
        <v/>
      </c>
      <c r="IJ28" s="149"/>
      <c r="IK28" s="187"/>
      <c r="IL28" s="176"/>
      <c r="IM28" s="148"/>
      <c r="IN28" s="148" t="str">
        <f t="shared" ref="IN28" si="1988">IF(IN$2=4,"Item Expenses (calculated or manual)","")</f>
        <v/>
      </c>
      <c r="IO28" s="122" t="str">
        <f t="shared" ref="IO28" si="1989">IF(IN$2=4,IF(ISNUMBER(IO27),IO27,IN29),"")</f>
        <v/>
      </c>
      <c r="IP28" s="149"/>
      <c r="IQ28" s="187"/>
      <c r="IR28" s="176"/>
      <c r="IS28" s="148"/>
      <c r="IT28" s="148" t="str">
        <f t="shared" ref="IT28" si="1990">IF(IT$2=4,"Item Expenses (calculated or manual)","")</f>
        <v/>
      </c>
      <c r="IU28" s="122" t="str">
        <f t="shared" ref="IU28" si="1991">IF(IT$2=4,IF(ISNUMBER(IU27),IU27,IT29),"")</f>
        <v/>
      </c>
      <c r="IV28" s="149"/>
      <c r="IW28" s="187"/>
      <c r="IX28" s="176"/>
      <c r="IY28" s="148"/>
      <c r="IZ28" s="148" t="str">
        <f t="shared" ref="IZ28" si="1992">IF(IZ$2=4,"Item Expenses (calculated or manual)","")</f>
        <v/>
      </c>
      <c r="JA28" s="122" t="str">
        <f t="shared" ref="JA28" si="1993">IF(IZ$2=4,IF(ISNUMBER(JA27),JA27,IZ29),"")</f>
        <v/>
      </c>
      <c r="JB28" s="149"/>
      <c r="JC28" s="187"/>
      <c r="JD28" s="176"/>
      <c r="JE28" s="148"/>
      <c r="JF28" s="148" t="str">
        <f t="shared" ref="JF28" si="1994">IF(JF$2=4,"Item Expenses (calculated or manual)","")</f>
        <v/>
      </c>
      <c r="JG28" s="122" t="str">
        <f t="shared" ref="JG28" si="1995">IF(JF$2=4,IF(ISNUMBER(JG27),JG27,JF29),"")</f>
        <v/>
      </c>
      <c r="JH28" s="149"/>
      <c r="JI28" s="148"/>
      <c r="JJ28" s="192"/>
      <c r="JK28" s="148"/>
      <c r="JL28" s="148" t="str">
        <f t="shared" ref="JL28" si="1996">IF(JL$2=4,"Item Expenses (calculated or manual)","")</f>
        <v/>
      </c>
      <c r="JM28" s="122" t="str">
        <f t="shared" ref="JM28" si="1997">IF(JL$2=4,IF(ISNUMBER(JM27),JM27,JL29),"")</f>
        <v/>
      </c>
      <c r="JN28" s="148"/>
      <c r="JO28" s="148"/>
      <c r="JP28" s="192"/>
      <c r="JQ28" s="148"/>
      <c r="JR28" s="148" t="str">
        <f t="shared" ref="JR28" si="1998">IF(JR$2=4,"Item Expenses (calculated or manual)","")</f>
        <v/>
      </c>
      <c r="JS28" s="122" t="str">
        <f t="shared" ref="JS28" si="1999">IF(JR$2=4,IF(ISNUMBER(JS27),JS27,JR29),"")</f>
        <v/>
      </c>
      <c r="JT28" s="148"/>
      <c r="JU28" s="148"/>
      <c r="JV28" s="192"/>
      <c r="JW28" s="148"/>
      <c r="JX28" s="148" t="str">
        <f t="shared" ref="JX28" si="2000">IF(JX$2=4,"Item Expenses (calculated or manual)","")</f>
        <v/>
      </c>
      <c r="JY28" s="122" t="str">
        <f t="shared" ref="JY28" si="2001">IF(JX$2=4,IF(ISNUMBER(JY27),JY27,JX29),"")</f>
        <v/>
      </c>
      <c r="JZ28" s="148"/>
      <c r="KA28" s="148"/>
      <c r="KB28" s="192"/>
      <c r="KC28" s="148"/>
      <c r="KD28" s="148" t="str">
        <f t="shared" ref="KD28" si="2002">IF(KD$2=4,"Item Expenses (calculated or manual)","")</f>
        <v/>
      </c>
      <c r="KE28" s="122" t="str">
        <f t="shared" ref="KE28" si="2003">IF(KD$2=4,IF(ISNUMBER(KE27),KE27,KD29),"")</f>
        <v/>
      </c>
      <c r="KF28" s="148"/>
      <c r="KG28" s="148"/>
      <c r="KH28" s="192"/>
      <c r="KI28" s="148"/>
      <c r="KJ28" s="148" t="str">
        <f t="shared" ref="KJ28" si="2004">IF(KJ$2=4,"Item Expenses (calculated or manual)","")</f>
        <v/>
      </c>
      <c r="KK28" s="122" t="str">
        <f t="shared" ref="KK28" si="2005">IF(KJ$2=4,IF(ISNUMBER(KK27),KK27,KJ29),"")</f>
        <v/>
      </c>
      <c r="KL28" s="148"/>
      <c r="KM28" s="148"/>
      <c r="KN28" s="192"/>
      <c r="KO28" s="148"/>
      <c r="KP28" s="148" t="str">
        <f t="shared" ref="KP28" si="2006">IF(KP$2=4,"Item Expenses (calculated or manual)","")</f>
        <v/>
      </c>
      <c r="KQ28" s="122" t="str">
        <f t="shared" ref="KQ28" si="2007">IF(KP$2=4,IF(ISNUMBER(KQ27),KQ27,KP29),"")</f>
        <v/>
      </c>
      <c r="KR28" s="148"/>
      <c r="KS28" s="148"/>
      <c r="KT28" s="192"/>
      <c r="KU28" s="148"/>
      <c r="KV28" s="148" t="str">
        <f t="shared" ref="KV28" si="2008">IF(KV$2=4,"Item Expenses (calculated or manual)","")</f>
        <v/>
      </c>
      <c r="KW28" s="122" t="str">
        <f t="shared" ref="KW28" si="2009">IF(KV$2=4,IF(ISNUMBER(KW27),KW27,KV29),"")</f>
        <v/>
      </c>
      <c r="KX28" s="148"/>
      <c r="KY28" s="148"/>
      <c r="KZ28" s="192"/>
      <c r="LA28" s="148"/>
      <c r="LB28" s="148" t="str">
        <f t="shared" ref="LB28" si="2010">IF(LB$2=4,"Item Expenses (calculated or manual)","")</f>
        <v/>
      </c>
      <c r="LC28" s="122" t="str">
        <f t="shared" ref="LC28" si="2011">IF(LB$2=4,IF(ISNUMBER(LC27),LC27,LB29),"")</f>
        <v/>
      </c>
      <c r="LD28" s="148"/>
    </row>
    <row r="29" spans="1:316" s="189" customFormat="1" ht="12.75" hidden="1" customHeight="1" x14ac:dyDescent="0.2">
      <c r="A29" s="61" t="s">
        <v>61</v>
      </c>
      <c r="B29" s="62"/>
      <c r="C29" s="62"/>
      <c r="D29" s="62"/>
      <c r="E29" s="62"/>
      <c r="F29" s="62"/>
      <c r="G29" s="155"/>
      <c r="H29" s="64"/>
      <c r="I29" s="64"/>
      <c r="J29" s="62"/>
      <c r="K29" s="64"/>
      <c r="L29" s="156" t="s">
        <v>153</v>
      </c>
      <c r="M29" s="157">
        <f>MAX(L27-SUM(Q27:LD27),0)</f>
        <v>10500</v>
      </c>
      <c r="N29" s="158"/>
      <c r="O29" s="64"/>
      <c r="P29" s="64"/>
      <c r="Q29" s="156"/>
      <c r="R29" s="907"/>
      <c r="S29" s="163">
        <f t="shared" ref="S29" si="2012">IF(AND(S$2=3,U29=1),IFERROR(U25/SUMIFS(25:25,$2:$2,5,29:29,1),0),"")</f>
        <v>0.45238095238095238</v>
      </c>
      <c r="T29" s="164">
        <f>IF(T$2=4,IF(U29=0,0,$M29*S29),"")</f>
        <v>4750</v>
      </c>
      <c r="U29" s="165">
        <f t="shared" ref="U29:CC29" si="2013">IF(U$2=5,IF(ISBLANK(U27),1,0),"")</f>
        <v>1</v>
      </c>
      <c r="V29" s="156"/>
      <c r="W29" s="156"/>
      <c r="X29" s="907"/>
      <c r="Y29" s="163">
        <f t="shared" ref="Y29" si="2014">IF(AND(Y$2=3,AA29=1),IFERROR(AA25/SUMIFS(25:25,$2:$2,5,29:29,1),0),"")</f>
        <v>0.15619047619047619</v>
      </c>
      <c r="Z29" s="164">
        <f t="shared" ref="Z29" si="2015">IF(Z$2=4,IF(AA29=0,0,$M29*Y29),"")</f>
        <v>1640</v>
      </c>
      <c r="AA29" s="165">
        <f t="shared" si="2013"/>
        <v>1</v>
      </c>
      <c r="AB29" s="156"/>
      <c r="AC29" s="156"/>
      <c r="AD29" s="907"/>
      <c r="AE29" s="163">
        <f t="shared" ref="AE29" si="2016">IF(AND(AE$2=3,AG29=1),IFERROR(AG25/SUMIFS(25:25,$2:$2,5,29:29,1),0),"")</f>
        <v>0.3914285714285714</v>
      </c>
      <c r="AF29" s="164">
        <f t="shared" ref="AF29" si="2017">IF(AF$2=4,IF(AG29=0,0,$M29*AE29),"")</f>
        <v>4110</v>
      </c>
      <c r="AG29" s="165">
        <f t="shared" si="2013"/>
        <v>1</v>
      </c>
      <c r="AH29" s="156"/>
      <c r="AI29" s="156"/>
      <c r="AJ29" s="907"/>
      <c r="AK29" s="163" t="str">
        <f t="shared" ref="AK29" si="2018">IF(AND(AK$2=3,AM29=1),IFERROR(AM25/SUMIFS(25:25,$2:$2,5,29:29,1),0),"")</f>
        <v/>
      </c>
      <c r="AL29" s="164" t="str">
        <f t="shared" ref="AL29" si="2019">IF(AL$2=4,IF(AM29=0,0,$M29*AK29),"")</f>
        <v/>
      </c>
      <c r="AM29" s="165" t="str">
        <f t="shared" si="2013"/>
        <v/>
      </c>
      <c r="AN29" s="156"/>
      <c r="AO29" s="156"/>
      <c r="AP29" s="907"/>
      <c r="AQ29" s="163" t="str">
        <f t="shared" ref="AQ29" si="2020">IF(AND(AQ$2=3,AS29=1),IFERROR(AS25/SUMIFS(25:25,$2:$2,5,29:29,1),0),"")</f>
        <v/>
      </c>
      <c r="AR29" s="164" t="str">
        <f t="shared" ref="AR29" si="2021">IF(AR$2=4,IF(AS29=0,0,$M29*AQ29),"")</f>
        <v/>
      </c>
      <c r="AS29" s="165" t="str">
        <f t="shared" si="2013"/>
        <v/>
      </c>
      <c r="AT29" s="156"/>
      <c r="AU29" s="156"/>
      <c r="AV29" s="907"/>
      <c r="AW29" s="163" t="str">
        <f t="shared" ref="AW29" si="2022">IF(AND(AW$2=3,AY29=1),IFERROR(AY25/SUMIFS(25:25,$2:$2,5,29:29,1),0),"")</f>
        <v/>
      </c>
      <c r="AX29" s="164" t="str">
        <f t="shared" ref="AX29" si="2023">IF(AX$2=4,IF(AY29=0,0,$M29*AW29),"")</f>
        <v/>
      </c>
      <c r="AY29" s="165" t="str">
        <f t="shared" si="2013"/>
        <v/>
      </c>
      <c r="AZ29" s="156"/>
      <c r="BA29" s="156"/>
      <c r="BB29" s="907"/>
      <c r="BC29" s="163" t="str">
        <f t="shared" ref="BC29" si="2024">IF(AND(BC$2=3,BE29=1),IFERROR(BE25/SUMIFS(25:25,$2:$2,5,29:29,1),0),"")</f>
        <v/>
      </c>
      <c r="BD29" s="164" t="str">
        <f t="shared" ref="BD29" si="2025">IF(BD$2=4,IF(BE29=0,0,$M29*BC29),"")</f>
        <v/>
      </c>
      <c r="BE29" s="165" t="str">
        <f t="shared" si="2013"/>
        <v/>
      </c>
      <c r="BF29" s="156"/>
      <c r="BG29" s="156"/>
      <c r="BH29" s="907"/>
      <c r="BI29" s="163" t="str">
        <f t="shared" ref="BI29" si="2026">IF(AND(BI$2=3,BK29=1),IFERROR(BK25/SUMIFS(25:25,$2:$2,5,29:29,1),0),"")</f>
        <v/>
      </c>
      <c r="BJ29" s="164" t="str">
        <f t="shared" ref="BJ29" si="2027">IF(BJ$2=4,IF(BK29=0,0,$M29*BI29),"")</f>
        <v/>
      </c>
      <c r="BK29" s="165" t="str">
        <f t="shared" si="2013"/>
        <v/>
      </c>
      <c r="BL29" s="156"/>
      <c r="BM29" s="156"/>
      <c r="BN29" s="907"/>
      <c r="BO29" s="163" t="str">
        <f t="shared" ref="BO29" si="2028">IF(AND(BO$2=3,BQ29=1),IFERROR(BQ25/SUMIFS(25:25,$2:$2,5,29:29,1),0),"")</f>
        <v/>
      </c>
      <c r="BP29" s="164" t="str">
        <f t="shared" ref="BP29" si="2029">IF(BP$2=4,IF(BQ29=0,0,$M29*BO29),"")</f>
        <v/>
      </c>
      <c r="BQ29" s="165" t="str">
        <f t="shared" si="2013"/>
        <v/>
      </c>
      <c r="BR29" s="156"/>
      <c r="BS29" s="156"/>
      <c r="BT29" s="907"/>
      <c r="BU29" s="163" t="str">
        <f t="shared" ref="BU29" si="2030">IF(AND(BU$2=3,BW29=1),IFERROR(BW25/SUMIFS(25:25,$2:$2,5,29:29,1),0),"")</f>
        <v/>
      </c>
      <c r="BV29" s="164" t="str">
        <f t="shared" ref="BV29" si="2031">IF(BV$2=4,IF(BW29=0,0,$M29*BU29),"")</f>
        <v/>
      </c>
      <c r="BW29" s="165" t="str">
        <f t="shared" si="2013"/>
        <v/>
      </c>
      <c r="BX29" s="156"/>
      <c r="BY29" s="156"/>
      <c r="BZ29" s="907"/>
      <c r="CA29" s="163" t="str">
        <f t="shared" ref="CA29" si="2032">IF(AND(CA$2=3,CC29=1),IFERROR(CC25/SUMIFS(25:25,$2:$2,5,29:29,1),0),"")</f>
        <v/>
      </c>
      <c r="CB29" s="164" t="str">
        <f t="shared" ref="CB29" si="2033">IF(CB$2=4,IF(CC29=0,0,$M29*CA29),"")</f>
        <v/>
      </c>
      <c r="CC29" s="165" t="str">
        <f t="shared" si="2013"/>
        <v/>
      </c>
      <c r="CD29" s="156"/>
      <c r="CE29" s="156"/>
      <c r="CF29" s="907"/>
      <c r="CG29" s="163" t="str">
        <f t="shared" ref="CG29" si="2034">IF(AND(CG$2=3,CI29=1),IFERROR(CI25/SUMIFS(25:25,$2:$2,5,29:29,1),0),"")</f>
        <v/>
      </c>
      <c r="CH29" s="164" t="str">
        <f t="shared" ref="CH29" si="2035">IF(CH$2=4,IF(CI29=0,0,$M29*CG29),"")</f>
        <v/>
      </c>
      <c r="CI29" s="165" t="str">
        <f t="shared" ref="CI29:EQ29" si="2036">IF(CI$2=5,IF(ISBLANK(CI27),1,0),"")</f>
        <v/>
      </c>
      <c r="CJ29" s="156"/>
      <c r="CK29" s="156"/>
      <c r="CL29" s="907"/>
      <c r="CM29" s="163" t="str">
        <f t="shared" ref="CM29" si="2037">IF(AND(CM$2=3,CO29=1),IFERROR(CO25/SUMIFS(25:25,$2:$2,5,29:29,1),0),"")</f>
        <v/>
      </c>
      <c r="CN29" s="164" t="str">
        <f t="shared" ref="CN29" si="2038">IF(CN$2=4,IF(CO29=0,0,$M29*CM29),"")</f>
        <v/>
      </c>
      <c r="CO29" s="165" t="str">
        <f t="shared" si="2036"/>
        <v/>
      </c>
      <c r="CP29" s="156"/>
      <c r="CQ29" s="156"/>
      <c r="CR29" s="907"/>
      <c r="CS29" s="163" t="str">
        <f t="shared" ref="CS29" si="2039">IF(AND(CS$2=3,CU29=1),IFERROR(CU25/SUMIFS(25:25,$2:$2,5,29:29,1),0),"")</f>
        <v/>
      </c>
      <c r="CT29" s="164" t="str">
        <f t="shared" ref="CT29" si="2040">IF(CT$2=4,IF(CU29=0,0,$M29*CS29),"")</f>
        <v/>
      </c>
      <c r="CU29" s="165" t="str">
        <f t="shared" si="2036"/>
        <v/>
      </c>
      <c r="CV29" s="156"/>
      <c r="CW29" s="156"/>
      <c r="CX29" s="907"/>
      <c r="CY29" s="163" t="str">
        <f t="shared" ref="CY29" si="2041">IF(AND(CY$2=3,DA29=1),IFERROR(DA25/SUMIFS(25:25,$2:$2,5,29:29,1),0),"")</f>
        <v/>
      </c>
      <c r="CZ29" s="164" t="str">
        <f t="shared" ref="CZ29" si="2042">IF(CZ$2=4,IF(DA29=0,0,$M29*CY29),"")</f>
        <v/>
      </c>
      <c r="DA29" s="165" t="str">
        <f t="shared" si="2036"/>
        <v/>
      </c>
      <c r="DB29" s="156"/>
      <c r="DC29" s="156"/>
      <c r="DD29" s="907"/>
      <c r="DE29" s="163" t="str">
        <f t="shared" ref="DE29" si="2043">IF(AND(DE$2=3,DG29=1),IFERROR(DG25/SUMIFS(25:25,$2:$2,5,29:29,1),0),"")</f>
        <v/>
      </c>
      <c r="DF29" s="164" t="str">
        <f t="shared" ref="DF29" si="2044">IF(DF$2=4,IF(DG29=0,0,$M29*DE29),"")</f>
        <v/>
      </c>
      <c r="DG29" s="165" t="str">
        <f t="shared" si="2036"/>
        <v/>
      </c>
      <c r="DH29" s="156"/>
      <c r="DI29" s="156"/>
      <c r="DJ29" s="907"/>
      <c r="DK29" s="163" t="str">
        <f t="shared" ref="DK29" si="2045">IF(AND(DK$2=3,DM29=1),IFERROR(DM25/SUMIFS(25:25,$2:$2,5,29:29,1),0),"")</f>
        <v/>
      </c>
      <c r="DL29" s="164" t="str">
        <f t="shared" ref="DL29" si="2046">IF(DL$2=4,IF(DM29=0,0,$M29*DK29),"")</f>
        <v/>
      </c>
      <c r="DM29" s="165" t="str">
        <f t="shared" si="2036"/>
        <v/>
      </c>
      <c r="DN29" s="156"/>
      <c r="DO29" s="156"/>
      <c r="DP29" s="907"/>
      <c r="DQ29" s="163" t="str">
        <f t="shared" ref="DQ29" si="2047">IF(AND(DQ$2=3,DS29=1),IFERROR(DS25/SUMIFS(25:25,$2:$2,5,29:29,1),0),"")</f>
        <v/>
      </c>
      <c r="DR29" s="164" t="str">
        <f t="shared" ref="DR29" si="2048">IF(DR$2=4,IF(DS29=0,0,$M29*DQ29),"")</f>
        <v/>
      </c>
      <c r="DS29" s="165" t="str">
        <f t="shared" si="2036"/>
        <v/>
      </c>
      <c r="DT29" s="156"/>
      <c r="DU29" s="156"/>
      <c r="DV29" s="907"/>
      <c r="DW29" s="163" t="str">
        <f t="shared" ref="DW29" si="2049">IF(AND(DW$2=3,DY29=1),IFERROR(DY25/SUMIFS(25:25,$2:$2,5,29:29,1),0),"")</f>
        <v/>
      </c>
      <c r="DX29" s="164" t="str">
        <f t="shared" ref="DX29" si="2050">IF(DX$2=4,IF(DY29=0,0,$M29*DW29),"")</f>
        <v/>
      </c>
      <c r="DY29" s="165" t="str">
        <f t="shared" si="2036"/>
        <v/>
      </c>
      <c r="DZ29" s="156"/>
      <c r="EA29" s="156"/>
      <c r="EB29" s="907"/>
      <c r="EC29" s="163" t="str">
        <f t="shared" ref="EC29" si="2051">IF(AND(EC$2=3,EE29=1),IFERROR(EE25/SUMIFS(25:25,$2:$2,5,29:29,1),0),"")</f>
        <v/>
      </c>
      <c r="ED29" s="164" t="str">
        <f t="shared" ref="ED29" si="2052">IF(ED$2=4,IF(EE29=0,0,$M29*EC29),"")</f>
        <v/>
      </c>
      <c r="EE29" s="165" t="str">
        <f t="shared" si="2036"/>
        <v/>
      </c>
      <c r="EF29" s="156"/>
      <c r="EG29" s="156"/>
      <c r="EH29" s="907"/>
      <c r="EI29" s="163" t="str">
        <f t="shared" ref="EI29" si="2053">IF(AND(EI$2=3,EK29=1),IFERROR(EK25/SUMIFS(25:25,$2:$2,5,29:29,1),0),"")</f>
        <v/>
      </c>
      <c r="EJ29" s="164" t="str">
        <f t="shared" ref="EJ29" si="2054">IF(EJ$2=4,IF(EK29=0,0,$M29*EI29),"")</f>
        <v/>
      </c>
      <c r="EK29" s="165" t="str">
        <f t="shared" si="2036"/>
        <v/>
      </c>
      <c r="EL29" s="156"/>
      <c r="EM29" s="156"/>
      <c r="EN29" s="907"/>
      <c r="EO29" s="163" t="str">
        <f t="shared" ref="EO29" si="2055">IF(AND(EO$2=3,EQ29=1),IFERROR(EQ25/SUMIFS(25:25,$2:$2,5,29:29,1),0),"")</f>
        <v/>
      </c>
      <c r="EP29" s="164" t="str">
        <f t="shared" ref="EP29" si="2056">IF(EP$2=4,IF(EQ29=0,0,$M29*EO29),"")</f>
        <v/>
      </c>
      <c r="EQ29" s="165" t="str">
        <f t="shared" si="2036"/>
        <v/>
      </c>
      <c r="ER29" s="156"/>
      <c r="ES29" s="156"/>
      <c r="ET29" s="907"/>
      <c r="EU29" s="163" t="str">
        <f t="shared" ref="EU29" si="2057">IF(AND(EU$2=3,EW29=1),IFERROR(EW25/SUMIFS(25:25,$2:$2,5,29:29,1),0),"")</f>
        <v/>
      </c>
      <c r="EV29" s="164" t="str">
        <f t="shared" ref="EV29" si="2058">IF(EV$2=4,IF(EW29=0,0,$M29*EU29),"")</f>
        <v/>
      </c>
      <c r="EW29" s="165" t="str">
        <f t="shared" ref="EW29:HE29" si="2059">IF(EW$2=5,IF(ISBLANK(EW27),1,0),"")</f>
        <v/>
      </c>
      <c r="EX29" s="156"/>
      <c r="EY29" s="156"/>
      <c r="EZ29" s="907"/>
      <c r="FA29" s="163" t="str">
        <f t="shared" ref="FA29" si="2060">IF(AND(FA$2=3,FC29=1),IFERROR(FC25/SUMIFS(25:25,$2:$2,5,29:29,1),0),"")</f>
        <v/>
      </c>
      <c r="FB29" s="164" t="str">
        <f t="shared" ref="FB29" si="2061">IF(FB$2=4,IF(FC29=0,0,$M29*FA29),"")</f>
        <v/>
      </c>
      <c r="FC29" s="165" t="str">
        <f t="shared" si="2059"/>
        <v/>
      </c>
      <c r="FD29" s="156"/>
      <c r="FE29" s="156"/>
      <c r="FF29" s="907"/>
      <c r="FG29" s="163" t="str">
        <f t="shared" ref="FG29" si="2062">IF(AND(FG$2=3,FI29=1),IFERROR(FI25/SUMIFS(25:25,$2:$2,5,29:29,1),0),"")</f>
        <v/>
      </c>
      <c r="FH29" s="164" t="str">
        <f t="shared" ref="FH29" si="2063">IF(FH$2=4,IF(FI29=0,0,$M29*FG29),"")</f>
        <v/>
      </c>
      <c r="FI29" s="165" t="str">
        <f t="shared" si="2059"/>
        <v/>
      </c>
      <c r="FJ29" s="156"/>
      <c r="FK29" s="156"/>
      <c r="FL29" s="907"/>
      <c r="FM29" s="163" t="str">
        <f t="shared" ref="FM29" si="2064">IF(AND(FM$2=3,FO29=1),IFERROR(FO25/SUMIFS(25:25,$2:$2,5,29:29,1),0),"")</f>
        <v/>
      </c>
      <c r="FN29" s="164" t="str">
        <f t="shared" ref="FN29" si="2065">IF(FN$2=4,IF(FO29=0,0,$M29*FM29),"")</f>
        <v/>
      </c>
      <c r="FO29" s="165" t="str">
        <f t="shared" si="2059"/>
        <v/>
      </c>
      <c r="FP29" s="156"/>
      <c r="FQ29" s="156"/>
      <c r="FR29" s="907"/>
      <c r="FS29" s="163" t="str">
        <f t="shared" ref="FS29" si="2066">IF(AND(FS$2=3,FU29=1),IFERROR(FU25/SUMIFS(25:25,$2:$2,5,29:29,1),0),"")</f>
        <v/>
      </c>
      <c r="FT29" s="164" t="str">
        <f t="shared" ref="FT29" si="2067">IF(FT$2=4,IF(FU29=0,0,$M29*FS29),"")</f>
        <v/>
      </c>
      <c r="FU29" s="165" t="str">
        <f t="shared" si="2059"/>
        <v/>
      </c>
      <c r="FV29" s="156"/>
      <c r="FW29" s="156"/>
      <c r="FX29" s="907"/>
      <c r="FY29" s="163" t="str">
        <f t="shared" ref="FY29" si="2068">IF(AND(FY$2=3,GA29=1),IFERROR(GA25/SUMIFS(25:25,$2:$2,5,29:29,1),0),"")</f>
        <v/>
      </c>
      <c r="FZ29" s="164" t="str">
        <f t="shared" ref="FZ29" si="2069">IF(FZ$2=4,IF(GA29=0,0,$M29*FY29),"")</f>
        <v/>
      </c>
      <c r="GA29" s="165" t="str">
        <f t="shared" si="2059"/>
        <v/>
      </c>
      <c r="GB29" s="156"/>
      <c r="GC29" s="156"/>
      <c r="GD29" s="907"/>
      <c r="GE29" s="163" t="str">
        <f t="shared" ref="GE29" si="2070">IF(AND(GE$2=3,GG29=1),IFERROR(GG25/SUMIFS(25:25,$2:$2,5,29:29,1),0),"")</f>
        <v/>
      </c>
      <c r="GF29" s="164" t="str">
        <f t="shared" ref="GF29" si="2071">IF(GF$2=4,IF(GG29=0,0,$M29*GE29),"")</f>
        <v/>
      </c>
      <c r="GG29" s="165" t="str">
        <f t="shared" si="2059"/>
        <v/>
      </c>
      <c r="GH29" s="156"/>
      <c r="GI29" s="156"/>
      <c r="GJ29" s="907"/>
      <c r="GK29" s="163" t="str">
        <f t="shared" ref="GK29" si="2072">IF(AND(GK$2=3,GM29=1),IFERROR(GM25/SUMIFS(25:25,$2:$2,5,29:29,1),0),"")</f>
        <v/>
      </c>
      <c r="GL29" s="164" t="str">
        <f t="shared" ref="GL29" si="2073">IF(GL$2=4,IF(GM29=0,0,$M29*GK29),"")</f>
        <v/>
      </c>
      <c r="GM29" s="165" t="str">
        <f t="shared" si="2059"/>
        <v/>
      </c>
      <c r="GN29" s="156"/>
      <c r="GO29" s="156"/>
      <c r="GP29" s="907"/>
      <c r="GQ29" s="163" t="str">
        <f t="shared" ref="GQ29" si="2074">IF(AND(GQ$2=3,GS29=1),IFERROR(GS25/SUMIFS(25:25,$2:$2,5,29:29,1),0),"")</f>
        <v/>
      </c>
      <c r="GR29" s="164" t="str">
        <f t="shared" ref="GR29" si="2075">IF(GR$2=4,IF(GS29=0,0,$M29*GQ29),"")</f>
        <v/>
      </c>
      <c r="GS29" s="165" t="str">
        <f t="shared" si="2059"/>
        <v/>
      </c>
      <c r="GT29" s="156"/>
      <c r="GU29" s="156"/>
      <c r="GV29" s="907"/>
      <c r="GW29" s="163" t="str">
        <f t="shared" ref="GW29" si="2076">IF(AND(GW$2=3,GY29=1),IFERROR(GY25/SUMIFS(25:25,$2:$2,5,29:29,1),0),"")</f>
        <v/>
      </c>
      <c r="GX29" s="164" t="str">
        <f t="shared" ref="GX29" si="2077">IF(GX$2=4,IF(GY29=0,0,$M29*GW29),"")</f>
        <v/>
      </c>
      <c r="GY29" s="165" t="str">
        <f t="shared" si="2059"/>
        <v/>
      </c>
      <c r="GZ29" s="156"/>
      <c r="HA29" s="156"/>
      <c r="HB29" s="907"/>
      <c r="HC29" s="163" t="str">
        <f t="shared" ref="HC29" si="2078">IF(AND(HC$2=3,HE29=1),IFERROR(HE25/SUMIFS(25:25,$2:$2,5,29:29,1),0),"")</f>
        <v/>
      </c>
      <c r="HD29" s="164" t="str">
        <f t="shared" ref="HD29" si="2079">IF(HD$2=4,IF(HE29=0,0,$M29*HC29),"")</f>
        <v/>
      </c>
      <c r="HE29" s="165" t="str">
        <f t="shared" si="2059"/>
        <v/>
      </c>
      <c r="HF29" s="156"/>
      <c r="HG29" s="156"/>
      <c r="HH29" s="907"/>
      <c r="HI29" s="163" t="str">
        <f t="shared" ref="HI29" si="2080">IF(AND(HI$2=3,HK29=1),IFERROR(HK25/SUMIFS(25:25,$2:$2,5,29:29,1),0),"")</f>
        <v/>
      </c>
      <c r="HJ29" s="164" t="str">
        <f t="shared" ref="HJ29" si="2081">IF(HJ$2=4,IF(HK29=0,0,$M29*HI29),"")</f>
        <v/>
      </c>
      <c r="HK29" s="165" t="str">
        <f t="shared" ref="HK29:JS29" si="2082">IF(HK$2=5,IF(ISBLANK(HK27),1,0),"")</f>
        <v/>
      </c>
      <c r="HL29" s="156"/>
      <c r="HM29" s="156"/>
      <c r="HN29" s="907"/>
      <c r="HO29" s="163" t="str">
        <f t="shared" ref="HO29" si="2083">IF(AND(HO$2=3,HQ29=1),IFERROR(HQ25/SUMIFS(25:25,$2:$2,5,29:29,1),0),"")</f>
        <v/>
      </c>
      <c r="HP29" s="164" t="str">
        <f t="shared" ref="HP29" si="2084">IF(HP$2=4,IF(HQ29=0,0,$M29*HO29),"")</f>
        <v/>
      </c>
      <c r="HQ29" s="165" t="str">
        <f t="shared" si="2082"/>
        <v/>
      </c>
      <c r="HR29" s="156"/>
      <c r="HS29" s="156"/>
      <c r="HT29" s="907"/>
      <c r="HU29" s="163" t="str">
        <f t="shared" ref="HU29" si="2085">IF(AND(HU$2=3,HW29=1),IFERROR(HW25/SUMIFS(25:25,$2:$2,5,29:29,1),0),"")</f>
        <v/>
      </c>
      <c r="HV29" s="164" t="str">
        <f t="shared" ref="HV29" si="2086">IF(HV$2=4,IF(HW29=0,0,$M29*HU29),"")</f>
        <v/>
      </c>
      <c r="HW29" s="165" t="str">
        <f t="shared" si="2082"/>
        <v/>
      </c>
      <c r="HX29" s="156"/>
      <c r="HY29" s="156"/>
      <c r="HZ29" s="907"/>
      <c r="IA29" s="163" t="str">
        <f t="shared" ref="IA29" si="2087">IF(AND(IA$2=3,IC29=1),IFERROR(IC25/SUMIFS(25:25,$2:$2,5,29:29,1),0),"")</f>
        <v/>
      </c>
      <c r="IB29" s="164" t="str">
        <f t="shared" ref="IB29" si="2088">IF(IB$2=4,IF(IC29=0,0,$M29*IA29),"")</f>
        <v/>
      </c>
      <c r="IC29" s="165" t="str">
        <f t="shared" si="2082"/>
        <v/>
      </c>
      <c r="ID29" s="156"/>
      <c r="IE29" s="156"/>
      <c r="IF29" s="907"/>
      <c r="IG29" s="163" t="str">
        <f t="shared" ref="IG29" si="2089">IF(AND(IG$2=3,II29=1),IFERROR(II25/SUMIFS(25:25,$2:$2,5,29:29,1),0),"")</f>
        <v/>
      </c>
      <c r="IH29" s="164" t="str">
        <f t="shared" ref="IH29" si="2090">IF(IH$2=4,IF(II29=0,0,$M29*IG29),"")</f>
        <v/>
      </c>
      <c r="II29" s="165" t="str">
        <f t="shared" si="2082"/>
        <v/>
      </c>
      <c r="IJ29" s="156"/>
      <c r="IK29" s="156"/>
      <c r="IL29" s="907"/>
      <c r="IM29" s="163" t="str">
        <f t="shared" ref="IM29" si="2091">IF(AND(IM$2=3,IO29=1),IFERROR(IO25/SUMIFS(25:25,$2:$2,5,29:29,1),0),"")</f>
        <v/>
      </c>
      <c r="IN29" s="164" t="str">
        <f t="shared" ref="IN29" si="2092">IF(IN$2=4,IF(IO29=0,0,$M29*IM29),"")</f>
        <v/>
      </c>
      <c r="IO29" s="165" t="str">
        <f t="shared" si="2082"/>
        <v/>
      </c>
      <c r="IP29" s="156"/>
      <c r="IQ29" s="156"/>
      <c r="IR29" s="907"/>
      <c r="IS29" s="163" t="str">
        <f t="shared" ref="IS29" si="2093">IF(AND(IS$2=3,IU29=1),IFERROR(IU25/SUMIFS(25:25,$2:$2,5,29:29,1),0),"")</f>
        <v/>
      </c>
      <c r="IT29" s="164" t="str">
        <f t="shared" ref="IT29" si="2094">IF(IT$2=4,IF(IU29=0,0,$M29*IS29),"")</f>
        <v/>
      </c>
      <c r="IU29" s="165" t="str">
        <f t="shared" si="2082"/>
        <v/>
      </c>
      <c r="IV29" s="156"/>
      <c r="IW29" s="156"/>
      <c r="IX29" s="907"/>
      <c r="IY29" s="163" t="str">
        <f t="shared" ref="IY29" si="2095">IF(AND(IY$2=3,JA29=1),IFERROR(JA25/SUMIFS(25:25,$2:$2,5,29:29,1),0),"")</f>
        <v/>
      </c>
      <c r="IZ29" s="164" t="str">
        <f t="shared" ref="IZ29" si="2096">IF(IZ$2=4,IF(JA29=0,0,$M29*IY29),"")</f>
        <v/>
      </c>
      <c r="JA29" s="165" t="str">
        <f t="shared" si="2082"/>
        <v/>
      </c>
      <c r="JB29" s="156"/>
      <c r="JC29" s="156"/>
      <c r="JD29" s="907"/>
      <c r="JE29" s="163" t="str">
        <f t="shared" ref="JE29" si="2097">IF(AND(JE$2=3,JG29=1),IFERROR(JG25/SUMIFS(25:25,$2:$2,5,29:29,1),0),"")</f>
        <v/>
      </c>
      <c r="JF29" s="164" t="str">
        <f t="shared" ref="JF29" si="2098">IF(JF$2=4,IF(JG29=0,0,$M29*JE29),"")</f>
        <v/>
      </c>
      <c r="JG29" s="165" t="str">
        <f t="shared" si="2082"/>
        <v/>
      </c>
      <c r="JH29" s="156"/>
      <c r="JI29" s="156"/>
      <c r="JJ29" s="910"/>
      <c r="JK29" s="163" t="str">
        <f t="shared" ref="JK29" si="2099">IF(AND(JK$2=3,JM29=1),IFERROR(JM25/SUMIFS(25:25,$2:$2,5,29:29,1),0),"")</f>
        <v/>
      </c>
      <c r="JL29" s="164" t="str">
        <f t="shared" ref="JL29" si="2100">IF(JL$2=4,IF(JM29=0,0,$M29*JK29),"")</f>
        <v/>
      </c>
      <c r="JM29" s="165" t="str">
        <f t="shared" si="2082"/>
        <v/>
      </c>
      <c r="JN29" s="156"/>
      <c r="JO29" s="156"/>
      <c r="JP29" s="910"/>
      <c r="JQ29" s="163" t="str">
        <f t="shared" ref="JQ29" si="2101">IF(AND(JQ$2=3,JS29=1),IFERROR(JS25/SUMIFS(25:25,$2:$2,5,29:29,1),0),"")</f>
        <v/>
      </c>
      <c r="JR29" s="164" t="str">
        <f t="shared" ref="JR29" si="2102">IF(JR$2=4,IF(JS29=0,0,$M29*JQ29),"")</f>
        <v/>
      </c>
      <c r="JS29" s="165" t="str">
        <f t="shared" si="2082"/>
        <v/>
      </c>
      <c r="JT29" s="156"/>
      <c r="JU29" s="156"/>
      <c r="JV29" s="910"/>
      <c r="JW29" s="163" t="str">
        <f t="shared" ref="JW29" si="2103">IF(AND(JW$2=3,JY29=1),IFERROR(JY25/SUMIFS(25:25,$2:$2,5,29:29,1),0),"")</f>
        <v/>
      </c>
      <c r="JX29" s="164" t="str">
        <f t="shared" ref="JX29" si="2104">IF(JX$2=4,IF(JY29=0,0,$M29*JW29),"")</f>
        <v/>
      </c>
      <c r="JY29" s="165" t="str">
        <f t="shared" ref="JY29:LC29" si="2105">IF(JY$2=5,IF(ISBLANK(JY27),1,0),"")</f>
        <v/>
      </c>
      <c r="JZ29" s="156"/>
      <c r="KA29" s="156"/>
      <c r="KB29" s="910"/>
      <c r="KC29" s="163" t="str">
        <f t="shared" ref="KC29" si="2106">IF(AND(KC$2=3,KE29=1),IFERROR(KE25/SUMIFS(25:25,$2:$2,5,29:29,1),0),"")</f>
        <v/>
      </c>
      <c r="KD29" s="164" t="str">
        <f t="shared" ref="KD29" si="2107">IF(KD$2=4,IF(KE29=0,0,$M29*KC29),"")</f>
        <v/>
      </c>
      <c r="KE29" s="165" t="str">
        <f t="shared" si="2105"/>
        <v/>
      </c>
      <c r="KF29" s="156"/>
      <c r="KG29" s="156"/>
      <c r="KH29" s="910"/>
      <c r="KI29" s="163" t="str">
        <f t="shared" ref="KI29" si="2108">IF(AND(KI$2=3,KK29=1),IFERROR(KK25/SUMIFS(25:25,$2:$2,5,29:29,1),0),"")</f>
        <v/>
      </c>
      <c r="KJ29" s="164" t="str">
        <f t="shared" ref="KJ29" si="2109">IF(KJ$2=4,IF(KK29=0,0,$M29*KI29),"")</f>
        <v/>
      </c>
      <c r="KK29" s="165" t="str">
        <f t="shared" si="2105"/>
        <v/>
      </c>
      <c r="KL29" s="156"/>
      <c r="KM29" s="156"/>
      <c r="KN29" s="910"/>
      <c r="KO29" s="163" t="str">
        <f t="shared" ref="KO29" si="2110">IF(AND(KO$2=3,KQ29=1),IFERROR(KQ25/SUMIFS(25:25,$2:$2,5,29:29,1),0),"")</f>
        <v/>
      </c>
      <c r="KP29" s="164" t="str">
        <f t="shared" ref="KP29" si="2111">IF(KP$2=4,IF(KQ29=0,0,$M29*KO29),"")</f>
        <v/>
      </c>
      <c r="KQ29" s="165" t="str">
        <f t="shared" si="2105"/>
        <v/>
      </c>
      <c r="KR29" s="156"/>
      <c r="KS29" s="156"/>
      <c r="KT29" s="910"/>
      <c r="KU29" s="163" t="str">
        <f t="shared" ref="KU29" si="2112">IF(AND(KU$2=3,KW29=1),IFERROR(KW25/SUMIFS(25:25,$2:$2,5,29:29,1),0),"")</f>
        <v/>
      </c>
      <c r="KV29" s="164" t="str">
        <f t="shared" ref="KV29" si="2113">IF(KV$2=4,IF(KW29=0,0,$M29*KU29),"")</f>
        <v/>
      </c>
      <c r="KW29" s="165" t="str">
        <f t="shared" si="2105"/>
        <v/>
      </c>
      <c r="KX29" s="156"/>
      <c r="KY29" s="156"/>
      <c r="KZ29" s="910"/>
      <c r="LA29" s="163" t="str">
        <f t="shared" ref="LA29" si="2114">IF(AND(LA$2=3,LC29=1),IFERROR(LC25/SUMIFS(25:25,$2:$2,5,29:29,1),0),"")</f>
        <v/>
      </c>
      <c r="LB29" s="164" t="str">
        <f t="shared" ref="LB29" si="2115">IF(LB$2=4,IF(LC29=0,0,$M29*LA29),"")</f>
        <v/>
      </c>
      <c r="LC29" s="165" t="str">
        <f t="shared" si="2105"/>
        <v/>
      </c>
      <c r="LD29" s="156"/>
    </row>
    <row r="30" spans="1:316" s="190" customFormat="1" ht="12.75" hidden="1" customHeight="1" x14ac:dyDescent="0.2">
      <c r="A30" s="61" t="s">
        <v>61</v>
      </c>
      <c r="B30" s="62"/>
      <c r="C30" s="62"/>
      <c r="D30" s="62"/>
      <c r="E30" s="62"/>
      <c r="F30" s="62"/>
      <c r="G30" s="155"/>
      <c r="H30" s="62"/>
      <c r="I30" s="62"/>
      <c r="J30" s="62"/>
      <c r="K30" s="62"/>
      <c r="L30" s="156" t="s">
        <v>155</v>
      </c>
      <c r="M30" s="159">
        <f>COUNTIFS($47:$47,"Complete",$2:$2,3)+COUNTIFS($47:$47,"NIU",$2:$2,3)</f>
        <v>3</v>
      </c>
      <c r="N30" s="166"/>
      <c r="O30" s="62"/>
      <c r="P30" s="62"/>
      <c r="Q30" s="62" t="str">
        <f>IF(Q$2=1,"cust complete","")</f>
        <v>cust complete</v>
      </c>
      <c r="R30" s="907" t="str">
        <f>IF(R$2=2,IF(OR(COUNT(R21:S21)=0,COUNT(R21:S21)=2),"Y","N"),"")</f>
        <v>Y</v>
      </c>
      <c r="S30" s="169" t="str">
        <f>IF(S$2=3,IF(OR(COUNT(R22:S22)=0,COUNT(R22:S22)=2),"Y","N"),"")</f>
        <v>Y</v>
      </c>
      <c r="T30" s="170" t="str">
        <f>IF(T$2=4,IF(OR(COUNT(R23:S23)=0,COUNT(R23:S23)=2),"Y","N"),"")</f>
        <v>Y</v>
      </c>
      <c r="U30" s="165" t="str">
        <f>IF(U$2=5,IF(OR(COUNT(R24:S24)=0,COUNT(R24:S24)=2),"Y","N"),"")</f>
        <v>Y</v>
      </c>
      <c r="V30" s="62"/>
      <c r="W30" s="62" t="str">
        <f t="shared" ref="W30" si="2116">IF(W$2=1,"cust complete","")</f>
        <v>cust complete</v>
      </c>
      <c r="X30" s="907" t="str">
        <f t="shared" ref="X30" si="2117">IF(X$2=2,IF(OR(COUNT(X21:Y21)=0,COUNT(X21:Y21)=2),"Y","N"),"")</f>
        <v>Y</v>
      </c>
      <c r="Y30" s="169" t="str">
        <f t="shared" ref="Y30" si="2118">IF(Y$2=3,IF(OR(COUNT(X22:Y22)=0,COUNT(X22:Y22)=2),"Y","N"),"")</f>
        <v>Y</v>
      </c>
      <c r="Z30" s="170" t="str">
        <f t="shared" ref="Z30" si="2119">IF(Z$2=4,IF(OR(COUNT(X23:Y23)=0,COUNT(X23:Y23)=2),"Y","N"),"")</f>
        <v>Y</v>
      </c>
      <c r="AA30" s="165" t="str">
        <f t="shared" ref="AA30" si="2120">IF(AA$2=5,IF(OR(COUNT(X24:Y24)=0,COUNT(X24:Y24)=2),"Y","N"),"")</f>
        <v>Y</v>
      </c>
      <c r="AB30" s="62"/>
      <c r="AC30" s="62" t="str">
        <f t="shared" ref="AC30" si="2121">IF(AC$2=1,"cust complete","")</f>
        <v>cust complete</v>
      </c>
      <c r="AD30" s="907" t="str">
        <f t="shared" ref="AD30" si="2122">IF(AD$2=2,IF(OR(COUNT(AD21:AE21)=0,COUNT(AD21:AE21)=2),"Y","N"),"")</f>
        <v>Y</v>
      </c>
      <c r="AE30" s="169" t="str">
        <f t="shared" ref="AE30" si="2123">IF(AE$2=3,IF(OR(COUNT(AD22:AE22)=0,COUNT(AD22:AE22)=2),"Y","N"),"")</f>
        <v>Y</v>
      </c>
      <c r="AF30" s="170" t="str">
        <f t="shared" ref="AF30" si="2124">IF(AF$2=4,IF(OR(COUNT(AD23:AE23)=0,COUNT(AD23:AE23)=2),"Y","N"),"")</f>
        <v>Y</v>
      </c>
      <c r="AG30" s="165" t="str">
        <f t="shared" ref="AG30" si="2125">IF(AG$2=5,IF(OR(COUNT(AD24:AE24)=0,COUNT(AD24:AE24)=2),"Y","N"),"")</f>
        <v>Y</v>
      </c>
      <c r="AH30" s="62"/>
      <c r="AI30" s="62" t="str">
        <f t="shared" ref="AI30" si="2126">IF(AI$2=1,"cust complete","")</f>
        <v/>
      </c>
      <c r="AJ30" s="907" t="str">
        <f t="shared" ref="AJ30" si="2127">IF(AJ$2=2,IF(OR(COUNT(AJ21:AK21)=0,COUNT(AJ21:AK21)=2),"Y","N"),"")</f>
        <v/>
      </c>
      <c r="AK30" s="169" t="str">
        <f t="shared" ref="AK30" si="2128">IF(AK$2=3,IF(OR(COUNT(AJ22:AK22)=0,COUNT(AJ22:AK22)=2),"Y","N"),"")</f>
        <v/>
      </c>
      <c r="AL30" s="170" t="str">
        <f t="shared" ref="AL30" si="2129">IF(AL$2=4,IF(OR(COUNT(AJ23:AK23)=0,COUNT(AJ23:AK23)=2),"Y","N"),"")</f>
        <v/>
      </c>
      <c r="AM30" s="165" t="str">
        <f t="shared" ref="AM30" si="2130">IF(AM$2=5,IF(OR(COUNT(AJ24:AK24)=0,COUNT(AJ24:AK24)=2),"Y","N"),"")</f>
        <v/>
      </c>
      <c r="AN30" s="62"/>
      <c r="AO30" s="62" t="str">
        <f t="shared" ref="AO30" si="2131">IF(AO$2=1,"cust complete","")</f>
        <v/>
      </c>
      <c r="AP30" s="907" t="str">
        <f t="shared" ref="AP30" si="2132">IF(AP$2=2,IF(OR(COUNT(AP21:AQ21)=0,COUNT(AP21:AQ21)=2),"Y","N"),"")</f>
        <v/>
      </c>
      <c r="AQ30" s="169" t="str">
        <f t="shared" ref="AQ30" si="2133">IF(AQ$2=3,IF(OR(COUNT(AP22:AQ22)=0,COUNT(AP22:AQ22)=2),"Y","N"),"")</f>
        <v/>
      </c>
      <c r="AR30" s="170" t="str">
        <f t="shared" ref="AR30" si="2134">IF(AR$2=4,IF(OR(COUNT(AP23:AQ23)=0,COUNT(AP23:AQ23)=2),"Y","N"),"")</f>
        <v/>
      </c>
      <c r="AS30" s="165" t="str">
        <f t="shared" ref="AS30" si="2135">IF(AS$2=5,IF(OR(COUNT(AP24:AQ24)=0,COUNT(AP24:AQ24)=2),"Y","N"),"")</f>
        <v/>
      </c>
      <c r="AT30" s="62"/>
      <c r="AU30" s="62" t="str">
        <f t="shared" ref="AU30" si="2136">IF(AU$2=1,"cust complete","")</f>
        <v/>
      </c>
      <c r="AV30" s="907" t="str">
        <f t="shared" ref="AV30" si="2137">IF(AV$2=2,IF(OR(COUNT(AV21:AW21)=0,COUNT(AV21:AW21)=2),"Y","N"),"")</f>
        <v/>
      </c>
      <c r="AW30" s="169" t="str">
        <f t="shared" ref="AW30" si="2138">IF(AW$2=3,IF(OR(COUNT(AV22:AW22)=0,COUNT(AV22:AW22)=2),"Y","N"),"")</f>
        <v/>
      </c>
      <c r="AX30" s="170" t="str">
        <f t="shared" ref="AX30" si="2139">IF(AX$2=4,IF(OR(COUNT(AV23:AW23)=0,COUNT(AV23:AW23)=2),"Y","N"),"")</f>
        <v/>
      </c>
      <c r="AY30" s="165" t="str">
        <f t="shared" ref="AY30" si="2140">IF(AY$2=5,IF(OR(COUNT(AV24:AW24)=0,COUNT(AV24:AW24)=2),"Y","N"),"")</f>
        <v/>
      </c>
      <c r="AZ30" s="62"/>
      <c r="BA30" s="62" t="str">
        <f t="shared" ref="BA30" si="2141">IF(BA$2=1,"cust complete","")</f>
        <v/>
      </c>
      <c r="BB30" s="907" t="str">
        <f t="shared" ref="BB30" si="2142">IF(BB$2=2,IF(OR(COUNT(BB21:BC21)=0,COUNT(BB21:BC21)=2),"Y","N"),"")</f>
        <v/>
      </c>
      <c r="BC30" s="169" t="str">
        <f t="shared" ref="BC30" si="2143">IF(BC$2=3,IF(OR(COUNT(BB22:BC22)=0,COUNT(BB22:BC22)=2),"Y","N"),"")</f>
        <v/>
      </c>
      <c r="BD30" s="170" t="str">
        <f t="shared" ref="BD30" si="2144">IF(BD$2=4,IF(OR(COUNT(BB23:BC23)=0,COUNT(BB23:BC23)=2),"Y","N"),"")</f>
        <v/>
      </c>
      <c r="BE30" s="165" t="str">
        <f t="shared" ref="BE30" si="2145">IF(BE$2=5,IF(OR(COUNT(BB24:BC24)=0,COUNT(BB24:BC24)=2),"Y","N"),"")</f>
        <v/>
      </c>
      <c r="BF30" s="62"/>
      <c r="BG30" s="62" t="str">
        <f t="shared" ref="BG30" si="2146">IF(BG$2=1,"cust complete","")</f>
        <v/>
      </c>
      <c r="BH30" s="907" t="str">
        <f t="shared" ref="BH30" si="2147">IF(BH$2=2,IF(OR(COUNT(BH21:BI21)=0,COUNT(BH21:BI21)=2),"Y","N"),"")</f>
        <v/>
      </c>
      <c r="BI30" s="169" t="str">
        <f t="shared" ref="BI30" si="2148">IF(BI$2=3,IF(OR(COUNT(BH22:BI22)=0,COUNT(BH22:BI22)=2),"Y","N"),"")</f>
        <v/>
      </c>
      <c r="BJ30" s="170" t="str">
        <f t="shared" ref="BJ30" si="2149">IF(BJ$2=4,IF(OR(COUNT(BH23:BI23)=0,COUNT(BH23:BI23)=2),"Y","N"),"")</f>
        <v/>
      </c>
      <c r="BK30" s="165" t="str">
        <f t="shared" ref="BK30" si="2150">IF(BK$2=5,IF(OR(COUNT(BH24:BI24)=0,COUNT(BH24:BI24)=2),"Y","N"),"")</f>
        <v/>
      </c>
      <c r="BL30" s="62"/>
      <c r="BM30" s="62" t="str">
        <f t="shared" ref="BM30" si="2151">IF(BM$2=1,"cust complete","")</f>
        <v/>
      </c>
      <c r="BN30" s="907" t="str">
        <f t="shared" ref="BN30" si="2152">IF(BN$2=2,IF(OR(COUNT(BN21:BO21)=0,COUNT(BN21:BO21)=2),"Y","N"),"")</f>
        <v/>
      </c>
      <c r="BO30" s="169" t="str">
        <f t="shared" ref="BO30" si="2153">IF(BO$2=3,IF(OR(COUNT(BN22:BO22)=0,COUNT(BN22:BO22)=2),"Y","N"),"")</f>
        <v/>
      </c>
      <c r="BP30" s="170" t="str">
        <f t="shared" ref="BP30" si="2154">IF(BP$2=4,IF(OR(COUNT(BN23:BO23)=0,COUNT(BN23:BO23)=2),"Y","N"),"")</f>
        <v/>
      </c>
      <c r="BQ30" s="165" t="str">
        <f t="shared" ref="BQ30" si="2155">IF(BQ$2=5,IF(OR(COUNT(BN24:BO24)=0,COUNT(BN24:BO24)=2),"Y","N"),"")</f>
        <v/>
      </c>
      <c r="BR30" s="62"/>
      <c r="BS30" s="62" t="str">
        <f t="shared" ref="BS30" si="2156">IF(BS$2=1,"cust complete","")</f>
        <v/>
      </c>
      <c r="BT30" s="907" t="str">
        <f t="shared" ref="BT30" si="2157">IF(BT$2=2,IF(OR(COUNT(BT21:BU21)=0,COUNT(BT21:BU21)=2),"Y","N"),"")</f>
        <v/>
      </c>
      <c r="BU30" s="169" t="str">
        <f t="shared" ref="BU30" si="2158">IF(BU$2=3,IF(OR(COUNT(BT22:BU22)=0,COUNT(BT22:BU22)=2),"Y","N"),"")</f>
        <v/>
      </c>
      <c r="BV30" s="170" t="str">
        <f t="shared" ref="BV30" si="2159">IF(BV$2=4,IF(OR(COUNT(BT23:BU23)=0,COUNT(BT23:BU23)=2),"Y","N"),"")</f>
        <v/>
      </c>
      <c r="BW30" s="165" t="str">
        <f t="shared" ref="BW30" si="2160">IF(BW$2=5,IF(OR(COUNT(BT24:BU24)=0,COUNT(BT24:BU24)=2),"Y","N"),"")</f>
        <v/>
      </c>
      <c r="BX30" s="62"/>
      <c r="BY30" s="62" t="str">
        <f t="shared" ref="BY30" si="2161">IF(BY$2=1,"cust complete","")</f>
        <v/>
      </c>
      <c r="BZ30" s="907" t="str">
        <f t="shared" ref="BZ30" si="2162">IF(BZ$2=2,IF(OR(COUNT(BZ21:CA21)=0,COUNT(BZ21:CA21)=2),"Y","N"),"")</f>
        <v/>
      </c>
      <c r="CA30" s="169" t="str">
        <f t="shared" ref="CA30" si="2163">IF(CA$2=3,IF(OR(COUNT(BZ22:CA22)=0,COUNT(BZ22:CA22)=2),"Y","N"),"")</f>
        <v/>
      </c>
      <c r="CB30" s="170" t="str">
        <f t="shared" ref="CB30" si="2164">IF(CB$2=4,IF(OR(COUNT(BZ23:CA23)=0,COUNT(BZ23:CA23)=2),"Y","N"),"")</f>
        <v/>
      </c>
      <c r="CC30" s="165" t="str">
        <f t="shared" ref="CC30" si="2165">IF(CC$2=5,IF(OR(COUNT(BZ24:CA24)=0,COUNT(BZ24:CA24)=2),"Y","N"),"")</f>
        <v/>
      </c>
      <c r="CD30" s="62"/>
      <c r="CE30" s="62" t="str">
        <f t="shared" ref="CE30" si="2166">IF(CE$2=1,"cust complete","")</f>
        <v/>
      </c>
      <c r="CF30" s="907" t="str">
        <f t="shared" ref="CF30" si="2167">IF(CF$2=2,IF(OR(COUNT(CF21:CG21)=0,COUNT(CF21:CG21)=2),"Y","N"),"")</f>
        <v/>
      </c>
      <c r="CG30" s="169" t="str">
        <f t="shared" ref="CG30" si="2168">IF(CG$2=3,IF(OR(COUNT(CF22:CG22)=0,COUNT(CF22:CG22)=2),"Y","N"),"")</f>
        <v/>
      </c>
      <c r="CH30" s="170" t="str">
        <f t="shared" ref="CH30" si="2169">IF(CH$2=4,IF(OR(COUNT(CF23:CG23)=0,COUNT(CF23:CG23)=2),"Y","N"),"")</f>
        <v/>
      </c>
      <c r="CI30" s="165" t="str">
        <f t="shared" ref="CI30" si="2170">IF(CI$2=5,IF(OR(COUNT(CF24:CG24)=0,COUNT(CF24:CG24)=2),"Y","N"),"")</f>
        <v/>
      </c>
      <c r="CJ30" s="62"/>
      <c r="CK30" s="62" t="str">
        <f t="shared" ref="CK30" si="2171">IF(CK$2=1,"cust complete","")</f>
        <v/>
      </c>
      <c r="CL30" s="907" t="str">
        <f t="shared" ref="CL30" si="2172">IF(CL$2=2,IF(OR(COUNT(CL21:CM21)=0,COUNT(CL21:CM21)=2),"Y","N"),"")</f>
        <v/>
      </c>
      <c r="CM30" s="169" t="str">
        <f t="shared" ref="CM30" si="2173">IF(CM$2=3,IF(OR(COUNT(CL22:CM22)=0,COUNT(CL22:CM22)=2),"Y","N"),"")</f>
        <v/>
      </c>
      <c r="CN30" s="170" t="str">
        <f t="shared" ref="CN30" si="2174">IF(CN$2=4,IF(OR(COUNT(CL23:CM23)=0,COUNT(CL23:CM23)=2),"Y","N"),"")</f>
        <v/>
      </c>
      <c r="CO30" s="165" t="str">
        <f t="shared" ref="CO30" si="2175">IF(CO$2=5,IF(OR(COUNT(CL24:CM24)=0,COUNT(CL24:CM24)=2),"Y","N"),"")</f>
        <v/>
      </c>
      <c r="CP30" s="62"/>
      <c r="CQ30" s="62" t="str">
        <f t="shared" ref="CQ30" si="2176">IF(CQ$2=1,"cust complete","")</f>
        <v/>
      </c>
      <c r="CR30" s="907" t="str">
        <f t="shared" ref="CR30" si="2177">IF(CR$2=2,IF(OR(COUNT(CR21:CS21)=0,COUNT(CR21:CS21)=2),"Y","N"),"")</f>
        <v/>
      </c>
      <c r="CS30" s="169" t="str">
        <f t="shared" ref="CS30" si="2178">IF(CS$2=3,IF(OR(COUNT(CR22:CS22)=0,COUNT(CR22:CS22)=2),"Y","N"),"")</f>
        <v/>
      </c>
      <c r="CT30" s="170" t="str">
        <f t="shared" ref="CT30" si="2179">IF(CT$2=4,IF(OR(COUNT(CR23:CS23)=0,COUNT(CR23:CS23)=2),"Y","N"),"")</f>
        <v/>
      </c>
      <c r="CU30" s="165" t="str">
        <f t="shared" ref="CU30" si="2180">IF(CU$2=5,IF(OR(COUNT(CR24:CS24)=0,COUNT(CR24:CS24)=2),"Y","N"),"")</f>
        <v/>
      </c>
      <c r="CV30" s="62"/>
      <c r="CW30" s="62" t="str">
        <f t="shared" ref="CW30" si="2181">IF(CW$2=1,"cust complete","")</f>
        <v/>
      </c>
      <c r="CX30" s="907" t="str">
        <f t="shared" ref="CX30" si="2182">IF(CX$2=2,IF(OR(COUNT(CX21:CY21)=0,COUNT(CX21:CY21)=2),"Y","N"),"")</f>
        <v/>
      </c>
      <c r="CY30" s="169" t="str">
        <f t="shared" ref="CY30" si="2183">IF(CY$2=3,IF(OR(COUNT(CX22:CY22)=0,COUNT(CX22:CY22)=2),"Y","N"),"")</f>
        <v/>
      </c>
      <c r="CZ30" s="170" t="str">
        <f t="shared" ref="CZ30" si="2184">IF(CZ$2=4,IF(OR(COUNT(CX23:CY23)=0,COUNT(CX23:CY23)=2),"Y","N"),"")</f>
        <v/>
      </c>
      <c r="DA30" s="165" t="str">
        <f t="shared" ref="DA30" si="2185">IF(DA$2=5,IF(OR(COUNT(CX24:CY24)=0,COUNT(CX24:CY24)=2),"Y","N"),"")</f>
        <v/>
      </c>
      <c r="DB30" s="62"/>
      <c r="DC30" s="62" t="str">
        <f t="shared" ref="DC30" si="2186">IF(DC$2=1,"cust complete","")</f>
        <v/>
      </c>
      <c r="DD30" s="907" t="str">
        <f t="shared" ref="DD30" si="2187">IF(DD$2=2,IF(OR(COUNT(DD21:DE21)=0,COUNT(DD21:DE21)=2),"Y","N"),"")</f>
        <v/>
      </c>
      <c r="DE30" s="169" t="str">
        <f t="shared" ref="DE30" si="2188">IF(DE$2=3,IF(OR(COUNT(DD22:DE22)=0,COUNT(DD22:DE22)=2),"Y","N"),"")</f>
        <v/>
      </c>
      <c r="DF30" s="170" t="str">
        <f t="shared" ref="DF30" si="2189">IF(DF$2=4,IF(OR(COUNT(DD23:DE23)=0,COUNT(DD23:DE23)=2),"Y","N"),"")</f>
        <v/>
      </c>
      <c r="DG30" s="165" t="str">
        <f t="shared" ref="DG30" si="2190">IF(DG$2=5,IF(OR(COUNT(DD24:DE24)=0,COUNT(DD24:DE24)=2),"Y","N"),"")</f>
        <v/>
      </c>
      <c r="DH30" s="62"/>
      <c r="DI30" s="62" t="str">
        <f t="shared" ref="DI30" si="2191">IF(DI$2=1,"cust complete","")</f>
        <v/>
      </c>
      <c r="DJ30" s="907" t="str">
        <f t="shared" ref="DJ30" si="2192">IF(DJ$2=2,IF(OR(COUNT(DJ21:DK21)=0,COUNT(DJ21:DK21)=2),"Y","N"),"")</f>
        <v/>
      </c>
      <c r="DK30" s="169" t="str">
        <f t="shared" ref="DK30" si="2193">IF(DK$2=3,IF(OR(COUNT(DJ22:DK22)=0,COUNT(DJ22:DK22)=2),"Y","N"),"")</f>
        <v/>
      </c>
      <c r="DL30" s="170" t="str">
        <f t="shared" ref="DL30" si="2194">IF(DL$2=4,IF(OR(COUNT(DJ23:DK23)=0,COUNT(DJ23:DK23)=2),"Y","N"),"")</f>
        <v/>
      </c>
      <c r="DM30" s="165" t="str">
        <f t="shared" ref="DM30" si="2195">IF(DM$2=5,IF(OR(COUNT(DJ24:DK24)=0,COUNT(DJ24:DK24)=2),"Y","N"),"")</f>
        <v/>
      </c>
      <c r="DN30" s="62"/>
      <c r="DO30" s="62" t="str">
        <f t="shared" ref="DO30" si="2196">IF(DO$2=1,"cust complete","")</f>
        <v/>
      </c>
      <c r="DP30" s="907" t="str">
        <f t="shared" ref="DP30" si="2197">IF(DP$2=2,IF(OR(COUNT(DP21:DQ21)=0,COUNT(DP21:DQ21)=2),"Y","N"),"")</f>
        <v/>
      </c>
      <c r="DQ30" s="169" t="str">
        <f t="shared" ref="DQ30" si="2198">IF(DQ$2=3,IF(OR(COUNT(DP22:DQ22)=0,COUNT(DP22:DQ22)=2),"Y","N"),"")</f>
        <v/>
      </c>
      <c r="DR30" s="170" t="str">
        <f t="shared" ref="DR30" si="2199">IF(DR$2=4,IF(OR(COUNT(DP23:DQ23)=0,COUNT(DP23:DQ23)=2),"Y","N"),"")</f>
        <v/>
      </c>
      <c r="DS30" s="165" t="str">
        <f t="shared" ref="DS30" si="2200">IF(DS$2=5,IF(OR(COUNT(DP24:DQ24)=0,COUNT(DP24:DQ24)=2),"Y","N"),"")</f>
        <v/>
      </c>
      <c r="DT30" s="62"/>
      <c r="DU30" s="62" t="str">
        <f t="shared" ref="DU30" si="2201">IF(DU$2=1,"cust complete","")</f>
        <v/>
      </c>
      <c r="DV30" s="907" t="str">
        <f t="shared" ref="DV30" si="2202">IF(DV$2=2,IF(OR(COUNT(DV21:DW21)=0,COUNT(DV21:DW21)=2),"Y","N"),"")</f>
        <v/>
      </c>
      <c r="DW30" s="169" t="str">
        <f t="shared" ref="DW30" si="2203">IF(DW$2=3,IF(OR(COUNT(DV22:DW22)=0,COUNT(DV22:DW22)=2),"Y","N"),"")</f>
        <v/>
      </c>
      <c r="DX30" s="170" t="str">
        <f t="shared" ref="DX30" si="2204">IF(DX$2=4,IF(OR(COUNT(DV23:DW23)=0,COUNT(DV23:DW23)=2),"Y","N"),"")</f>
        <v/>
      </c>
      <c r="DY30" s="165" t="str">
        <f t="shared" ref="DY30" si="2205">IF(DY$2=5,IF(OR(COUNT(DV24:DW24)=0,COUNT(DV24:DW24)=2),"Y","N"),"")</f>
        <v/>
      </c>
      <c r="DZ30" s="62"/>
      <c r="EA30" s="62" t="str">
        <f t="shared" ref="EA30" si="2206">IF(EA$2=1,"cust complete","")</f>
        <v/>
      </c>
      <c r="EB30" s="907" t="str">
        <f t="shared" ref="EB30" si="2207">IF(EB$2=2,IF(OR(COUNT(EB21:EC21)=0,COUNT(EB21:EC21)=2),"Y","N"),"")</f>
        <v/>
      </c>
      <c r="EC30" s="169" t="str">
        <f t="shared" ref="EC30" si="2208">IF(EC$2=3,IF(OR(COUNT(EB22:EC22)=0,COUNT(EB22:EC22)=2),"Y","N"),"")</f>
        <v/>
      </c>
      <c r="ED30" s="170" t="str">
        <f t="shared" ref="ED30" si="2209">IF(ED$2=4,IF(OR(COUNT(EB23:EC23)=0,COUNT(EB23:EC23)=2),"Y","N"),"")</f>
        <v/>
      </c>
      <c r="EE30" s="165" t="str">
        <f t="shared" ref="EE30" si="2210">IF(EE$2=5,IF(OR(COUNT(EB24:EC24)=0,COUNT(EB24:EC24)=2),"Y","N"),"")</f>
        <v/>
      </c>
      <c r="EF30" s="62"/>
      <c r="EG30" s="62" t="str">
        <f t="shared" ref="EG30" si="2211">IF(EG$2=1,"cust complete","")</f>
        <v/>
      </c>
      <c r="EH30" s="907" t="str">
        <f t="shared" ref="EH30" si="2212">IF(EH$2=2,IF(OR(COUNT(EH21:EI21)=0,COUNT(EH21:EI21)=2),"Y","N"),"")</f>
        <v/>
      </c>
      <c r="EI30" s="169" t="str">
        <f t="shared" ref="EI30" si="2213">IF(EI$2=3,IF(OR(COUNT(EH22:EI22)=0,COUNT(EH22:EI22)=2),"Y","N"),"")</f>
        <v/>
      </c>
      <c r="EJ30" s="170" t="str">
        <f t="shared" ref="EJ30" si="2214">IF(EJ$2=4,IF(OR(COUNT(EH23:EI23)=0,COUNT(EH23:EI23)=2),"Y","N"),"")</f>
        <v/>
      </c>
      <c r="EK30" s="165" t="str">
        <f t="shared" ref="EK30" si="2215">IF(EK$2=5,IF(OR(COUNT(EH24:EI24)=0,COUNT(EH24:EI24)=2),"Y","N"),"")</f>
        <v/>
      </c>
      <c r="EL30" s="62"/>
      <c r="EM30" s="62" t="str">
        <f t="shared" ref="EM30" si="2216">IF(EM$2=1,"cust complete","")</f>
        <v/>
      </c>
      <c r="EN30" s="907" t="str">
        <f t="shared" ref="EN30" si="2217">IF(EN$2=2,IF(OR(COUNT(EN21:EO21)=0,COUNT(EN21:EO21)=2),"Y","N"),"")</f>
        <v/>
      </c>
      <c r="EO30" s="169" t="str">
        <f t="shared" ref="EO30" si="2218">IF(EO$2=3,IF(OR(COUNT(EN22:EO22)=0,COUNT(EN22:EO22)=2),"Y","N"),"")</f>
        <v/>
      </c>
      <c r="EP30" s="170" t="str">
        <f t="shared" ref="EP30" si="2219">IF(EP$2=4,IF(OR(COUNT(EN23:EO23)=0,COUNT(EN23:EO23)=2),"Y","N"),"")</f>
        <v/>
      </c>
      <c r="EQ30" s="165" t="str">
        <f t="shared" ref="EQ30" si="2220">IF(EQ$2=5,IF(OR(COUNT(EN24:EO24)=0,COUNT(EN24:EO24)=2),"Y","N"),"")</f>
        <v/>
      </c>
      <c r="ER30" s="62"/>
      <c r="ES30" s="62" t="str">
        <f t="shared" ref="ES30" si="2221">IF(ES$2=1,"cust complete","")</f>
        <v/>
      </c>
      <c r="ET30" s="907" t="str">
        <f t="shared" ref="ET30" si="2222">IF(ET$2=2,IF(OR(COUNT(ET21:EU21)=0,COUNT(ET21:EU21)=2),"Y","N"),"")</f>
        <v/>
      </c>
      <c r="EU30" s="169" t="str">
        <f t="shared" ref="EU30" si="2223">IF(EU$2=3,IF(OR(COUNT(ET22:EU22)=0,COUNT(ET22:EU22)=2),"Y","N"),"")</f>
        <v/>
      </c>
      <c r="EV30" s="170" t="str">
        <f t="shared" ref="EV30" si="2224">IF(EV$2=4,IF(OR(COUNT(ET23:EU23)=0,COUNT(ET23:EU23)=2),"Y","N"),"")</f>
        <v/>
      </c>
      <c r="EW30" s="165" t="str">
        <f t="shared" ref="EW30" si="2225">IF(EW$2=5,IF(OR(COUNT(ET24:EU24)=0,COUNT(ET24:EU24)=2),"Y","N"),"")</f>
        <v/>
      </c>
      <c r="EX30" s="62"/>
      <c r="EY30" s="62" t="str">
        <f t="shared" ref="EY30" si="2226">IF(EY$2=1,"cust complete","")</f>
        <v/>
      </c>
      <c r="EZ30" s="907" t="str">
        <f t="shared" ref="EZ30" si="2227">IF(EZ$2=2,IF(OR(COUNT(EZ21:FA21)=0,COUNT(EZ21:FA21)=2),"Y","N"),"")</f>
        <v/>
      </c>
      <c r="FA30" s="169" t="str">
        <f t="shared" ref="FA30" si="2228">IF(FA$2=3,IF(OR(COUNT(EZ22:FA22)=0,COUNT(EZ22:FA22)=2),"Y","N"),"")</f>
        <v/>
      </c>
      <c r="FB30" s="170" t="str">
        <f t="shared" ref="FB30" si="2229">IF(FB$2=4,IF(OR(COUNT(EZ23:FA23)=0,COUNT(EZ23:FA23)=2),"Y","N"),"")</f>
        <v/>
      </c>
      <c r="FC30" s="165" t="str">
        <f t="shared" ref="FC30" si="2230">IF(FC$2=5,IF(OR(COUNT(EZ24:FA24)=0,COUNT(EZ24:FA24)=2),"Y","N"),"")</f>
        <v/>
      </c>
      <c r="FD30" s="62"/>
      <c r="FE30" s="62" t="str">
        <f t="shared" ref="FE30" si="2231">IF(FE$2=1,"cust complete","")</f>
        <v/>
      </c>
      <c r="FF30" s="907" t="str">
        <f t="shared" ref="FF30" si="2232">IF(FF$2=2,IF(OR(COUNT(FF21:FG21)=0,COUNT(FF21:FG21)=2),"Y","N"),"")</f>
        <v/>
      </c>
      <c r="FG30" s="169" t="str">
        <f t="shared" ref="FG30" si="2233">IF(FG$2=3,IF(OR(COUNT(FF22:FG22)=0,COUNT(FF22:FG22)=2),"Y","N"),"")</f>
        <v/>
      </c>
      <c r="FH30" s="170" t="str">
        <f t="shared" ref="FH30" si="2234">IF(FH$2=4,IF(OR(COUNT(FF23:FG23)=0,COUNT(FF23:FG23)=2),"Y","N"),"")</f>
        <v/>
      </c>
      <c r="FI30" s="165" t="str">
        <f t="shared" ref="FI30" si="2235">IF(FI$2=5,IF(OR(COUNT(FF24:FG24)=0,COUNT(FF24:FG24)=2),"Y","N"),"")</f>
        <v/>
      </c>
      <c r="FJ30" s="62"/>
      <c r="FK30" s="62" t="str">
        <f t="shared" ref="FK30" si="2236">IF(FK$2=1,"cust complete","")</f>
        <v/>
      </c>
      <c r="FL30" s="907" t="str">
        <f t="shared" ref="FL30" si="2237">IF(FL$2=2,IF(OR(COUNT(FL21:FM21)=0,COUNT(FL21:FM21)=2),"Y","N"),"")</f>
        <v/>
      </c>
      <c r="FM30" s="169" t="str">
        <f t="shared" ref="FM30" si="2238">IF(FM$2=3,IF(OR(COUNT(FL22:FM22)=0,COUNT(FL22:FM22)=2),"Y","N"),"")</f>
        <v/>
      </c>
      <c r="FN30" s="170" t="str">
        <f t="shared" ref="FN30" si="2239">IF(FN$2=4,IF(OR(COUNT(FL23:FM23)=0,COUNT(FL23:FM23)=2),"Y","N"),"")</f>
        <v/>
      </c>
      <c r="FO30" s="165" t="str">
        <f t="shared" ref="FO30" si="2240">IF(FO$2=5,IF(OR(COUNT(FL24:FM24)=0,COUNT(FL24:FM24)=2),"Y","N"),"")</f>
        <v/>
      </c>
      <c r="FP30" s="62"/>
      <c r="FQ30" s="62" t="str">
        <f t="shared" ref="FQ30" si="2241">IF(FQ$2=1,"cust complete","")</f>
        <v/>
      </c>
      <c r="FR30" s="907" t="str">
        <f t="shared" ref="FR30" si="2242">IF(FR$2=2,IF(OR(COUNT(FR21:FS21)=0,COUNT(FR21:FS21)=2),"Y","N"),"")</f>
        <v/>
      </c>
      <c r="FS30" s="169" t="str">
        <f t="shared" ref="FS30" si="2243">IF(FS$2=3,IF(OR(COUNT(FR22:FS22)=0,COUNT(FR22:FS22)=2),"Y","N"),"")</f>
        <v/>
      </c>
      <c r="FT30" s="170" t="str">
        <f t="shared" ref="FT30" si="2244">IF(FT$2=4,IF(OR(COUNT(FR23:FS23)=0,COUNT(FR23:FS23)=2),"Y","N"),"")</f>
        <v/>
      </c>
      <c r="FU30" s="165" t="str">
        <f t="shared" ref="FU30" si="2245">IF(FU$2=5,IF(OR(COUNT(FR24:FS24)=0,COUNT(FR24:FS24)=2),"Y","N"),"")</f>
        <v/>
      </c>
      <c r="FV30" s="62"/>
      <c r="FW30" s="62" t="str">
        <f t="shared" ref="FW30" si="2246">IF(FW$2=1,"cust complete","")</f>
        <v/>
      </c>
      <c r="FX30" s="907" t="str">
        <f t="shared" ref="FX30" si="2247">IF(FX$2=2,IF(OR(COUNT(FX21:FY21)=0,COUNT(FX21:FY21)=2),"Y","N"),"")</f>
        <v/>
      </c>
      <c r="FY30" s="169" t="str">
        <f t="shared" ref="FY30" si="2248">IF(FY$2=3,IF(OR(COUNT(FX22:FY22)=0,COUNT(FX22:FY22)=2),"Y","N"),"")</f>
        <v/>
      </c>
      <c r="FZ30" s="170" t="str">
        <f t="shared" ref="FZ30" si="2249">IF(FZ$2=4,IF(OR(COUNT(FX23:FY23)=0,COUNT(FX23:FY23)=2),"Y","N"),"")</f>
        <v/>
      </c>
      <c r="GA30" s="165" t="str">
        <f t="shared" ref="GA30" si="2250">IF(GA$2=5,IF(OR(COUNT(FX24:FY24)=0,COUNT(FX24:FY24)=2),"Y","N"),"")</f>
        <v/>
      </c>
      <c r="GB30" s="62"/>
      <c r="GC30" s="62" t="str">
        <f t="shared" ref="GC30" si="2251">IF(GC$2=1,"cust complete","")</f>
        <v/>
      </c>
      <c r="GD30" s="907" t="str">
        <f t="shared" ref="GD30" si="2252">IF(GD$2=2,IF(OR(COUNT(GD21:GE21)=0,COUNT(GD21:GE21)=2),"Y","N"),"")</f>
        <v/>
      </c>
      <c r="GE30" s="169" t="str">
        <f t="shared" ref="GE30" si="2253">IF(GE$2=3,IF(OR(COUNT(GD22:GE22)=0,COUNT(GD22:GE22)=2),"Y","N"),"")</f>
        <v/>
      </c>
      <c r="GF30" s="170" t="str">
        <f t="shared" ref="GF30" si="2254">IF(GF$2=4,IF(OR(COUNT(GD23:GE23)=0,COUNT(GD23:GE23)=2),"Y","N"),"")</f>
        <v/>
      </c>
      <c r="GG30" s="165" t="str">
        <f t="shared" ref="GG30" si="2255">IF(GG$2=5,IF(OR(COUNT(GD24:GE24)=0,COUNT(GD24:GE24)=2),"Y","N"),"")</f>
        <v/>
      </c>
      <c r="GH30" s="62"/>
      <c r="GI30" s="62" t="str">
        <f t="shared" ref="GI30" si="2256">IF(GI$2=1,"cust complete","")</f>
        <v/>
      </c>
      <c r="GJ30" s="907" t="str">
        <f t="shared" ref="GJ30" si="2257">IF(GJ$2=2,IF(OR(COUNT(GJ21:GK21)=0,COUNT(GJ21:GK21)=2),"Y","N"),"")</f>
        <v/>
      </c>
      <c r="GK30" s="169" t="str">
        <f t="shared" ref="GK30" si="2258">IF(GK$2=3,IF(OR(COUNT(GJ22:GK22)=0,COUNT(GJ22:GK22)=2),"Y","N"),"")</f>
        <v/>
      </c>
      <c r="GL30" s="170" t="str">
        <f t="shared" ref="GL30" si="2259">IF(GL$2=4,IF(OR(COUNT(GJ23:GK23)=0,COUNT(GJ23:GK23)=2),"Y","N"),"")</f>
        <v/>
      </c>
      <c r="GM30" s="165" t="str">
        <f t="shared" ref="GM30" si="2260">IF(GM$2=5,IF(OR(COUNT(GJ24:GK24)=0,COUNT(GJ24:GK24)=2),"Y","N"),"")</f>
        <v/>
      </c>
      <c r="GN30" s="62"/>
      <c r="GO30" s="62" t="str">
        <f t="shared" ref="GO30" si="2261">IF(GO$2=1,"cust complete","")</f>
        <v/>
      </c>
      <c r="GP30" s="907" t="str">
        <f t="shared" ref="GP30" si="2262">IF(GP$2=2,IF(OR(COUNT(GP21:GQ21)=0,COUNT(GP21:GQ21)=2),"Y","N"),"")</f>
        <v/>
      </c>
      <c r="GQ30" s="169" t="str">
        <f t="shared" ref="GQ30" si="2263">IF(GQ$2=3,IF(OR(COUNT(GP22:GQ22)=0,COUNT(GP22:GQ22)=2),"Y","N"),"")</f>
        <v/>
      </c>
      <c r="GR30" s="170" t="str">
        <f t="shared" ref="GR30" si="2264">IF(GR$2=4,IF(OR(COUNT(GP23:GQ23)=0,COUNT(GP23:GQ23)=2),"Y","N"),"")</f>
        <v/>
      </c>
      <c r="GS30" s="165" t="str">
        <f t="shared" ref="GS30" si="2265">IF(GS$2=5,IF(OR(COUNT(GP24:GQ24)=0,COUNT(GP24:GQ24)=2),"Y","N"),"")</f>
        <v/>
      </c>
      <c r="GT30" s="62"/>
      <c r="GU30" s="62" t="str">
        <f t="shared" ref="GU30" si="2266">IF(GU$2=1,"cust complete","")</f>
        <v/>
      </c>
      <c r="GV30" s="907" t="str">
        <f t="shared" ref="GV30" si="2267">IF(GV$2=2,IF(OR(COUNT(GV21:GW21)=0,COUNT(GV21:GW21)=2),"Y","N"),"")</f>
        <v/>
      </c>
      <c r="GW30" s="169" t="str">
        <f t="shared" ref="GW30" si="2268">IF(GW$2=3,IF(OR(COUNT(GV22:GW22)=0,COUNT(GV22:GW22)=2),"Y","N"),"")</f>
        <v/>
      </c>
      <c r="GX30" s="170" t="str">
        <f t="shared" ref="GX30" si="2269">IF(GX$2=4,IF(OR(COUNT(GV23:GW23)=0,COUNT(GV23:GW23)=2),"Y","N"),"")</f>
        <v/>
      </c>
      <c r="GY30" s="165" t="str">
        <f t="shared" ref="GY30" si="2270">IF(GY$2=5,IF(OR(COUNT(GV24:GW24)=0,COUNT(GV24:GW24)=2),"Y","N"),"")</f>
        <v/>
      </c>
      <c r="GZ30" s="62"/>
      <c r="HA30" s="62" t="str">
        <f t="shared" ref="HA30" si="2271">IF(HA$2=1,"cust complete","")</f>
        <v/>
      </c>
      <c r="HB30" s="907" t="str">
        <f t="shared" ref="HB30" si="2272">IF(HB$2=2,IF(OR(COUNT(HB21:HC21)=0,COUNT(HB21:HC21)=2),"Y","N"),"")</f>
        <v/>
      </c>
      <c r="HC30" s="169" t="str">
        <f t="shared" ref="HC30" si="2273">IF(HC$2=3,IF(OR(COUNT(HB22:HC22)=0,COUNT(HB22:HC22)=2),"Y","N"),"")</f>
        <v/>
      </c>
      <c r="HD30" s="170" t="str">
        <f t="shared" ref="HD30" si="2274">IF(HD$2=4,IF(OR(COUNT(HB23:HC23)=0,COUNT(HB23:HC23)=2),"Y","N"),"")</f>
        <v/>
      </c>
      <c r="HE30" s="165" t="str">
        <f t="shared" ref="HE30" si="2275">IF(HE$2=5,IF(OR(COUNT(HB24:HC24)=0,COUNT(HB24:HC24)=2),"Y","N"),"")</f>
        <v/>
      </c>
      <c r="HF30" s="62"/>
      <c r="HG30" s="62" t="str">
        <f t="shared" ref="HG30" si="2276">IF(HG$2=1,"cust complete","")</f>
        <v/>
      </c>
      <c r="HH30" s="907" t="str">
        <f t="shared" ref="HH30" si="2277">IF(HH$2=2,IF(OR(COUNT(HH21:HI21)=0,COUNT(HH21:HI21)=2),"Y","N"),"")</f>
        <v/>
      </c>
      <c r="HI30" s="169" t="str">
        <f t="shared" ref="HI30" si="2278">IF(HI$2=3,IF(OR(COUNT(HH22:HI22)=0,COUNT(HH22:HI22)=2),"Y","N"),"")</f>
        <v/>
      </c>
      <c r="HJ30" s="170" t="str">
        <f t="shared" ref="HJ30" si="2279">IF(HJ$2=4,IF(OR(COUNT(HH23:HI23)=0,COUNT(HH23:HI23)=2),"Y","N"),"")</f>
        <v/>
      </c>
      <c r="HK30" s="165" t="str">
        <f t="shared" ref="HK30" si="2280">IF(HK$2=5,IF(OR(COUNT(HH24:HI24)=0,COUNT(HH24:HI24)=2),"Y","N"),"")</f>
        <v/>
      </c>
      <c r="HL30" s="62"/>
      <c r="HM30" s="62" t="str">
        <f t="shared" ref="HM30" si="2281">IF(HM$2=1,"cust complete","")</f>
        <v/>
      </c>
      <c r="HN30" s="907" t="str">
        <f t="shared" ref="HN30" si="2282">IF(HN$2=2,IF(OR(COUNT(HN21:HO21)=0,COUNT(HN21:HO21)=2),"Y","N"),"")</f>
        <v/>
      </c>
      <c r="HO30" s="169" t="str">
        <f t="shared" ref="HO30" si="2283">IF(HO$2=3,IF(OR(COUNT(HN22:HO22)=0,COUNT(HN22:HO22)=2),"Y","N"),"")</f>
        <v/>
      </c>
      <c r="HP30" s="170" t="str">
        <f t="shared" ref="HP30" si="2284">IF(HP$2=4,IF(OR(COUNT(HN23:HO23)=0,COUNT(HN23:HO23)=2),"Y","N"),"")</f>
        <v/>
      </c>
      <c r="HQ30" s="165" t="str">
        <f t="shared" ref="HQ30" si="2285">IF(HQ$2=5,IF(OR(COUNT(HN24:HO24)=0,COUNT(HN24:HO24)=2),"Y","N"),"")</f>
        <v/>
      </c>
      <c r="HR30" s="62"/>
      <c r="HS30" s="62" t="str">
        <f t="shared" ref="HS30" si="2286">IF(HS$2=1,"cust complete","")</f>
        <v/>
      </c>
      <c r="HT30" s="907" t="str">
        <f t="shared" ref="HT30" si="2287">IF(HT$2=2,IF(OR(COUNT(HT21:HU21)=0,COUNT(HT21:HU21)=2),"Y","N"),"")</f>
        <v/>
      </c>
      <c r="HU30" s="169" t="str">
        <f t="shared" ref="HU30" si="2288">IF(HU$2=3,IF(OR(COUNT(HT22:HU22)=0,COUNT(HT22:HU22)=2),"Y","N"),"")</f>
        <v/>
      </c>
      <c r="HV30" s="170" t="str">
        <f t="shared" ref="HV30" si="2289">IF(HV$2=4,IF(OR(COUNT(HT23:HU23)=0,COUNT(HT23:HU23)=2),"Y","N"),"")</f>
        <v/>
      </c>
      <c r="HW30" s="165" t="str">
        <f t="shared" ref="HW30" si="2290">IF(HW$2=5,IF(OR(COUNT(HT24:HU24)=0,COUNT(HT24:HU24)=2),"Y","N"),"")</f>
        <v/>
      </c>
      <c r="HX30" s="62"/>
      <c r="HY30" s="62" t="str">
        <f t="shared" ref="HY30" si="2291">IF(HY$2=1,"cust complete","")</f>
        <v/>
      </c>
      <c r="HZ30" s="907" t="str">
        <f t="shared" ref="HZ30" si="2292">IF(HZ$2=2,IF(OR(COUNT(HZ21:IA21)=0,COUNT(HZ21:IA21)=2),"Y","N"),"")</f>
        <v/>
      </c>
      <c r="IA30" s="169" t="str">
        <f t="shared" ref="IA30" si="2293">IF(IA$2=3,IF(OR(COUNT(HZ22:IA22)=0,COUNT(HZ22:IA22)=2),"Y","N"),"")</f>
        <v/>
      </c>
      <c r="IB30" s="170" t="str">
        <f t="shared" ref="IB30" si="2294">IF(IB$2=4,IF(OR(COUNT(HZ23:IA23)=0,COUNT(HZ23:IA23)=2),"Y","N"),"")</f>
        <v/>
      </c>
      <c r="IC30" s="165" t="str">
        <f t="shared" ref="IC30" si="2295">IF(IC$2=5,IF(OR(COUNT(HZ24:IA24)=0,COUNT(HZ24:IA24)=2),"Y","N"),"")</f>
        <v/>
      </c>
      <c r="ID30" s="62"/>
      <c r="IE30" s="62" t="str">
        <f t="shared" ref="IE30" si="2296">IF(IE$2=1,"cust complete","")</f>
        <v/>
      </c>
      <c r="IF30" s="907" t="str">
        <f t="shared" ref="IF30" si="2297">IF(IF$2=2,IF(OR(COUNT(IF21:IG21)=0,COUNT(IF21:IG21)=2),"Y","N"),"")</f>
        <v/>
      </c>
      <c r="IG30" s="169" t="str">
        <f t="shared" ref="IG30" si="2298">IF(IG$2=3,IF(OR(COUNT(IF22:IG22)=0,COUNT(IF22:IG22)=2),"Y","N"),"")</f>
        <v/>
      </c>
      <c r="IH30" s="170" t="str">
        <f t="shared" ref="IH30" si="2299">IF(IH$2=4,IF(OR(COUNT(IF23:IG23)=0,COUNT(IF23:IG23)=2),"Y","N"),"")</f>
        <v/>
      </c>
      <c r="II30" s="165" t="str">
        <f t="shared" ref="II30" si="2300">IF(II$2=5,IF(OR(COUNT(IF24:IG24)=0,COUNT(IF24:IG24)=2),"Y","N"),"")</f>
        <v/>
      </c>
      <c r="IJ30" s="62"/>
      <c r="IK30" s="62" t="str">
        <f t="shared" ref="IK30" si="2301">IF(IK$2=1,"cust complete","")</f>
        <v/>
      </c>
      <c r="IL30" s="907" t="str">
        <f t="shared" ref="IL30" si="2302">IF(IL$2=2,IF(OR(COUNT(IL21:IM21)=0,COUNT(IL21:IM21)=2),"Y","N"),"")</f>
        <v/>
      </c>
      <c r="IM30" s="169" t="str">
        <f t="shared" ref="IM30" si="2303">IF(IM$2=3,IF(OR(COUNT(IL22:IM22)=0,COUNT(IL22:IM22)=2),"Y","N"),"")</f>
        <v/>
      </c>
      <c r="IN30" s="170" t="str">
        <f t="shared" ref="IN30" si="2304">IF(IN$2=4,IF(OR(COUNT(IL23:IM23)=0,COUNT(IL23:IM23)=2),"Y","N"),"")</f>
        <v/>
      </c>
      <c r="IO30" s="165" t="str">
        <f t="shared" ref="IO30" si="2305">IF(IO$2=5,IF(OR(COUNT(IL24:IM24)=0,COUNT(IL24:IM24)=2),"Y","N"),"")</f>
        <v/>
      </c>
      <c r="IP30" s="62"/>
      <c r="IQ30" s="62" t="str">
        <f t="shared" ref="IQ30" si="2306">IF(IQ$2=1,"cust complete","")</f>
        <v/>
      </c>
      <c r="IR30" s="907" t="str">
        <f t="shared" ref="IR30" si="2307">IF(IR$2=2,IF(OR(COUNT(IR21:IS21)=0,COUNT(IR21:IS21)=2),"Y","N"),"")</f>
        <v/>
      </c>
      <c r="IS30" s="169" t="str">
        <f t="shared" ref="IS30" si="2308">IF(IS$2=3,IF(OR(COUNT(IR22:IS22)=0,COUNT(IR22:IS22)=2),"Y","N"),"")</f>
        <v/>
      </c>
      <c r="IT30" s="170" t="str">
        <f t="shared" ref="IT30" si="2309">IF(IT$2=4,IF(OR(COUNT(IR23:IS23)=0,COUNT(IR23:IS23)=2),"Y","N"),"")</f>
        <v/>
      </c>
      <c r="IU30" s="165" t="str">
        <f t="shared" ref="IU30" si="2310">IF(IU$2=5,IF(OR(COUNT(IR24:IS24)=0,COUNT(IR24:IS24)=2),"Y","N"),"")</f>
        <v/>
      </c>
      <c r="IV30" s="62"/>
      <c r="IW30" s="62" t="str">
        <f t="shared" ref="IW30" si="2311">IF(IW$2=1,"cust complete","")</f>
        <v/>
      </c>
      <c r="IX30" s="907" t="str">
        <f t="shared" ref="IX30" si="2312">IF(IX$2=2,IF(OR(COUNT(IX21:IY21)=0,COUNT(IX21:IY21)=2),"Y","N"),"")</f>
        <v/>
      </c>
      <c r="IY30" s="169" t="str">
        <f t="shared" ref="IY30" si="2313">IF(IY$2=3,IF(OR(COUNT(IX22:IY22)=0,COUNT(IX22:IY22)=2),"Y","N"),"")</f>
        <v/>
      </c>
      <c r="IZ30" s="170" t="str">
        <f t="shared" ref="IZ30" si="2314">IF(IZ$2=4,IF(OR(COUNT(IX23:IY23)=0,COUNT(IX23:IY23)=2),"Y","N"),"")</f>
        <v/>
      </c>
      <c r="JA30" s="165" t="str">
        <f t="shared" ref="JA30" si="2315">IF(JA$2=5,IF(OR(COUNT(IX24:IY24)=0,COUNT(IX24:IY24)=2),"Y","N"),"")</f>
        <v/>
      </c>
      <c r="JB30" s="62"/>
      <c r="JC30" s="62" t="str">
        <f t="shared" ref="JC30" si="2316">IF(JC$2=1,"cust complete","")</f>
        <v/>
      </c>
      <c r="JD30" s="907" t="str">
        <f t="shared" ref="JD30" si="2317">IF(JD$2=2,IF(OR(COUNT(JD21:JE21)=0,COUNT(JD21:JE21)=2),"Y","N"),"")</f>
        <v/>
      </c>
      <c r="JE30" s="169" t="str">
        <f t="shared" ref="JE30" si="2318">IF(JE$2=3,IF(OR(COUNT(JD22:JE22)=0,COUNT(JD22:JE22)=2),"Y","N"),"")</f>
        <v/>
      </c>
      <c r="JF30" s="170" t="str">
        <f t="shared" ref="JF30" si="2319">IF(JF$2=4,IF(OR(COUNT(JD23:JE23)=0,COUNT(JD23:JE23)=2),"Y","N"),"")</f>
        <v/>
      </c>
      <c r="JG30" s="165" t="str">
        <f t="shared" ref="JG30" si="2320">IF(JG$2=5,IF(OR(COUNT(JD24:JE24)=0,COUNT(JD24:JE24)=2),"Y","N"),"")</f>
        <v/>
      </c>
      <c r="JH30" s="62"/>
      <c r="JI30" s="62" t="str">
        <f t="shared" ref="JI30" si="2321">IF(JI$2=1,"cust complete","")</f>
        <v/>
      </c>
      <c r="JJ30" s="907" t="str">
        <f t="shared" ref="JJ30" si="2322">IF(JJ$2=2,IF(OR(COUNT(JJ21:JK21)=0,COUNT(JJ21:JK21)=2),"Y","N"),"")</f>
        <v/>
      </c>
      <c r="JK30" s="169" t="str">
        <f t="shared" ref="JK30" si="2323">IF(JK$2=3,IF(OR(COUNT(JJ22:JK22)=0,COUNT(JJ22:JK22)=2),"Y","N"),"")</f>
        <v/>
      </c>
      <c r="JL30" s="170" t="str">
        <f t="shared" ref="JL30" si="2324">IF(JL$2=4,IF(OR(COUNT(JJ23:JK23)=0,COUNT(JJ23:JK23)=2),"Y","N"),"")</f>
        <v/>
      </c>
      <c r="JM30" s="165" t="str">
        <f t="shared" ref="JM30" si="2325">IF(JM$2=5,IF(OR(COUNT(JJ24:JK24)=0,COUNT(JJ24:JK24)=2),"Y","N"),"")</f>
        <v/>
      </c>
      <c r="JN30" s="62"/>
      <c r="JO30" s="62" t="str">
        <f t="shared" ref="JO30" si="2326">IF(JO$2=1,"cust complete","")</f>
        <v/>
      </c>
      <c r="JP30" s="907" t="str">
        <f t="shared" ref="JP30" si="2327">IF(JP$2=2,IF(OR(COUNT(JP21:JQ21)=0,COUNT(JP21:JQ21)=2),"Y","N"),"")</f>
        <v/>
      </c>
      <c r="JQ30" s="169" t="str">
        <f t="shared" ref="JQ30" si="2328">IF(JQ$2=3,IF(OR(COUNT(JP22:JQ22)=0,COUNT(JP22:JQ22)=2),"Y","N"),"")</f>
        <v/>
      </c>
      <c r="JR30" s="170" t="str">
        <f t="shared" ref="JR30" si="2329">IF(JR$2=4,IF(OR(COUNT(JP23:JQ23)=0,COUNT(JP23:JQ23)=2),"Y","N"),"")</f>
        <v/>
      </c>
      <c r="JS30" s="165" t="str">
        <f t="shared" ref="JS30" si="2330">IF(JS$2=5,IF(OR(COUNT(JP24:JQ24)=0,COUNT(JP24:JQ24)=2),"Y","N"),"")</f>
        <v/>
      </c>
      <c r="JT30" s="62"/>
      <c r="JU30" s="62" t="str">
        <f t="shared" ref="JU30" si="2331">IF(JU$2=1,"cust complete","")</f>
        <v/>
      </c>
      <c r="JV30" s="907" t="str">
        <f t="shared" ref="JV30" si="2332">IF(JV$2=2,IF(OR(COUNT(JV21:JW21)=0,COUNT(JV21:JW21)=2),"Y","N"),"")</f>
        <v/>
      </c>
      <c r="JW30" s="169" t="str">
        <f t="shared" ref="JW30" si="2333">IF(JW$2=3,IF(OR(COUNT(JV22:JW22)=0,COUNT(JV22:JW22)=2),"Y","N"),"")</f>
        <v/>
      </c>
      <c r="JX30" s="170" t="str">
        <f t="shared" ref="JX30" si="2334">IF(JX$2=4,IF(OR(COUNT(JV23:JW23)=0,COUNT(JV23:JW23)=2),"Y","N"),"")</f>
        <v/>
      </c>
      <c r="JY30" s="165" t="str">
        <f t="shared" ref="JY30" si="2335">IF(JY$2=5,IF(OR(COUNT(JV24:JW24)=0,COUNT(JV24:JW24)=2),"Y","N"),"")</f>
        <v/>
      </c>
      <c r="JZ30" s="62"/>
      <c r="KA30" s="62" t="str">
        <f t="shared" ref="KA30" si="2336">IF(KA$2=1,"cust complete","")</f>
        <v/>
      </c>
      <c r="KB30" s="907" t="str">
        <f t="shared" ref="KB30" si="2337">IF(KB$2=2,IF(OR(COUNT(KB21:KC21)=0,COUNT(KB21:KC21)=2),"Y","N"),"")</f>
        <v/>
      </c>
      <c r="KC30" s="169" t="str">
        <f t="shared" ref="KC30" si="2338">IF(KC$2=3,IF(OR(COUNT(KB22:KC22)=0,COUNT(KB22:KC22)=2),"Y","N"),"")</f>
        <v/>
      </c>
      <c r="KD30" s="170" t="str">
        <f t="shared" ref="KD30" si="2339">IF(KD$2=4,IF(OR(COUNT(KB23:KC23)=0,COUNT(KB23:KC23)=2),"Y","N"),"")</f>
        <v/>
      </c>
      <c r="KE30" s="165" t="str">
        <f t="shared" ref="KE30" si="2340">IF(KE$2=5,IF(OR(COUNT(KB24:KC24)=0,COUNT(KB24:KC24)=2),"Y","N"),"")</f>
        <v/>
      </c>
      <c r="KF30" s="62"/>
      <c r="KG30" s="62" t="str">
        <f t="shared" ref="KG30" si="2341">IF(KG$2=1,"cust complete","")</f>
        <v/>
      </c>
      <c r="KH30" s="907" t="str">
        <f t="shared" ref="KH30" si="2342">IF(KH$2=2,IF(OR(COUNT(KH21:KI21)=0,COUNT(KH21:KI21)=2),"Y","N"),"")</f>
        <v/>
      </c>
      <c r="KI30" s="169" t="str">
        <f t="shared" ref="KI30" si="2343">IF(KI$2=3,IF(OR(COUNT(KH22:KI22)=0,COUNT(KH22:KI22)=2),"Y","N"),"")</f>
        <v/>
      </c>
      <c r="KJ30" s="170" t="str">
        <f t="shared" ref="KJ30" si="2344">IF(KJ$2=4,IF(OR(COUNT(KH23:KI23)=0,COUNT(KH23:KI23)=2),"Y","N"),"")</f>
        <v/>
      </c>
      <c r="KK30" s="165" t="str">
        <f t="shared" ref="KK30" si="2345">IF(KK$2=5,IF(OR(COUNT(KH24:KI24)=0,COUNT(KH24:KI24)=2),"Y","N"),"")</f>
        <v/>
      </c>
      <c r="KL30" s="62"/>
      <c r="KM30" s="62" t="str">
        <f t="shared" ref="KM30" si="2346">IF(KM$2=1,"cust complete","")</f>
        <v/>
      </c>
      <c r="KN30" s="907" t="str">
        <f t="shared" ref="KN30" si="2347">IF(KN$2=2,IF(OR(COUNT(KN21:KO21)=0,COUNT(KN21:KO21)=2),"Y","N"),"")</f>
        <v/>
      </c>
      <c r="KO30" s="169" t="str">
        <f t="shared" ref="KO30" si="2348">IF(KO$2=3,IF(OR(COUNT(KN22:KO22)=0,COUNT(KN22:KO22)=2),"Y","N"),"")</f>
        <v/>
      </c>
      <c r="KP30" s="170" t="str">
        <f t="shared" ref="KP30" si="2349">IF(KP$2=4,IF(OR(COUNT(KN23:KO23)=0,COUNT(KN23:KO23)=2),"Y","N"),"")</f>
        <v/>
      </c>
      <c r="KQ30" s="165" t="str">
        <f t="shared" ref="KQ30" si="2350">IF(KQ$2=5,IF(OR(COUNT(KN24:KO24)=0,COUNT(KN24:KO24)=2),"Y","N"),"")</f>
        <v/>
      </c>
      <c r="KR30" s="62"/>
      <c r="KS30" s="62" t="str">
        <f t="shared" ref="KS30" si="2351">IF(KS$2=1,"cust complete","")</f>
        <v/>
      </c>
      <c r="KT30" s="907" t="str">
        <f t="shared" ref="KT30" si="2352">IF(KT$2=2,IF(OR(COUNT(KT21:KU21)=0,COUNT(KT21:KU21)=2),"Y","N"),"")</f>
        <v/>
      </c>
      <c r="KU30" s="169" t="str">
        <f t="shared" ref="KU30" si="2353">IF(KU$2=3,IF(OR(COUNT(KT22:KU22)=0,COUNT(KT22:KU22)=2),"Y","N"),"")</f>
        <v/>
      </c>
      <c r="KV30" s="170" t="str">
        <f t="shared" ref="KV30" si="2354">IF(KV$2=4,IF(OR(COUNT(KT23:KU23)=0,COUNT(KT23:KU23)=2),"Y","N"),"")</f>
        <v/>
      </c>
      <c r="KW30" s="165" t="str">
        <f t="shared" ref="KW30" si="2355">IF(KW$2=5,IF(OR(COUNT(KT24:KU24)=0,COUNT(KT24:KU24)=2),"Y","N"),"")</f>
        <v/>
      </c>
      <c r="KX30" s="62"/>
      <c r="KY30" s="62" t="str">
        <f t="shared" ref="KY30" si="2356">IF(KY$2=1,"cust complete","")</f>
        <v/>
      </c>
      <c r="KZ30" s="907" t="str">
        <f t="shared" ref="KZ30" si="2357">IF(KZ$2=2,IF(OR(COUNT(KZ21:LA21)=0,COUNT(KZ21:LA21)=2),"Y","N"),"")</f>
        <v/>
      </c>
      <c r="LA30" s="169" t="str">
        <f t="shared" ref="LA30" si="2358">IF(LA$2=3,IF(OR(COUNT(KZ22:LA22)=0,COUNT(KZ22:LA22)=2),"Y","N"),"")</f>
        <v/>
      </c>
      <c r="LB30" s="170" t="str">
        <f t="shared" ref="LB30" si="2359">IF(LB$2=4,IF(OR(COUNT(KZ23:LA23)=0,COUNT(KZ23:LA23)=2),"Y","N"),"")</f>
        <v/>
      </c>
      <c r="LC30" s="165" t="str">
        <f t="shared" ref="LC30" si="2360">IF(LC$2=5,IF(OR(COUNT(KZ24:LA24)=0,COUNT(KZ24:LA24)=2),"Y","N"),"")</f>
        <v/>
      </c>
      <c r="LD30" s="62"/>
    </row>
    <row r="31" spans="1:316" s="71" customFormat="1" ht="6" customHeight="1" x14ac:dyDescent="0.2">
      <c r="A31" s="62"/>
      <c r="B31" s="62"/>
      <c r="C31" s="62"/>
      <c r="D31" s="62"/>
      <c r="E31" s="62"/>
      <c r="F31" s="62" t="s">
        <v>77</v>
      </c>
      <c r="G31" s="114"/>
      <c r="K31" s="116"/>
      <c r="L31" s="116"/>
      <c r="M31" s="140"/>
      <c r="N31" s="117"/>
      <c r="P31" s="72"/>
      <c r="Q31" s="832"/>
      <c r="R31" s="282"/>
      <c r="S31" s="832"/>
      <c r="T31" s="832"/>
      <c r="U31" s="120"/>
      <c r="V31" s="72"/>
      <c r="W31" s="832"/>
      <c r="X31" s="282"/>
      <c r="Y31" s="832"/>
      <c r="Z31" s="832"/>
      <c r="AA31" s="122"/>
      <c r="AB31" s="72"/>
      <c r="AC31" s="832"/>
      <c r="AD31" s="282"/>
      <c r="AE31" s="832"/>
      <c r="AF31" s="832"/>
      <c r="AG31" s="122"/>
      <c r="AH31" s="72"/>
      <c r="AI31" s="832"/>
      <c r="AJ31" s="282"/>
      <c r="AK31" s="136"/>
      <c r="AL31" s="137"/>
      <c r="AM31" s="122"/>
      <c r="AN31" s="72"/>
      <c r="AO31" s="832"/>
      <c r="AP31" s="282"/>
      <c r="AQ31" s="136"/>
      <c r="AR31" s="137"/>
      <c r="AS31" s="122"/>
      <c r="AT31" s="72"/>
      <c r="AU31" s="832"/>
      <c r="AV31" s="282"/>
      <c r="AW31" s="136"/>
      <c r="AX31" s="137"/>
      <c r="AY31" s="122"/>
      <c r="AZ31" s="72"/>
      <c r="BA31" s="832"/>
      <c r="BB31" s="282"/>
      <c r="BC31" s="136"/>
      <c r="BD31" s="137"/>
      <c r="BE31" s="122"/>
      <c r="BF31" s="72"/>
      <c r="BG31" s="832"/>
      <c r="BH31" s="282"/>
      <c r="BI31" s="136"/>
      <c r="BJ31" s="137"/>
      <c r="BK31" s="122"/>
      <c r="BL31" s="72"/>
      <c r="BM31" s="832"/>
      <c r="BN31" s="282"/>
      <c r="BO31" s="136"/>
      <c r="BP31" s="137"/>
      <c r="BQ31" s="122"/>
      <c r="BR31" s="72"/>
      <c r="BS31" s="832"/>
      <c r="BT31" s="282"/>
      <c r="BU31" s="136"/>
      <c r="BV31" s="137"/>
      <c r="BW31" s="122"/>
      <c r="BX31" s="72"/>
      <c r="BY31" s="832"/>
      <c r="BZ31" s="282"/>
      <c r="CA31" s="136"/>
      <c r="CB31" s="137"/>
      <c r="CC31" s="122"/>
      <c r="CD31" s="72"/>
      <c r="CE31" s="832"/>
      <c r="CF31" s="282"/>
      <c r="CG31" s="136"/>
      <c r="CH31" s="137"/>
      <c r="CI31" s="122"/>
      <c r="CJ31" s="72"/>
      <c r="CK31" s="832"/>
      <c r="CL31" s="282"/>
      <c r="CM31" s="136"/>
      <c r="CN31" s="137"/>
      <c r="CO31" s="122"/>
      <c r="CP31" s="72"/>
      <c r="CQ31" s="832"/>
      <c r="CR31" s="282"/>
      <c r="CS31" s="136"/>
      <c r="CT31" s="137"/>
      <c r="CU31" s="122"/>
      <c r="CV31" s="72"/>
      <c r="CW31" s="832"/>
      <c r="CX31" s="282"/>
      <c r="CY31" s="136"/>
      <c r="CZ31" s="137"/>
      <c r="DA31" s="122"/>
      <c r="DB31" s="72"/>
      <c r="DC31" s="832"/>
      <c r="DD31" s="282"/>
      <c r="DE31" s="136"/>
      <c r="DF31" s="137"/>
      <c r="DG31" s="122"/>
      <c r="DH31" s="72"/>
      <c r="DI31" s="832"/>
      <c r="DJ31" s="282"/>
      <c r="DK31" s="136"/>
      <c r="DL31" s="137"/>
      <c r="DM31" s="122"/>
      <c r="DN31" s="72"/>
      <c r="DO31" s="832"/>
      <c r="DP31" s="282"/>
      <c r="DQ31" s="136"/>
      <c r="DR31" s="137"/>
      <c r="DS31" s="122"/>
      <c r="DT31" s="72"/>
      <c r="DU31" s="832"/>
      <c r="DV31" s="282"/>
      <c r="DW31" s="136"/>
      <c r="DX31" s="137"/>
      <c r="DY31" s="122"/>
      <c r="DZ31" s="72"/>
      <c r="EA31" s="832"/>
      <c r="EB31" s="282"/>
      <c r="EC31" s="136"/>
      <c r="ED31" s="137"/>
      <c r="EE31" s="122"/>
      <c r="EF31" s="72"/>
      <c r="EG31" s="832"/>
      <c r="EH31" s="282"/>
      <c r="EI31" s="136"/>
      <c r="EJ31" s="137"/>
      <c r="EK31" s="122"/>
      <c r="EL31" s="72"/>
      <c r="EM31" s="832"/>
      <c r="EN31" s="282"/>
      <c r="EO31" s="136"/>
      <c r="EP31" s="137"/>
      <c r="EQ31" s="122"/>
      <c r="ER31" s="72"/>
      <c r="ES31" s="832"/>
      <c r="ET31" s="282"/>
      <c r="EU31" s="136"/>
      <c r="EV31" s="137"/>
      <c r="EW31" s="122"/>
      <c r="EX31" s="72"/>
      <c r="EY31" s="832"/>
      <c r="EZ31" s="282"/>
      <c r="FA31" s="136"/>
      <c r="FB31" s="137"/>
      <c r="FC31" s="122"/>
      <c r="FD31" s="72"/>
      <c r="FE31" s="832"/>
      <c r="FF31" s="282"/>
      <c r="FG31" s="136"/>
      <c r="FH31" s="137"/>
      <c r="FI31" s="122"/>
      <c r="FJ31" s="72"/>
      <c r="FK31" s="832"/>
      <c r="FL31" s="282"/>
      <c r="FM31" s="136"/>
      <c r="FN31" s="137"/>
      <c r="FO31" s="122"/>
      <c r="FP31" s="72"/>
      <c r="FQ31" s="832"/>
      <c r="FR31" s="282"/>
      <c r="FS31" s="136"/>
      <c r="FT31" s="137"/>
      <c r="FU31" s="122"/>
      <c r="FV31" s="72"/>
      <c r="FW31" s="832"/>
      <c r="FX31" s="282"/>
      <c r="FY31" s="136"/>
      <c r="FZ31" s="137"/>
      <c r="GA31" s="122"/>
      <c r="GB31" s="72"/>
      <c r="GC31" s="832"/>
      <c r="GD31" s="282"/>
      <c r="GE31" s="136"/>
      <c r="GF31" s="137"/>
      <c r="GG31" s="122"/>
      <c r="GH31" s="72"/>
      <c r="GI31" s="832"/>
      <c r="GJ31" s="282"/>
      <c r="GK31" s="136"/>
      <c r="GL31" s="137"/>
      <c r="GM31" s="122"/>
      <c r="GN31" s="72"/>
      <c r="GO31" s="832"/>
      <c r="GP31" s="282"/>
      <c r="GQ31" s="136"/>
      <c r="GR31" s="137"/>
      <c r="GS31" s="122"/>
      <c r="GT31" s="72"/>
      <c r="GU31" s="832"/>
      <c r="GV31" s="282"/>
      <c r="GW31" s="136"/>
      <c r="GX31" s="137"/>
      <c r="GY31" s="122"/>
      <c r="GZ31" s="72"/>
      <c r="HA31" s="832"/>
      <c r="HB31" s="282"/>
      <c r="HC31" s="136"/>
      <c r="HD31" s="137"/>
      <c r="HE31" s="122"/>
      <c r="HF31" s="72"/>
      <c r="HG31" s="832"/>
      <c r="HH31" s="282"/>
      <c r="HI31" s="136"/>
      <c r="HJ31" s="137"/>
      <c r="HK31" s="122"/>
      <c r="HL31" s="72"/>
      <c r="HM31" s="832"/>
      <c r="HN31" s="282"/>
      <c r="HO31" s="136"/>
      <c r="HP31" s="137"/>
      <c r="HQ31" s="122"/>
      <c r="HR31" s="72"/>
      <c r="HS31" s="832"/>
      <c r="HT31" s="282"/>
      <c r="HU31" s="136"/>
      <c r="HV31" s="137"/>
      <c r="HW31" s="122"/>
      <c r="HX31" s="72"/>
      <c r="HY31" s="832"/>
      <c r="HZ31" s="282"/>
      <c r="IA31" s="136"/>
      <c r="IB31" s="137"/>
      <c r="IC31" s="122"/>
      <c r="ID31" s="72"/>
      <c r="IE31" s="832"/>
      <c r="IF31" s="282"/>
      <c r="IG31" s="136"/>
      <c r="IH31" s="137"/>
      <c r="II31" s="122"/>
      <c r="IJ31" s="72"/>
      <c r="IK31" s="832"/>
      <c r="IL31" s="282"/>
      <c r="IM31" s="136"/>
      <c r="IN31" s="137"/>
      <c r="IO31" s="122"/>
      <c r="IP31" s="72"/>
      <c r="IQ31" s="832"/>
      <c r="IR31" s="282"/>
      <c r="IS31" s="136"/>
      <c r="IT31" s="137"/>
      <c r="IU31" s="122"/>
      <c r="IV31" s="72"/>
      <c r="IW31" s="832"/>
      <c r="IX31" s="282"/>
      <c r="IY31" s="136"/>
      <c r="IZ31" s="137"/>
      <c r="JA31" s="122"/>
      <c r="JB31" s="72"/>
      <c r="JC31" s="832"/>
      <c r="JD31" s="282"/>
      <c r="JE31" s="136"/>
      <c r="JF31" s="138"/>
      <c r="JG31" s="122"/>
      <c r="JH31" s="72"/>
      <c r="JJ31" s="909"/>
      <c r="JK31" s="126"/>
      <c r="JL31" s="127"/>
      <c r="JM31" s="122"/>
      <c r="JP31" s="909"/>
      <c r="JQ31" s="126"/>
      <c r="JR31" s="127"/>
      <c r="JS31" s="122"/>
      <c r="JV31" s="909"/>
      <c r="JW31" s="126"/>
      <c r="JX31" s="127"/>
      <c r="JY31" s="122"/>
      <c r="KB31" s="909"/>
      <c r="KC31" s="126"/>
      <c r="KD31" s="127"/>
      <c r="KE31" s="122"/>
      <c r="KH31" s="909"/>
      <c r="KI31" s="126"/>
      <c r="KJ31" s="127"/>
      <c r="KK31" s="122"/>
      <c r="KN31" s="909"/>
      <c r="KO31" s="126"/>
      <c r="KP31" s="127"/>
      <c r="KQ31" s="122"/>
      <c r="KT31" s="909"/>
      <c r="KU31" s="126"/>
      <c r="KV31" s="127"/>
      <c r="KW31" s="122"/>
      <c r="KZ31" s="909"/>
      <c r="LA31" s="126"/>
      <c r="LB31" s="127"/>
      <c r="LC31" s="122"/>
    </row>
    <row r="32" spans="1:316" s="74" customFormat="1" ht="12.75" customHeight="1" x14ac:dyDescent="0.2">
      <c r="A32" s="78"/>
      <c r="B32" s="78"/>
      <c r="C32" s="78"/>
      <c r="D32" s="78"/>
      <c r="E32" s="78"/>
      <c r="F32" s="78" t="s">
        <v>77</v>
      </c>
      <c r="G32" s="191"/>
      <c r="H32" s="82"/>
      <c r="I32" s="82"/>
      <c r="J32" s="82" t="s">
        <v>55</v>
      </c>
      <c r="K32" s="173"/>
      <c r="L32" s="173"/>
      <c r="M32" s="174"/>
      <c r="N32" s="175"/>
      <c r="O32" s="82"/>
      <c r="P32" s="83"/>
      <c r="Q32" s="176"/>
      <c r="R32" s="176"/>
      <c r="S32" s="176"/>
      <c r="T32" s="176"/>
      <c r="U32" s="177">
        <f>IF(U$2=5,U25-U28,"")</f>
        <v>0</v>
      </c>
      <c r="V32" s="178"/>
      <c r="W32" s="176"/>
      <c r="X32" s="176"/>
      <c r="Y32" s="176"/>
      <c r="Z32" s="176"/>
      <c r="AA32" s="177">
        <f t="shared" ref="AA32" si="2361">IF(AA$2=5,AA25-AA28,"")</f>
        <v>0</v>
      </c>
      <c r="AB32" s="178"/>
      <c r="AC32" s="176"/>
      <c r="AD32" s="176"/>
      <c r="AE32" s="176"/>
      <c r="AF32" s="176"/>
      <c r="AG32" s="177">
        <f t="shared" ref="AG32" si="2362">IF(AG$2=5,AG25-AG28,"")</f>
        <v>0</v>
      </c>
      <c r="AH32" s="178"/>
      <c r="AI32" s="176"/>
      <c r="AJ32" s="176"/>
      <c r="AK32" s="176"/>
      <c r="AL32" s="176"/>
      <c r="AM32" s="177" t="str">
        <f t="shared" ref="AM32" si="2363">IF(AM$2=5,AM25-AM28,"")</f>
        <v/>
      </c>
      <c r="AN32" s="178"/>
      <c r="AO32" s="176"/>
      <c r="AP32" s="176"/>
      <c r="AQ32" s="176"/>
      <c r="AR32" s="176"/>
      <c r="AS32" s="177" t="str">
        <f t="shared" ref="AS32" si="2364">IF(AS$2=5,AS25-AS28,"")</f>
        <v/>
      </c>
      <c r="AT32" s="178"/>
      <c r="AU32" s="176"/>
      <c r="AV32" s="176"/>
      <c r="AW32" s="176"/>
      <c r="AX32" s="176"/>
      <c r="AY32" s="177" t="str">
        <f t="shared" ref="AY32" si="2365">IF(AY$2=5,AY25-AY28,"")</f>
        <v/>
      </c>
      <c r="AZ32" s="178"/>
      <c r="BA32" s="176"/>
      <c r="BB32" s="176"/>
      <c r="BC32" s="176"/>
      <c r="BD32" s="176"/>
      <c r="BE32" s="177" t="str">
        <f t="shared" ref="BE32" si="2366">IF(BE$2=5,BE25-BE28,"")</f>
        <v/>
      </c>
      <c r="BF32" s="178"/>
      <c r="BG32" s="176"/>
      <c r="BH32" s="176"/>
      <c r="BI32" s="176"/>
      <c r="BJ32" s="176"/>
      <c r="BK32" s="177" t="str">
        <f t="shared" ref="BK32" si="2367">IF(BK$2=5,BK25-BK28,"")</f>
        <v/>
      </c>
      <c r="BL32" s="178"/>
      <c r="BM32" s="176"/>
      <c r="BN32" s="176"/>
      <c r="BO32" s="176"/>
      <c r="BP32" s="176"/>
      <c r="BQ32" s="177" t="str">
        <f t="shared" ref="BQ32" si="2368">IF(BQ$2=5,BQ25-BQ28,"")</f>
        <v/>
      </c>
      <c r="BR32" s="178"/>
      <c r="BS32" s="176"/>
      <c r="BT32" s="176"/>
      <c r="BU32" s="176"/>
      <c r="BV32" s="176"/>
      <c r="BW32" s="177" t="str">
        <f t="shared" ref="BW32" si="2369">IF(BW$2=5,BW25-BW28,"")</f>
        <v/>
      </c>
      <c r="BX32" s="178"/>
      <c r="BY32" s="176"/>
      <c r="BZ32" s="176"/>
      <c r="CA32" s="176"/>
      <c r="CB32" s="176"/>
      <c r="CC32" s="177" t="str">
        <f t="shared" ref="CC32" si="2370">IF(CC$2=5,CC25-CC28,"")</f>
        <v/>
      </c>
      <c r="CD32" s="178"/>
      <c r="CE32" s="176"/>
      <c r="CF32" s="176"/>
      <c r="CG32" s="176"/>
      <c r="CH32" s="176"/>
      <c r="CI32" s="177" t="str">
        <f t="shared" ref="CI32" si="2371">IF(CI$2=5,CI25-CI28,"")</f>
        <v/>
      </c>
      <c r="CJ32" s="178"/>
      <c r="CK32" s="176"/>
      <c r="CL32" s="176"/>
      <c r="CM32" s="176"/>
      <c r="CN32" s="176"/>
      <c r="CO32" s="177" t="str">
        <f t="shared" ref="CO32" si="2372">IF(CO$2=5,CO25-CO28,"")</f>
        <v/>
      </c>
      <c r="CP32" s="178"/>
      <c r="CQ32" s="176"/>
      <c r="CR32" s="176"/>
      <c r="CS32" s="176"/>
      <c r="CT32" s="176"/>
      <c r="CU32" s="177" t="str">
        <f t="shared" ref="CU32" si="2373">IF(CU$2=5,CU25-CU28,"")</f>
        <v/>
      </c>
      <c r="CV32" s="178"/>
      <c r="CW32" s="176"/>
      <c r="CX32" s="176"/>
      <c r="CY32" s="176"/>
      <c r="CZ32" s="176"/>
      <c r="DA32" s="177" t="str">
        <f t="shared" ref="DA32" si="2374">IF(DA$2=5,DA25-DA28,"")</f>
        <v/>
      </c>
      <c r="DB32" s="178"/>
      <c r="DC32" s="176"/>
      <c r="DD32" s="176"/>
      <c r="DE32" s="176"/>
      <c r="DF32" s="176"/>
      <c r="DG32" s="177" t="str">
        <f t="shared" ref="DG32" si="2375">IF(DG$2=5,DG25-DG28,"")</f>
        <v/>
      </c>
      <c r="DH32" s="178"/>
      <c r="DI32" s="176"/>
      <c r="DJ32" s="176"/>
      <c r="DK32" s="176"/>
      <c r="DL32" s="176"/>
      <c r="DM32" s="177" t="str">
        <f t="shared" ref="DM32" si="2376">IF(DM$2=5,DM25-DM28,"")</f>
        <v/>
      </c>
      <c r="DN32" s="178"/>
      <c r="DO32" s="176"/>
      <c r="DP32" s="176"/>
      <c r="DQ32" s="176"/>
      <c r="DR32" s="176"/>
      <c r="DS32" s="177" t="str">
        <f t="shared" ref="DS32" si="2377">IF(DS$2=5,DS25-DS28,"")</f>
        <v/>
      </c>
      <c r="DT32" s="178"/>
      <c r="DU32" s="176"/>
      <c r="DV32" s="176"/>
      <c r="DW32" s="176"/>
      <c r="DX32" s="176"/>
      <c r="DY32" s="177" t="str">
        <f t="shared" ref="DY32" si="2378">IF(DY$2=5,DY25-DY28,"")</f>
        <v/>
      </c>
      <c r="DZ32" s="178"/>
      <c r="EA32" s="176"/>
      <c r="EB32" s="176"/>
      <c r="EC32" s="176"/>
      <c r="ED32" s="176"/>
      <c r="EE32" s="177" t="str">
        <f t="shared" ref="EE32" si="2379">IF(EE$2=5,EE25-EE28,"")</f>
        <v/>
      </c>
      <c r="EF32" s="178"/>
      <c r="EG32" s="176"/>
      <c r="EH32" s="176"/>
      <c r="EI32" s="176"/>
      <c r="EJ32" s="176"/>
      <c r="EK32" s="177" t="str">
        <f t="shared" ref="EK32" si="2380">IF(EK$2=5,EK25-EK28,"")</f>
        <v/>
      </c>
      <c r="EL32" s="178"/>
      <c r="EM32" s="176"/>
      <c r="EN32" s="176"/>
      <c r="EO32" s="176"/>
      <c r="EP32" s="176"/>
      <c r="EQ32" s="177" t="str">
        <f t="shared" ref="EQ32" si="2381">IF(EQ$2=5,EQ25-EQ28,"")</f>
        <v/>
      </c>
      <c r="ER32" s="178"/>
      <c r="ES32" s="176"/>
      <c r="ET32" s="176"/>
      <c r="EU32" s="176"/>
      <c r="EV32" s="176"/>
      <c r="EW32" s="177" t="str">
        <f t="shared" ref="EW32" si="2382">IF(EW$2=5,EW25-EW28,"")</f>
        <v/>
      </c>
      <c r="EX32" s="178"/>
      <c r="EY32" s="176"/>
      <c r="EZ32" s="176"/>
      <c r="FA32" s="176"/>
      <c r="FB32" s="176"/>
      <c r="FC32" s="177" t="str">
        <f t="shared" ref="FC32" si="2383">IF(FC$2=5,FC25-FC28,"")</f>
        <v/>
      </c>
      <c r="FD32" s="178"/>
      <c r="FE32" s="176"/>
      <c r="FF32" s="176"/>
      <c r="FG32" s="176"/>
      <c r="FH32" s="176"/>
      <c r="FI32" s="177" t="str">
        <f t="shared" ref="FI32" si="2384">IF(FI$2=5,FI25-FI28,"")</f>
        <v/>
      </c>
      <c r="FJ32" s="178"/>
      <c r="FK32" s="176"/>
      <c r="FL32" s="176"/>
      <c r="FM32" s="176"/>
      <c r="FN32" s="176"/>
      <c r="FO32" s="177" t="str">
        <f t="shared" ref="FO32" si="2385">IF(FO$2=5,FO25-FO28,"")</f>
        <v/>
      </c>
      <c r="FP32" s="178"/>
      <c r="FQ32" s="176"/>
      <c r="FR32" s="176"/>
      <c r="FS32" s="176"/>
      <c r="FT32" s="176"/>
      <c r="FU32" s="177" t="str">
        <f t="shared" ref="FU32" si="2386">IF(FU$2=5,FU25-FU28,"")</f>
        <v/>
      </c>
      <c r="FV32" s="178"/>
      <c r="FW32" s="176"/>
      <c r="FX32" s="176"/>
      <c r="FY32" s="176"/>
      <c r="FZ32" s="176"/>
      <c r="GA32" s="177" t="str">
        <f t="shared" ref="GA32" si="2387">IF(GA$2=5,GA25-GA28,"")</f>
        <v/>
      </c>
      <c r="GB32" s="178"/>
      <c r="GC32" s="176"/>
      <c r="GD32" s="176"/>
      <c r="GE32" s="176"/>
      <c r="GF32" s="176"/>
      <c r="GG32" s="177" t="str">
        <f t="shared" ref="GG32" si="2388">IF(GG$2=5,GG25-GG28,"")</f>
        <v/>
      </c>
      <c r="GH32" s="178"/>
      <c r="GI32" s="176"/>
      <c r="GJ32" s="176"/>
      <c r="GK32" s="176"/>
      <c r="GL32" s="176"/>
      <c r="GM32" s="177" t="str">
        <f t="shared" ref="GM32" si="2389">IF(GM$2=5,GM25-GM28,"")</f>
        <v/>
      </c>
      <c r="GN32" s="178"/>
      <c r="GO32" s="176"/>
      <c r="GP32" s="176"/>
      <c r="GQ32" s="176"/>
      <c r="GR32" s="176"/>
      <c r="GS32" s="177" t="str">
        <f t="shared" ref="GS32" si="2390">IF(GS$2=5,GS25-GS28,"")</f>
        <v/>
      </c>
      <c r="GT32" s="178"/>
      <c r="GU32" s="176"/>
      <c r="GV32" s="176"/>
      <c r="GW32" s="176"/>
      <c r="GX32" s="176"/>
      <c r="GY32" s="177" t="str">
        <f t="shared" ref="GY32" si="2391">IF(GY$2=5,GY25-GY28,"")</f>
        <v/>
      </c>
      <c r="GZ32" s="178"/>
      <c r="HA32" s="176"/>
      <c r="HB32" s="176"/>
      <c r="HC32" s="176"/>
      <c r="HD32" s="176"/>
      <c r="HE32" s="177" t="str">
        <f t="shared" ref="HE32" si="2392">IF(HE$2=5,HE25-HE28,"")</f>
        <v/>
      </c>
      <c r="HF32" s="178"/>
      <c r="HG32" s="176"/>
      <c r="HH32" s="176"/>
      <c r="HI32" s="176"/>
      <c r="HJ32" s="176"/>
      <c r="HK32" s="177" t="str">
        <f t="shared" ref="HK32" si="2393">IF(HK$2=5,HK25-HK28,"")</f>
        <v/>
      </c>
      <c r="HL32" s="178"/>
      <c r="HM32" s="176"/>
      <c r="HN32" s="176"/>
      <c r="HO32" s="176"/>
      <c r="HP32" s="176"/>
      <c r="HQ32" s="177" t="str">
        <f t="shared" ref="HQ32" si="2394">IF(HQ$2=5,HQ25-HQ28,"")</f>
        <v/>
      </c>
      <c r="HR32" s="178"/>
      <c r="HS32" s="176"/>
      <c r="HT32" s="176"/>
      <c r="HU32" s="176"/>
      <c r="HV32" s="176"/>
      <c r="HW32" s="177" t="str">
        <f t="shared" ref="HW32" si="2395">IF(HW$2=5,HW25-HW28,"")</f>
        <v/>
      </c>
      <c r="HX32" s="178"/>
      <c r="HY32" s="176"/>
      <c r="HZ32" s="176"/>
      <c r="IA32" s="176"/>
      <c r="IB32" s="176"/>
      <c r="IC32" s="177" t="str">
        <f t="shared" ref="IC32" si="2396">IF(IC$2=5,IC25-IC28,"")</f>
        <v/>
      </c>
      <c r="ID32" s="178"/>
      <c r="IE32" s="176"/>
      <c r="IF32" s="176"/>
      <c r="IG32" s="176"/>
      <c r="IH32" s="176"/>
      <c r="II32" s="177" t="str">
        <f t="shared" ref="II32" si="2397">IF(II$2=5,II25-II28,"")</f>
        <v/>
      </c>
      <c r="IJ32" s="178"/>
      <c r="IK32" s="176"/>
      <c r="IL32" s="176"/>
      <c r="IM32" s="176"/>
      <c r="IN32" s="176"/>
      <c r="IO32" s="177" t="str">
        <f t="shared" ref="IO32" si="2398">IF(IO$2=5,IO25-IO28,"")</f>
        <v/>
      </c>
      <c r="IP32" s="178"/>
      <c r="IQ32" s="176"/>
      <c r="IR32" s="176"/>
      <c r="IS32" s="176"/>
      <c r="IT32" s="176"/>
      <c r="IU32" s="177" t="str">
        <f t="shared" ref="IU32" si="2399">IF(IU$2=5,IU25-IU28,"")</f>
        <v/>
      </c>
      <c r="IV32" s="178"/>
      <c r="IW32" s="176"/>
      <c r="IX32" s="176"/>
      <c r="IY32" s="176"/>
      <c r="IZ32" s="176"/>
      <c r="JA32" s="177" t="str">
        <f t="shared" ref="JA32" si="2400">IF(JA$2=5,JA25-JA28,"")</f>
        <v/>
      </c>
      <c r="JB32" s="178"/>
      <c r="JC32" s="176"/>
      <c r="JD32" s="176"/>
      <c r="JE32" s="176"/>
      <c r="JF32" s="176"/>
      <c r="JG32" s="177" t="str">
        <f t="shared" ref="JG32" si="2401">IF(JG$2=5,JG25-JG28,"")</f>
        <v/>
      </c>
      <c r="JH32" s="178"/>
      <c r="JI32" s="176"/>
      <c r="JJ32" s="176"/>
      <c r="JK32" s="176"/>
      <c r="JL32" s="176"/>
      <c r="JM32" s="177" t="str">
        <f t="shared" ref="JM32" si="2402">IF(JM$2=5,JM25-JM28,"")</f>
        <v/>
      </c>
      <c r="JN32" s="176"/>
      <c r="JO32" s="176"/>
      <c r="JP32" s="176"/>
      <c r="JQ32" s="176"/>
      <c r="JR32" s="176"/>
      <c r="JS32" s="177" t="str">
        <f t="shared" ref="JS32" si="2403">IF(JS$2=5,JS25-JS28,"")</f>
        <v/>
      </c>
      <c r="JT32" s="176"/>
      <c r="JU32" s="176"/>
      <c r="JV32" s="176"/>
      <c r="JW32" s="176"/>
      <c r="JX32" s="176"/>
      <c r="JY32" s="177" t="str">
        <f t="shared" ref="JY32" si="2404">IF(JY$2=5,JY25-JY28,"")</f>
        <v/>
      </c>
      <c r="JZ32" s="176"/>
      <c r="KA32" s="176"/>
      <c r="KB32" s="176"/>
      <c r="KC32" s="176"/>
      <c r="KD32" s="176"/>
      <c r="KE32" s="177" t="str">
        <f t="shared" ref="KE32" si="2405">IF(KE$2=5,KE25-KE28,"")</f>
        <v/>
      </c>
      <c r="KF32" s="176"/>
      <c r="KG32" s="176"/>
      <c r="KH32" s="176"/>
      <c r="KI32" s="176"/>
      <c r="KJ32" s="176"/>
      <c r="KK32" s="177" t="str">
        <f t="shared" ref="KK32" si="2406">IF(KK$2=5,KK25-KK28,"")</f>
        <v/>
      </c>
      <c r="KL32" s="176"/>
      <c r="KM32" s="176"/>
      <c r="KN32" s="176"/>
      <c r="KO32" s="176"/>
      <c r="KP32" s="176"/>
      <c r="KQ32" s="177" t="str">
        <f t="shared" ref="KQ32" si="2407">IF(KQ$2=5,KQ25-KQ28,"")</f>
        <v/>
      </c>
      <c r="KR32" s="176"/>
      <c r="KS32" s="176"/>
      <c r="KT32" s="176"/>
      <c r="KU32" s="176"/>
      <c r="KV32" s="176"/>
      <c r="KW32" s="177" t="str">
        <f t="shared" ref="KW32" si="2408">IF(KW$2=5,KW25-KW28,"")</f>
        <v/>
      </c>
      <c r="KX32" s="176"/>
      <c r="KY32" s="176"/>
      <c r="KZ32" s="176"/>
      <c r="LA32" s="176"/>
      <c r="LB32" s="176"/>
      <c r="LC32" s="177" t="str">
        <f t="shared" ref="LC32" si="2409">IF(LC$2=5,LC25-LC28,"")</f>
        <v/>
      </c>
      <c r="LD32" s="176"/>
    </row>
    <row r="33" spans="1:320" s="71" customFormat="1" ht="12.75" customHeight="1" x14ac:dyDescent="0.2">
      <c r="A33" s="62"/>
      <c r="B33" s="62"/>
      <c r="C33" s="62"/>
      <c r="D33" s="62"/>
      <c r="E33" s="62"/>
      <c r="F33" s="62" t="s">
        <v>77</v>
      </c>
      <c r="G33" s="114"/>
      <c r="K33" s="116"/>
      <c r="L33" s="116"/>
      <c r="M33" s="140"/>
      <c r="N33" s="117"/>
      <c r="P33" s="72"/>
      <c r="Q33" s="832"/>
      <c r="R33" s="282"/>
      <c r="S33" s="832"/>
      <c r="T33" s="832"/>
      <c r="U33" s="120"/>
      <c r="V33" s="72"/>
      <c r="W33" s="832"/>
      <c r="X33" s="282"/>
      <c r="Y33" s="832"/>
      <c r="Z33" s="832"/>
      <c r="AA33" s="122"/>
      <c r="AB33" s="72"/>
      <c r="AC33" s="832"/>
      <c r="AD33" s="282"/>
      <c r="AE33" s="832"/>
      <c r="AF33" s="832"/>
      <c r="AG33" s="122"/>
      <c r="AH33" s="72"/>
      <c r="AI33" s="832"/>
      <c r="AJ33" s="282"/>
      <c r="AK33" s="136"/>
      <c r="AL33" s="137"/>
      <c r="AM33" s="122"/>
      <c r="AN33" s="72"/>
      <c r="AO33" s="832"/>
      <c r="AP33" s="282"/>
      <c r="AQ33" s="136"/>
      <c r="AR33" s="137"/>
      <c r="AS33" s="122"/>
      <c r="AT33" s="72"/>
      <c r="AU33" s="832"/>
      <c r="AV33" s="282"/>
      <c r="AW33" s="136"/>
      <c r="AX33" s="137"/>
      <c r="AY33" s="122"/>
      <c r="AZ33" s="72"/>
      <c r="BA33" s="832"/>
      <c r="BB33" s="282"/>
      <c r="BC33" s="136"/>
      <c r="BD33" s="137"/>
      <c r="BE33" s="122"/>
      <c r="BF33" s="72"/>
      <c r="BG33" s="832"/>
      <c r="BH33" s="282"/>
      <c r="BI33" s="136"/>
      <c r="BJ33" s="137"/>
      <c r="BK33" s="122"/>
      <c r="BL33" s="72"/>
      <c r="BM33" s="832"/>
      <c r="BN33" s="282"/>
      <c r="BO33" s="136"/>
      <c r="BP33" s="137"/>
      <c r="BQ33" s="122"/>
      <c r="BR33" s="72"/>
      <c r="BS33" s="832"/>
      <c r="BT33" s="282"/>
      <c r="BU33" s="136"/>
      <c r="BV33" s="137"/>
      <c r="BW33" s="122"/>
      <c r="BX33" s="72"/>
      <c r="BY33" s="832"/>
      <c r="BZ33" s="282"/>
      <c r="CA33" s="136"/>
      <c r="CB33" s="137"/>
      <c r="CC33" s="122"/>
      <c r="CD33" s="72"/>
      <c r="CE33" s="832"/>
      <c r="CF33" s="282"/>
      <c r="CG33" s="136"/>
      <c r="CH33" s="137"/>
      <c r="CI33" s="122"/>
      <c r="CJ33" s="72"/>
      <c r="CK33" s="832"/>
      <c r="CL33" s="282"/>
      <c r="CM33" s="136"/>
      <c r="CN33" s="137"/>
      <c r="CO33" s="122"/>
      <c r="CP33" s="72"/>
      <c r="CQ33" s="832"/>
      <c r="CR33" s="282"/>
      <c r="CS33" s="136"/>
      <c r="CT33" s="137"/>
      <c r="CU33" s="122"/>
      <c r="CV33" s="72"/>
      <c r="CW33" s="832"/>
      <c r="CX33" s="282"/>
      <c r="CY33" s="136"/>
      <c r="CZ33" s="137"/>
      <c r="DA33" s="122"/>
      <c r="DB33" s="72"/>
      <c r="DC33" s="832"/>
      <c r="DD33" s="282"/>
      <c r="DE33" s="136"/>
      <c r="DF33" s="137"/>
      <c r="DG33" s="122"/>
      <c r="DH33" s="72"/>
      <c r="DI33" s="832"/>
      <c r="DJ33" s="282"/>
      <c r="DK33" s="136"/>
      <c r="DL33" s="137"/>
      <c r="DM33" s="122"/>
      <c r="DN33" s="72"/>
      <c r="DO33" s="832"/>
      <c r="DP33" s="282"/>
      <c r="DQ33" s="136"/>
      <c r="DR33" s="137"/>
      <c r="DS33" s="122"/>
      <c r="DT33" s="72"/>
      <c r="DU33" s="832"/>
      <c r="DV33" s="282"/>
      <c r="DW33" s="136"/>
      <c r="DX33" s="137"/>
      <c r="DY33" s="122"/>
      <c r="DZ33" s="72"/>
      <c r="EA33" s="179"/>
      <c r="EB33" s="283"/>
      <c r="EC33" s="123"/>
      <c r="ED33" s="133"/>
      <c r="EE33" s="122"/>
      <c r="EF33" s="72"/>
      <c r="EG33" s="179"/>
      <c r="EH33" s="283"/>
      <c r="EI33" s="123"/>
      <c r="EJ33" s="133"/>
      <c r="EK33" s="122"/>
      <c r="EL33" s="72"/>
      <c r="EM33" s="179"/>
      <c r="EN33" s="283"/>
      <c r="EO33" s="123"/>
      <c r="EP33" s="133"/>
      <c r="EQ33" s="122"/>
      <c r="ER33" s="72"/>
      <c r="ES33" s="179"/>
      <c r="ET33" s="283"/>
      <c r="EU33" s="123"/>
      <c r="EV33" s="133"/>
      <c r="EW33" s="122"/>
      <c r="EX33" s="72"/>
      <c r="EY33" s="179"/>
      <c r="EZ33" s="283"/>
      <c r="FA33" s="123"/>
      <c r="FB33" s="133"/>
      <c r="FC33" s="122"/>
      <c r="FD33" s="72"/>
      <c r="FE33" s="179"/>
      <c r="FF33" s="283"/>
      <c r="FG33" s="123"/>
      <c r="FH33" s="133"/>
      <c r="FI33" s="122"/>
      <c r="FJ33" s="72"/>
      <c r="FK33" s="179"/>
      <c r="FL33" s="283"/>
      <c r="FM33" s="123"/>
      <c r="FN33" s="133"/>
      <c r="FO33" s="122"/>
      <c r="FP33" s="72"/>
      <c r="FQ33" s="179"/>
      <c r="FR33" s="283"/>
      <c r="FS33" s="123"/>
      <c r="FT33" s="133"/>
      <c r="FU33" s="122"/>
      <c r="FV33" s="72"/>
      <c r="FW33" s="179"/>
      <c r="FX33" s="283"/>
      <c r="FY33" s="123"/>
      <c r="FZ33" s="133"/>
      <c r="GA33" s="122"/>
      <c r="GB33" s="72"/>
      <c r="GC33" s="179"/>
      <c r="GD33" s="283"/>
      <c r="GE33" s="123"/>
      <c r="GF33" s="133"/>
      <c r="GG33" s="122"/>
      <c r="GH33" s="72"/>
      <c r="GI33" s="179"/>
      <c r="GJ33" s="283"/>
      <c r="GK33" s="123"/>
      <c r="GL33" s="133"/>
      <c r="GM33" s="122"/>
      <c r="GN33" s="72"/>
      <c r="GO33" s="179"/>
      <c r="GP33" s="283"/>
      <c r="GQ33" s="123"/>
      <c r="GR33" s="133"/>
      <c r="GS33" s="122"/>
      <c r="GT33" s="72"/>
      <c r="GU33" s="179"/>
      <c r="GV33" s="283"/>
      <c r="GW33" s="123"/>
      <c r="GX33" s="133"/>
      <c r="GY33" s="122"/>
      <c r="GZ33" s="72"/>
      <c r="HA33" s="179"/>
      <c r="HB33" s="283"/>
      <c r="HC33" s="123"/>
      <c r="HD33" s="133"/>
      <c r="HE33" s="122"/>
      <c r="HF33" s="72"/>
      <c r="HG33" s="179"/>
      <c r="HH33" s="283"/>
      <c r="HI33" s="123"/>
      <c r="HJ33" s="133"/>
      <c r="HK33" s="122"/>
      <c r="HL33" s="72"/>
      <c r="HM33" s="179"/>
      <c r="HN33" s="283"/>
      <c r="HO33" s="123"/>
      <c r="HP33" s="133"/>
      <c r="HQ33" s="122"/>
      <c r="HR33" s="72"/>
      <c r="HS33" s="179"/>
      <c r="HT33" s="283"/>
      <c r="HU33" s="123"/>
      <c r="HV33" s="133"/>
      <c r="HW33" s="122"/>
      <c r="HX33" s="72"/>
      <c r="HY33" s="179"/>
      <c r="HZ33" s="283"/>
      <c r="IA33" s="123"/>
      <c r="IB33" s="133"/>
      <c r="IC33" s="122"/>
      <c r="ID33" s="72"/>
      <c r="IE33" s="179"/>
      <c r="IF33" s="283"/>
      <c r="IG33" s="123"/>
      <c r="IH33" s="133"/>
      <c r="II33" s="122"/>
      <c r="IJ33" s="72"/>
      <c r="IK33" s="179"/>
      <c r="IL33" s="283"/>
      <c r="IM33" s="123"/>
      <c r="IN33" s="133"/>
      <c r="IO33" s="122"/>
      <c r="IP33" s="72"/>
      <c r="IQ33" s="179"/>
      <c r="IR33" s="283"/>
      <c r="IS33" s="123"/>
      <c r="IT33" s="133"/>
      <c r="IU33" s="122"/>
      <c r="IV33" s="72"/>
      <c r="IW33" s="179"/>
      <c r="IX33" s="283"/>
      <c r="IY33" s="123"/>
      <c r="IZ33" s="133"/>
      <c r="JA33" s="122"/>
      <c r="JB33" s="72"/>
      <c r="JC33" s="179"/>
      <c r="JD33" s="283"/>
      <c r="JE33" s="123"/>
      <c r="JF33" s="180"/>
      <c r="JG33" s="122"/>
      <c r="JH33" s="72"/>
      <c r="JJ33" s="909"/>
      <c r="JK33" s="126"/>
      <c r="JL33" s="127"/>
      <c r="JM33" s="122"/>
      <c r="JP33" s="909"/>
      <c r="JQ33" s="126"/>
      <c r="JR33" s="127"/>
      <c r="JS33" s="122"/>
      <c r="JV33" s="909"/>
      <c r="JW33" s="126"/>
      <c r="JX33" s="127"/>
      <c r="JY33" s="122"/>
      <c r="KB33" s="909"/>
      <c r="KC33" s="126"/>
      <c r="KD33" s="127"/>
      <c r="KE33" s="122"/>
      <c r="KH33" s="909"/>
      <c r="KI33" s="126"/>
      <c r="KJ33" s="127"/>
      <c r="KK33" s="122"/>
      <c r="KN33" s="909"/>
      <c r="KO33" s="126"/>
      <c r="KP33" s="127"/>
      <c r="KQ33" s="122"/>
      <c r="KT33" s="909"/>
      <c r="KU33" s="126"/>
      <c r="KV33" s="127"/>
      <c r="KW33" s="122"/>
      <c r="KZ33" s="909"/>
      <c r="LA33" s="126"/>
      <c r="LB33" s="127"/>
      <c r="LC33" s="122"/>
    </row>
    <row r="34" spans="1:320" s="99" customFormat="1" ht="12.75" customHeight="1" x14ac:dyDescent="0.2">
      <c r="A34" s="97"/>
      <c r="B34" s="97"/>
      <c r="C34" s="97"/>
      <c r="D34" s="97"/>
      <c r="E34" s="97"/>
      <c r="F34" s="97" t="s">
        <v>77</v>
      </c>
      <c r="G34" s="98"/>
      <c r="I34" s="82" t="str">
        <f>Control!C7&amp;" (Projected)"</f>
        <v>FY22 (Projected)</v>
      </c>
      <c r="K34" s="100"/>
      <c r="L34" s="100"/>
      <c r="M34" s="181"/>
      <c r="N34" s="101"/>
      <c r="P34" s="102"/>
      <c r="Q34" s="103"/>
      <c r="R34" s="905" t="str">
        <f>IF(Q$2=1,"Units","")</f>
        <v>Units</v>
      </c>
      <c r="S34" s="103" t="str">
        <f>IF(Q$2=1,"$/unit","")</f>
        <v>$/unit</v>
      </c>
      <c r="T34" s="103" t="str">
        <f>IF(T$2=4,"% of sales","")</f>
        <v>% of sales</v>
      </c>
      <c r="U34" s="182" t="str">
        <f>IF(U$2=5,"Revenue","")</f>
        <v>Revenue</v>
      </c>
      <c r="V34" s="105"/>
      <c r="W34" s="103"/>
      <c r="X34" s="905" t="str">
        <f t="shared" ref="X34" si="2410">IF(W$2=1,"Units","")</f>
        <v>Units</v>
      </c>
      <c r="Y34" s="103" t="str">
        <f t="shared" ref="Y34" si="2411">IF(W$2=1,"$/unit","")</f>
        <v>$/unit</v>
      </c>
      <c r="Z34" s="103" t="str">
        <f t="shared" ref="Z34" si="2412">IF(Z$2=4,"% of sales","")</f>
        <v>% of sales</v>
      </c>
      <c r="AA34" s="182" t="str">
        <f t="shared" ref="AA34" si="2413">IF(AA$2=5,"Revenue","")</f>
        <v>Revenue</v>
      </c>
      <c r="AB34" s="105"/>
      <c r="AC34" s="103"/>
      <c r="AD34" s="905" t="str">
        <f t="shared" ref="AD34" si="2414">IF(AC$2=1,"Units","")</f>
        <v>Units</v>
      </c>
      <c r="AE34" s="103" t="str">
        <f t="shared" ref="AE34" si="2415">IF(AC$2=1,"$/unit","")</f>
        <v>$/unit</v>
      </c>
      <c r="AF34" s="103" t="str">
        <f t="shared" ref="AF34" si="2416">IF(AF$2=4,"% of sales","")</f>
        <v>% of sales</v>
      </c>
      <c r="AG34" s="182" t="str">
        <f t="shared" ref="AG34" si="2417">IF(AG$2=5,"Revenue","")</f>
        <v>Revenue</v>
      </c>
      <c r="AH34" s="105"/>
      <c r="AI34" s="103"/>
      <c r="AJ34" s="905" t="str">
        <f t="shared" ref="AJ34" si="2418">IF(AI$2=1,"Units","")</f>
        <v/>
      </c>
      <c r="AK34" s="107" t="str">
        <f t="shared" ref="AK34" si="2419">IF(AI$2=1,"$/unit","")</f>
        <v/>
      </c>
      <c r="AL34" s="108" t="str">
        <f t="shared" ref="AL34" si="2420">IF(AL$2=4,"% of sales","")</f>
        <v/>
      </c>
      <c r="AM34" s="182" t="str">
        <f t="shared" ref="AM34" si="2421">IF(AM$2=5,"Revenue","")</f>
        <v/>
      </c>
      <c r="AN34" s="105"/>
      <c r="AO34" s="103"/>
      <c r="AP34" s="905" t="str">
        <f t="shared" ref="AP34" si="2422">IF(AO$2=1,"Units","")</f>
        <v/>
      </c>
      <c r="AQ34" s="107" t="str">
        <f t="shared" ref="AQ34" si="2423">IF(AO$2=1,"$/unit","")</f>
        <v/>
      </c>
      <c r="AR34" s="108" t="str">
        <f t="shared" ref="AR34" si="2424">IF(AR$2=4,"% of sales","")</f>
        <v/>
      </c>
      <c r="AS34" s="182" t="str">
        <f t="shared" ref="AS34" si="2425">IF(AS$2=5,"Revenue","")</f>
        <v/>
      </c>
      <c r="AT34" s="105"/>
      <c r="AU34" s="103"/>
      <c r="AV34" s="905" t="str">
        <f t="shared" ref="AV34" si="2426">IF(AU$2=1,"Units","")</f>
        <v/>
      </c>
      <c r="AW34" s="107" t="str">
        <f t="shared" ref="AW34" si="2427">IF(AU$2=1,"$/unit","")</f>
        <v/>
      </c>
      <c r="AX34" s="108" t="str">
        <f t="shared" ref="AX34" si="2428">IF(AX$2=4,"% of sales","")</f>
        <v/>
      </c>
      <c r="AY34" s="182" t="str">
        <f t="shared" ref="AY34" si="2429">IF(AY$2=5,"Revenue","")</f>
        <v/>
      </c>
      <c r="AZ34" s="105"/>
      <c r="BA34" s="103"/>
      <c r="BB34" s="905" t="str">
        <f t="shared" ref="BB34" si="2430">IF(BA$2=1,"Units","")</f>
        <v/>
      </c>
      <c r="BC34" s="107" t="str">
        <f t="shared" ref="BC34" si="2431">IF(BA$2=1,"$/unit","")</f>
        <v/>
      </c>
      <c r="BD34" s="108" t="str">
        <f t="shared" ref="BD34" si="2432">IF(BD$2=4,"% of sales","")</f>
        <v/>
      </c>
      <c r="BE34" s="182" t="str">
        <f t="shared" ref="BE34" si="2433">IF(BE$2=5,"Revenue","")</f>
        <v/>
      </c>
      <c r="BF34" s="105"/>
      <c r="BG34" s="103"/>
      <c r="BH34" s="905" t="str">
        <f t="shared" ref="BH34" si="2434">IF(BG$2=1,"Units","")</f>
        <v/>
      </c>
      <c r="BI34" s="107" t="str">
        <f t="shared" ref="BI34" si="2435">IF(BG$2=1,"$/unit","")</f>
        <v/>
      </c>
      <c r="BJ34" s="108" t="str">
        <f t="shared" ref="BJ34" si="2436">IF(BJ$2=4,"% of sales","")</f>
        <v/>
      </c>
      <c r="BK34" s="182" t="str">
        <f t="shared" ref="BK34" si="2437">IF(BK$2=5,"Revenue","")</f>
        <v/>
      </c>
      <c r="BL34" s="105"/>
      <c r="BM34" s="103"/>
      <c r="BN34" s="905" t="str">
        <f t="shared" ref="BN34" si="2438">IF(BM$2=1,"Units","")</f>
        <v/>
      </c>
      <c r="BO34" s="107" t="str">
        <f t="shared" ref="BO34" si="2439">IF(BM$2=1,"$/unit","")</f>
        <v/>
      </c>
      <c r="BP34" s="108" t="str">
        <f t="shared" ref="BP34" si="2440">IF(BP$2=4,"% of sales","")</f>
        <v/>
      </c>
      <c r="BQ34" s="182" t="str">
        <f t="shared" ref="BQ34" si="2441">IF(BQ$2=5,"Revenue","")</f>
        <v/>
      </c>
      <c r="BR34" s="105"/>
      <c r="BS34" s="103"/>
      <c r="BT34" s="905" t="str">
        <f t="shared" ref="BT34" si="2442">IF(BS$2=1,"Units","")</f>
        <v/>
      </c>
      <c r="BU34" s="107" t="str">
        <f t="shared" ref="BU34" si="2443">IF(BS$2=1,"$/unit","")</f>
        <v/>
      </c>
      <c r="BV34" s="108" t="str">
        <f t="shared" ref="BV34" si="2444">IF(BV$2=4,"% of sales","")</f>
        <v/>
      </c>
      <c r="BW34" s="182" t="str">
        <f t="shared" ref="BW34" si="2445">IF(BW$2=5,"Revenue","")</f>
        <v/>
      </c>
      <c r="BX34" s="105"/>
      <c r="BY34" s="103"/>
      <c r="BZ34" s="905" t="str">
        <f t="shared" ref="BZ34" si="2446">IF(BY$2=1,"Units","")</f>
        <v/>
      </c>
      <c r="CA34" s="107" t="str">
        <f t="shared" ref="CA34" si="2447">IF(BY$2=1,"$/unit","")</f>
        <v/>
      </c>
      <c r="CB34" s="108" t="str">
        <f t="shared" ref="CB34" si="2448">IF(CB$2=4,"% of sales","")</f>
        <v/>
      </c>
      <c r="CC34" s="182" t="str">
        <f t="shared" ref="CC34" si="2449">IF(CC$2=5,"Revenue","")</f>
        <v/>
      </c>
      <c r="CD34" s="105"/>
      <c r="CE34" s="103"/>
      <c r="CF34" s="905" t="str">
        <f t="shared" ref="CF34" si="2450">IF(CE$2=1,"Units","")</f>
        <v/>
      </c>
      <c r="CG34" s="107" t="str">
        <f t="shared" ref="CG34" si="2451">IF(CE$2=1,"$/unit","")</f>
        <v/>
      </c>
      <c r="CH34" s="108" t="str">
        <f t="shared" ref="CH34" si="2452">IF(CH$2=4,"% of sales","")</f>
        <v/>
      </c>
      <c r="CI34" s="182" t="str">
        <f t="shared" ref="CI34" si="2453">IF(CI$2=5,"Revenue","")</f>
        <v/>
      </c>
      <c r="CJ34" s="105"/>
      <c r="CK34" s="103"/>
      <c r="CL34" s="905" t="str">
        <f t="shared" ref="CL34" si="2454">IF(CK$2=1,"Units","")</f>
        <v/>
      </c>
      <c r="CM34" s="107" t="str">
        <f t="shared" ref="CM34" si="2455">IF(CK$2=1,"$/unit","")</f>
        <v/>
      </c>
      <c r="CN34" s="108" t="str">
        <f t="shared" ref="CN34" si="2456">IF(CN$2=4,"% of sales","")</f>
        <v/>
      </c>
      <c r="CO34" s="182" t="str">
        <f t="shared" ref="CO34" si="2457">IF(CO$2=5,"Revenue","")</f>
        <v/>
      </c>
      <c r="CP34" s="105"/>
      <c r="CQ34" s="103"/>
      <c r="CR34" s="905" t="str">
        <f t="shared" ref="CR34" si="2458">IF(CQ$2=1,"Units","")</f>
        <v/>
      </c>
      <c r="CS34" s="107" t="str">
        <f t="shared" ref="CS34" si="2459">IF(CQ$2=1,"$/unit","")</f>
        <v/>
      </c>
      <c r="CT34" s="108" t="str">
        <f t="shared" ref="CT34" si="2460">IF(CT$2=4,"% of sales","")</f>
        <v/>
      </c>
      <c r="CU34" s="182" t="str">
        <f t="shared" ref="CU34" si="2461">IF(CU$2=5,"Revenue","")</f>
        <v/>
      </c>
      <c r="CV34" s="105"/>
      <c r="CW34" s="103"/>
      <c r="CX34" s="905" t="str">
        <f t="shared" ref="CX34" si="2462">IF(CW$2=1,"Units","")</f>
        <v/>
      </c>
      <c r="CY34" s="107" t="str">
        <f t="shared" ref="CY34" si="2463">IF(CW$2=1,"$/unit","")</f>
        <v/>
      </c>
      <c r="CZ34" s="108" t="str">
        <f t="shared" ref="CZ34" si="2464">IF(CZ$2=4,"% of sales","")</f>
        <v/>
      </c>
      <c r="DA34" s="182" t="str">
        <f t="shared" ref="DA34" si="2465">IF(DA$2=5,"Revenue","")</f>
        <v/>
      </c>
      <c r="DB34" s="105"/>
      <c r="DC34" s="103"/>
      <c r="DD34" s="905" t="str">
        <f t="shared" ref="DD34" si="2466">IF(DC$2=1,"Units","")</f>
        <v/>
      </c>
      <c r="DE34" s="107" t="str">
        <f t="shared" ref="DE34" si="2467">IF(DC$2=1,"$/unit","")</f>
        <v/>
      </c>
      <c r="DF34" s="108" t="str">
        <f t="shared" ref="DF34" si="2468">IF(DF$2=4,"% of sales","")</f>
        <v/>
      </c>
      <c r="DG34" s="182" t="str">
        <f t="shared" ref="DG34" si="2469">IF(DG$2=5,"Revenue","")</f>
        <v/>
      </c>
      <c r="DH34" s="105"/>
      <c r="DI34" s="103"/>
      <c r="DJ34" s="905" t="str">
        <f t="shared" ref="DJ34" si="2470">IF(DI$2=1,"Units","")</f>
        <v/>
      </c>
      <c r="DK34" s="107" t="str">
        <f t="shared" ref="DK34" si="2471">IF(DI$2=1,"$/unit","")</f>
        <v/>
      </c>
      <c r="DL34" s="108" t="str">
        <f t="shared" ref="DL34" si="2472">IF(DL$2=4,"% of sales","")</f>
        <v/>
      </c>
      <c r="DM34" s="182" t="str">
        <f t="shared" ref="DM34" si="2473">IF(DM$2=5,"Revenue","")</f>
        <v/>
      </c>
      <c r="DN34" s="105"/>
      <c r="DO34" s="103"/>
      <c r="DP34" s="905" t="str">
        <f t="shared" ref="DP34" si="2474">IF(DO$2=1,"Units","")</f>
        <v/>
      </c>
      <c r="DQ34" s="107" t="str">
        <f t="shared" ref="DQ34" si="2475">IF(DO$2=1,"$/unit","")</f>
        <v/>
      </c>
      <c r="DR34" s="108" t="str">
        <f t="shared" ref="DR34" si="2476">IF(DR$2=4,"% of sales","")</f>
        <v/>
      </c>
      <c r="DS34" s="182" t="str">
        <f t="shared" ref="DS34" si="2477">IF(DS$2=5,"Revenue","")</f>
        <v/>
      </c>
      <c r="DT34" s="105"/>
      <c r="DU34" s="103"/>
      <c r="DV34" s="905" t="str">
        <f t="shared" ref="DV34" si="2478">IF(DU$2=1,"Units","")</f>
        <v/>
      </c>
      <c r="DW34" s="107" t="str">
        <f t="shared" ref="DW34" si="2479">IF(DU$2=1,"$/unit","")</f>
        <v/>
      </c>
      <c r="DX34" s="108" t="str">
        <f t="shared" ref="DX34" si="2480">IF(DX$2=4,"% of sales","")</f>
        <v/>
      </c>
      <c r="DY34" s="182" t="str">
        <f t="shared" ref="DY34" si="2481">IF(DY$2=5,"Revenue","")</f>
        <v/>
      </c>
      <c r="DZ34" s="105"/>
      <c r="EA34" s="103"/>
      <c r="EB34" s="905" t="str">
        <f t="shared" ref="EB34" si="2482">IF(EA$2=1,"Units","")</f>
        <v/>
      </c>
      <c r="EC34" s="107" t="str">
        <f t="shared" ref="EC34" si="2483">IF(EA$2=1,"$/unit","")</f>
        <v/>
      </c>
      <c r="ED34" s="108" t="str">
        <f t="shared" ref="ED34" si="2484">IF(ED$2=4,"% of sales","")</f>
        <v/>
      </c>
      <c r="EE34" s="182" t="str">
        <f t="shared" ref="EE34" si="2485">IF(EE$2=5,"Revenue","")</f>
        <v/>
      </c>
      <c r="EF34" s="105"/>
      <c r="EG34" s="103"/>
      <c r="EH34" s="905" t="str">
        <f t="shared" ref="EH34" si="2486">IF(EG$2=1,"Units","")</f>
        <v/>
      </c>
      <c r="EI34" s="107" t="str">
        <f t="shared" ref="EI34" si="2487">IF(EG$2=1,"$/unit","")</f>
        <v/>
      </c>
      <c r="EJ34" s="108" t="str">
        <f t="shared" ref="EJ34" si="2488">IF(EJ$2=4,"% of sales","")</f>
        <v/>
      </c>
      <c r="EK34" s="182" t="str">
        <f t="shared" ref="EK34" si="2489">IF(EK$2=5,"Revenue","")</f>
        <v/>
      </c>
      <c r="EL34" s="105"/>
      <c r="EM34" s="103"/>
      <c r="EN34" s="905" t="str">
        <f t="shared" ref="EN34" si="2490">IF(EM$2=1,"Units","")</f>
        <v/>
      </c>
      <c r="EO34" s="107" t="str">
        <f t="shared" ref="EO34" si="2491">IF(EM$2=1,"$/unit","")</f>
        <v/>
      </c>
      <c r="EP34" s="108" t="str">
        <f t="shared" ref="EP34" si="2492">IF(EP$2=4,"% of sales","")</f>
        <v/>
      </c>
      <c r="EQ34" s="182" t="str">
        <f t="shared" ref="EQ34" si="2493">IF(EQ$2=5,"Revenue","")</f>
        <v/>
      </c>
      <c r="ER34" s="105"/>
      <c r="ES34" s="103"/>
      <c r="ET34" s="905" t="str">
        <f t="shared" ref="ET34" si="2494">IF(ES$2=1,"Units","")</f>
        <v/>
      </c>
      <c r="EU34" s="107" t="str">
        <f t="shared" ref="EU34" si="2495">IF(ES$2=1,"$/unit","")</f>
        <v/>
      </c>
      <c r="EV34" s="108" t="str">
        <f t="shared" ref="EV34" si="2496">IF(EV$2=4,"% of sales","")</f>
        <v/>
      </c>
      <c r="EW34" s="182" t="str">
        <f t="shared" ref="EW34" si="2497">IF(EW$2=5,"Revenue","")</f>
        <v/>
      </c>
      <c r="EX34" s="105"/>
      <c r="EY34" s="103"/>
      <c r="EZ34" s="905" t="str">
        <f t="shared" ref="EZ34" si="2498">IF(EY$2=1,"Units","")</f>
        <v/>
      </c>
      <c r="FA34" s="107" t="str">
        <f t="shared" ref="FA34" si="2499">IF(EY$2=1,"$/unit","")</f>
        <v/>
      </c>
      <c r="FB34" s="108" t="str">
        <f t="shared" ref="FB34" si="2500">IF(FB$2=4,"% of sales","")</f>
        <v/>
      </c>
      <c r="FC34" s="182" t="str">
        <f t="shared" ref="FC34" si="2501">IF(FC$2=5,"Revenue","")</f>
        <v/>
      </c>
      <c r="FD34" s="105"/>
      <c r="FE34" s="103"/>
      <c r="FF34" s="905" t="str">
        <f t="shared" ref="FF34" si="2502">IF(FE$2=1,"Units","")</f>
        <v/>
      </c>
      <c r="FG34" s="107" t="str">
        <f t="shared" ref="FG34" si="2503">IF(FE$2=1,"$/unit","")</f>
        <v/>
      </c>
      <c r="FH34" s="108" t="str">
        <f t="shared" ref="FH34" si="2504">IF(FH$2=4,"% of sales","")</f>
        <v/>
      </c>
      <c r="FI34" s="182" t="str">
        <f t="shared" ref="FI34" si="2505">IF(FI$2=5,"Revenue","")</f>
        <v/>
      </c>
      <c r="FJ34" s="105"/>
      <c r="FK34" s="103"/>
      <c r="FL34" s="905" t="str">
        <f t="shared" ref="FL34" si="2506">IF(FK$2=1,"Units","")</f>
        <v/>
      </c>
      <c r="FM34" s="107" t="str">
        <f t="shared" ref="FM34" si="2507">IF(FK$2=1,"$/unit","")</f>
        <v/>
      </c>
      <c r="FN34" s="108" t="str">
        <f t="shared" ref="FN34" si="2508">IF(FN$2=4,"% of sales","")</f>
        <v/>
      </c>
      <c r="FO34" s="182" t="str">
        <f t="shared" ref="FO34" si="2509">IF(FO$2=5,"Revenue","")</f>
        <v/>
      </c>
      <c r="FP34" s="105"/>
      <c r="FQ34" s="103"/>
      <c r="FR34" s="905" t="str">
        <f t="shared" ref="FR34" si="2510">IF(FQ$2=1,"Units","")</f>
        <v/>
      </c>
      <c r="FS34" s="107" t="str">
        <f t="shared" ref="FS34" si="2511">IF(FQ$2=1,"$/unit","")</f>
        <v/>
      </c>
      <c r="FT34" s="108" t="str">
        <f t="shared" ref="FT34" si="2512">IF(FT$2=4,"% of sales","")</f>
        <v/>
      </c>
      <c r="FU34" s="182" t="str">
        <f t="shared" ref="FU34" si="2513">IF(FU$2=5,"Revenue","")</f>
        <v/>
      </c>
      <c r="FV34" s="105"/>
      <c r="FW34" s="103"/>
      <c r="FX34" s="905" t="str">
        <f t="shared" ref="FX34" si="2514">IF(FW$2=1,"Units","")</f>
        <v/>
      </c>
      <c r="FY34" s="107" t="str">
        <f t="shared" ref="FY34" si="2515">IF(FW$2=1,"$/unit","")</f>
        <v/>
      </c>
      <c r="FZ34" s="108" t="str">
        <f t="shared" ref="FZ34" si="2516">IF(FZ$2=4,"% of sales","")</f>
        <v/>
      </c>
      <c r="GA34" s="182" t="str">
        <f t="shared" ref="GA34" si="2517">IF(GA$2=5,"Revenue","")</f>
        <v/>
      </c>
      <c r="GB34" s="105"/>
      <c r="GC34" s="103"/>
      <c r="GD34" s="905" t="str">
        <f t="shared" ref="GD34" si="2518">IF(GC$2=1,"Units","")</f>
        <v/>
      </c>
      <c r="GE34" s="107" t="str">
        <f t="shared" ref="GE34" si="2519">IF(GC$2=1,"$/unit","")</f>
        <v/>
      </c>
      <c r="GF34" s="108" t="str">
        <f t="shared" ref="GF34" si="2520">IF(GF$2=4,"% of sales","")</f>
        <v/>
      </c>
      <c r="GG34" s="182" t="str">
        <f t="shared" ref="GG34" si="2521">IF(GG$2=5,"Revenue","")</f>
        <v/>
      </c>
      <c r="GH34" s="105"/>
      <c r="GI34" s="103"/>
      <c r="GJ34" s="905" t="str">
        <f t="shared" ref="GJ34" si="2522">IF(GI$2=1,"Units","")</f>
        <v/>
      </c>
      <c r="GK34" s="107" t="str">
        <f t="shared" ref="GK34" si="2523">IF(GI$2=1,"$/unit","")</f>
        <v/>
      </c>
      <c r="GL34" s="108" t="str">
        <f t="shared" ref="GL34" si="2524">IF(GL$2=4,"% of sales","")</f>
        <v/>
      </c>
      <c r="GM34" s="182" t="str">
        <f t="shared" ref="GM34" si="2525">IF(GM$2=5,"Revenue","")</f>
        <v/>
      </c>
      <c r="GN34" s="105"/>
      <c r="GO34" s="103"/>
      <c r="GP34" s="905" t="str">
        <f t="shared" ref="GP34" si="2526">IF(GO$2=1,"Units","")</f>
        <v/>
      </c>
      <c r="GQ34" s="107" t="str">
        <f t="shared" ref="GQ34" si="2527">IF(GO$2=1,"$/unit","")</f>
        <v/>
      </c>
      <c r="GR34" s="108" t="str">
        <f t="shared" ref="GR34" si="2528">IF(GR$2=4,"% of sales","")</f>
        <v/>
      </c>
      <c r="GS34" s="182" t="str">
        <f t="shared" ref="GS34" si="2529">IF(GS$2=5,"Revenue","")</f>
        <v/>
      </c>
      <c r="GT34" s="105"/>
      <c r="GU34" s="103"/>
      <c r="GV34" s="905" t="str">
        <f t="shared" ref="GV34" si="2530">IF(GU$2=1,"Units","")</f>
        <v/>
      </c>
      <c r="GW34" s="107" t="str">
        <f t="shared" ref="GW34" si="2531">IF(GU$2=1,"$/unit","")</f>
        <v/>
      </c>
      <c r="GX34" s="108" t="str">
        <f t="shared" ref="GX34" si="2532">IF(GX$2=4,"% of sales","")</f>
        <v/>
      </c>
      <c r="GY34" s="182" t="str">
        <f t="shared" ref="GY34" si="2533">IF(GY$2=5,"Revenue","")</f>
        <v/>
      </c>
      <c r="GZ34" s="105"/>
      <c r="HA34" s="103"/>
      <c r="HB34" s="905" t="str">
        <f t="shared" ref="HB34" si="2534">IF(HA$2=1,"Units","")</f>
        <v/>
      </c>
      <c r="HC34" s="107" t="str">
        <f t="shared" ref="HC34" si="2535">IF(HA$2=1,"$/unit","")</f>
        <v/>
      </c>
      <c r="HD34" s="108" t="str">
        <f t="shared" ref="HD34" si="2536">IF(HD$2=4,"% of sales","")</f>
        <v/>
      </c>
      <c r="HE34" s="182" t="str">
        <f t="shared" ref="HE34" si="2537">IF(HE$2=5,"Revenue","")</f>
        <v/>
      </c>
      <c r="HF34" s="105"/>
      <c r="HG34" s="103"/>
      <c r="HH34" s="905" t="str">
        <f t="shared" ref="HH34" si="2538">IF(HG$2=1,"Units","")</f>
        <v/>
      </c>
      <c r="HI34" s="107" t="str">
        <f t="shared" ref="HI34" si="2539">IF(HG$2=1,"$/unit","")</f>
        <v/>
      </c>
      <c r="HJ34" s="108" t="str">
        <f t="shared" ref="HJ34" si="2540">IF(HJ$2=4,"% of sales","")</f>
        <v/>
      </c>
      <c r="HK34" s="182" t="str">
        <f t="shared" ref="HK34" si="2541">IF(HK$2=5,"Revenue","")</f>
        <v/>
      </c>
      <c r="HL34" s="105"/>
      <c r="HM34" s="103"/>
      <c r="HN34" s="905" t="str">
        <f t="shared" ref="HN34" si="2542">IF(HM$2=1,"Units","")</f>
        <v/>
      </c>
      <c r="HO34" s="107" t="str">
        <f t="shared" ref="HO34" si="2543">IF(HM$2=1,"$/unit","")</f>
        <v/>
      </c>
      <c r="HP34" s="108" t="str">
        <f t="shared" ref="HP34" si="2544">IF(HP$2=4,"% of sales","")</f>
        <v/>
      </c>
      <c r="HQ34" s="182" t="str">
        <f t="shared" ref="HQ34" si="2545">IF(HQ$2=5,"Revenue","")</f>
        <v/>
      </c>
      <c r="HR34" s="105"/>
      <c r="HS34" s="103"/>
      <c r="HT34" s="905" t="str">
        <f t="shared" ref="HT34" si="2546">IF(HS$2=1,"Units","")</f>
        <v/>
      </c>
      <c r="HU34" s="107" t="str">
        <f t="shared" ref="HU34" si="2547">IF(HS$2=1,"$/unit","")</f>
        <v/>
      </c>
      <c r="HV34" s="108" t="str">
        <f t="shared" ref="HV34" si="2548">IF(HV$2=4,"% of sales","")</f>
        <v/>
      </c>
      <c r="HW34" s="182" t="str">
        <f t="shared" ref="HW34" si="2549">IF(HW$2=5,"Revenue","")</f>
        <v/>
      </c>
      <c r="HX34" s="105"/>
      <c r="HY34" s="103"/>
      <c r="HZ34" s="905" t="str">
        <f t="shared" ref="HZ34" si="2550">IF(HY$2=1,"Units","")</f>
        <v/>
      </c>
      <c r="IA34" s="107" t="str">
        <f t="shared" ref="IA34" si="2551">IF(HY$2=1,"$/unit","")</f>
        <v/>
      </c>
      <c r="IB34" s="108" t="str">
        <f t="shared" ref="IB34" si="2552">IF(IB$2=4,"% of sales","")</f>
        <v/>
      </c>
      <c r="IC34" s="182" t="str">
        <f t="shared" ref="IC34" si="2553">IF(IC$2=5,"Revenue","")</f>
        <v/>
      </c>
      <c r="ID34" s="105"/>
      <c r="IE34" s="103"/>
      <c r="IF34" s="905" t="str">
        <f t="shared" ref="IF34" si="2554">IF(IE$2=1,"Units","")</f>
        <v/>
      </c>
      <c r="IG34" s="107" t="str">
        <f t="shared" ref="IG34" si="2555">IF(IE$2=1,"$/unit","")</f>
        <v/>
      </c>
      <c r="IH34" s="108" t="str">
        <f t="shared" ref="IH34" si="2556">IF(IH$2=4,"% of sales","")</f>
        <v/>
      </c>
      <c r="II34" s="182" t="str">
        <f t="shared" ref="II34" si="2557">IF(II$2=5,"Revenue","")</f>
        <v/>
      </c>
      <c r="IJ34" s="105"/>
      <c r="IK34" s="103"/>
      <c r="IL34" s="905" t="str">
        <f t="shared" ref="IL34" si="2558">IF(IK$2=1,"Units","")</f>
        <v/>
      </c>
      <c r="IM34" s="107" t="str">
        <f t="shared" ref="IM34" si="2559">IF(IK$2=1,"$/unit","")</f>
        <v/>
      </c>
      <c r="IN34" s="108" t="str">
        <f t="shared" ref="IN34" si="2560">IF(IN$2=4,"% of sales","")</f>
        <v/>
      </c>
      <c r="IO34" s="182" t="str">
        <f t="shared" ref="IO34" si="2561">IF(IO$2=5,"Revenue","")</f>
        <v/>
      </c>
      <c r="IP34" s="105"/>
      <c r="IQ34" s="103"/>
      <c r="IR34" s="905" t="str">
        <f t="shared" ref="IR34" si="2562">IF(IQ$2=1,"Units","")</f>
        <v/>
      </c>
      <c r="IS34" s="107" t="str">
        <f t="shared" ref="IS34" si="2563">IF(IQ$2=1,"$/unit","")</f>
        <v/>
      </c>
      <c r="IT34" s="108" t="str">
        <f t="shared" ref="IT34" si="2564">IF(IT$2=4,"% of sales","")</f>
        <v/>
      </c>
      <c r="IU34" s="182" t="str">
        <f t="shared" ref="IU34" si="2565">IF(IU$2=5,"Revenue","")</f>
        <v/>
      </c>
      <c r="IV34" s="105"/>
      <c r="IW34" s="103"/>
      <c r="IX34" s="905" t="str">
        <f t="shared" ref="IX34" si="2566">IF(IW$2=1,"Units","")</f>
        <v/>
      </c>
      <c r="IY34" s="107" t="str">
        <f t="shared" ref="IY34" si="2567">IF(IW$2=1,"$/unit","")</f>
        <v/>
      </c>
      <c r="IZ34" s="108" t="str">
        <f t="shared" ref="IZ34" si="2568">IF(IZ$2=4,"% of sales","")</f>
        <v/>
      </c>
      <c r="JA34" s="182" t="str">
        <f t="shared" ref="JA34" si="2569">IF(JA$2=5,"Revenue","")</f>
        <v/>
      </c>
      <c r="JB34" s="105"/>
      <c r="JC34" s="103"/>
      <c r="JD34" s="905" t="str">
        <f t="shared" ref="JD34" si="2570">IF(JC$2=1,"Units","")</f>
        <v/>
      </c>
      <c r="JE34" s="107" t="str">
        <f t="shared" ref="JE34" si="2571">IF(JC$2=1,"$/unit","")</f>
        <v/>
      </c>
      <c r="JF34" s="108" t="str">
        <f t="shared" ref="JF34" si="2572">IF(JF$2=4,"% of sales","")</f>
        <v/>
      </c>
      <c r="JG34" s="182" t="str">
        <f t="shared" ref="JG34" si="2573">IF(JG$2=5,"Revenue","")</f>
        <v/>
      </c>
      <c r="JH34" s="105"/>
      <c r="JI34" s="110"/>
      <c r="JJ34" s="905" t="str">
        <f t="shared" ref="JJ34" si="2574">IF(JI$2=1,"Units","")</f>
        <v/>
      </c>
      <c r="JK34" s="112" t="str">
        <f t="shared" ref="JK34" si="2575">IF(JI$2=1,"$/unit","")</f>
        <v/>
      </c>
      <c r="JL34" s="113" t="str">
        <f t="shared" ref="JL34" si="2576">IF(JL$2=4,"% of sales","")</f>
        <v/>
      </c>
      <c r="JM34" s="182" t="str">
        <f t="shared" ref="JM34" si="2577">IF(JM$2=5,"Revenue","")</f>
        <v/>
      </c>
      <c r="JN34" s="110"/>
      <c r="JO34" s="110"/>
      <c r="JP34" s="905" t="str">
        <f t="shared" ref="JP34" si="2578">IF(JO$2=1,"Units","")</f>
        <v/>
      </c>
      <c r="JQ34" s="112" t="str">
        <f t="shared" ref="JQ34" si="2579">IF(JO$2=1,"$/unit","")</f>
        <v/>
      </c>
      <c r="JR34" s="113" t="str">
        <f t="shared" ref="JR34" si="2580">IF(JR$2=4,"% of sales","")</f>
        <v/>
      </c>
      <c r="JS34" s="182" t="str">
        <f t="shared" ref="JS34" si="2581">IF(JS$2=5,"Revenue","")</f>
        <v/>
      </c>
      <c r="JT34" s="110"/>
      <c r="JU34" s="110"/>
      <c r="JV34" s="905" t="str">
        <f t="shared" ref="JV34" si="2582">IF(JU$2=1,"Units","")</f>
        <v/>
      </c>
      <c r="JW34" s="112" t="str">
        <f t="shared" ref="JW34" si="2583">IF(JU$2=1,"$/unit","")</f>
        <v/>
      </c>
      <c r="JX34" s="113" t="str">
        <f t="shared" ref="JX34" si="2584">IF(JX$2=4,"% of sales","")</f>
        <v/>
      </c>
      <c r="JY34" s="182" t="str">
        <f t="shared" ref="JY34" si="2585">IF(JY$2=5,"Revenue","")</f>
        <v/>
      </c>
      <c r="JZ34" s="110"/>
      <c r="KA34" s="110"/>
      <c r="KB34" s="905" t="str">
        <f t="shared" ref="KB34" si="2586">IF(KA$2=1,"Units","")</f>
        <v/>
      </c>
      <c r="KC34" s="112" t="str">
        <f t="shared" ref="KC34" si="2587">IF(KA$2=1,"$/unit","")</f>
        <v/>
      </c>
      <c r="KD34" s="113" t="str">
        <f t="shared" ref="KD34" si="2588">IF(KD$2=4,"% of sales","")</f>
        <v/>
      </c>
      <c r="KE34" s="182" t="str">
        <f t="shared" ref="KE34" si="2589">IF(KE$2=5,"Revenue","")</f>
        <v/>
      </c>
      <c r="KF34" s="110"/>
      <c r="KG34" s="110"/>
      <c r="KH34" s="905" t="str">
        <f t="shared" ref="KH34" si="2590">IF(KG$2=1,"Units","")</f>
        <v/>
      </c>
      <c r="KI34" s="112" t="str">
        <f t="shared" ref="KI34" si="2591">IF(KG$2=1,"$/unit","")</f>
        <v/>
      </c>
      <c r="KJ34" s="113" t="str">
        <f t="shared" ref="KJ34" si="2592">IF(KJ$2=4,"% of sales","")</f>
        <v/>
      </c>
      <c r="KK34" s="182" t="str">
        <f t="shared" ref="KK34" si="2593">IF(KK$2=5,"Revenue","")</f>
        <v/>
      </c>
      <c r="KL34" s="110"/>
      <c r="KM34" s="110"/>
      <c r="KN34" s="905" t="str">
        <f t="shared" ref="KN34" si="2594">IF(KM$2=1,"Units","")</f>
        <v/>
      </c>
      <c r="KO34" s="112" t="str">
        <f t="shared" ref="KO34" si="2595">IF(KM$2=1,"$/unit","")</f>
        <v/>
      </c>
      <c r="KP34" s="113" t="str">
        <f t="shared" ref="KP34" si="2596">IF(KP$2=4,"% of sales","")</f>
        <v/>
      </c>
      <c r="KQ34" s="182" t="str">
        <f t="shared" ref="KQ34" si="2597">IF(KQ$2=5,"Revenue","")</f>
        <v/>
      </c>
      <c r="KR34" s="110"/>
      <c r="KS34" s="110"/>
      <c r="KT34" s="905" t="str">
        <f t="shared" ref="KT34" si="2598">IF(KS$2=1,"Units","")</f>
        <v/>
      </c>
      <c r="KU34" s="112" t="str">
        <f t="shared" ref="KU34" si="2599">IF(KS$2=1,"$/unit","")</f>
        <v/>
      </c>
      <c r="KV34" s="113" t="str">
        <f t="shared" ref="KV34" si="2600">IF(KV$2=4,"% of sales","")</f>
        <v/>
      </c>
      <c r="KW34" s="182" t="str">
        <f t="shared" ref="KW34" si="2601">IF(KW$2=5,"Revenue","")</f>
        <v/>
      </c>
      <c r="KX34" s="110"/>
      <c r="KY34" s="110"/>
      <c r="KZ34" s="905" t="str">
        <f t="shared" ref="KZ34" si="2602">IF(KY$2=1,"Units","")</f>
        <v/>
      </c>
      <c r="LA34" s="112" t="str">
        <f t="shared" ref="LA34" si="2603">IF(KY$2=1,"$/unit","")</f>
        <v/>
      </c>
      <c r="LB34" s="113" t="str">
        <f t="shared" ref="LB34" si="2604">IF(LB$2=4,"% of sales","")</f>
        <v/>
      </c>
      <c r="LC34" s="182" t="str">
        <f t="shared" ref="LC34" si="2605">IF(LC$2=5,"Revenue","")</f>
        <v/>
      </c>
      <c r="LD34" s="110"/>
      <c r="LE34" s="110"/>
      <c r="LF34" s="110"/>
      <c r="LG34" s="110"/>
      <c r="LH34" s="110"/>
    </row>
    <row r="35" spans="1:320" s="71" customFormat="1" ht="12.75" customHeight="1" x14ac:dyDescent="0.2">
      <c r="A35" s="62"/>
      <c r="B35" s="62">
        <v>2</v>
      </c>
      <c r="C35" s="62">
        <v>3</v>
      </c>
      <c r="D35" s="62"/>
      <c r="E35" s="62"/>
      <c r="F35" s="62" t="s">
        <v>77</v>
      </c>
      <c r="G35" s="114"/>
      <c r="J35" s="115" t="s">
        <v>51</v>
      </c>
      <c r="K35" s="116"/>
      <c r="L35" s="116"/>
      <c r="M35" s="140"/>
      <c r="N35" s="117"/>
      <c r="P35" s="72"/>
      <c r="Q35" s="118"/>
      <c r="R35" s="902">
        <v>200</v>
      </c>
      <c r="S35" s="561">
        <v>9</v>
      </c>
      <c r="T35" s="121">
        <f>IF(T$2=4,IFERROR(R35/R39,""),"")</f>
        <v>0.4</v>
      </c>
      <c r="U35" s="120">
        <f>IF(U$2=5,R35*S35,"")</f>
        <v>1800</v>
      </c>
      <c r="V35" s="72"/>
      <c r="W35" s="118"/>
      <c r="X35" s="902">
        <v>50</v>
      </c>
      <c r="Y35" s="561">
        <v>14</v>
      </c>
      <c r="Z35" s="121">
        <f t="shared" ref="Z35" si="2606">IF(Z$2=4,IFERROR(X35/X39,""),"")</f>
        <v>0.45454545454545453</v>
      </c>
      <c r="AA35" s="122">
        <f t="shared" ref="AA35:AA38" si="2607">IF(AA$2=5,X35*Y35,"")</f>
        <v>700</v>
      </c>
      <c r="AB35" s="72"/>
      <c r="AC35" s="118"/>
      <c r="AD35" s="902">
        <v>150</v>
      </c>
      <c r="AE35" s="561">
        <v>10</v>
      </c>
      <c r="AF35" s="121">
        <f t="shared" ref="AF35" si="2608">IF(AF$2=4,IFERROR(AD35/AD39,""),"")</f>
        <v>0.38461538461538464</v>
      </c>
      <c r="AG35" s="122">
        <f t="shared" ref="AG35:AG38" si="2609">IF(AG$2=5,AD35*AE35,"")</f>
        <v>1500</v>
      </c>
      <c r="AH35" s="72"/>
      <c r="AI35" s="118"/>
      <c r="AJ35" s="283"/>
      <c r="AK35" s="123"/>
      <c r="AL35" s="121" t="str">
        <f t="shared" ref="AL35" si="2610">IF(AL$2=4,IFERROR(AJ35/AJ39,""),"")</f>
        <v/>
      </c>
      <c r="AM35" s="122" t="str">
        <f t="shared" ref="AM35:AM38" si="2611">IF(AM$2=5,AJ35*AK35,"")</f>
        <v/>
      </c>
      <c r="AN35" s="72"/>
      <c r="AO35" s="118"/>
      <c r="AP35" s="283"/>
      <c r="AQ35" s="123"/>
      <c r="AR35" s="121" t="str">
        <f t="shared" ref="AR35" si="2612">IF(AR$2=4,IFERROR(AP35/AP39,""),"")</f>
        <v/>
      </c>
      <c r="AS35" s="122" t="str">
        <f t="shared" ref="AS35:AS38" si="2613">IF(AS$2=5,AP35*AQ35,"")</f>
        <v/>
      </c>
      <c r="AT35" s="72"/>
      <c r="AU35" s="118"/>
      <c r="AV35" s="283"/>
      <c r="AW35" s="123"/>
      <c r="AX35" s="121" t="str">
        <f t="shared" ref="AX35" si="2614">IF(AX$2=4,IFERROR(AV35/AV39,""),"")</f>
        <v/>
      </c>
      <c r="AY35" s="122" t="str">
        <f t="shared" ref="AY35:AY38" si="2615">IF(AY$2=5,AV35*AW35,"")</f>
        <v/>
      </c>
      <c r="AZ35" s="72"/>
      <c r="BA35" s="118"/>
      <c r="BB35" s="283"/>
      <c r="BC35" s="123"/>
      <c r="BD35" s="121" t="str">
        <f t="shared" ref="BD35" si="2616">IF(BD$2=4,IFERROR(BB35/BB39,""),"")</f>
        <v/>
      </c>
      <c r="BE35" s="122" t="str">
        <f t="shared" ref="BE35:BE38" si="2617">IF(BE$2=5,BB35*BC35,"")</f>
        <v/>
      </c>
      <c r="BF35" s="72"/>
      <c r="BG35" s="118"/>
      <c r="BH35" s="283"/>
      <c r="BI35" s="123"/>
      <c r="BJ35" s="121" t="str">
        <f t="shared" ref="BJ35" si="2618">IF(BJ$2=4,IFERROR(BH35/BH39,""),"")</f>
        <v/>
      </c>
      <c r="BK35" s="122" t="str">
        <f t="shared" ref="BK35:BK38" si="2619">IF(BK$2=5,BH35*BI35,"")</f>
        <v/>
      </c>
      <c r="BL35" s="72"/>
      <c r="BM35" s="118"/>
      <c r="BN35" s="283"/>
      <c r="BO35" s="123"/>
      <c r="BP35" s="121" t="str">
        <f t="shared" ref="BP35" si="2620">IF(BP$2=4,IFERROR(BN35/BN39,""),"")</f>
        <v/>
      </c>
      <c r="BQ35" s="122" t="str">
        <f t="shared" ref="BQ35:BQ38" si="2621">IF(BQ$2=5,BN35*BO35,"")</f>
        <v/>
      </c>
      <c r="BR35" s="72"/>
      <c r="BS35" s="118"/>
      <c r="BT35" s="283"/>
      <c r="BU35" s="123"/>
      <c r="BV35" s="121" t="str">
        <f t="shared" ref="BV35" si="2622">IF(BV$2=4,IFERROR(BT35/BT39,""),"")</f>
        <v/>
      </c>
      <c r="BW35" s="122" t="str">
        <f t="shared" ref="BW35:BW38" si="2623">IF(BW$2=5,BT35*BU35,"")</f>
        <v/>
      </c>
      <c r="BX35" s="72"/>
      <c r="BY35" s="118"/>
      <c r="BZ35" s="283"/>
      <c r="CA35" s="123"/>
      <c r="CB35" s="121" t="str">
        <f t="shared" ref="CB35" si="2624">IF(CB$2=4,IFERROR(BZ35/BZ39,""),"")</f>
        <v/>
      </c>
      <c r="CC35" s="122" t="str">
        <f t="shared" ref="CC35:CC38" si="2625">IF(CC$2=5,BZ35*CA35,"")</f>
        <v/>
      </c>
      <c r="CD35" s="72"/>
      <c r="CE35" s="118"/>
      <c r="CF35" s="283"/>
      <c r="CG35" s="123"/>
      <c r="CH35" s="121" t="str">
        <f t="shared" ref="CH35" si="2626">IF(CH$2=4,IFERROR(CF35/CF39,""),"")</f>
        <v/>
      </c>
      <c r="CI35" s="122" t="str">
        <f t="shared" ref="CI35:CI38" si="2627">IF(CI$2=5,CF35*CG35,"")</f>
        <v/>
      </c>
      <c r="CJ35" s="72"/>
      <c r="CK35" s="118"/>
      <c r="CL35" s="283"/>
      <c r="CM35" s="123"/>
      <c r="CN35" s="121" t="str">
        <f t="shared" ref="CN35" si="2628">IF(CN$2=4,IFERROR(CL35/CL39,""),"")</f>
        <v/>
      </c>
      <c r="CO35" s="122" t="str">
        <f t="shared" ref="CO35:CO38" si="2629">IF(CO$2=5,CL35*CM35,"")</f>
        <v/>
      </c>
      <c r="CP35" s="72"/>
      <c r="CQ35" s="118"/>
      <c r="CR35" s="283"/>
      <c r="CS35" s="123"/>
      <c r="CT35" s="121" t="str">
        <f t="shared" ref="CT35" si="2630">IF(CT$2=4,IFERROR(CR35/CR39,""),"")</f>
        <v/>
      </c>
      <c r="CU35" s="122" t="str">
        <f t="shared" ref="CU35:CU38" si="2631">IF(CU$2=5,CR35*CS35,"")</f>
        <v/>
      </c>
      <c r="CV35" s="72"/>
      <c r="CW35" s="118"/>
      <c r="CX35" s="283"/>
      <c r="CY35" s="123"/>
      <c r="CZ35" s="121" t="str">
        <f t="shared" ref="CZ35" si="2632">IF(CZ$2=4,IFERROR(CX35/CX39,""),"")</f>
        <v/>
      </c>
      <c r="DA35" s="122" t="str">
        <f t="shared" ref="DA35:DA38" si="2633">IF(DA$2=5,CX35*CY35,"")</f>
        <v/>
      </c>
      <c r="DB35" s="72"/>
      <c r="DC35" s="118"/>
      <c r="DD35" s="283"/>
      <c r="DE35" s="123"/>
      <c r="DF35" s="121" t="str">
        <f t="shared" ref="DF35" si="2634">IF(DF$2=4,IFERROR(DD35/DD39,""),"")</f>
        <v/>
      </c>
      <c r="DG35" s="122" t="str">
        <f t="shared" ref="DG35:DG38" si="2635">IF(DG$2=5,DD35*DE35,"")</f>
        <v/>
      </c>
      <c r="DH35" s="72"/>
      <c r="DI35" s="118"/>
      <c r="DJ35" s="283"/>
      <c r="DK35" s="123"/>
      <c r="DL35" s="121" t="str">
        <f t="shared" ref="DL35" si="2636">IF(DL$2=4,IFERROR(DJ35/DJ39,""),"")</f>
        <v/>
      </c>
      <c r="DM35" s="122" t="str">
        <f t="shared" ref="DM35:DM38" si="2637">IF(DM$2=5,DJ35*DK35,"")</f>
        <v/>
      </c>
      <c r="DN35" s="72"/>
      <c r="DO35" s="118"/>
      <c r="DP35" s="283"/>
      <c r="DQ35" s="123"/>
      <c r="DR35" s="121" t="str">
        <f t="shared" ref="DR35" si="2638">IF(DR$2=4,IFERROR(DP35/DP39,""),"")</f>
        <v/>
      </c>
      <c r="DS35" s="122" t="str">
        <f t="shared" ref="DS35:DS38" si="2639">IF(DS$2=5,DP35*DQ35,"")</f>
        <v/>
      </c>
      <c r="DT35" s="72"/>
      <c r="DU35" s="118"/>
      <c r="DV35" s="283"/>
      <c r="DW35" s="123"/>
      <c r="DX35" s="121" t="str">
        <f t="shared" ref="DX35" si="2640">IF(DX$2=4,IFERROR(DV35/DV39,""),"")</f>
        <v/>
      </c>
      <c r="DY35" s="122" t="str">
        <f t="shared" ref="DY35:DY38" si="2641">IF(DY$2=5,DV35*DW35,"")</f>
        <v/>
      </c>
      <c r="DZ35" s="72"/>
      <c r="EA35" s="118"/>
      <c r="EB35" s="283"/>
      <c r="EC35" s="123"/>
      <c r="ED35" s="121" t="str">
        <f t="shared" ref="ED35" si="2642">IF(ED$2=4,IFERROR(EB35/EB39,""),"")</f>
        <v/>
      </c>
      <c r="EE35" s="122" t="str">
        <f t="shared" ref="EE35:EE38" si="2643">IF(EE$2=5,EB35*EC35,"")</f>
        <v/>
      </c>
      <c r="EF35" s="72"/>
      <c r="EG35" s="118"/>
      <c r="EH35" s="283"/>
      <c r="EI35" s="123"/>
      <c r="EJ35" s="121" t="str">
        <f t="shared" ref="EJ35" si="2644">IF(EJ$2=4,IFERROR(EH35/EH39,""),"")</f>
        <v/>
      </c>
      <c r="EK35" s="122" t="str">
        <f t="shared" ref="EK35:EK38" si="2645">IF(EK$2=5,EH35*EI35,"")</f>
        <v/>
      </c>
      <c r="EL35" s="72"/>
      <c r="EM35" s="118"/>
      <c r="EN35" s="283"/>
      <c r="EO35" s="123"/>
      <c r="EP35" s="121" t="str">
        <f t="shared" ref="EP35" si="2646">IF(EP$2=4,IFERROR(EN35/EN39,""),"")</f>
        <v/>
      </c>
      <c r="EQ35" s="122" t="str">
        <f t="shared" ref="EQ35:EQ38" si="2647">IF(EQ$2=5,EN35*EO35,"")</f>
        <v/>
      </c>
      <c r="ER35" s="72"/>
      <c r="ES35" s="118"/>
      <c r="ET35" s="283"/>
      <c r="EU35" s="123"/>
      <c r="EV35" s="121" t="str">
        <f t="shared" ref="EV35" si="2648">IF(EV$2=4,IFERROR(ET35/ET39,""),"")</f>
        <v/>
      </c>
      <c r="EW35" s="122" t="str">
        <f t="shared" ref="EW35:EW38" si="2649">IF(EW$2=5,ET35*EU35,"")</f>
        <v/>
      </c>
      <c r="EX35" s="72"/>
      <c r="EY35" s="118"/>
      <c r="EZ35" s="283"/>
      <c r="FA35" s="123"/>
      <c r="FB35" s="121" t="str">
        <f t="shared" ref="FB35" si="2650">IF(FB$2=4,IFERROR(EZ35/EZ39,""),"")</f>
        <v/>
      </c>
      <c r="FC35" s="122" t="str">
        <f t="shared" ref="FC35:FC38" si="2651">IF(FC$2=5,EZ35*FA35,"")</f>
        <v/>
      </c>
      <c r="FD35" s="72"/>
      <c r="FE35" s="118"/>
      <c r="FF35" s="283"/>
      <c r="FG35" s="123"/>
      <c r="FH35" s="121" t="str">
        <f t="shared" ref="FH35" si="2652">IF(FH$2=4,IFERROR(FF35/FF39,""),"")</f>
        <v/>
      </c>
      <c r="FI35" s="122" t="str">
        <f t="shared" ref="FI35:FI38" si="2653">IF(FI$2=5,FF35*FG35,"")</f>
        <v/>
      </c>
      <c r="FJ35" s="72"/>
      <c r="FK35" s="118"/>
      <c r="FL35" s="283"/>
      <c r="FM35" s="123"/>
      <c r="FN35" s="121" t="str">
        <f t="shared" ref="FN35" si="2654">IF(FN$2=4,IFERROR(FL35/FL39,""),"")</f>
        <v/>
      </c>
      <c r="FO35" s="122" t="str">
        <f t="shared" ref="FO35:FO38" si="2655">IF(FO$2=5,FL35*FM35,"")</f>
        <v/>
      </c>
      <c r="FP35" s="72"/>
      <c r="FQ35" s="118"/>
      <c r="FR35" s="283"/>
      <c r="FS35" s="123"/>
      <c r="FT35" s="121" t="str">
        <f t="shared" ref="FT35" si="2656">IF(FT$2=4,IFERROR(FR35/FR39,""),"")</f>
        <v/>
      </c>
      <c r="FU35" s="122" t="str">
        <f t="shared" ref="FU35:FU38" si="2657">IF(FU$2=5,FR35*FS35,"")</f>
        <v/>
      </c>
      <c r="FV35" s="72"/>
      <c r="FW35" s="118"/>
      <c r="FX35" s="283"/>
      <c r="FY35" s="123"/>
      <c r="FZ35" s="121" t="str">
        <f t="shared" ref="FZ35" si="2658">IF(FZ$2=4,IFERROR(FX35/FX39,""),"")</f>
        <v/>
      </c>
      <c r="GA35" s="122" t="str">
        <f t="shared" ref="GA35:GA38" si="2659">IF(GA$2=5,FX35*FY35,"")</f>
        <v/>
      </c>
      <c r="GB35" s="72"/>
      <c r="GC35" s="118"/>
      <c r="GD35" s="283"/>
      <c r="GE35" s="123"/>
      <c r="GF35" s="121" t="str">
        <f t="shared" ref="GF35" si="2660">IF(GF$2=4,IFERROR(GD35/GD39,""),"")</f>
        <v/>
      </c>
      <c r="GG35" s="122" t="str">
        <f t="shared" ref="GG35:GG38" si="2661">IF(GG$2=5,GD35*GE35,"")</f>
        <v/>
      </c>
      <c r="GH35" s="72"/>
      <c r="GI35" s="118"/>
      <c r="GJ35" s="283"/>
      <c r="GK35" s="123"/>
      <c r="GL35" s="121" t="str">
        <f t="shared" ref="GL35" si="2662">IF(GL$2=4,IFERROR(GJ35/GJ39,""),"")</f>
        <v/>
      </c>
      <c r="GM35" s="122" t="str">
        <f t="shared" ref="GM35:GM38" si="2663">IF(GM$2=5,GJ35*GK35,"")</f>
        <v/>
      </c>
      <c r="GN35" s="72"/>
      <c r="GO35" s="118"/>
      <c r="GP35" s="283"/>
      <c r="GQ35" s="123"/>
      <c r="GR35" s="121" t="str">
        <f t="shared" ref="GR35" si="2664">IF(GR$2=4,IFERROR(GP35/GP39,""),"")</f>
        <v/>
      </c>
      <c r="GS35" s="122" t="str">
        <f t="shared" ref="GS35:GS38" si="2665">IF(GS$2=5,GP35*GQ35,"")</f>
        <v/>
      </c>
      <c r="GT35" s="72"/>
      <c r="GU35" s="118"/>
      <c r="GV35" s="283"/>
      <c r="GW35" s="123"/>
      <c r="GX35" s="121" t="str">
        <f t="shared" ref="GX35" si="2666">IF(GX$2=4,IFERROR(GV35/GV39,""),"")</f>
        <v/>
      </c>
      <c r="GY35" s="122" t="str">
        <f t="shared" ref="GY35:GY38" si="2667">IF(GY$2=5,GV35*GW35,"")</f>
        <v/>
      </c>
      <c r="GZ35" s="72"/>
      <c r="HA35" s="118"/>
      <c r="HB35" s="283"/>
      <c r="HC35" s="123"/>
      <c r="HD35" s="121" t="str">
        <f t="shared" ref="HD35" si="2668">IF(HD$2=4,IFERROR(HB35/HB39,""),"")</f>
        <v/>
      </c>
      <c r="HE35" s="122" t="str">
        <f t="shared" ref="HE35:HE38" si="2669">IF(HE$2=5,HB35*HC35,"")</f>
        <v/>
      </c>
      <c r="HF35" s="72"/>
      <c r="HG35" s="118"/>
      <c r="HH35" s="283"/>
      <c r="HI35" s="123"/>
      <c r="HJ35" s="121" t="str">
        <f t="shared" ref="HJ35" si="2670">IF(HJ$2=4,IFERROR(HH35/HH39,""),"")</f>
        <v/>
      </c>
      <c r="HK35" s="122" t="str">
        <f t="shared" ref="HK35:HK38" si="2671">IF(HK$2=5,HH35*HI35,"")</f>
        <v/>
      </c>
      <c r="HL35" s="72"/>
      <c r="HM35" s="118"/>
      <c r="HN35" s="283"/>
      <c r="HO35" s="123"/>
      <c r="HP35" s="121" t="str">
        <f t="shared" ref="HP35" si="2672">IF(HP$2=4,IFERROR(HN35/HN39,""),"")</f>
        <v/>
      </c>
      <c r="HQ35" s="122" t="str">
        <f t="shared" ref="HQ35:HQ38" si="2673">IF(HQ$2=5,HN35*HO35,"")</f>
        <v/>
      </c>
      <c r="HR35" s="72"/>
      <c r="HS35" s="118"/>
      <c r="HT35" s="283"/>
      <c r="HU35" s="123"/>
      <c r="HV35" s="121" t="str">
        <f t="shared" ref="HV35" si="2674">IF(HV$2=4,IFERROR(HT35/HT39,""),"")</f>
        <v/>
      </c>
      <c r="HW35" s="122" t="str">
        <f t="shared" ref="HW35:HW38" si="2675">IF(HW$2=5,HT35*HU35,"")</f>
        <v/>
      </c>
      <c r="HX35" s="72"/>
      <c r="HY35" s="118"/>
      <c r="HZ35" s="283"/>
      <c r="IA35" s="123"/>
      <c r="IB35" s="121" t="str">
        <f t="shared" ref="IB35" si="2676">IF(IB$2=4,IFERROR(HZ35/HZ39,""),"")</f>
        <v/>
      </c>
      <c r="IC35" s="122" t="str">
        <f t="shared" ref="IC35:IC38" si="2677">IF(IC$2=5,HZ35*IA35,"")</f>
        <v/>
      </c>
      <c r="ID35" s="72"/>
      <c r="IE35" s="118"/>
      <c r="IF35" s="283"/>
      <c r="IG35" s="123"/>
      <c r="IH35" s="121" t="str">
        <f t="shared" ref="IH35" si="2678">IF(IH$2=4,IFERROR(IF35/IF39,""),"")</f>
        <v/>
      </c>
      <c r="II35" s="122" t="str">
        <f t="shared" ref="II35:II38" si="2679">IF(II$2=5,IF35*IG35,"")</f>
        <v/>
      </c>
      <c r="IJ35" s="72"/>
      <c r="IK35" s="118"/>
      <c r="IL35" s="283"/>
      <c r="IM35" s="123"/>
      <c r="IN35" s="121" t="str">
        <f t="shared" ref="IN35" si="2680">IF(IN$2=4,IFERROR(IL35/IL39,""),"")</f>
        <v/>
      </c>
      <c r="IO35" s="122" t="str">
        <f t="shared" ref="IO35:IO38" si="2681">IF(IO$2=5,IL35*IM35,"")</f>
        <v/>
      </c>
      <c r="IP35" s="72"/>
      <c r="IQ35" s="118"/>
      <c r="IR35" s="283"/>
      <c r="IS35" s="123"/>
      <c r="IT35" s="121" t="str">
        <f t="shared" ref="IT35" si="2682">IF(IT$2=4,IFERROR(IR35/IR39,""),"")</f>
        <v/>
      </c>
      <c r="IU35" s="122" t="str">
        <f t="shared" ref="IU35:IU38" si="2683">IF(IU$2=5,IR35*IS35,"")</f>
        <v/>
      </c>
      <c r="IV35" s="72"/>
      <c r="IW35" s="118"/>
      <c r="IX35" s="283"/>
      <c r="IY35" s="123"/>
      <c r="IZ35" s="121" t="str">
        <f t="shared" ref="IZ35" si="2684">IF(IZ$2=4,IFERROR(IX35/IX39,""),"")</f>
        <v/>
      </c>
      <c r="JA35" s="122" t="str">
        <f t="shared" ref="JA35:JA38" si="2685">IF(JA$2=5,IX35*IY35,"")</f>
        <v/>
      </c>
      <c r="JB35" s="72"/>
      <c r="JC35" s="118"/>
      <c r="JD35" s="283"/>
      <c r="JE35" s="123"/>
      <c r="JF35" s="121" t="str">
        <f t="shared" ref="JF35" si="2686">IF(JF$2=4,IFERROR(JD35/JD39,""),"")</f>
        <v/>
      </c>
      <c r="JG35" s="122" t="str">
        <f t="shared" ref="JG35:JG38" si="2687">IF(JG$2=5,JD35*JE35,"")</f>
        <v/>
      </c>
      <c r="JH35" s="72"/>
      <c r="JI35" s="124"/>
      <c r="JJ35" s="909"/>
      <c r="JK35" s="126"/>
      <c r="JL35" s="119" t="str">
        <f t="shared" ref="JL35" si="2688">IF(JL$2=4,IFERROR(JJ35/JJ39,""),"")</f>
        <v/>
      </c>
      <c r="JM35" s="122" t="str">
        <f t="shared" ref="JM35:JM38" si="2689">IF(JM$2=5,JJ35*JK35,"")</f>
        <v/>
      </c>
      <c r="JO35" s="124"/>
      <c r="JP35" s="909"/>
      <c r="JQ35" s="126"/>
      <c r="JR35" s="119" t="str">
        <f t="shared" ref="JR35" si="2690">IF(JR$2=4,IFERROR(JP35/JP39,""),"")</f>
        <v/>
      </c>
      <c r="JS35" s="122" t="str">
        <f t="shared" ref="JS35:JS38" si="2691">IF(JS$2=5,JP35*JQ35,"")</f>
        <v/>
      </c>
      <c r="JU35" s="124"/>
      <c r="JV35" s="909"/>
      <c r="JW35" s="126"/>
      <c r="JX35" s="119" t="str">
        <f t="shared" ref="JX35" si="2692">IF(JX$2=4,IFERROR(JV35/JV39,""),"")</f>
        <v/>
      </c>
      <c r="JY35" s="122" t="str">
        <f t="shared" ref="JY35:JY38" si="2693">IF(JY$2=5,JV35*JW35,"")</f>
        <v/>
      </c>
      <c r="KA35" s="124"/>
      <c r="KB35" s="909"/>
      <c r="KC35" s="126"/>
      <c r="KD35" s="119" t="str">
        <f t="shared" ref="KD35" si="2694">IF(KD$2=4,IFERROR(KB35/KB39,""),"")</f>
        <v/>
      </c>
      <c r="KE35" s="122" t="str">
        <f t="shared" ref="KE35:KE38" si="2695">IF(KE$2=5,KB35*KC35,"")</f>
        <v/>
      </c>
      <c r="KG35" s="124"/>
      <c r="KH35" s="909"/>
      <c r="KI35" s="126"/>
      <c r="KJ35" s="119" t="str">
        <f t="shared" ref="KJ35" si="2696">IF(KJ$2=4,IFERROR(KH35/KH39,""),"")</f>
        <v/>
      </c>
      <c r="KK35" s="122" t="str">
        <f t="shared" ref="KK35:KK38" si="2697">IF(KK$2=5,KH35*KI35,"")</f>
        <v/>
      </c>
      <c r="KM35" s="124"/>
      <c r="KN35" s="909"/>
      <c r="KO35" s="126"/>
      <c r="KP35" s="119" t="str">
        <f t="shared" ref="KP35" si="2698">IF(KP$2=4,IFERROR(KN35/KN39,""),"")</f>
        <v/>
      </c>
      <c r="KQ35" s="122" t="str">
        <f t="shared" ref="KQ35:KQ38" si="2699">IF(KQ$2=5,KN35*KO35,"")</f>
        <v/>
      </c>
      <c r="KS35" s="124"/>
      <c r="KT35" s="909"/>
      <c r="KU35" s="126"/>
      <c r="KV35" s="119" t="str">
        <f t="shared" ref="KV35" si="2700">IF(KV$2=4,IFERROR(KT35/KT39,""),"")</f>
        <v/>
      </c>
      <c r="KW35" s="122" t="str">
        <f t="shared" ref="KW35:KW38" si="2701">IF(KW$2=5,KT35*KU35,"")</f>
        <v/>
      </c>
      <c r="KY35" s="124"/>
      <c r="KZ35" s="909"/>
      <c r="LA35" s="126"/>
      <c r="LB35" s="119" t="str">
        <f t="shared" ref="LB35" si="2702">IF(LB$2=4,IFERROR(KZ35/KZ39,""),"")</f>
        <v/>
      </c>
      <c r="LC35" s="122" t="str">
        <f t="shared" ref="LC35:LC38" si="2703">IF(LC$2=5,KZ35*LA35,"")</f>
        <v/>
      </c>
    </row>
    <row r="36" spans="1:320" s="71" customFormat="1" ht="12.75" customHeight="1" x14ac:dyDescent="0.2">
      <c r="A36" s="62"/>
      <c r="B36" s="62">
        <v>2</v>
      </c>
      <c r="C36" s="62">
        <v>3</v>
      </c>
      <c r="D36" s="62"/>
      <c r="E36" s="62"/>
      <c r="F36" s="62" t="s">
        <v>77</v>
      </c>
      <c r="G36" s="114"/>
      <c r="J36" s="115" t="s">
        <v>52</v>
      </c>
      <c r="K36" s="116"/>
      <c r="L36" s="116"/>
      <c r="M36" s="140"/>
      <c r="N36" s="117"/>
      <c r="P36" s="72"/>
      <c r="Q36" s="118"/>
      <c r="R36" s="902">
        <v>150</v>
      </c>
      <c r="S36" s="561">
        <v>10</v>
      </c>
      <c r="T36" s="121">
        <f>IF(T$2=4,IFERROR(R36/R39,""),"")</f>
        <v>0.3</v>
      </c>
      <c r="U36" s="120">
        <f t="shared" ref="U36:U38" si="2704">IF(U$2=5,R36*S36,"")</f>
        <v>1500</v>
      </c>
      <c r="V36" s="72"/>
      <c r="W36" s="118"/>
      <c r="X36" s="902">
        <v>30</v>
      </c>
      <c r="Y36" s="561">
        <v>16</v>
      </c>
      <c r="Z36" s="121">
        <f t="shared" ref="Z36" si="2705">IF(Z$2=4,IFERROR(X36/X39,""),"")</f>
        <v>0.27272727272727271</v>
      </c>
      <c r="AA36" s="122">
        <f t="shared" si="2607"/>
        <v>480</v>
      </c>
      <c r="AB36" s="72"/>
      <c r="AC36" s="118"/>
      <c r="AD36" s="902">
        <v>120</v>
      </c>
      <c r="AE36" s="561">
        <v>11</v>
      </c>
      <c r="AF36" s="121">
        <f t="shared" ref="AF36" si="2706">IF(AF$2=4,IFERROR(AD36/AD39,""),"")</f>
        <v>0.30769230769230771</v>
      </c>
      <c r="AG36" s="122">
        <f t="shared" si="2609"/>
        <v>1320</v>
      </c>
      <c r="AH36" s="72"/>
      <c r="AI36" s="118"/>
      <c r="AJ36" s="283"/>
      <c r="AK36" s="123"/>
      <c r="AL36" s="121" t="str">
        <f t="shared" ref="AL36" si="2707">IF(AL$2=4,IFERROR(AJ36/AJ39,""),"")</f>
        <v/>
      </c>
      <c r="AM36" s="122" t="str">
        <f t="shared" si="2611"/>
        <v/>
      </c>
      <c r="AN36" s="72"/>
      <c r="AO36" s="118"/>
      <c r="AP36" s="283"/>
      <c r="AQ36" s="123"/>
      <c r="AR36" s="121" t="str">
        <f t="shared" ref="AR36" si="2708">IF(AR$2=4,IFERROR(AP36/AP39,""),"")</f>
        <v/>
      </c>
      <c r="AS36" s="122" t="str">
        <f t="shared" si="2613"/>
        <v/>
      </c>
      <c r="AT36" s="72"/>
      <c r="AU36" s="118"/>
      <c r="AV36" s="283"/>
      <c r="AW36" s="123"/>
      <c r="AX36" s="121" t="str">
        <f t="shared" ref="AX36" si="2709">IF(AX$2=4,IFERROR(AV36/AV39,""),"")</f>
        <v/>
      </c>
      <c r="AY36" s="122" t="str">
        <f t="shared" si="2615"/>
        <v/>
      </c>
      <c r="AZ36" s="72"/>
      <c r="BA36" s="118"/>
      <c r="BB36" s="283"/>
      <c r="BC36" s="123"/>
      <c r="BD36" s="121" t="str">
        <f t="shared" ref="BD36" si="2710">IF(BD$2=4,IFERROR(BB36/BB39,""),"")</f>
        <v/>
      </c>
      <c r="BE36" s="122" t="str">
        <f t="shared" si="2617"/>
        <v/>
      </c>
      <c r="BF36" s="72"/>
      <c r="BG36" s="118"/>
      <c r="BH36" s="283"/>
      <c r="BI36" s="123"/>
      <c r="BJ36" s="121" t="str">
        <f t="shared" ref="BJ36" si="2711">IF(BJ$2=4,IFERROR(BH36/BH39,""),"")</f>
        <v/>
      </c>
      <c r="BK36" s="122" t="str">
        <f t="shared" si="2619"/>
        <v/>
      </c>
      <c r="BL36" s="72"/>
      <c r="BM36" s="118"/>
      <c r="BN36" s="283"/>
      <c r="BO36" s="123"/>
      <c r="BP36" s="121" t="str">
        <f t="shared" ref="BP36" si="2712">IF(BP$2=4,IFERROR(BN36/BN39,""),"")</f>
        <v/>
      </c>
      <c r="BQ36" s="122" t="str">
        <f t="shared" si="2621"/>
        <v/>
      </c>
      <c r="BR36" s="72"/>
      <c r="BS36" s="118"/>
      <c r="BT36" s="283"/>
      <c r="BU36" s="123"/>
      <c r="BV36" s="121" t="str">
        <f t="shared" ref="BV36" si="2713">IF(BV$2=4,IFERROR(BT36/BT39,""),"")</f>
        <v/>
      </c>
      <c r="BW36" s="122" t="str">
        <f t="shared" si="2623"/>
        <v/>
      </c>
      <c r="BX36" s="72"/>
      <c r="BY36" s="118"/>
      <c r="BZ36" s="283"/>
      <c r="CA36" s="123"/>
      <c r="CB36" s="121" t="str">
        <f t="shared" ref="CB36" si="2714">IF(CB$2=4,IFERROR(BZ36/BZ39,""),"")</f>
        <v/>
      </c>
      <c r="CC36" s="122" t="str">
        <f t="shared" si="2625"/>
        <v/>
      </c>
      <c r="CD36" s="72"/>
      <c r="CE36" s="118"/>
      <c r="CF36" s="283"/>
      <c r="CG36" s="123"/>
      <c r="CH36" s="121" t="str">
        <f t="shared" ref="CH36" si="2715">IF(CH$2=4,IFERROR(CF36/CF39,""),"")</f>
        <v/>
      </c>
      <c r="CI36" s="122" t="str">
        <f t="shared" si="2627"/>
        <v/>
      </c>
      <c r="CJ36" s="72"/>
      <c r="CK36" s="118"/>
      <c r="CL36" s="283"/>
      <c r="CM36" s="123"/>
      <c r="CN36" s="121" t="str">
        <f t="shared" ref="CN36" si="2716">IF(CN$2=4,IFERROR(CL36/CL39,""),"")</f>
        <v/>
      </c>
      <c r="CO36" s="122" t="str">
        <f t="shared" si="2629"/>
        <v/>
      </c>
      <c r="CP36" s="72"/>
      <c r="CQ36" s="118"/>
      <c r="CR36" s="283"/>
      <c r="CS36" s="123"/>
      <c r="CT36" s="121" t="str">
        <f t="shared" ref="CT36" si="2717">IF(CT$2=4,IFERROR(CR36/CR39,""),"")</f>
        <v/>
      </c>
      <c r="CU36" s="122" t="str">
        <f t="shared" si="2631"/>
        <v/>
      </c>
      <c r="CV36" s="72"/>
      <c r="CW36" s="118"/>
      <c r="CX36" s="283"/>
      <c r="CY36" s="123"/>
      <c r="CZ36" s="121" t="str">
        <f t="shared" ref="CZ36" si="2718">IF(CZ$2=4,IFERROR(CX36/CX39,""),"")</f>
        <v/>
      </c>
      <c r="DA36" s="122" t="str">
        <f t="shared" si="2633"/>
        <v/>
      </c>
      <c r="DB36" s="72"/>
      <c r="DC36" s="118"/>
      <c r="DD36" s="283"/>
      <c r="DE36" s="123"/>
      <c r="DF36" s="121" t="str">
        <f t="shared" ref="DF36" si="2719">IF(DF$2=4,IFERROR(DD36/DD39,""),"")</f>
        <v/>
      </c>
      <c r="DG36" s="122" t="str">
        <f t="shared" si="2635"/>
        <v/>
      </c>
      <c r="DH36" s="72"/>
      <c r="DI36" s="118"/>
      <c r="DJ36" s="283"/>
      <c r="DK36" s="123"/>
      <c r="DL36" s="121" t="str">
        <f t="shared" ref="DL36" si="2720">IF(DL$2=4,IFERROR(DJ36/DJ39,""),"")</f>
        <v/>
      </c>
      <c r="DM36" s="122" t="str">
        <f t="shared" si="2637"/>
        <v/>
      </c>
      <c r="DN36" s="72"/>
      <c r="DO36" s="118"/>
      <c r="DP36" s="283"/>
      <c r="DQ36" s="123"/>
      <c r="DR36" s="121" t="str">
        <f t="shared" ref="DR36" si="2721">IF(DR$2=4,IFERROR(DP36/DP39,""),"")</f>
        <v/>
      </c>
      <c r="DS36" s="122" t="str">
        <f t="shared" si="2639"/>
        <v/>
      </c>
      <c r="DT36" s="72"/>
      <c r="DU36" s="118"/>
      <c r="DV36" s="283"/>
      <c r="DW36" s="123"/>
      <c r="DX36" s="121" t="str">
        <f t="shared" ref="DX36" si="2722">IF(DX$2=4,IFERROR(DV36/DV39,""),"")</f>
        <v/>
      </c>
      <c r="DY36" s="122" t="str">
        <f t="shared" si="2641"/>
        <v/>
      </c>
      <c r="DZ36" s="72"/>
      <c r="EA36" s="118"/>
      <c r="EB36" s="283"/>
      <c r="EC36" s="123"/>
      <c r="ED36" s="121" t="str">
        <f t="shared" ref="ED36" si="2723">IF(ED$2=4,IFERROR(EB36/EB39,""),"")</f>
        <v/>
      </c>
      <c r="EE36" s="122" t="str">
        <f t="shared" si="2643"/>
        <v/>
      </c>
      <c r="EF36" s="72"/>
      <c r="EG36" s="118"/>
      <c r="EH36" s="283"/>
      <c r="EI36" s="123"/>
      <c r="EJ36" s="121" t="str">
        <f t="shared" ref="EJ36" si="2724">IF(EJ$2=4,IFERROR(EH36/EH39,""),"")</f>
        <v/>
      </c>
      <c r="EK36" s="122" t="str">
        <f t="shared" si="2645"/>
        <v/>
      </c>
      <c r="EL36" s="72"/>
      <c r="EM36" s="118"/>
      <c r="EN36" s="283"/>
      <c r="EO36" s="123"/>
      <c r="EP36" s="121" t="str">
        <f t="shared" ref="EP36" si="2725">IF(EP$2=4,IFERROR(EN36/EN39,""),"")</f>
        <v/>
      </c>
      <c r="EQ36" s="122" t="str">
        <f t="shared" si="2647"/>
        <v/>
      </c>
      <c r="ER36" s="72"/>
      <c r="ES36" s="118"/>
      <c r="ET36" s="283"/>
      <c r="EU36" s="123"/>
      <c r="EV36" s="121" t="str">
        <f t="shared" ref="EV36" si="2726">IF(EV$2=4,IFERROR(ET36/ET39,""),"")</f>
        <v/>
      </c>
      <c r="EW36" s="122" t="str">
        <f t="shared" si="2649"/>
        <v/>
      </c>
      <c r="EX36" s="72"/>
      <c r="EY36" s="118"/>
      <c r="EZ36" s="283"/>
      <c r="FA36" s="123"/>
      <c r="FB36" s="121" t="str">
        <f t="shared" ref="FB36" si="2727">IF(FB$2=4,IFERROR(EZ36/EZ39,""),"")</f>
        <v/>
      </c>
      <c r="FC36" s="122" t="str">
        <f t="shared" si="2651"/>
        <v/>
      </c>
      <c r="FD36" s="72"/>
      <c r="FE36" s="118"/>
      <c r="FF36" s="283"/>
      <c r="FG36" s="123"/>
      <c r="FH36" s="121" t="str">
        <f t="shared" ref="FH36" si="2728">IF(FH$2=4,IFERROR(FF36/FF39,""),"")</f>
        <v/>
      </c>
      <c r="FI36" s="122" t="str">
        <f t="shared" si="2653"/>
        <v/>
      </c>
      <c r="FJ36" s="72"/>
      <c r="FK36" s="118"/>
      <c r="FL36" s="283"/>
      <c r="FM36" s="123"/>
      <c r="FN36" s="121" t="str">
        <f t="shared" ref="FN36" si="2729">IF(FN$2=4,IFERROR(FL36/FL39,""),"")</f>
        <v/>
      </c>
      <c r="FO36" s="122" t="str">
        <f t="shared" si="2655"/>
        <v/>
      </c>
      <c r="FP36" s="72"/>
      <c r="FQ36" s="118"/>
      <c r="FR36" s="283"/>
      <c r="FS36" s="123"/>
      <c r="FT36" s="121" t="str">
        <f t="shared" ref="FT36" si="2730">IF(FT$2=4,IFERROR(FR36/FR39,""),"")</f>
        <v/>
      </c>
      <c r="FU36" s="122" t="str">
        <f t="shared" si="2657"/>
        <v/>
      </c>
      <c r="FV36" s="72"/>
      <c r="FW36" s="118"/>
      <c r="FX36" s="283"/>
      <c r="FY36" s="123"/>
      <c r="FZ36" s="121" t="str">
        <f t="shared" ref="FZ36" si="2731">IF(FZ$2=4,IFERROR(FX36/FX39,""),"")</f>
        <v/>
      </c>
      <c r="GA36" s="122" t="str">
        <f t="shared" si="2659"/>
        <v/>
      </c>
      <c r="GB36" s="72"/>
      <c r="GC36" s="118"/>
      <c r="GD36" s="283"/>
      <c r="GE36" s="123"/>
      <c r="GF36" s="121" t="str">
        <f t="shared" ref="GF36" si="2732">IF(GF$2=4,IFERROR(GD36/GD39,""),"")</f>
        <v/>
      </c>
      <c r="GG36" s="122" t="str">
        <f t="shared" si="2661"/>
        <v/>
      </c>
      <c r="GH36" s="72"/>
      <c r="GI36" s="118"/>
      <c r="GJ36" s="283"/>
      <c r="GK36" s="123"/>
      <c r="GL36" s="121" t="str">
        <f t="shared" ref="GL36" si="2733">IF(GL$2=4,IFERROR(GJ36/GJ39,""),"")</f>
        <v/>
      </c>
      <c r="GM36" s="122" t="str">
        <f t="shared" si="2663"/>
        <v/>
      </c>
      <c r="GN36" s="72"/>
      <c r="GO36" s="118"/>
      <c r="GP36" s="283"/>
      <c r="GQ36" s="123"/>
      <c r="GR36" s="121" t="str">
        <f t="shared" ref="GR36" si="2734">IF(GR$2=4,IFERROR(GP36/GP39,""),"")</f>
        <v/>
      </c>
      <c r="GS36" s="122" t="str">
        <f t="shared" si="2665"/>
        <v/>
      </c>
      <c r="GT36" s="72"/>
      <c r="GU36" s="118"/>
      <c r="GV36" s="283"/>
      <c r="GW36" s="123"/>
      <c r="GX36" s="121" t="str">
        <f t="shared" ref="GX36" si="2735">IF(GX$2=4,IFERROR(GV36/GV39,""),"")</f>
        <v/>
      </c>
      <c r="GY36" s="122" t="str">
        <f t="shared" si="2667"/>
        <v/>
      </c>
      <c r="GZ36" s="72"/>
      <c r="HA36" s="118"/>
      <c r="HB36" s="283"/>
      <c r="HC36" s="123"/>
      <c r="HD36" s="121" t="str">
        <f t="shared" ref="HD36" si="2736">IF(HD$2=4,IFERROR(HB36/HB39,""),"")</f>
        <v/>
      </c>
      <c r="HE36" s="122" t="str">
        <f t="shared" si="2669"/>
        <v/>
      </c>
      <c r="HF36" s="72"/>
      <c r="HG36" s="118"/>
      <c r="HH36" s="283"/>
      <c r="HI36" s="123"/>
      <c r="HJ36" s="121" t="str">
        <f t="shared" ref="HJ36" si="2737">IF(HJ$2=4,IFERROR(HH36/HH39,""),"")</f>
        <v/>
      </c>
      <c r="HK36" s="122" t="str">
        <f t="shared" si="2671"/>
        <v/>
      </c>
      <c r="HL36" s="72"/>
      <c r="HM36" s="118"/>
      <c r="HN36" s="283"/>
      <c r="HO36" s="123"/>
      <c r="HP36" s="121" t="str">
        <f t="shared" ref="HP36" si="2738">IF(HP$2=4,IFERROR(HN36/HN39,""),"")</f>
        <v/>
      </c>
      <c r="HQ36" s="122" t="str">
        <f t="shared" si="2673"/>
        <v/>
      </c>
      <c r="HR36" s="72"/>
      <c r="HS36" s="118"/>
      <c r="HT36" s="283"/>
      <c r="HU36" s="123"/>
      <c r="HV36" s="121" t="str">
        <f t="shared" ref="HV36" si="2739">IF(HV$2=4,IFERROR(HT36/HT39,""),"")</f>
        <v/>
      </c>
      <c r="HW36" s="122" t="str">
        <f t="shared" si="2675"/>
        <v/>
      </c>
      <c r="HX36" s="72"/>
      <c r="HY36" s="118"/>
      <c r="HZ36" s="283"/>
      <c r="IA36" s="123"/>
      <c r="IB36" s="121" t="str">
        <f t="shared" ref="IB36" si="2740">IF(IB$2=4,IFERROR(HZ36/HZ39,""),"")</f>
        <v/>
      </c>
      <c r="IC36" s="122" t="str">
        <f t="shared" si="2677"/>
        <v/>
      </c>
      <c r="ID36" s="72"/>
      <c r="IE36" s="118"/>
      <c r="IF36" s="283"/>
      <c r="IG36" s="123"/>
      <c r="IH36" s="121" t="str">
        <f t="shared" ref="IH36" si="2741">IF(IH$2=4,IFERROR(IF36/IF39,""),"")</f>
        <v/>
      </c>
      <c r="II36" s="122" t="str">
        <f t="shared" si="2679"/>
        <v/>
      </c>
      <c r="IJ36" s="72"/>
      <c r="IK36" s="118"/>
      <c r="IL36" s="283"/>
      <c r="IM36" s="123"/>
      <c r="IN36" s="121" t="str">
        <f t="shared" ref="IN36" si="2742">IF(IN$2=4,IFERROR(IL36/IL39,""),"")</f>
        <v/>
      </c>
      <c r="IO36" s="122" t="str">
        <f t="shared" si="2681"/>
        <v/>
      </c>
      <c r="IP36" s="72"/>
      <c r="IQ36" s="118"/>
      <c r="IR36" s="283"/>
      <c r="IS36" s="123"/>
      <c r="IT36" s="121" t="str">
        <f t="shared" ref="IT36" si="2743">IF(IT$2=4,IFERROR(IR36/IR39,""),"")</f>
        <v/>
      </c>
      <c r="IU36" s="122" t="str">
        <f t="shared" si="2683"/>
        <v/>
      </c>
      <c r="IV36" s="72"/>
      <c r="IW36" s="118"/>
      <c r="IX36" s="283"/>
      <c r="IY36" s="123"/>
      <c r="IZ36" s="121" t="str">
        <f t="shared" ref="IZ36" si="2744">IF(IZ$2=4,IFERROR(IX36/IX39,""),"")</f>
        <v/>
      </c>
      <c r="JA36" s="122" t="str">
        <f t="shared" si="2685"/>
        <v/>
      </c>
      <c r="JB36" s="72"/>
      <c r="JC36" s="118"/>
      <c r="JD36" s="283"/>
      <c r="JE36" s="123"/>
      <c r="JF36" s="121" t="str">
        <f t="shared" ref="JF36" si="2745">IF(JF$2=4,IFERROR(JD36/JD39,""),"")</f>
        <v/>
      </c>
      <c r="JG36" s="122" t="str">
        <f t="shared" si="2687"/>
        <v/>
      </c>
      <c r="JH36" s="72"/>
      <c r="JI36" s="124"/>
      <c r="JJ36" s="909"/>
      <c r="JK36" s="126"/>
      <c r="JL36" s="119" t="str">
        <f t="shared" ref="JL36" si="2746">IF(JL$2=4,IFERROR(JJ36/JJ39,""),"")</f>
        <v/>
      </c>
      <c r="JM36" s="122" t="str">
        <f t="shared" si="2689"/>
        <v/>
      </c>
      <c r="JO36" s="124"/>
      <c r="JP36" s="909"/>
      <c r="JQ36" s="126"/>
      <c r="JR36" s="119" t="str">
        <f t="shared" ref="JR36" si="2747">IF(JR$2=4,IFERROR(JP36/JP39,""),"")</f>
        <v/>
      </c>
      <c r="JS36" s="122" t="str">
        <f t="shared" si="2691"/>
        <v/>
      </c>
      <c r="JU36" s="124"/>
      <c r="JV36" s="909"/>
      <c r="JW36" s="126"/>
      <c r="JX36" s="119" t="str">
        <f t="shared" ref="JX36" si="2748">IF(JX$2=4,IFERROR(JV36/JV39,""),"")</f>
        <v/>
      </c>
      <c r="JY36" s="122" t="str">
        <f t="shared" si="2693"/>
        <v/>
      </c>
      <c r="KA36" s="124"/>
      <c r="KB36" s="909"/>
      <c r="KC36" s="126"/>
      <c r="KD36" s="119" t="str">
        <f t="shared" ref="KD36" si="2749">IF(KD$2=4,IFERROR(KB36/KB39,""),"")</f>
        <v/>
      </c>
      <c r="KE36" s="122" t="str">
        <f t="shared" si="2695"/>
        <v/>
      </c>
      <c r="KG36" s="124"/>
      <c r="KH36" s="909"/>
      <c r="KI36" s="126"/>
      <c r="KJ36" s="119" t="str">
        <f t="shared" ref="KJ36" si="2750">IF(KJ$2=4,IFERROR(KH36/KH39,""),"")</f>
        <v/>
      </c>
      <c r="KK36" s="122" t="str">
        <f t="shared" si="2697"/>
        <v/>
      </c>
      <c r="KM36" s="124"/>
      <c r="KN36" s="909"/>
      <c r="KO36" s="126"/>
      <c r="KP36" s="119" t="str">
        <f t="shared" ref="KP36" si="2751">IF(KP$2=4,IFERROR(KN36/KN39,""),"")</f>
        <v/>
      </c>
      <c r="KQ36" s="122" t="str">
        <f t="shared" si="2699"/>
        <v/>
      </c>
      <c r="KS36" s="124"/>
      <c r="KT36" s="909"/>
      <c r="KU36" s="126"/>
      <c r="KV36" s="119" t="str">
        <f t="shared" ref="KV36" si="2752">IF(KV$2=4,IFERROR(KT36/KT39,""),"")</f>
        <v/>
      </c>
      <c r="KW36" s="122" t="str">
        <f t="shared" si="2701"/>
        <v/>
      </c>
      <c r="KY36" s="124"/>
      <c r="KZ36" s="909"/>
      <c r="LA36" s="126"/>
      <c r="LB36" s="119" t="str">
        <f t="shared" ref="LB36" si="2753">IF(LB$2=4,IFERROR(KZ36/KZ39,""),"")</f>
        <v/>
      </c>
      <c r="LC36" s="122" t="str">
        <f t="shared" si="2703"/>
        <v/>
      </c>
    </row>
    <row r="37" spans="1:320" s="71" customFormat="1" ht="12.75" customHeight="1" x14ac:dyDescent="0.2">
      <c r="A37" s="62"/>
      <c r="B37" s="62">
        <v>2</v>
      </c>
      <c r="C37" s="62">
        <v>3</v>
      </c>
      <c r="D37" s="62"/>
      <c r="E37" s="62"/>
      <c r="F37" s="62" t="s">
        <v>77</v>
      </c>
      <c r="G37" s="114"/>
      <c r="J37" s="115" t="s">
        <v>53</v>
      </c>
      <c r="K37" s="116"/>
      <c r="L37" s="116"/>
      <c r="M37" s="140"/>
      <c r="N37" s="117"/>
      <c r="P37" s="72"/>
      <c r="Q37" s="118"/>
      <c r="R37" s="902">
        <v>100</v>
      </c>
      <c r="S37" s="561">
        <v>12</v>
      </c>
      <c r="T37" s="121">
        <f>IF(T$2=4,IFERROR(R37/R39,""),"")</f>
        <v>0.2</v>
      </c>
      <c r="U37" s="120">
        <f t="shared" si="2704"/>
        <v>1200</v>
      </c>
      <c r="V37" s="72"/>
      <c r="W37" s="118"/>
      <c r="X37" s="902">
        <v>20</v>
      </c>
      <c r="Y37" s="561">
        <v>18</v>
      </c>
      <c r="Z37" s="121">
        <f t="shared" ref="Z37" si="2754">IF(Z$2=4,IFERROR(X37/X39,""),"")</f>
        <v>0.18181818181818182</v>
      </c>
      <c r="AA37" s="122">
        <f t="shared" si="2607"/>
        <v>360</v>
      </c>
      <c r="AB37" s="72"/>
      <c r="AC37" s="118"/>
      <c r="AD37" s="902">
        <v>80</v>
      </c>
      <c r="AE37" s="561">
        <v>13</v>
      </c>
      <c r="AF37" s="121">
        <f t="shared" ref="AF37" si="2755">IF(AF$2=4,IFERROR(AD37/AD39,""),"")</f>
        <v>0.20512820512820512</v>
      </c>
      <c r="AG37" s="122">
        <f t="shared" si="2609"/>
        <v>1040</v>
      </c>
      <c r="AH37" s="72"/>
      <c r="AI37" s="118"/>
      <c r="AJ37" s="283"/>
      <c r="AK37" s="123"/>
      <c r="AL37" s="121" t="str">
        <f t="shared" ref="AL37" si="2756">IF(AL$2=4,IFERROR(AJ37/AJ39,""),"")</f>
        <v/>
      </c>
      <c r="AM37" s="122" t="str">
        <f t="shared" si="2611"/>
        <v/>
      </c>
      <c r="AN37" s="72"/>
      <c r="AO37" s="118"/>
      <c r="AP37" s="283"/>
      <c r="AQ37" s="123"/>
      <c r="AR37" s="121" t="str">
        <f t="shared" ref="AR37" si="2757">IF(AR$2=4,IFERROR(AP37/AP39,""),"")</f>
        <v/>
      </c>
      <c r="AS37" s="122" t="str">
        <f t="shared" si="2613"/>
        <v/>
      </c>
      <c r="AT37" s="72"/>
      <c r="AU37" s="118"/>
      <c r="AV37" s="283"/>
      <c r="AW37" s="123"/>
      <c r="AX37" s="121" t="str">
        <f t="shared" ref="AX37" si="2758">IF(AX$2=4,IFERROR(AV37/AV39,""),"")</f>
        <v/>
      </c>
      <c r="AY37" s="122" t="str">
        <f t="shared" si="2615"/>
        <v/>
      </c>
      <c r="AZ37" s="72"/>
      <c r="BA37" s="118"/>
      <c r="BB37" s="283"/>
      <c r="BC37" s="123"/>
      <c r="BD37" s="121" t="str">
        <f t="shared" ref="BD37" si="2759">IF(BD$2=4,IFERROR(BB37/BB39,""),"")</f>
        <v/>
      </c>
      <c r="BE37" s="122" t="str">
        <f t="shared" si="2617"/>
        <v/>
      </c>
      <c r="BF37" s="72"/>
      <c r="BG37" s="118"/>
      <c r="BH37" s="283"/>
      <c r="BI37" s="123"/>
      <c r="BJ37" s="121" t="str">
        <f t="shared" ref="BJ37" si="2760">IF(BJ$2=4,IFERROR(BH37/BH39,""),"")</f>
        <v/>
      </c>
      <c r="BK37" s="122" t="str">
        <f t="shared" si="2619"/>
        <v/>
      </c>
      <c r="BL37" s="72"/>
      <c r="BM37" s="118"/>
      <c r="BN37" s="283"/>
      <c r="BO37" s="123"/>
      <c r="BP37" s="121" t="str">
        <f t="shared" ref="BP37" si="2761">IF(BP$2=4,IFERROR(BN37/BN39,""),"")</f>
        <v/>
      </c>
      <c r="BQ37" s="122" t="str">
        <f t="shared" si="2621"/>
        <v/>
      </c>
      <c r="BR37" s="72"/>
      <c r="BS37" s="118"/>
      <c r="BT37" s="283"/>
      <c r="BU37" s="123"/>
      <c r="BV37" s="121" t="str">
        <f t="shared" ref="BV37" si="2762">IF(BV$2=4,IFERROR(BT37/BT39,""),"")</f>
        <v/>
      </c>
      <c r="BW37" s="122" t="str">
        <f t="shared" si="2623"/>
        <v/>
      </c>
      <c r="BX37" s="72"/>
      <c r="BY37" s="118"/>
      <c r="BZ37" s="283"/>
      <c r="CA37" s="123"/>
      <c r="CB37" s="121" t="str">
        <f t="shared" ref="CB37" si="2763">IF(CB$2=4,IFERROR(BZ37/BZ39,""),"")</f>
        <v/>
      </c>
      <c r="CC37" s="122" t="str">
        <f t="shared" si="2625"/>
        <v/>
      </c>
      <c r="CD37" s="72"/>
      <c r="CE37" s="118"/>
      <c r="CF37" s="283"/>
      <c r="CG37" s="123"/>
      <c r="CH37" s="121" t="str">
        <f t="shared" ref="CH37" si="2764">IF(CH$2=4,IFERROR(CF37/CF39,""),"")</f>
        <v/>
      </c>
      <c r="CI37" s="122" t="str">
        <f t="shared" si="2627"/>
        <v/>
      </c>
      <c r="CJ37" s="72"/>
      <c r="CK37" s="118"/>
      <c r="CL37" s="283"/>
      <c r="CM37" s="123"/>
      <c r="CN37" s="121" t="str">
        <f t="shared" ref="CN37" si="2765">IF(CN$2=4,IFERROR(CL37/CL39,""),"")</f>
        <v/>
      </c>
      <c r="CO37" s="122" t="str">
        <f t="shared" si="2629"/>
        <v/>
      </c>
      <c r="CP37" s="72"/>
      <c r="CQ37" s="118"/>
      <c r="CR37" s="283"/>
      <c r="CS37" s="123"/>
      <c r="CT37" s="121" t="str">
        <f t="shared" ref="CT37" si="2766">IF(CT$2=4,IFERROR(CR37/CR39,""),"")</f>
        <v/>
      </c>
      <c r="CU37" s="122" t="str">
        <f t="shared" si="2631"/>
        <v/>
      </c>
      <c r="CV37" s="72"/>
      <c r="CW37" s="118"/>
      <c r="CX37" s="283"/>
      <c r="CY37" s="123"/>
      <c r="CZ37" s="121" t="str">
        <f t="shared" ref="CZ37" si="2767">IF(CZ$2=4,IFERROR(CX37/CX39,""),"")</f>
        <v/>
      </c>
      <c r="DA37" s="122" t="str">
        <f t="shared" si="2633"/>
        <v/>
      </c>
      <c r="DB37" s="72"/>
      <c r="DC37" s="118"/>
      <c r="DD37" s="283"/>
      <c r="DE37" s="123"/>
      <c r="DF37" s="121" t="str">
        <f t="shared" ref="DF37" si="2768">IF(DF$2=4,IFERROR(DD37/DD39,""),"")</f>
        <v/>
      </c>
      <c r="DG37" s="122" t="str">
        <f t="shared" si="2635"/>
        <v/>
      </c>
      <c r="DH37" s="72"/>
      <c r="DI37" s="118"/>
      <c r="DJ37" s="283"/>
      <c r="DK37" s="123"/>
      <c r="DL37" s="121" t="str">
        <f t="shared" ref="DL37" si="2769">IF(DL$2=4,IFERROR(DJ37/DJ39,""),"")</f>
        <v/>
      </c>
      <c r="DM37" s="122" t="str">
        <f t="shared" si="2637"/>
        <v/>
      </c>
      <c r="DN37" s="72"/>
      <c r="DO37" s="118"/>
      <c r="DP37" s="283"/>
      <c r="DQ37" s="123"/>
      <c r="DR37" s="121" t="str">
        <f t="shared" ref="DR37" si="2770">IF(DR$2=4,IFERROR(DP37/DP39,""),"")</f>
        <v/>
      </c>
      <c r="DS37" s="122" t="str">
        <f t="shared" si="2639"/>
        <v/>
      </c>
      <c r="DT37" s="72"/>
      <c r="DU37" s="118"/>
      <c r="DV37" s="283"/>
      <c r="DW37" s="123"/>
      <c r="DX37" s="121" t="str">
        <f t="shared" ref="DX37" si="2771">IF(DX$2=4,IFERROR(DV37/DV39,""),"")</f>
        <v/>
      </c>
      <c r="DY37" s="122" t="str">
        <f t="shared" si="2641"/>
        <v/>
      </c>
      <c r="DZ37" s="72"/>
      <c r="EA37" s="118"/>
      <c r="EB37" s="283"/>
      <c r="EC37" s="123"/>
      <c r="ED37" s="121" t="str">
        <f t="shared" ref="ED37" si="2772">IF(ED$2=4,IFERROR(EB37/EB39,""),"")</f>
        <v/>
      </c>
      <c r="EE37" s="122" t="str">
        <f t="shared" si="2643"/>
        <v/>
      </c>
      <c r="EF37" s="72"/>
      <c r="EG37" s="118"/>
      <c r="EH37" s="283"/>
      <c r="EI37" s="123"/>
      <c r="EJ37" s="121" t="str">
        <f t="shared" ref="EJ37" si="2773">IF(EJ$2=4,IFERROR(EH37/EH39,""),"")</f>
        <v/>
      </c>
      <c r="EK37" s="122" t="str">
        <f t="shared" si="2645"/>
        <v/>
      </c>
      <c r="EL37" s="72"/>
      <c r="EM37" s="118"/>
      <c r="EN37" s="283"/>
      <c r="EO37" s="123"/>
      <c r="EP37" s="121" t="str">
        <f t="shared" ref="EP37" si="2774">IF(EP$2=4,IFERROR(EN37/EN39,""),"")</f>
        <v/>
      </c>
      <c r="EQ37" s="122" t="str">
        <f t="shared" si="2647"/>
        <v/>
      </c>
      <c r="ER37" s="72"/>
      <c r="ES37" s="118"/>
      <c r="ET37" s="283"/>
      <c r="EU37" s="123"/>
      <c r="EV37" s="121" t="str">
        <f t="shared" ref="EV37" si="2775">IF(EV$2=4,IFERROR(ET37/ET39,""),"")</f>
        <v/>
      </c>
      <c r="EW37" s="122" t="str">
        <f t="shared" si="2649"/>
        <v/>
      </c>
      <c r="EX37" s="72"/>
      <c r="EY37" s="118"/>
      <c r="EZ37" s="283"/>
      <c r="FA37" s="123"/>
      <c r="FB37" s="121" t="str">
        <f t="shared" ref="FB37" si="2776">IF(FB$2=4,IFERROR(EZ37/EZ39,""),"")</f>
        <v/>
      </c>
      <c r="FC37" s="122" t="str">
        <f t="shared" si="2651"/>
        <v/>
      </c>
      <c r="FD37" s="72"/>
      <c r="FE37" s="118"/>
      <c r="FF37" s="283"/>
      <c r="FG37" s="123"/>
      <c r="FH37" s="121" t="str">
        <f t="shared" ref="FH37" si="2777">IF(FH$2=4,IFERROR(FF37/FF39,""),"")</f>
        <v/>
      </c>
      <c r="FI37" s="122" t="str">
        <f t="shared" si="2653"/>
        <v/>
      </c>
      <c r="FJ37" s="72"/>
      <c r="FK37" s="118"/>
      <c r="FL37" s="283"/>
      <c r="FM37" s="123"/>
      <c r="FN37" s="121" t="str">
        <f t="shared" ref="FN37" si="2778">IF(FN$2=4,IFERROR(FL37/FL39,""),"")</f>
        <v/>
      </c>
      <c r="FO37" s="122" t="str">
        <f t="shared" si="2655"/>
        <v/>
      </c>
      <c r="FP37" s="72"/>
      <c r="FQ37" s="118"/>
      <c r="FR37" s="283"/>
      <c r="FS37" s="123"/>
      <c r="FT37" s="121" t="str">
        <f t="shared" ref="FT37" si="2779">IF(FT$2=4,IFERROR(FR37/FR39,""),"")</f>
        <v/>
      </c>
      <c r="FU37" s="122" t="str">
        <f t="shared" si="2657"/>
        <v/>
      </c>
      <c r="FV37" s="72"/>
      <c r="FW37" s="118"/>
      <c r="FX37" s="283"/>
      <c r="FY37" s="123"/>
      <c r="FZ37" s="121" t="str">
        <f t="shared" ref="FZ37" si="2780">IF(FZ$2=4,IFERROR(FX37/FX39,""),"")</f>
        <v/>
      </c>
      <c r="GA37" s="122" t="str">
        <f t="shared" si="2659"/>
        <v/>
      </c>
      <c r="GB37" s="72"/>
      <c r="GC37" s="118"/>
      <c r="GD37" s="283"/>
      <c r="GE37" s="123"/>
      <c r="GF37" s="121" t="str">
        <f t="shared" ref="GF37" si="2781">IF(GF$2=4,IFERROR(GD37/GD39,""),"")</f>
        <v/>
      </c>
      <c r="GG37" s="122" t="str">
        <f t="shared" si="2661"/>
        <v/>
      </c>
      <c r="GH37" s="72"/>
      <c r="GI37" s="118"/>
      <c r="GJ37" s="283"/>
      <c r="GK37" s="123"/>
      <c r="GL37" s="121" t="str">
        <f t="shared" ref="GL37" si="2782">IF(GL$2=4,IFERROR(GJ37/GJ39,""),"")</f>
        <v/>
      </c>
      <c r="GM37" s="122" t="str">
        <f t="shared" si="2663"/>
        <v/>
      </c>
      <c r="GN37" s="72"/>
      <c r="GO37" s="118"/>
      <c r="GP37" s="283"/>
      <c r="GQ37" s="123"/>
      <c r="GR37" s="121" t="str">
        <f t="shared" ref="GR37" si="2783">IF(GR$2=4,IFERROR(GP37/GP39,""),"")</f>
        <v/>
      </c>
      <c r="GS37" s="122" t="str">
        <f t="shared" si="2665"/>
        <v/>
      </c>
      <c r="GT37" s="72"/>
      <c r="GU37" s="118"/>
      <c r="GV37" s="283"/>
      <c r="GW37" s="123"/>
      <c r="GX37" s="121" t="str">
        <f t="shared" ref="GX37" si="2784">IF(GX$2=4,IFERROR(GV37/GV39,""),"")</f>
        <v/>
      </c>
      <c r="GY37" s="122" t="str">
        <f t="shared" si="2667"/>
        <v/>
      </c>
      <c r="GZ37" s="72"/>
      <c r="HA37" s="118"/>
      <c r="HB37" s="283"/>
      <c r="HC37" s="123"/>
      <c r="HD37" s="121" t="str">
        <f t="shared" ref="HD37" si="2785">IF(HD$2=4,IFERROR(HB37/HB39,""),"")</f>
        <v/>
      </c>
      <c r="HE37" s="122" t="str">
        <f t="shared" si="2669"/>
        <v/>
      </c>
      <c r="HF37" s="72"/>
      <c r="HG37" s="118"/>
      <c r="HH37" s="283"/>
      <c r="HI37" s="123"/>
      <c r="HJ37" s="121" t="str">
        <f t="shared" ref="HJ37" si="2786">IF(HJ$2=4,IFERROR(HH37/HH39,""),"")</f>
        <v/>
      </c>
      <c r="HK37" s="122" t="str">
        <f t="shared" si="2671"/>
        <v/>
      </c>
      <c r="HL37" s="72"/>
      <c r="HM37" s="118"/>
      <c r="HN37" s="283"/>
      <c r="HO37" s="123"/>
      <c r="HP37" s="121" t="str">
        <f t="shared" ref="HP37" si="2787">IF(HP$2=4,IFERROR(HN37/HN39,""),"")</f>
        <v/>
      </c>
      <c r="HQ37" s="122" t="str">
        <f t="shared" si="2673"/>
        <v/>
      </c>
      <c r="HR37" s="72"/>
      <c r="HS37" s="118"/>
      <c r="HT37" s="283"/>
      <c r="HU37" s="123"/>
      <c r="HV37" s="121" t="str">
        <f t="shared" ref="HV37" si="2788">IF(HV$2=4,IFERROR(HT37/HT39,""),"")</f>
        <v/>
      </c>
      <c r="HW37" s="122" t="str">
        <f t="shared" si="2675"/>
        <v/>
      </c>
      <c r="HX37" s="72"/>
      <c r="HY37" s="118"/>
      <c r="HZ37" s="283"/>
      <c r="IA37" s="123"/>
      <c r="IB37" s="121" t="str">
        <f t="shared" ref="IB37" si="2789">IF(IB$2=4,IFERROR(HZ37/HZ39,""),"")</f>
        <v/>
      </c>
      <c r="IC37" s="122" t="str">
        <f t="shared" si="2677"/>
        <v/>
      </c>
      <c r="ID37" s="72"/>
      <c r="IE37" s="118"/>
      <c r="IF37" s="283"/>
      <c r="IG37" s="123"/>
      <c r="IH37" s="121" t="str">
        <f t="shared" ref="IH37" si="2790">IF(IH$2=4,IFERROR(IF37/IF39,""),"")</f>
        <v/>
      </c>
      <c r="II37" s="122" t="str">
        <f t="shared" si="2679"/>
        <v/>
      </c>
      <c r="IJ37" s="72"/>
      <c r="IK37" s="118"/>
      <c r="IL37" s="283"/>
      <c r="IM37" s="123"/>
      <c r="IN37" s="121" t="str">
        <f t="shared" ref="IN37" si="2791">IF(IN$2=4,IFERROR(IL37/IL39,""),"")</f>
        <v/>
      </c>
      <c r="IO37" s="122" t="str">
        <f t="shared" si="2681"/>
        <v/>
      </c>
      <c r="IP37" s="72"/>
      <c r="IQ37" s="118"/>
      <c r="IR37" s="283"/>
      <c r="IS37" s="123"/>
      <c r="IT37" s="121" t="str">
        <f t="shared" ref="IT37" si="2792">IF(IT$2=4,IFERROR(IR37/IR39,""),"")</f>
        <v/>
      </c>
      <c r="IU37" s="122" t="str">
        <f t="shared" si="2683"/>
        <v/>
      </c>
      <c r="IV37" s="72"/>
      <c r="IW37" s="118"/>
      <c r="IX37" s="283"/>
      <c r="IY37" s="123"/>
      <c r="IZ37" s="121" t="str">
        <f t="shared" ref="IZ37" si="2793">IF(IZ$2=4,IFERROR(IX37/IX39,""),"")</f>
        <v/>
      </c>
      <c r="JA37" s="122" t="str">
        <f t="shared" si="2685"/>
        <v/>
      </c>
      <c r="JB37" s="72"/>
      <c r="JC37" s="118"/>
      <c r="JD37" s="283"/>
      <c r="JE37" s="123"/>
      <c r="JF37" s="121" t="str">
        <f t="shared" ref="JF37" si="2794">IF(JF$2=4,IFERROR(JD37/JD39,""),"")</f>
        <v/>
      </c>
      <c r="JG37" s="122" t="str">
        <f t="shared" si="2687"/>
        <v/>
      </c>
      <c r="JH37" s="72"/>
      <c r="JI37" s="124"/>
      <c r="JJ37" s="909"/>
      <c r="JK37" s="126"/>
      <c r="JL37" s="119" t="str">
        <f t="shared" ref="JL37" si="2795">IF(JL$2=4,IFERROR(JJ37/JJ39,""),"")</f>
        <v/>
      </c>
      <c r="JM37" s="122" t="str">
        <f t="shared" si="2689"/>
        <v/>
      </c>
      <c r="JO37" s="124"/>
      <c r="JP37" s="909"/>
      <c r="JQ37" s="126"/>
      <c r="JR37" s="119" t="str">
        <f t="shared" ref="JR37" si="2796">IF(JR$2=4,IFERROR(JP37/JP39,""),"")</f>
        <v/>
      </c>
      <c r="JS37" s="122" t="str">
        <f t="shared" si="2691"/>
        <v/>
      </c>
      <c r="JU37" s="124"/>
      <c r="JV37" s="909"/>
      <c r="JW37" s="126"/>
      <c r="JX37" s="119" t="str">
        <f t="shared" ref="JX37" si="2797">IF(JX$2=4,IFERROR(JV37/JV39,""),"")</f>
        <v/>
      </c>
      <c r="JY37" s="122" t="str">
        <f t="shared" si="2693"/>
        <v/>
      </c>
      <c r="KA37" s="124"/>
      <c r="KB37" s="909"/>
      <c r="KC37" s="126"/>
      <c r="KD37" s="119" t="str">
        <f t="shared" ref="KD37" si="2798">IF(KD$2=4,IFERROR(KB37/KB39,""),"")</f>
        <v/>
      </c>
      <c r="KE37" s="122" t="str">
        <f t="shared" si="2695"/>
        <v/>
      </c>
      <c r="KG37" s="124"/>
      <c r="KH37" s="909"/>
      <c r="KI37" s="126"/>
      <c r="KJ37" s="119" t="str">
        <f t="shared" ref="KJ37" si="2799">IF(KJ$2=4,IFERROR(KH37/KH39,""),"")</f>
        <v/>
      </c>
      <c r="KK37" s="122" t="str">
        <f t="shared" si="2697"/>
        <v/>
      </c>
      <c r="KM37" s="124"/>
      <c r="KN37" s="909"/>
      <c r="KO37" s="126"/>
      <c r="KP37" s="119" t="str">
        <f t="shared" ref="KP37" si="2800">IF(KP$2=4,IFERROR(KN37/KN39,""),"")</f>
        <v/>
      </c>
      <c r="KQ37" s="122" t="str">
        <f t="shared" si="2699"/>
        <v/>
      </c>
      <c r="KS37" s="124"/>
      <c r="KT37" s="909"/>
      <c r="KU37" s="126"/>
      <c r="KV37" s="119" t="str">
        <f t="shared" ref="KV37" si="2801">IF(KV$2=4,IFERROR(KT37/KT39,""),"")</f>
        <v/>
      </c>
      <c r="KW37" s="122" t="str">
        <f t="shared" si="2701"/>
        <v/>
      </c>
      <c r="KY37" s="124"/>
      <c r="KZ37" s="909"/>
      <c r="LA37" s="126"/>
      <c r="LB37" s="119" t="str">
        <f t="shared" ref="LB37" si="2802">IF(LB$2=4,IFERROR(KZ37/KZ39,""),"")</f>
        <v/>
      </c>
      <c r="LC37" s="122" t="str">
        <f t="shared" si="2703"/>
        <v/>
      </c>
    </row>
    <row r="38" spans="1:320" s="71" customFormat="1" ht="12.75" customHeight="1" x14ac:dyDescent="0.2">
      <c r="A38" s="62"/>
      <c r="B38" s="62">
        <v>2</v>
      </c>
      <c r="C38" s="62">
        <v>3</v>
      </c>
      <c r="D38" s="62"/>
      <c r="E38" s="62"/>
      <c r="F38" s="62" t="s">
        <v>77</v>
      </c>
      <c r="G38" s="114"/>
      <c r="J38" s="115" t="s">
        <v>54</v>
      </c>
      <c r="K38" s="116"/>
      <c r="L38" s="116"/>
      <c r="M38" s="140"/>
      <c r="N38" s="117"/>
      <c r="P38" s="72"/>
      <c r="Q38" s="118"/>
      <c r="R38" s="902">
        <v>50</v>
      </c>
      <c r="S38" s="561">
        <v>15</v>
      </c>
      <c r="T38" s="121">
        <f>IF(T$2=4,IFERROR(R38/R39,""),"")</f>
        <v>0.1</v>
      </c>
      <c r="U38" s="120">
        <f t="shared" si="2704"/>
        <v>750</v>
      </c>
      <c r="V38" s="72"/>
      <c r="W38" s="118"/>
      <c r="X38" s="902">
        <v>10</v>
      </c>
      <c r="Y38" s="561">
        <v>21</v>
      </c>
      <c r="Z38" s="121">
        <f t="shared" ref="Z38" si="2803">IF(Z$2=4,IFERROR(X38/X39,""),"")</f>
        <v>9.0909090909090912E-2</v>
      </c>
      <c r="AA38" s="122">
        <f t="shared" si="2607"/>
        <v>210</v>
      </c>
      <c r="AB38" s="72"/>
      <c r="AC38" s="118"/>
      <c r="AD38" s="902">
        <v>40</v>
      </c>
      <c r="AE38" s="561">
        <v>16</v>
      </c>
      <c r="AF38" s="121">
        <f t="shared" ref="AF38" si="2804">IF(AF$2=4,IFERROR(AD38/AD39,""),"")</f>
        <v>0.10256410256410256</v>
      </c>
      <c r="AG38" s="122">
        <f t="shared" si="2609"/>
        <v>640</v>
      </c>
      <c r="AH38" s="72"/>
      <c r="AI38" s="118"/>
      <c r="AJ38" s="283"/>
      <c r="AK38" s="123"/>
      <c r="AL38" s="121" t="str">
        <f t="shared" ref="AL38" si="2805">IF(AL$2=4,IFERROR(AJ38/AJ39,""),"")</f>
        <v/>
      </c>
      <c r="AM38" s="122" t="str">
        <f t="shared" si="2611"/>
        <v/>
      </c>
      <c r="AN38" s="72"/>
      <c r="AO38" s="118"/>
      <c r="AP38" s="283"/>
      <c r="AQ38" s="123"/>
      <c r="AR38" s="121" t="str">
        <f t="shared" ref="AR38" si="2806">IF(AR$2=4,IFERROR(AP38/AP39,""),"")</f>
        <v/>
      </c>
      <c r="AS38" s="122" t="str">
        <f t="shared" si="2613"/>
        <v/>
      </c>
      <c r="AT38" s="72"/>
      <c r="AU38" s="118"/>
      <c r="AV38" s="283"/>
      <c r="AW38" s="123"/>
      <c r="AX38" s="121" t="str">
        <f t="shared" ref="AX38" si="2807">IF(AX$2=4,IFERROR(AV38/AV39,""),"")</f>
        <v/>
      </c>
      <c r="AY38" s="122" t="str">
        <f t="shared" si="2615"/>
        <v/>
      </c>
      <c r="AZ38" s="72"/>
      <c r="BA38" s="118"/>
      <c r="BB38" s="283"/>
      <c r="BC38" s="123"/>
      <c r="BD38" s="121" t="str">
        <f t="shared" ref="BD38" si="2808">IF(BD$2=4,IFERROR(BB38/BB39,""),"")</f>
        <v/>
      </c>
      <c r="BE38" s="122" t="str">
        <f t="shared" si="2617"/>
        <v/>
      </c>
      <c r="BF38" s="72"/>
      <c r="BG38" s="118"/>
      <c r="BH38" s="283"/>
      <c r="BI38" s="123"/>
      <c r="BJ38" s="121" t="str">
        <f t="shared" ref="BJ38" si="2809">IF(BJ$2=4,IFERROR(BH38/BH39,""),"")</f>
        <v/>
      </c>
      <c r="BK38" s="122" t="str">
        <f t="shared" si="2619"/>
        <v/>
      </c>
      <c r="BL38" s="72"/>
      <c r="BM38" s="118"/>
      <c r="BN38" s="283"/>
      <c r="BO38" s="123"/>
      <c r="BP38" s="121" t="str">
        <f t="shared" ref="BP38" si="2810">IF(BP$2=4,IFERROR(BN38/BN39,""),"")</f>
        <v/>
      </c>
      <c r="BQ38" s="122" t="str">
        <f t="shared" si="2621"/>
        <v/>
      </c>
      <c r="BR38" s="72"/>
      <c r="BS38" s="118"/>
      <c r="BT38" s="283"/>
      <c r="BU38" s="123"/>
      <c r="BV38" s="121" t="str">
        <f t="shared" ref="BV38" si="2811">IF(BV$2=4,IFERROR(BT38/BT39,""),"")</f>
        <v/>
      </c>
      <c r="BW38" s="122" t="str">
        <f t="shared" si="2623"/>
        <v/>
      </c>
      <c r="BX38" s="72"/>
      <c r="BY38" s="118"/>
      <c r="BZ38" s="283"/>
      <c r="CA38" s="123"/>
      <c r="CB38" s="121" t="str">
        <f t="shared" ref="CB38" si="2812">IF(CB$2=4,IFERROR(BZ38/BZ39,""),"")</f>
        <v/>
      </c>
      <c r="CC38" s="122" t="str">
        <f t="shared" si="2625"/>
        <v/>
      </c>
      <c r="CD38" s="72"/>
      <c r="CE38" s="118"/>
      <c r="CF38" s="283"/>
      <c r="CG38" s="123"/>
      <c r="CH38" s="121" t="str">
        <f t="shared" ref="CH38" si="2813">IF(CH$2=4,IFERROR(CF38/CF39,""),"")</f>
        <v/>
      </c>
      <c r="CI38" s="122" t="str">
        <f t="shared" si="2627"/>
        <v/>
      </c>
      <c r="CJ38" s="72"/>
      <c r="CK38" s="118"/>
      <c r="CL38" s="283"/>
      <c r="CM38" s="123"/>
      <c r="CN38" s="121" t="str">
        <f t="shared" ref="CN38" si="2814">IF(CN$2=4,IFERROR(CL38/CL39,""),"")</f>
        <v/>
      </c>
      <c r="CO38" s="122" t="str">
        <f t="shared" si="2629"/>
        <v/>
      </c>
      <c r="CP38" s="72"/>
      <c r="CQ38" s="118"/>
      <c r="CR38" s="283"/>
      <c r="CS38" s="123"/>
      <c r="CT38" s="121" t="str">
        <f t="shared" ref="CT38" si="2815">IF(CT$2=4,IFERROR(CR38/CR39,""),"")</f>
        <v/>
      </c>
      <c r="CU38" s="122" t="str">
        <f t="shared" si="2631"/>
        <v/>
      </c>
      <c r="CV38" s="72"/>
      <c r="CW38" s="118"/>
      <c r="CX38" s="283"/>
      <c r="CY38" s="123"/>
      <c r="CZ38" s="121" t="str">
        <f t="shared" ref="CZ38" si="2816">IF(CZ$2=4,IFERROR(CX38/CX39,""),"")</f>
        <v/>
      </c>
      <c r="DA38" s="122" t="str">
        <f t="shared" si="2633"/>
        <v/>
      </c>
      <c r="DB38" s="72"/>
      <c r="DC38" s="118"/>
      <c r="DD38" s="283"/>
      <c r="DE38" s="123"/>
      <c r="DF38" s="121" t="str">
        <f t="shared" ref="DF38" si="2817">IF(DF$2=4,IFERROR(DD38/DD39,""),"")</f>
        <v/>
      </c>
      <c r="DG38" s="122" t="str">
        <f t="shared" si="2635"/>
        <v/>
      </c>
      <c r="DH38" s="72"/>
      <c r="DI38" s="118"/>
      <c r="DJ38" s="283"/>
      <c r="DK38" s="123"/>
      <c r="DL38" s="121" t="str">
        <f t="shared" ref="DL38" si="2818">IF(DL$2=4,IFERROR(DJ38/DJ39,""),"")</f>
        <v/>
      </c>
      <c r="DM38" s="122" t="str">
        <f t="shared" si="2637"/>
        <v/>
      </c>
      <c r="DN38" s="72"/>
      <c r="DO38" s="118"/>
      <c r="DP38" s="283"/>
      <c r="DQ38" s="123"/>
      <c r="DR38" s="121" t="str">
        <f t="shared" ref="DR38" si="2819">IF(DR$2=4,IFERROR(DP38/DP39,""),"")</f>
        <v/>
      </c>
      <c r="DS38" s="122" t="str">
        <f t="shared" si="2639"/>
        <v/>
      </c>
      <c r="DT38" s="72"/>
      <c r="DU38" s="118"/>
      <c r="DV38" s="283"/>
      <c r="DW38" s="123"/>
      <c r="DX38" s="121" t="str">
        <f t="shared" ref="DX38" si="2820">IF(DX$2=4,IFERROR(DV38/DV39,""),"")</f>
        <v/>
      </c>
      <c r="DY38" s="122" t="str">
        <f t="shared" si="2641"/>
        <v/>
      </c>
      <c r="DZ38" s="72"/>
      <c r="EA38" s="118"/>
      <c r="EB38" s="283"/>
      <c r="EC38" s="123"/>
      <c r="ED38" s="121" t="str">
        <f t="shared" ref="ED38" si="2821">IF(ED$2=4,IFERROR(EB38/EB39,""),"")</f>
        <v/>
      </c>
      <c r="EE38" s="122" t="str">
        <f t="shared" si="2643"/>
        <v/>
      </c>
      <c r="EF38" s="72"/>
      <c r="EG38" s="118"/>
      <c r="EH38" s="283"/>
      <c r="EI38" s="123"/>
      <c r="EJ38" s="121" t="str">
        <f t="shared" ref="EJ38" si="2822">IF(EJ$2=4,IFERROR(EH38/EH39,""),"")</f>
        <v/>
      </c>
      <c r="EK38" s="122" t="str">
        <f t="shared" si="2645"/>
        <v/>
      </c>
      <c r="EL38" s="72"/>
      <c r="EM38" s="118"/>
      <c r="EN38" s="283"/>
      <c r="EO38" s="123"/>
      <c r="EP38" s="121" t="str">
        <f t="shared" ref="EP38" si="2823">IF(EP$2=4,IFERROR(EN38/EN39,""),"")</f>
        <v/>
      </c>
      <c r="EQ38" s="122" t="str">
        <f t="shared" si="2647"/>
        <v/>
      </c>
      <c r="ER38" s="72"/>
      <c r="ES38" s="118"/>
      <c r="ET38" s="283"/>
      <c r="EU38" s="123"/>
      <c r="EV38" s="121" t="str">
        <f t="shared" ref="EV38" si="2824">IF(EV$2=4,IFERROR(ET38/ET39,""),"")</f>
        <v/>
      </c>
      <c r="EW38" s="122" t="str">
        <f t="shared" si="2649"/>
        <v/>
      </c>
      <c r="EX38" s="72"/>
      <c r="EY38" s="118"/>
      <c r="EZ38" s="283"/>
      <c r="FA38" s="123"/>
      <c r="FB38" s="121" t="str">
        <f t="shared" ref="FB38" si="2825">IF(FB$2=4,IFERROR(EZ38/EZ39,""),"")</f>
        <v/>
      </c>
      <c r="FC38" s="122" t="str">
        <f t="shared" si="2651"/>
        <v/>
      </c>
      <c r="FD38" s="72"/>
      <c r="FE38" s="118"/>
      <c r="FF38" s="283"/>
      <c r="FG38" s="123"/>
      <c r="FH38" s="121" t="str">
        <f t="shared" ref="FH38" si="2826">IF(FH$2=4,IFERROR(FF38/FF39,""),"")</f>
        <v/>
      </c>
      <c r="FI38" s="122" t="str">
        <f t="shared" si="2653"/>
        <v/>
      </c>
      <c r="FJ38" s="72"/>
      <c r="FK38" s="118"/>
      <c r="FL38" s="283"/>
      <c r="FM38" s="123"/>
      <c r="FN38" s="121" t="str">
        <f t="shared" ref="FN38" si="2827">IF(FN$2=4,IFERROR(FL38/FL39,""),"")</f>
        <v/>
      </c>
      <c r="FO38" s="122" t="str">
        <f t="shared" si="2655"/>
        <v/>
      </c>
      <c r="FP38" s="72"/>
      <c r="FQ38" s="118"/>
      <c r="FR38" s="283"/>
      <c r="FS38" s="123"/>
      <c r="FT38" s="121" t="str">
        <f t="shared" ref="FT38" si="2828">IF(FT$2=4,IFERROR(FR38/FR39,""),"")</f>
        <v/>
      </c>
      <c r="FU38" s="122" t="str">
        <f t="shared" si="2657"/>
        <v/>
      </c>
      <c r="FV38" s="72"/>
      <c r="FW38" s="118"/>
      <c r="FX38" s="283"/>
      <c r="FY38" s="123"/>
      <c r="FZ38" s="121" t="str">
        <f t="shared" ref="FZ38" si="2829">IF(FZ$2=4,IFERROR(FX38/FX39,""),"")</f>
        <v/>
      </c>
      <c r="GA38" s="122" t="str">
        <f t="shared" si="2659"/>
        <v/>
      </c>
      <c r="GB38" s="72"/>
      <c r="GC38" s="118"/>
      <c r="GD38" s="283"/>
      <c r="GE38" s="123"/>
      <c r="GF38" s="121" t="str">
        <f t="shared" ref="GF38" si="2830">IF(GF$2=4,IFERROR(GD38/GD39,""),"")</f>
        <v/>
      </c>
      <c r="GG38" s="122" t="str">
        <f t="shared" si="2661"/>
        <v/>
      </c>
      <c r="GH38" s="72"/>
      <c r="GI38" s="118"/>
      <c r="GJ38" s="283"/>
      <c r="GK38" s="123"/>
      <c r="GL38" s="121" t="str">
        <f t="shared" ref="GL38" si="2831">IF(GL$2=4,IFERROR(GJ38/GJ39,""),"")</f>
        <v/>
      </c>
      <c r="GM38" s="122" t="str">
        <f t="shared" si="2663"/>
        <v/>
      </c>
      <c r="GN38" s="72"/>
      <c r="GO38" s="118"/>
      <c r="GP38" s="283"/>
      <c r="GQ38" s="123"/>
      <c r="GR38" s="121" t="str">
        <f t="shared" ref="GR38" si="2832">IF(GR$2=4,IFERROR(GP38/GP39,""),"")</f>
        <v/>
      </c>
      <c r="GS38" s="122" t="str">
        <f t="shared" si="2665"/>
        <v/>
      </c>
      <c r="GT38" s="72"/>
      <c r="GU38" s="118"/>
      <c r="GV38" s="283"/>
      <c r="GW38" s="123"/>
      <c r="GX38" s="121" t="str">
        <f t="shared" ref="GX38" si="2833">IF(GX$2=4,IFERROR(GV38/GV39,""),"")</f>
        <v/>
      </c>
      <c r="GY38" s="122" t="str">
        <f t="shared" si="2667"/>
        <v/>
      </c>
      <c r="GZ38" s="72"/>
      <c r="HA38" s="118"/>
      <c r="HB38" s="283"/>
      <c r="HC38" s="123"/>
      <c r="HD38" s="121" t="str">
        <f t="shared" ref="HD38" si="2834">IF(HD$2=4,IFERROR(HB38/HB39,""),"")</f>
        <v/>
      </c>
      <c r="HE38" s="122" t="str">
        <f t="shared" si="2669"/>
        <v/>
      </c>
      <c r="HF38" s="72"/>
      <c r="HG38" s="118"/>
      <c r="HH38" s="283"/>
      <c r="HI38" s="123"/>
      <c r="HJ38" s="121" t="str">
        <f t="shared" ref="HJ38" si="2835">IF(HJ$2=4,IFERROR(HH38/HH39,""),"")</f>
        <v/>
      </c>
      <c r="HK38" s="122" t="str">
        <f t="shared" si="2671"/>
        <v/>
      </c>
      <c r="HL38" s="72"/>
      <c r="HM38" s="118"/>
      <c r="HN38" s="283"/>
      <c r="HO38" s="123"/>
      <c r="HP38" s="121" t="str">
        <f t="shared" ref="HP38" si="2836">IF(HP$2=4,IFERROR(HN38/HN39,""),"")</f>
        <v/>
      </c>
      <c r="HQ38" s="122" t="str">
        <f t="shared" si="2673"/>
        <v/>
      </c>
      <c r="HR38" s="72"/>
      <c r="HS38" s="118"/>
      <c r="HT38" s="283"/>
      <c r="HU38" s="123"/>
      <c r="HV38" s="121" t="str">
        <f t="shared" ref="HV38" si="2837">IF(HV$2=4,IFERROR(HT38/HT39,""),"")</f>
        <v/>
      </c>
      <c r="HW38" s="122" t="str">
        <f t="shared" si="2675"/>
        <v/>
      </c>
      <c r="HX38" s="72"/>
      <c r="HY38" s="118"/>
      <c r="HZ38" s="283"/>
      <c r="IA38" s="123"/>
      <c r="IB38" s="121" t="str">
        <f t="shared" ref="IB38" si="2838">IF(IB$2=4,IFERROR(HZ38/HZ39,""),"")</f>
        <v/>
      </c>
      <c r="IC38" s="122" t="str">
        <f t="shared" si="2677"/>
        <v/>
      </c>
      <c r="ID38" s="72"/>
      <c r="IE38" s="118"/>
      <c r="IF38" s="283"/>
      <c r="IG38" s="123"/>
      <c r="IH38" s="121" t="str">
        <f t="shared" ref="IH38" si="2839">IF(IH$2=4,IFERROR(IF38/IF39,""),"")</f>
        <v/>
      </c>
      <c r="II38" s="122" t="str">
        <f t="shared" si="2679"/>
        <v/>
      </c>
      <c r="IJ38" s="72"/>
      <c r="IK38" s="118"/>
      <c r="IL38" s="283"/>
      <c r="IM38" s="123"/>
      <c r="IN38" s="121" t="str">
        <f t="shared" ref="IN38" si="2840">IF(IN$2=4,IFERROR(IL38/IL39,""),"")</f>
        <v/>
      </c>
      <c r="IO38" s="122" t="str">
        <f t="shared" si="2681"/>
        <v/>
      </c>
      <c r="IP38" s="72"/>
      <c r="IQ38" s="118"/>
      <c r="IR38" s="283"/>
      <c r="IS38" s="123"/>
      <c r="IT38" s="121" t="str">
        <f t="shared" ref="IT38" si="2841">IF(IT$2=4,IFERROR(IR38/IR39,""),"")</f>
        <v/>
      </c>
      <c r="IU38" s="122" t="str">
        <f t="shared" si="2683"/>
        <v/>
      </c>
      <c r="IV38" s="72"/>
      <c r="IW38" s="118"/>
      <c r="IX38" s="283"/>
      <c r="IY38" s="123"/>
      <c r="IZ38" s="121" t="str">
        <f t="shared" ref="IZ38" si="2842">IF(IZ$2=4,IFERROR(IX38/IX39,""),"")</f>
        <v/>
      </c>
      <c r="JA38" s="122" t="str">
        <f t="shared" si="2685"/>
        <v/>
      </c>
      <c r="JB38" s="72"/>
      <c r="JC38" s="118"/>
      <c r="JD38" s="283"/>
      <c r="JE38" s="123"/>
      <c r="JF38" s="121" t="str">
        <f t="shared" ref="JF38" si="2843">IF(JF$2=4,IFERROR(JD38/JD39,""),"")</f>
        <v/>
      </c>
      <c r="JG38" s="122" t="str">
        <f t="shared" si="2687"/>
        <v/>
      </c>
      <c r="JH38" s="72"/>
      <c r="JI38" s="124"/>
      <c r="JJ38" s="909"/>
      <c r="JK38" s="126"/>
      <c r="JL38" s="119" t="str">
        <f t="shared" ref="JL38" si="2844">IF(JL$2=4,IFERROR(JJ38/JJ39,""),"")</f>
        <v/>
      </c>
      <c r="JM38" s="122" t="str">
        <f t="shared" si="2689"/>
        <v/>
      </c>
      <c r="JO38" s="124"/>
      <c r="JP38" s="909"/>
      <c r="JQ38" s="126"/>
      <c r="JR38" s="119" t="str">
        <f t="shared" ref="JR38" si="2845">IF(JR$2=4,IFERROR(JP38/JP39,""),"")</f>
        <v/>
      </c>
      <c r="JS38" s="122" t="str">
        <f t="shared" si="2691"/>
        <v/>
      </c>
      <c r="JU38" s="124"/>
      <c r="JV38" s="909"/>
      <c r="JW38" s="126"/>
      <c r="JX38" s="119" t="str">
        <f t="shared" ref="JX38" si="2846">IF(JX$2=4,IFERROR(JV38/JV39,""),"")</f>
        <v/>
      </c>
      <c r="JY38" s="122" t="str">
        <f t="shared" si="2693"/>
        <v/>
      </c>
      <c r="KA38" s="124"/>
      <c r="KB38" s="909"/>
      <c r="KC38" s="126"/>
      <c r="KD38" s="119" t="str">
        <f t="shared" ref="KD38" si="2847">IF(KD$2=4,IFERROR(KB38/KB39,""),"")</f>
        <v/>
      </c>
      <c r="KE38" s="122" t="str">
        <f t="shared" si="2695"/>
        <v/>
      </c>
      <c r="KG38" s="124"/>
      <c r="KH38" s="909"/>
      <c r="KI38" s="126"/>
      <c r="KJ38" s="119" t="str">
        <f t="shared" ref="KJ38" si="2848">IF(KJ$2=4,IFERROR(KH38/KH39,""),"")</f>
        <v/>
      </c>
      <c r="KK38" s="122" t="str">
        <f t="shared" si="2697"/>
        <v/>
      </c>
      <c r="KM38" s="124"/>
      <c r="KN38" s="909"/>
      <c r="KO38" s="126"/>
      <c r="KP38" s="119" t="str">
        <f t="shared" ref="KP38" si="2849">IF(KP$2=4,IFERROR(KN38/KN39,""),"")</f>
        <v/>
      </c>
      <c r="KQ38" s="122" t="str">
        <f t="shared" si="2699"/>
        <v/>
      </c>
      <c r="KS38" s="124"/>
      <c r="KT38" s="909"/>
      <c r="KU38" s="126"/>
      <c r="KV38" s="119" t="str">
        <f t="shared" ref="KV38" si="2850">IF(KV$2=4,IFERROR(KT38/KT39,""),"")</f>
        <v/>
      </c>
      <c r="KW38" s="122" t="str">
        <f t="shared" si="2701"/>
        <v/>
      </c>
      <c r="KY38" s="124"/>
      <c r="KZ38" s="909"/>
      <c r="LA38" s="126"/>
      <c r="LB38" s="119" t="str">
        <f t="shared" ref="LB38" si="2851">IF(LB$2=4,IFERROR(KZ38/KZ39,""),"")</f>
        <v/>
      </c>
      <c r="LC38" s="122" t="str">
        <f t="shared" si="2703"/>
        <v/>
      </c>
    </row>
    <row r="39" spans="1:320" s="127" customFormat="1" ht="12.75" customHeight="1" x14ac:dyDescent="0.2">
      <c r="A39" s="62"/>
      <c r="B39" s="62"/>
      <c r="C39" s="62"/>
      <c r="D39" s="62"/>
      <c r="E39" s="62"/>
      <c r="F39" s="62" t="s">
        <v>159</v>
      </c>
      <c r="G39" s="114"/>
      <c r="J39" s="127" t="s">
        <v>56</v>
      </c>
      <c r="K39" s="128"/>
      <c r="L39" s="128"/>
      <c r="M39" s="140"/>
      <c r="N39" s="129"/>
      <c r="P39" s="130"/>
      <c r="Q39" s="179"/>
      <c r="R39" s="283">
        <f t="shared" ref="R39" si="2852">IF(R$2=2,SUM(R35:R38),"")</f>
        <v>500</v>
      </c>
      <c r="S39" s="131"/>
      <c r="T39" s="121"/>
      <c r="U39" s="192">
        <f>IF(U$2=5,SUM(U35:U38),"")</f>
        <v>5250</v>
      </c>
      <c r="V39" s="130"/>
      <c r="W39" s="179"/>
      <c r="X39" s="283">
        <f t="shared" ref="X39:CF39" si="2853">IF(X$2=2,SUM(X35:X38),"")</f>
        <v>110</v>
      </c>
      <c r="Y39" s="131"/>
      <c r="Z39" s="131"/>
      <c r="AA39" s="192">
        <f t="shared" ref="AA39" si="2854">IF(AA$2=5,SUM(AA35:AA38),"")</f>
        <v>1750</v>
      </c>
      <c r="AB39" s="130"/>
      <c r="AC39" s="179"/>
      <c r="AD39" s="283">
        <f t="shared" si="2853"/>
        <v>390</v>
      </c>
      <c r="AE39" s="131"/>
      <c r="AF39" s="131"/>
      <c r="AG39" s="192">
        <f t="shared" ref="AG39" si="2855">IF(AG$2=5,SUM(AG35:AG38),"")</f>
        <v>4500</v>
      </c>
      <c r="AH39" s="130"/>
      <c r="AI39" s="179"/>
      <c r="AJ39" s="283" t="str">
        <f t="shared" si="2853"/>
        <v/>
      </c>
      <c r="AK39" s="131"/>
      <c r="AL39" s="133"/>
      <c r="AM39" s="192" t="str">
        <f t="shared" ref="AM39" si="2856">IF(AM$2=5,SUM(AM35:AM38),"")</f>
        <v/>
      </c>
      <c r="AN39" s="130"/>
      <c r="AO39" s="179"/>
      <c r="AP39" s="283" t="str">
        <f t="shared" si="2853"/>
        <v/>
      </c>
      <c r="AQ39" s="131"/>
      <c r="AR39" s="133"/>
      <c r="AS39" s="192" t="str">
        <f t="shared" ref="AS39" si="2857">IF(AS$2=5,SUM(AS35:AS38),"")</f>
        <v/>
      </c>
      <c r="AT39" s="130"/>
      <c r="AU39" s="179"/>
      <c r="AV39" s="283" t="str">
        <f t="shared" si="2853"/>
        <v/>
      </c>
      <c r="AW39" s="131"/>
      <c r="AX39" s="133"/>
      <c r="AY39" s="192" t="str">
        <f t="shared" ref="AY39" si="2858">IF(AY$2=5,SUM(AY35:AY38),"")</f>
        <v/>
      </c>
      <c r="AZ39" s="130"/>
      <c r="BA39" s="179"/>
      <c r="BB39" s="283" t="str">
        <f t="shared" si="2853"/>
        <v/>
      </c>
      <c r="BC39" s="131"/>
      <c r="BD39" s="133"/>
      <c r="BE39" s="192" t="str">
        <f t="shared" ref="BE39" si="2859">IF(BE$2=5,SUM(BE35:BE38),"")</f>
        <v/>
      </c>
      <c r="BF39" s="130"/>
      <c r="BG39" s="179"/>
      <c r="BH39" s="283" t="str">
        <f t="shared" si="2853"/>
        <v/>
      </c>
      <c r="BI39" s="131"/>
      <c r="BJ39" s="133"/>
      <c r="BK39" s="192" t="str">
        <f t="shared" ref="BK39" si="2860">IF(BK$2=5,SUM(BK35:BK38),"")</f>
        <v/>
      </c>
      <c r="BL39" s="130"/>
      <c r="BM39" s="179"/>
      <c r="BN39" s="283" t="str">
        <f t="shared" si="2853"/>
        <v/>
      </c>
      <c r="BO39" s="131"/>
      <c r="BP39" s="133"/>
      <c r="BQ39" s="192" t="str">
        <f t="shared" ref="BQ39" si="2861">IF(BQ$2=5,SUM(BQ35:BQ38),"")</f>
        <v/>
      </c>
      <c r="BR39" s="130"/>
      <c r="BS39" s="179"/>
      <c r="BT39" s="283" t="str">
        <f t="shared" si="2853"/>
        <v/>
      </c>
      <c r="BU39" s="131"/>
      <c r="BV39" s="133"/>
      <c r="BW39" s="192" t="str">
        <f t="shared" ref="BW39" si="2862">IF(BW$2=5,SUM(BW35:BW38),"")</f>
        <v/>
      </c>
      <c r="BX39" s="130"/>
      <c r="BY39" s="179"/>
      <c r="BZ39" s="283" t="str">
        <f t="shared" si="2853"/>
        <v/>
      </c>
      <c r="CA39" s="131"/>
      <c r="CB39" s="133"/>
      <c r="CC39" s="192" t="str">
        <f t="shared" ref="CC39" si="2863">IF(CC$2=5,SUM(CC35:CC38),"")</f>
        <v/>
      </c>
      <c r="CD39" s="130"/>
      <c r="CE39" s="179"/>
      <c r="CF39" s="283" t="str">
        <f t="shared" si="2853"/>
        <v/>
      </c>
      <c r="CG39" s="132"/>
      <c r="CH39" s="133"/>
      <c r="CI39" s="192" t="str">
        <f t="shared" ref="CI39" si="2864">IF(CI$2=5,SUM(CI35:CI38),"")</f>
        <v/>
      </c>
      <c r="CJ39" s="130"/>
      <c r="CK39" s="179"/>
      <c r="CL39" s="283" t="str">
        <f t="shared" ref="CL39:ET39" si="2865">IF(CL$2=2,SUM(CL35:CL38),"")</f>
        <v/>
      </c>
      <c r="CM39" s="132"/>
      <c r="CN39" s="133"/>
      <c r="CO39" s="192" t="str">
        <f t="shared" ref="CO39" si="2866">IF(CO$2=5,SUM(CO35:CO38),"")</f>
        <v/>
      </c>
      <c r="CP39" s="130"/>
      <c r="CQ39" s="179"/>
      <c r="CR39" s="283" t="str">
        <f t="shared" si="2865"/>
        <v/>
      </c>
      <c r="CS39" s="132"/>
      <c r="CT39" s="133"/>
      <c r="CU39" s="192" t="str">
        <f t="shared" ref="CU39" si="2867">IF(CU$2=5,SUM(CU35:CU38),"")</f>
        <v/>
      </c>
      <c r="CV39" s="130"/>
      <c r="CW39" s="179"/>
      <c r="CX39" s="283" t="str">
        <f t="shared" si="2865"/>
        <v/>
      </c>
      <c r="CY39" s="132"/>
      <c r="CZ39" s="133"/>
      <c r="DA39" s="192" t="str">
        <f t="shared" ref="DA39" si="2868">IF(DA$2=5,SUM(DA35:DA38),"")</f>
        <v/>
      </c>
      <c r="DB39" s="130"/>
      <c r="DC39" s="179"/>
      <c r="DD39" s="283" t="str">
        <f t="shared" si="2865"/>
        <v/>
      </c>
      <c r="DE39" s="132"/>
      <c r="DF39" s="133"/>
      <c r="DG39" s="192" t="str">
        <f t="shared" ref="DG39" si="2869">IF(DG$2=5,SUM(DG35:DG38),"")</f>
        <v/>
      </c>
      <c r="DH39" s="130"/>
      <c r="DI39" s="179"/>
      <c r="DJ39" s="283" t="str">
        <f t="shared" si="2865"/>
        <v/>
      </c>
      <c r="DK39" s="132"/>
      <c r="DL39" s="133"/>
      <c r="DM39" s="192" t="str">
        <f t="shared" ref="DM39" si="2870">IF(DM$2=5,SUM(DM35:DM38),"")</f>
        <v/>
      </c>
      <c r="DN39" s="130"/>
      <c r="DO39" s="179"/>
      <c r="DP39" s="283" t="str">
        <f t="shared" si="2865"/>
        <v/>
      </c>
      <c r="DQ39" s="132"/>
      <c r="DR39" s="133"/>
      <c r="DS39" s="192" t="str">
        <f t="shared" ref="DS39" si="2871">IF(DS$2=5,SUM(DS35:DS38),"")</f>
        <v/>
      </c>
      <c r="DT39" s="130"/>
      <c r="DU39" s="179"/>
      <c r="DV39" s="283" t="str">
        <f t="shared" si="2865"/>
        <v/>
      </c>
      <c r="DW39" s="132"/>
      <c r="DX39" s="133"/>
      <c r="DY39" s="192" t="str">
        <f t="shared" ref="DY39" si="2872">IF(DY$2=5,SUM(DY35:DY38),"")</f>
        <v/>
      </c>
      <c r="DZ39" s="130"/>
      <c r="EA39" s="179"/>
      <c r="EB39" s="283" t="str">
        <f t="shared" si="2865"/>
        <v/>
      </c>
      <c r="EC39" s="132"/>
      <c r="ED39" s="133"/>
      <c r="EE39" s="192" t="str">
        <f t="shared" ref="EE39" si="2873">IF(EE$2=5,SUM(EE35:EE38),"")</f>
        <v/>
      </c>
      <c r="EF39" s="130"/>
      <c r="EG39" s="179"/>
      <c r="EH39" s="283" t="str">
        <f t="shared" si="2865"/>
        <v/>
      </c>
      <c r="EI39" s="132"/>
      <c r="EJ39" s="133"/>
      <c r="EK39" s="192" t="str">
        <f t="shared" ref="EK39" si="2874">IF(EK$2=5,SUM(EK35:EK38),"")</f>
        <v/>
      </c>
      <c r="EL39" s="130"/>
      <c r="EM39" s="179"/>
      <c r="EN39" s="283" t="str">
        <f t="shared" si="2865"/>
        <v/>
      </c>
      <c r="EO39" s="132"/>
      <c r="EP39" s="133"/>
      <c r="EQ39" s="192" t="str">
        <f t="shared" ref="EQ39" si="2875">IF(EQ$2=5,SUM(EQ35:EQ38),"")</f>
        <v/>
      </c>
      <c r="ER39" s="130"/>
      <c r="ES39" s="179"/>
      <c r="ET39" s="283" t="str">
        <f t="shared" si="2865"/>
        <v/>
      </c>
      <c r="EU39" s="132"/>
      <c r="EV39" s="133"/>
      <c r="EW39" s="192" t="str">
        <f t="shared" ref="EW39" si="2876">IF(EW$2=5,SUM(EW35:EW38),"")</f>
        <v/>
      </c>
      <c r="EX39" s="130"/>
      <c r="EY39" s="179"/>
      <c r="EZ39" s="283" t="str">
        <f t="shared" ref="EZ39:HH39" si="2877">IF(EZ$2=2,SUM(EZ35:EZ38),"")</f>
        <v/>
      </c>
      <c r="FA39" s="132"/>
      <c r="FB39" s="133"/>
      <c r="FC39" s="192" t="str">
        <f t="shared" ref="FC39" si="2878">IF(FC$2=5,SUM(FC35:FC38),"")</f>
        <v/>
      </c>
      <c r="FD39" s="130"/>
      <c r="FE39" s="179"/>
      <c r="FF39" s="283" t="str">
        <f t="shared" si="2877"/>
        <v/>
      </c>
      <c r="FG39" s="132"/>
      <c r="FH39" s="133"/>
      <c r="FI39" s="192" t="str">
        <f t="shared" ref="FI39" si="2879">IF(FI$2=5,SUM(FI35:FI38),"")</f>
        <v/>
      </c>
      <c r="FJ39" s="130"/>
      <c r="FK39" s="179"/>
      <c r="FL39" s="283" t="str">
        <f t="shared" si="2877"/>
        <v/>
      </c>
      <c r="FM39" s="132"/>
      <c r="FN39" s="133"/>
      <c r="FO39" s="192" t="str">
        <f t="shared" ref="FO39" si="2880">IF(FO$2=5,SUM(FO35:FO38),"")</f>
        <v/>
      </c>
      <c r="FP39" s="130"/>
      <c r="FQ39" s="179"/>
      <c r="FR39" s="283" t="str">
        <f t="shared" si="2877"/>
        <v/>
      </c>
      <c r="FS39" s="132"/>
      <c r="FT39" s="133"/>
      <c r="FU39" s="192" t="str">
        <f t="shared" ref="FU39" si="2881">IF(FU$2=5,SUM(FU35:FU38),"")</f>
        <v/>
      </c>
      <c r="FV39" s="130"/>
      <c r="FW39" s="179"/>
      <c r="FX39" s="283" t="str">
        <f t="shared" si="2877"/>
        <v/>
      </c>
      <c r="FY39" s="132"/>
      <c r="FZ39" s="133"/>
      <c r="GA39" s="192" t="str">
        <f t="shared" ref="GA39" si="2882">IF(GA$2=5,SUM(GA35:GA38),"")</f>
        <v/>
      </c>
      <c r="GB39" s="130"/>
      <c r="GC39" s="179"/>
      <c r="GD39" s="283" t="str">
        <f t="shared" si="2877"/>
        <v/>
      </c>
      <c r="GE39" s="132"/>
      <c r="GF39" s="133"/>
      <c r="GG39" s="192" t="str">
        <f t="shared" ref="GG39" si="2883">IF(GG$2=5,SUM(GG35:GG38),"")</f>
        <v/>
      </c>
      <c r="GH39" s="130"/>
      <c r="GI39" s="179"/>
      <c r="GJ39" s="283" t="str">
        <f t="shared" si="2877"/>
        <v/>
      </c>
      <c r="GK39" s="132"/>
      <c r="GL39" s="133"/>
      <c r="GM39" s="192" t="str">
        <f t="shared" ref="GM39" si="2884">IF(GM$2=5,SUM(GM35:GM38),"")</f>
        <v/>
      </c>
      <c r="GN39" s="130"/>
      <c r="GO39" s="179"/>
      <c r="GP39" s="283" t="str">
        <f t="shared" si="2877"/>
        <v/>
      </c>
      <c r="GQ39" s="132"/>
      <c r="GR39" s="133"/>
      <c r="GS39" s="192" t="str">
        <f t="shared" ref="GS39" si="2885">IF(GS$2=5,SUM(GS35:GS38),"")</f>
        <v/>
      </c>
      <c r="GT39" s="130"/>
      <c r="GU39" s="179"/>
      <c r="GV39" s="283" t="str">
        <f t="shared" si="2877"/>
        <v/>
      </c>
      <c r="GW39" s="132"/>
      <c r="GX39" s="133"/>
      <c r="GY39" s="192" t="str">
        <f t="shared" ref="GY39" si="2886">IF(GY$2=5,SUM(GY35:GY38),"")</f>
        <v/>
      </c>
      <c r="GZ39" s="130"/>
      <c r="HA39" s="179"/>
      <c r="HB39" s="283" t="str">
        <f t="shared" si="2877"/>
        <v/>
      </c>
      <c r="HC39" s="132"/>
      <c r="HD39" s="133"/>
      <c r="HE39" s="192" t="str">
        <f t="shared" ref="HE39" si="2887">IF(HE$2=5,SUM(HE35:HE38),"")</f>
        <v/>
      </c>
      <c r="HF39" s="130"/>
      <c r="HG39" s="179"/>
      <c r="HH39" s="283" t="str">
        <f t="shared" si="2877"/>
        <v/>
      </c>
      <c r="HI39" s="132"/>
      <c r="HJ39" s="133"/>
      <c r="HK39" s="192" t="str">
        <f t="shared" ref="HK39" si="2888">IF(HK$2=5,SUM(HK35:HK38),"")</f>
        <v/>
      </c>
      <c r="HL39" s="130"/>
      <c r="HM39" s="179"/>
      <c r="HN39" s="283" t="str">
        <f t="shared" ref="HN39:JV39" si="2889">IF(HN$2=2,SUM(HN35:HN38),"")</f>
        <v/>
      </c>
      <c r="HO39" s="132"/>
      <c r="HP39" s="133"/>
      <c r="HQ39" s="192" t="str">
        <f t="shared" ref="HQ39" si="2890">IF(HQ$2=5,SUM(HQ35:HQ38),"")</f>
        <v/>
      </c>
      <c r="HR39" s="130"/>
      <c r="HS39" s="179"/>
      <c r="HT39" s="283" t="str">
        <f t="shared" si="2889"/>
        <v/>
      </c>
      <c r="HU39" s="132"/>
      <c r="HV39" s="133"/>
      <c r="HW39" s="192" t="str">
        <f t="shared" ref="HW39" si="2891">IF(HW$2=5,SUM(HW35:HW38),"")</f>
        <v/>
      </c>
      <c r="HX39" s="130"/>
      <c r="HY39" s="179"/>
      <c r="HZ39" s="283" t="str">
        <f t="shared" si="2889"/>
        <v/>
      </c>
      <c r="IA39" s="132"/>
      <c r="IB39" s="133"/>
      <c r="IC39" s="192" t="str">
        <f t="shared" ref="IC39" si="2892">IF(IC$2=5,SUM(IC35:IC38),"")</f>
        <v/>
      </c>
      <c r="ID39" s="130"/>
      <c r="IE39" s="179"/>
      <c r="IF39" s="283" t="str">
        <f t="shared" si="2889"/>
        <v/>
      </c>
      <c r="IG39" s="132"/>
      <c r="IH39" s="133"/>
      <c r="II39" s="192" t="str">
        <f t="shared" ref="II39" si="2893">IF(II$2=5,SUM(II35:II38),"")</f>
        <v/>
      </c>
      <c r="IJ39" s="130"/>
      <c r="IK39" s="179"/>
      <c r="IL39" s="283" t="str">
        <f t="shared" si="2889"/>
        <v/>
      </c>
      <c r="IM39" s="132"/>
      <c r="IN39" s="133"/>
      <c r="IO39" s="192" t="str">
        <f t="shared" ref="IO39" si="2894">IF(IO$2=5,SUM(IO35:IO38),"")</f>
        <v/>
      </c>
      <c r="IP39" s="130"/>
      <c r="IQ39" s="179"/>
      <c r="IR39" s="283" t="str">
        <f t="shared" si="2889"/>
        <v/>
      </c>
      <c r="IS39" s="132"/>
      <c r="IT39" s="133"/>
      <c r="IU39" s="192" t="str">
        <f t="shared" ref="IU39" si="2895">IF(IU$2=5,SUM(IU35:IU38),"")</f>
        <v/>
      </c>
      <c r="IV39" s="130"/>
      <c r="IW39" s="179"/>
      <c r="IX39" s="283" t="str">
        <f t="shared" si="2889"/>
        <v/>
      </c>
      <c r="IY39" s="132"/>
      <c r="IZ39" s="133"/>
      <c r="JA39" s="192" t="str">
        <f t="shared" ref="JA39" si="2896">IF(JA$2=5,SUM(JA35:JA38),"")</f>
        <v/>
      </c>
      <c r="JB39" s="130"/>
      <c r="JC39" s="179"/>
      <c r="JD39" s="283" t="str">
        <f t="shared" si="2889"/>
        <v/>
      </c>
      <c r="JE39" s="132"/>
      <c r="JF39" s="131"/>
      <c r="JG39" s="192" t="str">
        <f t="shared" ref="JG39" si="2897">IF(JG$2=5,SUM(JG35:JG38),"")</f>
        <v/>
      </c>
      <c r="JH39" s="130"/>
      <c r="JI39" s="71"/>
      <c r="JJ39" s="909" t="str">
        <f t="shared" si="2889"/>
        <v/>
      </c>
      <c r="JK39" s="126"/>
      <c r="JM39" s="192" t="str">
        <f t="shared" ref="JM39" si="2898">IF(JM$2=5,SUM(JM35:JM38),"")</f>
        <v/>
      </c>
      <c r="JO39" s="71"/>
      <c r="JP39" s="909" t="str">
        <f t="shared" si="2889"/>
        <v/>
      </c>
      <c r="JQ39" s="126"/>
      <c r="JS39" s="192" t="str">
        <f t="shared" ref="JS39" si="2899">IF(JS$2=5,SUM(JS35:JS38),"")</f>
        <v/>
      </c>
      <c r="JU39" s="71"/>
      <c r="JV39" s="909" t="str">
        <f t="shared" si="2889"/>
        <v/>
      </c>
      <c r="JW39" s="126"/>
      <c r="JY39" s="192" t="str">
        <f t="shared" ref="JY39" si="2900">IF(JY$2=5,SUM(JY35:JY38),"")</f>
        <v/>
      </c>
      <c r="KA39" s="71"/>
      <c r="KB39" s="909" t="str">
        <f t="shared" ref="KB39:KZ39" si="2901">IF(KB$2=2,SUM(KB35:KB38),"")</f>
        <v/>
      </c>
      <c r="KC39" s="126"/>
      <c r="KE39" s="192" t="str">
        <f t="shared" ref="KE39" si="2902">IF(KE$2=5,SUM(KE35:KE38),"")</f>
        <v/>
      </c>
      <c r="KG39" s="71"/>
      <c r="KH39" s="909" t="str">
        <f t="shared" si="2901"/>
        <v/>
      </c>
      <c r="KI39" s="126"/>
      <c r="KK39" s="192" t="str">
        <f t="shared" ref="KK39" si="2903">IF(KK$2=5,SUM(KK35:KK38),"")</f>
        <v/>
      </c>
      <c r="KM39" s="71"/>
      <c r="KN39" s="909" t="str">
        <f t="shared" si="2901"/>
        <v/>
      </c>
      <c r="KO39" s="126"/>
      <c r="KQ39" s="192" t="str">
        <f t="shared" ref="KQ39" si="2904">IF(KQ$2=5,SUM(KQ35:KQ38),"")</f>
        <v/>
      </c>
      <c r="KS39" s="71"/>
      <c r="KT39" s="909" t="str">
        <f t="shared" si="2901"/>
        <v/>
      </c>
      <c r="KU39" s="126"/>
      <c r="KW39" s="192" t="str">
        <f t="shared" ref="KW39" si="2905">IF(KW$2=5,SUM(KW35:KW38),"")</f>
        <v/>
      </c>
      <c r="KY39" s="71"/>
      <c r="KZ39" s="909" t="str">
        <f t="shared" si="2901"/>
        <v/>
      </c>
      <c r="LA39" s="126"/>
      <c r="LC39" s="192" t="str">
        <f t="shared" ref="LC39" si="2906">IF(LC$2=5,SUM(LC35:LC38),"")</f>
        <v/>
      </c>
    </row>
    <row r="40" spans="1:320" s="71" customFormat="1" ht="6" customHeight="1" x14ac:dyDescent="0.2">
      <c r="A40" s="62"/>
      <c r="B40" s="62"/>
      <c r="C40" s="62"/>
      <c r="D40" s="62"/>
      <c r="E40" s="62"/>
      <c r="F40" s="62" t="s">
        <v>77</v>
      </c>
      <c r="G40" s="114"/>
      <c r="K40" s="116"/>
      <c r="L40" s="116"/>
      <c r="M40" s="140"/>
      <c r="N40" s="117"/>
      <c r="P40" s="72"/>
      <c r="Q40" s="832"/>
      <c r="R40" s="832"/>
      <c r="S40" s="832"/>
      <c r="T40" s="832"/>
      <c r="U40" s="176"/>
      <c r="V40" s="72"/>
      <c r="W40" s="832"/>
      <c r="X40" s="832"/>
      <c r="Y40" s="832"/>
      <c r="Z40" s="832"/>
      <c r="AA40" s="176"/>
      <c r="AB40" s="72"/>
      <c r="AC40" s="832"/>
      <c r="AD40" s="832"/>
      <c r="AE40" s="832"/>
      <c r="AF40" s="832"/>
      <c r="AG40" s="176"/>
      <c r="AH40" s="72"/>
      <c r="AI40" s="832"/>
      <c r="AJ40" s="832"/>
      <c r="AK40" s="832"/>
      <c r="AL40" s="137"/>
      <c r="AM40" s="176"/>
      <c r="AN40" s="72"/>
      <c r="AO40" s="832"/>
      <c r="AP40" s="224"/>
      <c r="AQ40" s="832"/>
      <c r="AR40" s="137"/>
      <c r="AS40" s="176"/>
      <c r="AT40" s="72"/>
      <c r="AU40" s="832"/>
      <c r="AV40" s="832"/>
      <c r="AW40" s="832"/>
      <c r="AX40" s="137"/>
      <c r="AY40" s="176"/>
      <c r="AZ40" s="72"/>
      <c r="BA40" s="832"/>
      <c r="BB40" s="832"/>
      <c r="BC40" s="832"/>
      <c r="BD40" s="137"/>
      <c r="BE40" s="176"/>
      <c r="BF40" s="72"/>
      <c r="BG40" s="832"/>
      <c r="BH40" s="832"/>
      <c r="BI40" s="832"/>
      <c r="BJ40" s="137"/>
      <c r="BK40" s="176"/>
      <c r="BL40" s="72"/>
      <c r="BM40" s="832"/>
      <c r="BN40" s="832"/>
      <c r="BO40" s="832"/>
      <c r="BP40" s="137"/>
      <c r="BQ40" s="176"/>
      <c r="BR40" s="72"/>
      <c r="BS40" s="832"/>
      <c r="BT40" s="832"/>
      <c r="BU40" s="832"/>
      <c r="BV40" s="137"/>
      <c r="BW40" s="176"/>
      <c r="BX40" s="72"/>
      <c r="BY40" s="832"/>
      <c r="BZ40" s="832"/>
      <c r="CA40" s="832"/>
      <c r="CB40" s="137"/>
      <c r="CC40" s="176"/>
      <c r="CD40" s="72"/>
      <c r="CE40" s="832"/>
      <c r="CF40" s="832"/>
      <c r="CG40" s="832"/>
      <c r="CH40" s="137"/>
      <c r="CI40" s="176"/>
      <c r="CJ40" s="72"/>
      <c r="CK40" s="832"/>
      <c r="CL40" s="832"/>
      <c r="CM40" s="832"/>
      <c r="CN40" s="137"/>
      <c r="CO40" s="176"/>
      <c r="CP40" s="72"/>
      <c r="CQ40" s="832"/>
      <c r="CR40" s="832"/>
      <c r="CS40" s="832"/>
      <c r="CT40" s="137"/>
      <c r="CU40" s="176"/>
      <c r="CV40" s="72"/>
      <c r="CW40" s="832"/>
      <c r="CX40" s="832"/>
      <c r="CY40" s="832"/>
      <c r="CZ40" s="137"/>
      <c r="DA40" s="176"/>
      <c r="DB40" s="72"/>
      <c r="DC40" s="832"/>
      <c r="DD40" s="832"/>
      <c r="DE40" s="832"/>
      <c r="DF40" s="137"/>
      <c r="DG40" s="176"/>
      <c r="DH40" s="72"/>
      <c r="DI40" s="832"/>
      <c r="DJ40" s="832"/>
      <c r="DK40" s="832"/>
      <c r="DL40" s="137"/>
      <c r="DM40" s="176"/>
      <c r="DN40" s="72"/>
      <c r="DO40" s="832"/>
      <c r="DP40" s="832"/>
      <c r="DQ40" s="832"/>
      <c r="DR40" s="137"/>
      <c r="DS40" s="176"/>
      <c r="DT40" s="72"/>
      <c r="DU40" s="832"/>
      <c r="DV40" s="832"/>
      <c r="DW40" s="832"/>
      <c r="DX40" s="137"/>
      <c r="DY40" s="176"/>
      <c r="DZ40" s="72"/>
      <c r="EA40" s="832"/>
      <c r="EB40" s="832"/>
      <c r="EC40" s="832"/>
      <c r="ED40" s="137"/>
      <c r="EE40" s="176"/>
      <c r="EF40" s="72"/>
      <c r="EG40" s="832"/>
      <c r="EH40" s="832"/>
      <c r="EI40" s="832"/>
      <c r="EJ40" s="137"/>
      <c r="EK40" s="176"/>
      <c r="EL40" s="72"/>
      <c r="EM40" s="832"/>
      <c r="EN40" s="832"/>
      <c r="EO40" s="832"/>
      <c r="EP40" s="137"/>
      <c r="EQ40" s="176"/>
      <c r="ER40" s="72"/>
      <c r="ES40" s="832"/>
      <c r="ET40" s="832"/>
      <c r="EU40" s="832"/>
      <c r="EV40" s="137"/>
      <c r="EW40" s="176"/>
      <c r="EX40" s="72"/>
      <c r="EY40" s="832"/>
      <c r="EZ40" s="832"/>
      <c r="FA40" s="832"/>
      <c r="FB40" s="137"/>
      <c r="FC40" s="176"/>
      <c r="FD40" s="72"/>
      <c r="FE40" s="832"/>
      <c r="FF40" s="832"/>
      <c r="FG40" s="832"/>
      <c r="FH40" s="137"/>
      <c r="FI40" s="176"/>
      <c r="FJ40" s="72"/>
      <c r="FK40" s="832"/>
      <c r="FL40" s="832"/>
      <c r="FM40" s="832"/>
      <c r="FN40" s="137"/>
      <c r="FO40" s="176"/>
      <c r="FP40" s="72"/>
      <c r="FQ40" s="832"/>
      <c r="FR40" s="832"/>
      <c r="FS40" s="832"/>
      <c r="FT40" s="137"/>
      <c r="FU40" s="176"/>
      <c r="FV40" s="72"/>
      <c r="FW40" s="832"/>
      <c r="FX40" s="832"/>
      <c r="FY40" s="832"/>
      <c r="FZ40" s="137"/>
      <c r="GA40" s="176"/>
      <c r="GB40" s="72"/>
      <c r="GC40" s="832"/>
      <c r="GD40" s="832"/>
      <c r="GE40" s="832"/>
      <c r="GF40" s="137"/>
      <c r="GG40" s="176"/>
      <c r="GH40" s="72"/>
      <c r="GI40" s="832"/>
      <c r="GJ40" s="832"/>
      <c r="GK40" s="832"/>
      <c r="GL40" s="137"/>
      <c r="GM40" s="176"/>
      <c r="GN40" s="72"/>
      <c r="GO40" s="832"/>
      <c r="GP40" s="832"/>
      <c r="GQ40" s="832"/>
      <c r="GR40" s="137"/>
      <c r="GS40" s="176"/>
      <c r="GT40" s="72"/>
      <c r="GU40" s="832"/>
      <c r="GV40" s="832"/>
      <c r="GW40" s="832"/>
      <c r="GX40" s="137"/>
      <c r="GY40" s="176"/>
      <c r="GZ40" s="72"/>
      <c r="HA40" s="832"/>
      <c r="HB40" s="832"/>
      <c r="HC40" s="832"/>
      <c r="HD40" s="137"/>
      <c r="HE40" s="176"/>
      <c r="HF40" s="72"/>
      <c r="HG40" s="832"/>
      <c r="HH40" s="832"/>
      <c r="HI40" s="832"/>
      <c r="HJ40" s="137"/>
      <c r="HK40" s="176"/>
      <c r="HL40" s="72"/>
      <c r="HM40" s="832"/>
      <c r="HN40" s="832"/>
      <c r="HO40" s="832"/>
      <c r="HP40" s="137"/>
      <c r="HQ40" s="176"/>
      <c r="HR40" s="72"/>
      <c r="HS40" s="832"/>
      <c r="HT40" s="832"/>
      <c r="HU40" s="832"/>
      <c r="HV40" s="137"/>
      <c r="HW40" s="176"/>
      <c r="HX40" s="72"/>
      <c r="HY40" s="832"/>
      <c r="HZ40" s="832"/>
      <c r="IA40" s="832"/>
      <c r="IB40" s="137"/>
      <c r="IC40" s="176"/>
      <c r="ID40" s="72"/>
      <c r="IE40" s="832"/>
      <c r="IF40" s="135"/>
      <c r="IG40" s="832"/>
      <c r="IH40" s="137"/>
      <c r="II40" s="176"/>
      <c r="IJ40" s="72"/>
      <c r="IK40" s="832"/>
      <c r="IL40" s="832"/>
      <c r="IM40" s="832"/>
      <c r="IN40" s="137"/>
      <c r="IO40" s="176"/>
      <c r="IP40" s="72"/>
      <c r="IQ40" s="832"/>
      <c r="IR40" s="832"/>
      <c r="IS40" s="832"/>
      <c r="IT40" s="137"/>
      <c r="IU40" s="176"/>
      <c r="IV40" s="72"/>
      <c r="IW40" s="832"/>
      <c r="IX40" s="135"/>
      <c r="IY40" s="832"/>
      <c r="IZ40" s="137"/>
      <c r="JA40" s="176"/>
      <c r="JB40" s="72"/>
      <c r="JC40" s="832"/>
      <c r="JD40" s="832"/>
      <c r="JE40" s="832"/>
      <c r="JF40" s="138"/>
      <c r="JG40" s="176"/>
      <c r="JH40" s="72"/>
      <c r="JL40" s="127"/>
      <c r="JM40" s="192"/>
      <c r="JR40" s="127"/>
      <c r="JS40" s="192"/>
      <c r="JX40" s="127"/>
      <c r="JY40" s="192"/>
      <c r="KD40" s="127"/>
      <c r="KE40" s="192"/>
      <c r="KJ40" s="127"/>
      <c r="KK40" s="192"/>
      <c r="KP40" s="127"/>
      <c r="KQ40" s="192"/>
      <c r="KV40" s="127"/>
      <c r="KW40" s="192"/>
      <c r="LB40" s="127"/>
      <c r="LC40" s="192"/>
    </row>
    <row r="41" spans="1:320" s="151" customFormat="1" ht="12.75" customHeight="1" x14ac:dyDescent="0.2">
      <c r="A41" s="183"/>
      <c r="B41" s="183"/>
      <c r="C41" s="183"/>
      <c r="D41" s="183"/>
      <c r="E41" s="183">
        <v>5</v>
      </c>
      <c r="F41" s="183" t="s">
        <v>77</v>
      </c>
      <c r="G41" s="184"/>
      <c r="H41" s="71"/>
      <c r="I41" s="71"/>
      <c r="J41" s="71" t="s">
        <v>154</v>
      </c>
      <c r="K41" s="72"/>
      <c r="L41" s="1114">
        <v>11000</v>
      </c>
      <c r="M41" s="1115"/>
      <c r="N41" s="143"/>
      <c r="O41" s="140"/>
      <c r="P41" s="185"/>
      <c r="Q41" s="186"/>
      <c r="R41" s="186"/>
      <c r="S41" s="835"/>
      <c r="T41" s="835" t="str">
        <f>IF(T$2=4,"Manual expense (optional, or enter 0 if not in use)","")</f>
        <v>Manual expense (optional, or enter 0 if not in use)</v>
      </c>
      <c r="U41" s="564"/>
      <c r="V41" s="144"/>
      <c r="W41" s="187"/>
      <c r="X41" s="187"/>
      <c r="Y41" s="148"/>
      <c r="Z41" s="148" t="str">
        <f t="shared" ref="Z41" si="2907">IF(Z$2=4,"Manual expense (optional, or enter 0 if not in use)","")</f>
        <v>Manual expense (optional, or enter 0 if not in use)</v>
      </c>
      <c r="AA41" s="565"/>
      <c r="AB41" s="149"/>
      <c r="AC41" s="187"/>
      <c r="AD41" s="187"/>
      <c r="AE41" s="148"/>
      <c r="AF41" s="148" t="str">
        <f t="shared" ref="AF41" si="2908">IF(AF$2=4,"Manual expense (optional, or enter 0 if not in use)","")</f>
        <v>Manual expense (optional, or enter 0 if not in use)</v>
      </c>
      <c r="AG41" s="564"/>
      <c r="AH41" s="149"/>
      <c r="AI41" s="187"/>
      <c r="AJ41" s="187"/>
      <c r="AK41" s="148"/>
      <c r="AL41" s="148" t="str">
        <f t="shared" ref="AL41" si="2909">IF(AL$2=4,"Manual expense (optional, or enter 0 if not in use)","")</f>
        <v/>
      </c>
      <c r="AM41" s="176"/>
      <c r="AN41" s="149"/>
      <c r="AO41" s="187"/>
      <c r="AP41" s="187"/>
      <c r="AQ41" s="148"/>
      <c r="AR41" s="148" t="str">
        <f t="shared" ref="AR41" si="2910">IF(AR$2=4,"Manual expense (optional, or enter 0 if not in use)","")</f>
        <v/>
      </c>
      <c r="AS41" s="176"/>
      <c r="AT41" s="149"/>
      <c r="AU41" s="187"/>
      <c r="AV41" s="187"/>
      <c r="AW41" s="148"/>
      <c r="AX41" s="148" t="str">
        <f t="shared" ref="AX41" si="2911">IF(AX$2=4,"Manual expense (optional, or enter 0 if not in use)","")</f>
        <v/>
      </c>
      <c r="AY41" s="176"/>
      <c r="AZ41" s="149"/>
      <c r="BA41" s="187"/>
      <c r="BB41" s="187"/>
      <c r="BC41" s="148"/>
      <c r="BD41" s="148" t="str">
        <f t="shared" ref="BD41" si="2912">IF(BD$2=4,"Manual expense (optional, or enter 0 if not in use)","")</f>
        <v/>
      </c>
      <c r="BE41" s="176"/>
      <c r="BF41" s="149"/>
      <c r="BG41" s="187"/>
      <c r="BH41" s="187"/>
      <c r="BI41" s="148"/>
      <c r="BJ41" s="148" t="str">
        <f t="shared" ref="BJ41" si="2913">IF(BJ$2=4,"Manual expense (optional, or enter 0 if not in use)","")</f>
        <v/>
      </c>
      <c r="BK41" s="176"/>
      <c r="BL41" s="149"/>
      <c r="BM41" s="187"/>
      <c r="BN41" s="187"/>
      <c r="BO41" s="148"/>
      <c r="BP41" s="148" t="str">
        <f t="shared" ref="BP41" si="2914">IF(BP$2=4,"Manual expense (optional, or enter 0 if not in use)","")</f>
        <v/>
      </c>
      <c r="BQ41" s="192"/>
      <c r="BR41" s="149"/>
      <c r="BS41" s="187"/>
      <c r="BT41" s="187"/>
      <c r="BU41" s="148"/>
      <c r="BV41" s="148" t="str">
        <f t="shared" ref="BV41" si="2915">IF(BV$2=4,"Manual expense (optional, or enter 0 if not in use)","")</f>
        <v/>
      </c>
      <c r="BW41" s="192"/>
      <c r="BX41" s="149"/>
      <c r="BY41" s="187"/>
      <c r="BZ41" s="187"/>
      <c r="CA41" s="148"/>
      <c r="CB41" s="148" t="str">
        <f t="shared" ref="CB41" si="2916">IF(CB$2=4,"Manual expense (optional, or enter 0 if not in use)","")</f>
        <v/>
      </c>
      <c r="CC41" s="176"/>
      <c r="CD41" s="149"/>
      <c r="CE41" s="187"/>
      <c r="CF41" s="187"/>
      <c r="CG41" s="148"/>
      <c r="CH41" s="148" t="str">
        <f t="shared" ref="CH41" si="2917">IF(CH$2=4,"Manual expense (optional, or enter 0 if not in use)","")</f>
        <v/>
      </c>
      <c r="CI41" s="176"/>
      <c r="CJ41" s="149"/>
      <c r="CK41" s="187"/>
      <c r="CL41" s="187"/>
      <c r="CM41" s="148"/>
      <c r="CN41" s="148" t="str">
        <f t="shared" ref="CN41" si="2918">IF(CN$2=4,"Manual expense (optional, or enter 0 if not in use)","")</f>
        <v/>
      </c>
      <c r="CO41" s="176"/>
      <c r="CP41" s="149"/>
      <c r="CQ41" s="187"/>
      <c r="CR41" s="187"/>
      <c r="CS41" s="148"/>
      <c r="CT41" s="148" t="str">
        <f t="shared" ref="CT41" si="2919">IF(CT$2=4,"Manual expense (optional, or enter 0 if not in use)","")</f>
        <v/>
      </c>
      <c r="CU41" s="176"/>
      <c r="CV41" s="149"/>
      <c r="CW41" s="187"/>
      <c r="CX41" s="187"/>
      <c r="CY41" s="148"/>
      <c r="CZ41" s="148" t="str">
        <f t="shared" ref="CZ41" si="2920">IF(CZ$2=4,"Manual expense (optional, or enter 0 if not in use)","")</f>
        <v/>
      </c>
      <c r="DA41" s="176"/>
      <c r="DB41" s="149"/>
      <c r="DC41" s="187"/>
      <c r="DD41" s="187"/>
      <c r="DE41" s="148"/>
      <c r="DF41" s="148" t="str">
        <f t="shared" ref="DF41" si="2921">IF(DF$2=4,"Manual expense (optional, or enter 0 if not in use)","")</f>
        <v/>
      </c>
      <c r="DG41" s="176"/>
      <c r="DH41" s="149"/>
      <c r="DI41" s="187"/>
      <c r="DJ41" s="187"/>
      <c r="DK41" s="148"/>
      <c r="DL41" s="148" t="str">
        <f t="shared" ref="DL41" si="2922">IF(DL$2=4,"Manual expense (optional, or enter 0 if not in use)","")</f>
        <v/>
      </c>
      <c r="DM41" s="176"/>
      <c r="DN41" s="149"/>
      <c r="DO41" s="187"/>
      <c r="DP41" s="187"/>
      <c r="DQ41" s="148"/>
      <c r="DR41" s="148" t="str">
        <f t="shared" ref="DR41" si="2923">IF(DR$2=4,"Manual expense (optional, or enter 0 if not in use)","")</f>
        <v/>
      </c>
      <c r="DS41" s="176"/>
      <c r="DT41" s="149"/>
      <c r="DU41" s="187"/>
      <c r="DV41" s="187"/>
      <c r="DW41" s="148"/>
      <c r="DX41" s="148" t="str">
        <f t="shared" ref="DX41" si="2924">IF(DX$2=4,"Manual expense (optional, or enter 0 if not in use)","")</f>
        <v/>
      </c>
      <c r="DY41" s="176"/>
      <c r="DZ41" s="149"/>
      <c r="EA41" s="187"/>
      <c r="EB41" s="187"/>
      <c r="EC41" s="148"/>
      <c r="ED41" s="148" t="str">
        <f t="shared" ref="ED41" si="2925">IF(ED$2=4,"Manual expense (optional, or enter 0 if not in use)","")</f>
        <v/>
      </c>
      <c r="EE41" s="176"/>
      <c r="EF41" s="149"/>
      <c r="EG41" s="187"/>
      <c r="EH41" s="187"/>
      <c r="EI41" s="148"/>
      <c r="EJ41" s="148" t="str">
        <f t="shared" ref="EJ41" si="2926">IF(EJ$2=4,"Manual expense (optional, or enter 0 if not in use)","")</f>
        <v/>
      </c>
      <c r="EK41" s="176"/>
      <c r="EL41" s="149"/>
      <c r="EM41" s="187"/>
      <c r="EN41" s="187"/>
      <c r="EO41" s="148"/>
      <c r="EP41" s="148" t="str">
        <f t="shared" ref="EP41" si="2927">IF(EP$2=4,"Manual expense (optional, or enter 0 if not in use)","")</f>
        <v/>
      </c>
      <c r="EQ41" s="176"/>
      <c r="ER41" s="149"/>
      <c r="ES41" s="187"/>
      <c r="ET41" s="187"/>
      <c r="EU41" s="148"/>
      <c r="EV41" s="148" t="str">
        <f t="shared" ref="EV41" si="2928">IF(EV$2=4,"Manual expense (optional, or enter 0 if not in use)","")</f>
        <v/>
      </c>
      <c r="EW41" s="176"/>
      <c r="EX41" s="149"/>
      <c r="EY41" s="187"/>
      <c r="EZ41" s="187"/>
      <c r="FA41" s="148"/>
      <c r="FB41" s="148" t="str">
        <f t="shared" ref="FB41" si="2929">IF(FB$2=4,"Manual expense (optional, or enter 0 if not in use)","")</f>
        <v/>
      </c>
      <c r="FC41" s="176"/>
      <c r="FD41" s="149"/>
      <c r="FE41" s="187"/>
      <c r="FF41" s="187"/>
      <c r="FG41" s="148"/>
      <c r="FH41" s="148" t="str">
        <f t="shared" ref="FH41" si="2930">IF(FH$2=4,"Manual expense (optional, or enter 0 if not in use)","")</f>
        <v/>
      </c>
      <c r="FI41" s="176"/>
      <c r="FJ41" s="149"/>
      <c r="FK41" s="187"/>
      <c r="FL41" s="187"/>
      <c r="FM41" s="148"/>
      <c r="FN41" s="148" t="str">
        <f t="shared" ref="FN41" si="2931">IF(FN$2=4,"Manual expense (optional, or enter 0 if not in use)","")</f>
        <v/>
      </c>
      <c r="FO41" s="176"/>
      <c r="FP41" s="149"/>
      <c r="FQ41" s="187"/>
      <c r="FR41" s="187"/>
      <c r="FS41" s="148"/>
      <c r="FT41" s="148" t="str">
        <f t="shared" ref="FT41" si="2932">IF(FT$2=4,"Manual expense (optional, or enter 0 if not in use)","")</f>
        <v/>
      </c>
      <c r="FU41" s="176"/>
      <c r="FV41" s="149"/>
      <c r="FW41" s="187"/>
      <c r="FX41" s="187"/>
      <c r="FY41" s="148"/>
      <c r="FZ41" s="148" t="str">
        <f t="shared" ref="FZ41" si="2933">IF(FZ$2=4,"Manual expense (optional, or enter 0 if not in use)","")</f>
        <v/>
      </c>
      <c r="GA41" s="176"/>
      <c r="GB41" s="149"/>
      <c r="GC41" s="187"/>
      <c r="GD41" s="187"/>
      <c r="GE41" s="148"/>
      <c r="GF41" s="148" t="str">
        <f t="shared" ref="GF41" si="2934">IF(GF$2=4,"Manual expense (optional, or enter 0 if not in use)","")</f>
        <v/>
      </c>
      <c r="GG41" s="176"/>
      <c r="GH41" s="149"/>
      <c r="GI41" s="187"/>
      <c r="GJ41" s="187"/>
      <c r="GK41" s="148"/>
      <c r="GL41" s="148" t="str">
        <f t="shared" ref="GL41" si="2935">IF(GL$2=4,"Manual expense (optional, or enter 0 if not in use)","")</f>
        <v/>
      </c>
      <c r="GM41" s="176"/>
      <c r="GN41" s="149"/>
      <c r="GO41" s="187"/>
      <c r="GP41" s="187"/>
      <c r="GQ41" s="148"/>
      <c r="GR41" s="148" t="str">
        <f t="shared" ref="GR41" si="2936">IF(GR$2=4,"Manual expense (optional, or enter 0 if not in use)","")</f>
        <v/>
      </c>
      <c r="GS41" s="176"/>
      <c r="GT41" s="149"/>
      <c r="GU41" s="187"/>
      <c r="GV41" s="187"/>
      <c r="GW41" s="148"/>
      <c r="GX41" s="148" t="str">
        <f t="shared" ref="GX41" si="2937">IF(GX$2=4,"Manual expense (optional, or enter 0 if not in use)","")</f>
        <v/>
      </c>
      <c r="GY41" s="176"/>
      <c r="GZ41" s="149"/>
      <c r="HA41" s="187"/>
      <c r="HB41" s="187"/>
      <c r="HC41" s="148"/>
      <c r="HD41" s="148" t="str">
        <f t="shared" ref="HD41" si="2938">IF(HD$2=4,"Manual expense (optional, or enter 0 if not in use)","")</f>
        <v/>
      </c>
      <c r="HE41" s="176"/>
      <c r="HF41" s="149"/>
      <c r="HG41" s="187"/>
      <c r="HH41" s="187"/>
      <c r="HI41" s="148"/>
      <c r="HJ41" s="148" t="str">
        <f t="shared" ref="HJ41" si="2939">IF(HJ$2=4,"Manual expense (optional, or enter 0 if not in use)","")</f>
        <v/>
      </c>
      <c r="HK41" s="176"/>
      <c r="HL41" s="149"/>
      <c r="HM41" s="187"/>
      <c r="HN41" s="187"/>
      <c r="HO41" s="148"/>
      <c r="HP41" s="148" t="str">
        <f t="shared" ref="HP41" si="2940">IF(HP$2=4,"Manual expense (optional, or enter 0 if not in use)","")</f>
        <v/>
      </c>
      <c r="HQ41" s="176"/>
      <c r="HR41" s="149"/>
      <c r="HS41" s="187"/>
      <c r="HT41" s="187"/>
      <c r="HU41" s="148"/>
      <c r="HV41" s="148" t="str">
        <f t="shared" ref="HV41" si="2941">IF(HV$2=4,"Manual expense (optional, or enter 0 if not in use)","")</f>
        <v/>
      </c>
      <c r="HW41" s="176"/>
      <c r="HX41" s="149"/>
      <c r="HY41" s="187"/>
      <c r="HZ41" s="187"/>
      <c r="IA41" s="148"/>
      <c r="IB41" s="148" t="str">
        <f t="shared" ref="IB41" si="2942">IF(IB$2=4,"Manual expense (optional, or enter 0 if not in use)","")</f>
        <v/>
      </c>
      <c r="IC41" s="176"/>
      <c r="ID41" s="149"/>
      <c r="IE41" s="187"/>
      <c r="IF41" s="187"/>
      <c r="IG41" s="148"/>
      <c r="IH41" s="148" t="str">
        <f t="shared" ref="IH41" si="2943">IF(IH$2=4,"Manual expense (optional, or enter 0 if not in use)","")</f>
        <v/>
      </c>
      <c r="II41" s="176"/>
      <c r="IJ41" s="149"/>
      <c r="IK41" s="187"/>
      <c r="IL41" s="187"/>
      <c r="IM41" s="148"/>
      <c r="IN41" s="148" t="str">
        <f t="shared" ref="IN41" si="2944">IF(IN$2=4,"Manual expense (optional, or enter 0 if not in use)","")</f>
        <v/>
      </c>
      <c r="IO41" s="176"/>
      <c r="IP41" s="149"/>
      <c r="IQ41" s="187"/>
      <c r="IR41" s="187"/>
      <c r="IS41" s="148"/>
      <c r="IT41" s="148" t="str">
        <f t="shared" ref="IT41" si="2945">IF(IT$2=4,"Manual expense (optional, or enter 0 if not in use)","")</f>
        <v/>
      </c>
      <c r="IU41" s="176"/>
      <c r="IV41" s="149"/>
      <c r="IW41" s="187"/>
      <c r="IX41" s="187"/>
      <c r="IY41" s="148"/>
      <c r="IZ41" s="148" t="str">
        <f t="shared" ref="IZ41" si="2946">IF(IZ$2=4,"Manual expense (optional, or enter 0 if not in use)","")</f>
        <v/>
      </c>
      <c r="JA41" s="176"/>
      <c r="JB41" s="149"/>
      <c r="JC41" s="187"/>
      <c r="JD41" s="187"/>
      <c r="JE41" s="148"/>
      <c r="JF41" s="148" t="str">
        <f t="shared" ref="JF41" si="2947">IF(JF$2=4,"Manual expense (optional, or enter 0 if not in use)","")</f>
        <v/>
      </c>
      <c r="JG41" s="176"/>
      <c r="JH41" s="149"/>
      <c r="JI41" s="148"/>
      <c r="JJ41" s="148"/>
      <c r="JK41" s="148"/>
      <c r="JL41" s="148" t="str">
        <f t="shared" ref="JL41" si="2948">IF(JL$2=4,"Manual expense (optional, or enter 0 if not in use)","")</f>
        <v/>
      </c>
      <c r="JM41" s="192"/>
      <c r="JN41" s="148"/>
      <c r="JO41" s="148"/>
      <c r="JP41" s="148"/>
      <c r="JQ41" s="148"/>
      <c r="JR41" s="148" t="str">
        <f t="shared" ref="JR41" si="2949">IF(JR$2=4,"Manual expense (optional, or enter 0 if not in use)","")</f>
        <v/>
      </c>
      <c r="JS41" s="192"/>
      <c r="JT41" s="148"/>
      <c r="JU41" s="148"/>
      <c r="JV41" s="148"/>
      <c r="JW41" s="148"/>
      <c r="JX41" s="148" t="str">
        <f t="shared" ref="JX41" si="2950">IF(JX$2=4,"Manual expense (optional, or enter 0 if not in use)","")</f>
        <v/>
      </c>
      <c r="JY41" s="192"/>
      <c r="JZ41" s="148"/>
      <c r="KA41" s="148"/>
      <c r="KB41" s="148"/>
      <c r="KC41" s="148"/>
      <c r="KD41" s="148" t="str">
        <f t="shared" ref="KD41" si="2951">IF(KD$2=4,"Manual expense (optional, or enter 0 if not in use)","")</f>
        <v/>
      </c>
      <c r="KE41" s="192"/>
      <c r="KF41" s="148"/>
      <c r="KG41" s="148"/>
      <c r="KH41" s="148"/>
      <c r="KI41" s="148"/>
      <c r="KJ41" s="148" t="str">
        <f t="shared" ref="KJ41" si="2952">IF(KJ$2=4,"Manual expense (optional, or enter 0 if not in use)","")</f>
        <v/>
      </c>
      <c r="KK41" s="192"/>
      <c r="KL41" s="148"/>
      <c r="KM41" s="148"/>
      <c r="KN41" s="148"/>
      <c r="KO41" s="148"/>
      <c r="KP41" s="148" t="str">
        <f t="shared" ref="KP41" si="2953">IF(KP$2=4,"Manual expense (optional, or enter 0 if not in use)","")</f>
        <v/>
      </c>
      <c r="KQ41" s="192"/>
      <c r="KR41" s="148"/>
      <c r="KS41" s="148"/>
      <c r="KT41" s="148"/>
      <c r="KU41" s="148"/>
      <c r="KV41" s="148" t="str">
        <f t="shared" ref="KV41" si="2954">IF(KV$2=4,"Manual expense (optional, or enter 0 if not in use)","")</f>
        <v/>
      </c>
      <c r="KW41" s="192"/>
      <c r="KX41" s="148"/>
      <c r="KY41" s="148"/>
      <c r="KZ41" s="148"/>
      <c r="LA41" s="148"/>
      <c r="LB41" s="148" t="str">
        <f t="shared" ref="LB41" si="2955">IF(LB$2=4,"Manual expense (optional, or enter 0 if not in use)","")</f>
        <v/>
      </c>
      <c r="LC41" s="192"/>
      <c r="LD41" s="148"/>
    </row>
    <row r="42" spans="1:320" s="151" customFormat="1" ht="12.75" customHeight="1" x14ac:dyDescent="0.2">
      <c r="A42" s="183"/>
      <c r="B42" s="183"/>
      <c r="C42" s="183"/>
      <c r="D42" s="183"/>
      <c r="E42" s="183"/>
      <c r="F42" s="183" t="s">
        <v>77</v>
      </c>
      <c r="G42" s="184"/>
      <c r="H42" s="71"/>
      <c r="I42" s="71"/>
      <c r="J42" s="71"/>
      <c r="K42" s="152" t="s">
        <v>157</v>
      </c>
      <c r="L42" s="1116" t="str">
        <f>IF(OR(M44=0,M44&lt;'Part A - Inputs - Sample'!$R$9),"Incomplete",IF(SUM(Q42:LD42)&lt;&gt;L41,"Error! See comment","Done"))</f>
        <v>Done</v>
      </c>
      <c r="M42" s="1116"/>
      <c r="N42" s="117"/>
      <c r="O42" s="71"/>
      <c r="P42" s="72"/>
      <c r="Q42" s="188"/>
      <c r="R42" s="193"/>
      <c r="S42" s="148"/>
      <c r="T42" s="148" t="str">
        <f>IF(T$2=4,"Item Expenses (calculated or manual)","")</f>
        <v>Item Expenses (calculated or manual)</v>
      </c>
      <c r="U42" s="192">
        <f>IF(T$2=4,IF(ISNUMBER(U41),U41,T43),"")</f>
        <v>5021.7391304347821</v>
      </c>
      <c r="V42" s="153"/>
      <c r="W42" s="187"/>
      <c r="X42" s="187"/>
      <c r="Y42" s="148"/>
      <c r="Z42" s="148" t="str">
        <f t="shared" ref="Z42" si="2956">IF(Z$2=4,"Item Expenses (calculated or manual)","")</f>
        <v>Item Expenses (calculated or manual)</v>
      </c>
      <c r="AA42" s="192">
        <f t="shared" ref="AA42" si="2957">IF(Z$2=4,IF(ISNUMBER(AA41),AA41,Z43),"")</f>
        <v>1673.913043478261</v>
      </c>
      <c r="AB42" s="149"/>
      <c r="AC42" s="148"/>
      <c r="AD42" s="148"/>
      <c r="AE42" s="148"/>
      <c r="AF42" s="148" t="str">
        <f t="shared" ref="AF42" si="2958">IF(AF$2=4,"Item Expenses (calculated or manual)","")</f>
        <v>Item Expenses (calculated or manual)</v>
      </c>
      <c r="AG42" s="192">
        <f t="shared" ref="AG42" si="2959">IF(AF$2=4,IF(ISNUMBER(AG41),AG41,AF43),"")</f>
        <v>4304.347826086957</v>
      </c>
      <c r="AH42" s="149"/>
      <c r="AI42" s="148"/>
      <c r="AJ42" s="148"/>
      <c r="AK42" s="148"/>
      <c r="AL42" s="148" t="str">
        <f t="shared" ref="AL42" si="2960">IF(AL$2=4,"Item Expenses (calculated or manual)","")</f>
        <v/>
      </c>
      <c r="AM42" s="192" t="str">
        <f t="shared" ref="AM42" si="2961">IF(AL$2=4,IF(ISNUMBER(AM41),AM41,AL43),"")</f>
        <v/>
      </c>
      <c r="AN42" s="149"/>
      <c r="AO42" s="148"/>
      <c r="AP42" s="148"/>
      <c r="AQ42" s="148"/>
      <c r="AR42" s="148" t="str">
        <f t="shared" ref="AR42" si="2962">IF(AR$2=4,"Item Expenses (calculated or manual)","")</f>
        <v/>
      </c>
      <c r="AS42" s="192" t="str">
        <f t="shared" ref="AS42" si="2963">IF(AR$2=4,IF(ISNUMBER(AS41),AS41,AR43),"")</f>
        <v/>
      </c>
      <c r="AT42" s="149"/>
      <c r="AU42" s="148"/>
      <c r="AV42" s="148"/>
      <c r="AW42" s="148"/>
      <c r="AX42" s="148" t="str">
        <f t="shared" ref="AX42" si="2964">IF(AX$2=4,"Item Expenses (calculated or manual)","")</f>
        <v/>
      </c>
      <c r="AY42" s="192" t="str">
        <f t="shared" ref="AY42" si="2965">IF(AX$2=4,IF(ISNUMBER(AY41),AY41,AX43),"")</f>
        <v/>
      </c>
      <c r="AZ42" s="149"/>
      <c r="BA42" s="148"/>
      <c r="BB42" s="148"/>
      <c r="BC42" s="148"/>
      <c r="BD42" s="148" t="str">
        <f t="shared" ref="BD42" si="2966">IF(BD$2=4,"Item Expenses (calculated or manual)","")</f>
        <v/>
      </c>
      <c r="BE42" s="192" t="str">
        <f t="shared" ref="BE42" si="2967">IF(BD$2=4,IF(ISNUMBER(BE41),BE41,BD43),"")</f>
        <v/>
      </c>
      <c r="BF42" s="149"/>
      <c r="BG42" s="148"/>
      <c r="BH42" s="148"/>
      <c r="BI42" s="148"/>
      <c r="BJ42" s="148" t="str">
        <f t="shared" ref="BJ42" si="2968">IF(BJ$2=4,"Item Expenses (calculated or manual)","")</f>
        <v/>
      </c>
      <c r="BK42" s="192" t="str">
        <f t="shared" ref="BK42" si="2969">IF(BJ$2=4,IF(ISNUMBER(BK41),BK41,BJ43),"")</f>
        <v/>
      </c>
      <c r="BL42" s="149"/>
      <c r="BM42" s="148"/>
      <c r="BN42" s="148"/>
      <c r="BO42" s="148"/>
      <c r="BP42" s="148" t="str">
        <f t="shared" ref="BP42" si="2970">IF(BP$2=4,"Item Expenses (calculated or manual)","")</f>
        <v/>
      </c>
      <c r="BQ42" s="192" t="str">
        <f t="shared" ref="BQ42" si="2971">IF(BP$2=4,IF(ISNUMBER(BQ41),BQ41,BP43),"")</f>
        <v/>
      </c>
      <c r="BR42" s="149"/>
      <c r="BS42" s="148"/>
      <c r="BT42" s="148"/>
      <c r="BU42" s="148"/>
      <c r="BV42" s="148" t="str">
        <f t="shared" ref="BV42" si="2972">IF(BV$2=4,"Item Expenses (calculated or manual)","")</f>
        <v/>
      </c>
      <c r="BW42" s="192" t="str">
        <f t="shared" ref="BW42" si="2973">IF(BV$2=4,IF(ISNUMBER(BW41),BW41,BV43),"")</f>
        <v/>
      </c>
      <c r="BX42" s="149"/>
      <c r="BY42" s="148"/>
      <c r="BZ42" s="148"/>
      <c r="CA42" s="148"/>
      <c r="CB42" s="148" t="str">
        <f t="shared" ref="CB42" si="2974">IF(CB$2=4,"Item Expenses (calculated or manual)","")</f>
        <v/>
      </c>
      <c r="CC42" s="192" t="str">
        <f t="shared" ref="CC42" si="2975">IF(CB$2=4,IF(ISNUMBER(CC41),CC41,CB43),"")</f>
        <v/>
      </c>
      <c r="CD42" s="149"/>
      <c r="CE42" s="148"/>
      <c r="CF42" s="148"/>
      <c r="CG42" s="148"/>
      <c r="CH42" s="148" t="str">
        <f t="shared" ref="CH42" si="2976">IF(CH$2=4,"Item Expenses (calculated or manual)","")</f>
        <v/>
      </c>
      <c r="CI42" s="192" t="str">
        <f t="shared" ref="CI42" si="2977">IF(CH$2=4,IF(ISNUMBER(CI41),CI41,CH43),"")</f>
        <v/>
      </c>
      <c r="CJ42" s="149"/>
      <c r="CK42" s="148"/>
      <c r="CL42" s="148"/>
      <c r="CM42" s="148"/>
      <c r="CN42" s="148" t="str">
        <f t="shared" ref="CN42" si="2978">IF(CN$2=4,"Item Expenses (calculated or manual)","")</f>
        <v/>
      </c>
      <c r="CO42" s="192" t="str">
        <f t="shared" ref="CO42" si="2979">IF(CN$2=4,IF(ISNUMBER(CO41),CO41,CN43),"")</f>
        <v/>
      </c>
      <c r="CP42" s="149"/>
      <c r="CQ42" s="148"/>
      <c r="CR42" s="148"/>
      <c r="CS42" s="148"/>
      <c r="CT42" s="148" t="str">
        <f t="shared" ref="CT42" si="2980">IF(CT$2=4,"Item Expenses (calculated or manual)","")</f>
        <v/>
      </c>
      <c r="CU42" s="192" t="str">
        <f t="shared" ref="CU42" si="2981">IF(CT$2=4,IF(ISNUMBER(CU41),CU41,CT43),"")</f>
        <v/>
      </c>
      <c r="CV42" s="149"/>
      <c r="CW42" s="148"/>
      <c r="CX42" s="148"/>
      <c r="CY42" s="148"/>
      <c r="CZ42" s="148" t="str">
        <f t="shared" ref="CZ42" si="2982">IF(CZ$2=4,"Item Expenses (calculated or manual)","")</f>
        <v/>
      </c>
      <c r="DA42" s="192" t="str">
        <f t="shared" ref="DA42" si="2983">IF(CZ$2=4,IF(ISNUMBER(DA41),DA41,CZ43),"")</f>
        <v/>
      </c>
      <c r="DB42" s="149"/>
      <c r="DC42" s="148"/>
      <c r="DD42" s="148"/>
      <c r="DE42" s="148"/>
      <c r="DF42" s="148" t="str">
        <f t="shared" ref="DF42" si="2984">IF(DF$2=4,"Item Expenses (calculated or manual)","")</f>
        <v/>
      </c>
      <c r="DG42" s="192" t="str">
        <f t="shared" ref="DG42" si="2985">IF(DF$2=4,IF(ISNUMBER(DG41),DG41,DF43),"")</f>
        <v/>
      </c>
      <c r="DH42" s="149"/>
      <c r="DI42" s="148"/>
      <c r="DJ42" s="148"/>
      <c r="DK42" s="148"/>
      <c r="DL42" s="148" t="str">
        <f t="shared" ref="DL42" si="2986">IF(DL$2=4,"Item Expenses (calculated or manual)","")</f>
        <v/>
      </c>
      <c r="DM42" s="192" t="str">
        <f t="shared" ref="DM42" si="2987">IF(DL$2=4,IF(ISNUMBER(DM41),DM41,DL43),"")</f>
        <v/>
      </c>
      <c r="DN42" s="149"/>
      <c r="DO42" s="148"/>
      <c r="DP42" s="148"/>
      <c r="DQ42" s="148"/>
      <c r="DR42" s="148" t="str">
        <f t="shared" ref="DR42" si="2988">IF(DR$2=4,"Item Expenses (calculated or manual)","")</f>
        <v/>
      </c>
      <c r="DS42" s="192" t="str">
        <f t="shared" ref="DS42" si="2989">IF(DR$2=4,IF(ISNUMBER(DS41),DS41,DR43),"")</f>
        <v/>
      </c>
      <c r="DT42" s="149"/>
      <c r="DU42" s="148"/>
      <c r="DV42" s="148"/>
      <c r="DW42" s="148"/>
      <c r="DX42" s="148" t="str">
        <f t="shared" ref="DX42" si="2990">IF(DX$2=4,"Item Expenses (calculated or manual)","")</f>
        <v/>
      </c>
      <c r="DY42" s="192" t="str">
        <f t="shared" ref="DY42" si="2991">IF(DX$2=4,IF(ISNUMBER(DY41),DY41,DX43),"")</f>
        <v/>
      </c>
      <c r="DZ42" s="149"/>
      <c r="EA42" s="148"/>
      <c r="EB42" s="148"/>
      <c r="EC42" s="148"/>
      <c r="ED42" s="148" t="str">
        <f t="shared" ref="ED42" si="2992">IF(ED$2=4,"Item Expenses (calculated or manual)","")</f>
        <v/>
      </c>
      <c r="EE42" s="192" t="str">
        <f t="shared" ref="EE42" si="2993">IF(ED$2=4,IF(ISNUMBER(EE41),EE41,ED43),"")</f>
        <v/>
      </c>
      <c r="EF42" s="149"/>
      <c r="EG42" s="148"/>
      <c r="EH42" s="148"/>
      <c r="EI42" s="148"/>
      <c r="EJ42" s="148" t="str">
        <f t="shared" ref="EJ42" si="2994">IF(EJ$2=4,"Item Expenses (calculated or manual)","")</f>
        <v/>
      </c>
      <c r="EK42" s="192" t="str">
        <f t="shared" ref="EK42" si="2995">IF(EJ$2=4,IF(ISNUMBER(EK41),EK41,EJ43),"")</f>
        <v/>
      </c>
      <c r="EL42" s="149"/>
      <c r="EM42" s="148"/>
      <c r="EN42" s="148"/>
      <c r="EO42" s="148"/>
      <c r="EP42" s="148" t="str">
        <f t="shared" ref="EP42" si="2996">IF(EP$2=4,"Item Expenses (calculated or manual)","")</f>
        <v/>
      </c>
      <c r="EQ42" s="192" t="str">
        <f t="shared" ref="EQ42" si="2997">IF(EP$2=4,IF(ISNUMBER(EQ41),EQ41,EP43),"")</f>
        <v/>
      </c>
      <c r="ER42" s="149"/>
      <c r="ES42" s="148"/>
      <c r="ET42" s="148"/>
      <c r="EU42" s="148"/>
      <c r="EV42" s="148" t="str">
        <f t="shared" ref="EV42" si="2998">IF(EV$2=4,"Item Expenses (calculated or manual)","")</f>
        <v/>
      </c>
      <c r="EW42" s="192" t="str">
        <f t="shared" ref="EW42" si="2999">IF(EV$2=4,IF(ISNUMBER(EW41),EW41,EV43),"")</f>
        <v/>
      </c>
      <c r="EX42" s="149"/>
      <c r="EY42" s="148"/>
      <c r="EZ42" s="148"/>
      <c r="FA42" s="148"/>
      <c r="FB42" s="148" t="str">
        <f t="shared" ref="FB42" si="3000">IF(FB$2=4,"Item Expenses (calculated or manual)","")</f>
        <v/>
      </c>
      <c r="FC42" s="192" t="str">
        <f t="shared" ref="FC42" si="3001">IF(FB$2=4,IF(ISNUMBER(FC41),FC41,FB43),"")</f>
        <v/>
      </c>
      <c r="FD42" s="149"/>
      <c r="FE42" s="148"/>
      <c r="FF42" s="148"/>
      <c r="FG42" s="148"/>
      <c r="FH42" s="148" t="str">
        <f t="shared" ref="FH42" si="3002">IF(FH$2=4,"Item Expenses (calculated or manual)","")</f>
        <v/>
      </c>
      <c r="FI42" s="192" t="str">
        <f t="shared" ref="FI42" si="3003">IF(FH$2=4,IF(ISNUMBER(FI41),FI41,FH43),"")</f>
        <v/>
      </c>
      <c r="FJ42" s="149"/>
      <c r="FK42" s="148"/>
      <c r="FL42" s="148"/>
      <c r="FM42" s="148"/>
      <c r="FN42" s="148" t="str">
        <f t="shared" ref="FN42" si="3004">IF(FN$2=4,"Item Expenses (calculated or manual)","")</f>
        <v/>
      </c>
      <c r="FO42" s="192" t="str">
        <f t="shared" ref="FO42" si="3005">IF(FN$2=4,IF(ISNUMBER(FO41),FO41,FN43),"")</f>
        <v/>
      </c>
      <c r="FP42" s="149"/>
      <c r="FQ42" s="148"/>
      <c r="FR42" s="148"/>
      <c r="FS42" s="148"/>
      <c r="FT42" s="148" t="str">
        <f t="shared" ref="FT42" si="3006">IF(FT$2=4,"Item Expenses (calculated or manual)","")</f>
        <v/>
      </c>
      <c r="FU42" s="192" t="str">
        <f t="shared" ref="FU42" si="3007">IF(FT$2=4,IF(ISNUMBER(FU41),FU41,FT43),"")</f>
        <v/>
      </c>
      <c r="FV42" s="149"/>
      <c r="FW42" s="148"/>
      <c r="FX42" s="148"/>
      <c r="FY42" s="148"/>
      <c r="FZ42" s="148" t="str">
        <f t="shared" ref="FZ42" si="3008">IF(FZ$2=4,"Item Expenses (calculated or manual)","")</f>
        <v/>
      </c>
      <c r="GA42" s="192" t="str">
        <f t="shared" ref="GA42" si="3009">IF(FZ$2=4,IF(ISNUMBER(GA41),GA41,FZ43),"")</f>
        <v/>
      </c>
      <c r="GB42" s="149"/>
      <c r="GC42" s="148"/>
      <c r="GD42" s="148"/>
      <c r="GE42" s="148"/>
      <c r="GF42" s="148" t="str">
        <f t="shared" ref="GF42" si="3010">IF(GF$2=4,"Item Expenses (calculated or manual)","")</f>
        <v/>
      </c>
      <c r="GG42" s="192" t="str">
        <f t="shared" ref="GG42" si="3011">IF(GF$2=4,IF(ISNUMBER(GG41),GG41,GF43),"")</f>
        <v/>
      </c>
      <c r="GH42" s="149"/>
      <c r="GI42" s="148"/>
      <c r="GJ42" s="148"/>
      <c r="GK42" s="148"/>
      <c r="GL42" s="148" t="str">
        <f t="shared" ref="GL42" si="3012">IF(GL$2=4,"Item Expenses (calculated or manual)","")</f>
        <v/>
      </c>
      <c r="GM42" s="192" t="str">
        <f t="shared" ref="GM42" si="3013">IF(GL$2=4,IF(ISNUMBER(GM41),GM41,GL43),"")</f>
        <v/>
      </c>
      <c r="GN42" s="149"/>
      <c r="GO42" s="148"/>
      <c r="GP42" s="148"/>
      <c r="GQ42" s="148"/>
      <c r="GR42" s="148" t="str">
        <f t="shared" ref="GR42" si="3014">IF(GR$2=4,"Item Expenses (calculated or manual)","")</f>
        <v/>
      </c>
      <c r="GS42" s="192" t="str">
        <f t="shared" ref="GS42" si="3015">IF(GR$2=4,IF(ISNUMBER(GS41),GS41,GR43),"")</f>
        <v/>
      </c>
      <c r="GT42" s="149"/>
      <c r="GU42" s="148"/>
      <c r="GV42" s="148"/>
      <c r="GW42" s="148"/>
      <c r="GX42" s="148" t="str">
        <f t="shared" ref="GX42" si="3016">IF(GX$2=4,"Item Expenses (calculated or manual)","")</f>
        <v/>
      </c>
      <c r="GY42" s="192" t="str">
        <f t="shared" ref="GY42" si="3017">IF(GX$2=4,IF(ISNUMBER(GY41),GY41,GX43),"")</f>
        <v/>
      </c>
      <c r="GZ42" s="149"/>
      <c r="HA42" s="148"/>
      <c r="HB42" s="148"/>
      <c r="HC42" s="148"/>
      <c r="HD42" s="148" t="str">
        <f t="shared" ref="HD42" si="3018">IF(HD$2=4,"Item Expenses (calculated or manual)","")</f>
        <v/>
      </c>
      <c r="HE42" s="192" t="str">
        <f t="shared" ref="HE42" si="3019">IF(HD$2=4,IF(ISNUMBER(HE41),HE41,HD43),"")</f>
        <v/>
      </c>
      <c r="HF42" s="149"/>
      <c r="HG42" s="148"/>
      <c r="HH42" s="148"/>
      <c r="HI42" s="148"/>
      <c r="HJ42" s="148" t="str">
        <f t="shared" ref="HJ42" si="3020">IF(HJ$2=4,"Item Expenses (calculated or manual)","")</f>
        <v/>
      </c>
      <c r="HK42" s="192" t="str">
        <f t="shared" ref="HK42" si="3021">IF(HJ$2=4,IF(ISNUMBER(HK41),HK41,HJ43),"")</f>
        <v/>
      </c>
      <c r="HL42" s="149"/>
      <c r="HM42" s="148"/>
      <c r="HN42" s="148"/>
      <c r="HO42" s="148"/>
      <c r="HP42" s="148" t="str">
        <f t="shared" ref="HP42" si="3022">IF(HP$2=4,"Item Expenses (calculated or manual)","")</f>
        <v/>
      </c>
      <c r="HQ42" s="192" t="str">
        <f t="shared" ref="HQ42" si="3023">IF(HP$2=4,IF(ISNUMBER(HQ41),HQ41,HP43),"")</f>
        <v/>
      </c>
      <c r="HR42" s="149"/>
      <c r="HS42" s="148"/>
      <c r="HT42" s="148"/>
      <c r="HU42" s="148"/>
      <c r="HV42" s="148" t="str">
        <f t="shared" ref="HV42" si="3024">IF(HV$2=4,"Item Expenses (calculated or manual)","")</f>
        <v/>
      </c>
      <c r="HW42" s="192" t="str">
        <f t="shared" ref="HW42" si="3025">IF(HV$2=4,IF(ISNUMBER(HW41),HW41,HV43),"")</f>
        <v/>
      </c>
      <c r="HX42" s="149"/>
      <c r="HY42" s="148"/>
      <c r="HZ42" s="148"/>
      <c r="IA42" s="148"/>
      <c r="IB42" s="148" t="str">
        <f t="shared" ref="IB42" si="3026">IF(IB$2=4,"Item Expenses (calculated or manual)","")</f>
        <v/>
      </c>
      <c r="IC42" s="192" t="str">
        <f t="shared" ref="IC42" si="3027">IF(IB$2=4,IF(ISNUMBER(IC41),IC41,IB43),"")</f>
        <v/>
      </c>
      <c r="ID42" s="149"/>
      <c r="IE42" s="148"/>
      <c r="IF42" s="148"/>
      <c r="IG42" s="148"/>
      <c r="IH42" s="148" t="str">
        <f t="shared" ref="IH42" si="3028">IF(IH$2=4,"Item Expenses (calculated or manual)","")</f>
        <v/>
      </c>
      <c r="II42" s="192" t="str">
        <f t="shared" ref="II42" si="3029">IF(IH$2=4,IF(ISNUMBER(II41),II41,IH43),"")</f>
        <v/>
      </c>
      <c r="IJ42" s="149"/>
      <c r="IK42" s="148"/>
      <c r="IL42" s="148"/>
      <c r="IM42" s="148"/>
      <c r="IN42" s="148" t="str">
        <f t="shared" ref="IN42" si="3030">IF(IN$2=4,"Item Expenses (calculated or manual)","")</f>
        <v/>
      </c>
      <c r="IO42" s="192" t="str">
        <f t="shared" ref="IO42" si="3031">IF(IN$2=4,IF(ISNUMBER(IO41),IO41,IN43),"")</f>
        <v/>
      </c>
      <c r="IP42" s="149"/>
      <c r="IQ42" s="148"/>
      <c r="IR42" s="148"/>
      <c r="IS42" s="148"/>
      <c r="IT42" s="148" t="str">
        <f t="shared" ref="IT42" si="3032">IF(IT$2=4,"Item Expenses (calculated or manual)","")</f>
        <v/>
      </c>
      <c r="IU42" s="192" t="str">
        <f t="shared" ref="IU42" si="3033">IF(IT$2=4,IF(ISNUMBER(IU41),IU41,IT43),"")</f>
        <v/>
      </c>
      <c r="IV42" s="149"/>
      <c r="IW42" s="148"/>
      <c r="IX42" s="148"/>
      <c r="IY42" s="148"/>
      <c r="IZ42" s="148" t="str">
        <f t="shared" ref="IZ42" si="3034">IF(IZ$2=4,"Item Expenses (calculated or manual)","")</f>
        <v/>
      </c>
      <c r="JA42" s="192" t="str">
        <f t="shared" ref="JA42" si="3035">IF(IZ$2=4,IF(ISNUMBER(JA41),JA41,IZ43),"")</f>
        <v/>
      </c>
      <c r="JB42" s="149"/>
      <c r="JC42" s="148"/>
      <c r="JD42" s="148"/>
      <c r="JE42" s="148"/>
      <c r="JF42" s="148" t="str">
        <f t="shared" ref="JF42" si="3036">IF(JF$2=4,"Item Expenses (calculated or manual)","")</f>
        <v/>
      </c>
      <c r="JG42" s="192" t="str">
        <f t="shared" ref="JG42" si="3037">IF(JF$2=4,IF(ISNUMBER(JG41),JG41,JF43),"")</f>
        <v/>
      </c>
      <c r="JH42" s="149"/>
      <c r="JI42" s="148"/>
      <c r="JJ42" s="148"/>
      <c r="JK42" s="148"/>
      <c r="JL42" s="148" t="str">
        <f t="shared" ref="JL42" si="3038">IF(JL$2=4,"Item Expenses (calculated or manual)","")</f>
        <v/>
      </c>
      <c r="JM42" s="192" t="str">
        <f t="shared" ref="JM42" si="3039">IF(JL$2=4,IF(ISNUMBER(JM41),JM41,JL43),"")</f>
        <v/>
      </c>
      <c r="JN42" s="148"/>
      <c r="JO42" s="148"/>
      <c r="JP42" s="148"/>
      <c r="JQ42" s="148"/>
      <c r="JR42" s="148" t="str">
        <f t="shared" ref="JR42" si="3040">IF(JR$2=4,"Item Expenses (calculated or manual)","")</f>
        <v/>
      </c>
      <c r="JS42" s="192" t="str">
        <f t="shared" ref="JS42" si="3041">IF(JR$2=4,IF(ISNUMBER(JS41),JS41,JR43),"")</f>
        <v/>
      </c>
      <c r="JT42" s="148"/>
      <c r="JU42" s="148"/>
      <c r="JV42" s="148"/>
      <c r="JW42" s="148"/>
      <c r="JX42" s="148" t="str">
        <f t="shared" ref="JX42" si="3042">IF(JX$2=4,"Item Expenses (calculated or manual)","")</f>
        <v/>
      </c>
      <c r="JY42" s="192" t="str">
        <f t="shared" ref="JY42" si="3043">IF(JX$2=4,IF(ISNUMBER(JY41),JY41,JX43),"")</f>
        <v/>
      </c>
      <c r="JZ42" s="148"/>
      <c r="KA42" s="148"/>
      <c r="KB42" s="148"/>
      <c r="KC42" s="148"/>
      <c r="KD42" s="148" t="str">
        <f t="shared" ref="KD42" si="3044">IF(KD$2=4,"Item Expenses (calculated or manual)","")</f>
        <v/>
      </c>
      <c r="KE42" s="192" t="str">
        <f t="shared" ref="KE42" si="3045">IF(KD$2=4,IF(ISNUMBER(KE41),KE41,KD43),"")</f>
        <v/>
      </c>
      <c r="KF42" s="148"/>
      <c r="KG42" s="148"/>
      <c r="KH42" s="148"/>
      <c r="KI42" s="148"/>
      <c r="KJ42" s="148" t="str">
        <f t="shared" ref="KJ42" si="3046">IF(KJ$2=4,"Item Expenses (calculated or manual)","")</f>
        <v/>
      </c>
      <c r="KK42" s="192" t="str">
        <f t="shared" ref="KK42" si="3047">IF(KJ$2=4,IF(ISNUMBER(KK41),KK41,KJ43),"")</f>
        <v/>
      </c>
      <c r="KL42" s="148"/>
      <c r="KM42" s="148"/>
      <c r="KN42" s="148"/>
      <c r="KO42" s="148"/>
      <c r="KP42" s="148" t="str">
        <f t="shared" ref="KP42" si="3048">IF(KP$2=4,"Item Expenses (calculated or manual)","")</f>
        <v/>
      </c>
      <c r="KQ42" s="192" t="str">
        <f t="shared" ref="KQ42" si="3049">IF(KP$2=4,IF(ISNUMBER(KQ41),KQ41,KP43),"")</f>
        <v/>
      </c>
      <c r="KR42" s="148"/>
      <c r="KS42" s="148"/>
      <c r="KT42" s="148"/>
      <c r="KU42" s="148"/>
      <c r="KV42" s="148" t="str">
        <f t="shared" ref="KV42" si="3050">IF(KV$2=4,"Item Expenses (calculated or manual)","")</f>
        <v/>
      </c>
      <c r="KW42" s="192" t="str">
        <f t="shared" ref="KW42" si="3051">IF(KV$2=4,IF(ISNUMBER(KW41),KW41,KV43),"")</f>
        <v/>
      </c>
      <c r="KX42" s="148"/>
      <c r="KY42" s="148"/>
      <c r="KZ42" s="148"/>
      <c r="LA42" s="148"/>
      <c r="LB42" s="148" t="str">
        <f t="shared" ref="LB42" si="3052">IF(LB$2=4,"Item Expenses (calculated or manual)","")</f>
        <v/>
      </c>
      <c r="LC42" s="192" t="str">
        <f t="shared" ref="LC42" si="3053">IF(LB$2=4,IF(ISNUMBER(LC41),LC41,LB43),"")</f>
        <v/>
      </c>
      <c r="LD42" s="148"/>
    </row>
    <row r="43" spans="1:320" s="195" customFormat="1" ht="12.75" hidden="1" customHeight="1" x14ac:dyDescent="0.2">
      <c r="A43" s="61" t="s">
        <v>61</v>
      </c>
      <c r="B43" s="62"/>
      <c r="C43" s="62"/>
      <c r="D43" s="62"/>
      <c r="E43" s="62"/>
      <c r="F43" s="62"/>
      <c r="G43" s="155"/>
      <c r="H43" s="64"/>
      <c r="I43" s="64"/>
      <c r="J43" s="61" t="s">
        <v>161</v>
      </c>
      <c r="K43" s="64"/>
      <c r="L43" s="156" t="s">
        <v>153</v>
      </c>
      <c r="M43" s="157">
        <f>MAX(L41-SUM(Q41:LD41),0)</f>
        <v>11000</v>
      </c>
      <c r="N43" s="158"/>
      <c r="O43" s="64"/>
      <c r="P43" s="64"/>
      <c r="Q43" s="156"/>
      <c r="R43" s="156"/>
      <c r="S43" s="163">
        <f t="shared" ref="S43" si="3054">IF(AND(S$2=3,U43=1),IFERROR(U39/SUMIFS(39:39,$2:$2,5,43:43,1),0),"")</f>
        <v>0.45652173913043476</v>
      </c>
      <c r="T43" s="164">
        <f>IF(T$2=4,IF(U43=0,0,$M43*S43),"")</f>
        <v>5021.7391304347821</v>
      </c>
      <c r="U43" s="194">
        <f t="shared" ref="U43" si="3055">IF(U$2=5,IF(ISBLANK(U41),1,0),"")</f>
        <v>1</v>
      </c>
      <c r="V43" s="156"/>
      <c r="W43" s="156"/>
      <c r="X43" s="156"/>
      <c r="Y43" s="163">
        <f t="shared" ref="Y43" si="3056">IF(AND(Y$2=3,AA43=1),IFERROR(AA39/SUMIFS(39:39,$2:$2,5,43:43,1),0),"")</f>
        <v>0.15217391304347827</v>
      </c>
      <c r="Z43" s="164">
        <f t="shared" ref="Z43" si="3057">IF(Z$2=4,IF(AA43=0,0,$M43*Y43),"")</f>
        <v>1673.913043478261</v>
      </c>
      <c r="AA43" s="194">
        <f t="shared" ref="AA43:CI43" si="3058">IF(AA$2=5,IF(ISBLANK(AA41),1,0),"")</f>
        <v>1</v>
      </c>
      <c r="AB43" s="156"/>
      <c r="AC43" s="156"/>
      <c r="AD43" s="156"/>
      <c r="AE43" s="163">
        <f t="shared" ref="AE43" si="3059">IF(AND(AE$2=3,AG43=1),IFERROR(AG39/SUMIFS(39:39,$2:$2,5,43:43,1),0),"")</f>
        <v>0.39130434782608697</v>
      </c>
      <c r="AF43" s="164">
        <f t="shared" ref="AF43" si="3060">IF(AF$2=4,IF(AG43=0,0,$M43*AE43),"")</f>
        <v>4304.347826086957</v>
      </c>
      <c r="AG43" s="194">
        <f t="shared" si="3058"/>
        <v>1</v>
      </c>
      <c r="AH43" s="156"/>
      <c r="AI43" s="156"/>
      <c r="AJ43" s="156"/>
      <c r="AK43" s="163" t="str">
        <f t="shared" ref="AK43" si="3061">IF(AND(AK$2=3,AM43=1),IFERROR(AM39/SUMIFS(39:39,$2:$2,5,43:43,1),0),"")</f>
        <v/>
      </c>
      <c r="AL43" s="164" t="str">
        <f t="shared" ref="AL43" si="3062">IF(AL$2=4,IF(AM43=0,0,$M43*AK43),"")</f>
        <v/>
      </c>
      <c r="AM43" s="194" t="str">
        <f t="shared" si="3058"/>
        <v/>
      </c>
      <c r="AN43" s="156"/>
      <c r="AO43" s="156"/>
      <c r="AP43" s="156"/>
      <c r="AQ43" s="163" t="str">
        <f t="shared" ref="AQ43" si="3063">IF(AND(AQ$2=3,AS43=1),IFERROR(AS39/SUMIFS(39:39,$2:$2,5,43:43,1),0),"")</f>
        <v/>
      </c>
      <c r="AR43" s="164" t="str">
        <f t="shared" ref="AR43" si="3064">IF(AR$2=4,IF(AS43=0,0,$M43*AQ43),"")</f>
        <v/>
      </c>
      <c r="AS43" s="194" t="str">
        <f t="shared" si="3058"/>
        <v/>
      </c>
      <c r="AT43" s="156"/>
      <c r="AU43" s="156"/>
      <c r="AV43" s="156"/>
      <c r="AW43" s="163" t="str">
        <f t="shared" ref="AW43" si="3065">IF(AND(AW$2=3,AY43=1),IFERROR(AY39/SUMIFS(39:39,$2:$2,5,43:43,1),0),"")</f>
        <v/>
      </c>
      <c r="AX43" s="164" t="str">
        <f t="shared" ref="AX43" si="3066">IF(AX$2=4,IF(AY43=0,0,$M43*AW43),"")</f>
        <v/>
      </c>
      <c r="AY43" s="194" t="str">
        <f t="shared" si="3058"/>
        <v/>
      </c>
      <c r="AZ43" s="156"/>
      <c r="BA43" s="156"/>
      <c r="BB43" s="156"/>
      <c r="BC43" s="163" t="str">
        <f t="shared" ref="BC43" si="3067">IF(AND(BC$2=3,BE43=1),IFERROR(BE39/SUMIFS(39:39,$2:$2,5,43:43,1),0),"")</f>
        <v/>
      </c>
      <c r="BD43" s="164" t="str">
        <f t="shared" ref="BD43" si="3068">IF(BD$2=4,IF(BE43=0,0,$M43*BC43),"")</f>
        <v/>
      </c>
      <c r="BE43" s="194" t="str">
        <f t="shared" si="3058"/>
        <v/>
      </c>
      <c r="BF43" s="156"/>
      <c r="BG43" s="156"/>
      <c r="BH43" s="156"/>
      <c r="BI43" s="163" t="str">
        <f t="shared" ref="BI43" si="3069">IF(AND(BI$2=3,BK43=1),IFERROR(BK39/SUMIFS(39:39,$2:$2,5,43:43,1),0),"")</f>
        <v/>
      </c>
      <c r="BJ43" s="164" t="str">
        <f t="shared" ref="BJ43" si="3070">IF(BJ$2=4,IF(BK43=0,0,$M43*BI43),"")</f>
        <v/>
      </c>
      <c r="BK43" s="194" t="str">
        <f t="shared" si="3058"/>
        <v/>
      </c>
      <c r="BL43" s="156"/>
      <c r="BM43" s="156"/>
      <c r="BN43" s="156"/>
      <c r="BO43" s="163" t="str">
        <f t="shared" ref="BO43" si="3071">IF(AND(BO$2=3,BQ43=1),IFERROR(BQ39/SUMIFS(39:39,$2:$2,5,43:43,1),0),"")</f>
        <v/>
      </c>
      <c r="BP43" s="164" t="str">
        <f t="shared" ref="BP43" si="3072">IF(BP$2=4,IF(BQ43=0,0,$M43*BO43),"")</f>
        <v/>
      </c>
      <c r="BQ43" s="194" t="str">
        <f t="shared" si="3058"/>
        <v/>
      </c>
      <c r="BR43" s="156"/>
      <c r="BS43" s="156"/>
      <c r="BT43" s="156"/>
      <c r="BU43" s="163" t="str">
        <f t="shared" ref="BU43" si="3073">IF(AND(BU$2=3,BW43=1),IFERROR(BW39/SUMIFS(39:39,$2:$2,5,43:43,1),0),"")</f>
        <v/>
      </c>
      <c r="BV43" s="164" t="str">
        <f t="shared" ref="BV43" si="3074">IF(BV$2=4,IF(BW43=0,0,$M43*BU43),"")</f>
        <v/>
      </c>
      <c r="BW43" s="194" t="str">
        <f t="shared" si="3058"/>
        <v/>
      </c>
      <c r="BX43" s="156"/>
      <c r="BY43" s="156"/>
      <c r="BZ43" s="156"/>
      <c r="CA43" s="163" t="str">
        <f t="shared" ref="CA43" si="3075">IF(AND(CA$2=3,CC43=1),IFERROR(CC39/SUMIFS(39:39,$2:$2,5,43:43,1),0),"")</f>
        <v/>
      </c>
      <c r="CB43" s="164" t="str">
        <f t="shared" ref="CB43" si="3076">IF(CB$2=4,IF(CC43=0,0,$M43*CA43),"")</f>
        <v/>
      </c>
      <c r="CC43" s="194" t="str">
        <f t="shared" si="3058"/>
        <v/>
      </c>
      <c r="CD43" s="156"/>
      <c r="CE43" s="156"/>
      <c r="CF43" s="156"/>
      <c r="CG43" s="163" t="str">
        <f t="shared" ref="CG43" si="3077">IF(AND(CG$2=3,CI43=1),IFERROR(CI39/SUMIFS(39:39,$2:$2,5,43:43,1),0),"")</f>
        <v/>
      </c>
      <c r="CH43" s="164" t="str">
        <f t="shared" ref="CH43" si="3078">IF(CH$2=4,IF(CI43=0,0,$M43*CG43),"")</f>
        <v/>
      </c>
      <c r="CI43" s="194" t="str">
        <f t="shared" si="3058"/>
        <v/>
      </c>
      <c r="CJ43" s="156"/>
      <c r="CK43" s="156"/>
      <c r="CL43" s="156"/>
      <c r="CM43" s="163" t="str">
        <f t="shared" ref="CM43" si="3079">IF(AND(CM$2=3,CO43=1),IFERROR(CO39/SUMIFS(39:39,$2:$2,5,43:43,1),0),"")</f>
        <v/>
      </c>
      <c r="CN43" s="164" t="str">
        <f t="shared" ref="CN43" si="3080">IF(CN$2=4,IF(CO43=0,0,$M43*CM43),"")</f>
        <v/>
      </c>
      <c r="CO43" s="194" t="str">
        <f t="shared" ref="CO43:EW43" si="3081">IF(CO$2=5,IF(ISBLANK(CO41),1,0),"")</f>
        <v/>
      </c>
      <c r="CP43" s="156"/>
      <c r="CQ43" s="156"/>
      <c r="CR43" s="156"/>
      <c r="CS43" s="163" t="str">
        <f t="shared" ref="CS43" si="3082">IF(AND(CS$2=3,CU43=1),IFERROR(CU39/SUMIFS(39:39,$2:$2,5,43:43,1),0),"")</f>
        <v/>
      </c>
      <c r="CT43" s="164" t="str">
        <f t="shared" ref="CT43" si="3083">IF(CT$2=4,IF(CU43=0,0,$M43*CS43),"")</f>
        <v/>
      </c>
      <c r="CU43" s="194" t="str">
        <f t="shared" si="3081"/>
        <v/>
      </c>
      <c r="CV43" s="156"/>
      <c r="CW43" s="156"/>
      <c r="CX43" s="156"/>
      <c r="CY43" s="163" t="str">
        <f t="shared" ref="CY43" si="3084">IF(AND(CY$2=3,DA43=1),IFERROR(DA39/SUMIFS(39:39,$2:$2,5,43:43,1),0),"")</f>
        <v/>
      </c>
      <c r="CZ43" s="164" t="str">
        <f t="shared" ref="CZ43" si="3085">IF(CZ$2=4,IF(DA43=0,0,$M43*CY43),"")</f>
        <v/>
      </c>
      <c r="DA43" s="194" t="str">
        <f t="shared" si="3081"/>
        <v/>
      </c>
      <c r="DB43" s="156"/>
      <c r="DC43" s="156"/>
      <c r="DD43" s="156"/>
      <c r="DE43" s="163" t="str">
        <f t="shared" ref="DE43" si="3086">IF(AND(DE$2=3,DG43=1),IFERROR(DG39/SUMIFS(39:39,$2:$2,5,43:43,1),0),"")</f>
        <v/>
      </c>
      <c r="DF43" s="164" t="str">
        <f t="shared" ref="DF43" si="3087">IF(DF$2=4,IF(DG43=0,0,$M43*DE43),"")</f>
        <v/>
      </c>
      <c r="DG43" s="194" t="str">
        <f t="shared" si="3081"/>
        <v/>
      </c>
      <c r="DH43" s="156"/>
      <c r="DI43" s="156"/>
      <c r="DJ43" s="156"/>
      <c r="DK43" s="163" t="str">
        <f t="shared" ref="DK43" si="3088">IF(AND(DK$2=3,DM43=1),IFERROR(DM39/SUMIFS(39:39,$2:$2,5,43:43,1),0),"")</f>
        <v/>
      </c>
      <c r="DL43" s="164" t="str">
        <f t="shared" ref="DL43" si="3089">IF(DL$2=4,IF(DM43=0,0,$M43*DK43),"")</f>
        <v/>
      </c>
      <c r="DM43" s="194" t="str">
        <f t="shared" si="3081"/>
        <v/>
      </c>
      <c r="DN43" s="156"/>
      <c r="DO43" s="156"/>
      <c r="DP43" s="156"/>
      <c r="DQ43" s="163" t="str">
        <f t="shared" ref="DQ43" si="3090">IF(AND(DQ$2=3,DS43=1),IFERROR(DS39/SUMIFS(39:39,$2:$2,5,43:43,1),0),"")</f>
        <v/>
      </c>
      <c r="DR43" s="164" t="str">
        <f t="shared" ref="DR43" si="3091">IF(DR$2=4,IF(DS43=0,0,$M43*DQ43),"")</f>
        <v/>
      </c>
      <c r="DS43" s="194" t="str">
        <f t="shared" si="3081"/>
        <v/>
      </c>
      <c r="DT43" s="156"/>
      <c r="DU43" s="156"/>
      <c r="DV43" s="156"/>
      <c r="DW43" s="163" t="str">
        <f t="shared" ref="DW43" si="3092">IF(AND(DW$2=3,DY43=1),IFERROR(DY39/SUMIFS(39:39,$2:$2,5,43:43,1),0),"")</f>
        <v/>
      </c>
      <c r="DX43" s="164" t="str">
        <f t="shared" ref="DX43" si="3093">IF(DX$2=4,IF(DY43=0,0,$M43*DW43),"")</f>
        <v/>
      </c>
      <c r="DY43" s="194" t="str">
        <f t="shared" si="3081"/>
        <v/>
      </c>
      <c r="DZ43" s="156"/>
      <c r="EA43" s="156"/>
      <c r="EB43" s="156"/>
      <c r="EC43" s="163" t="str">
        <f t="shared" ref="EC43" si="3094">IF(AND(EC$2=3,EE43=1),IFERROR(EE39/SUMIFS(39:39,$2:$2,5,43:43,1),0),"")</f>
        <v/>
      </c>
      <c r="ED43" s="164" t="str">
        <f t="shared" ref="ED43" si="3095">IF(ED$2=4,IF(EE43=0,0,$M43*EC43),"")</f>
        <v/>
      </c>
      <c r="EE43" s="194" t="str">
        <f t="shared" si="3081"/>
        <v/>
      </c>
      <c r="EF43" s="156"/>
      <c r="EG43" s="156"/>
      <c r="EH43" s="156"/>
      <c r="EI43" s="163" t="str">
        <f t="shared" ref="EI43" si="3096">IF(AND(EI$2=3,EK43=1),IFERROR(EK39/SUMIFS(39:39,$2:$2,5,43:43,1),0),"")</f>
        <v/>
      </c>
      <c r="EJ43" s="164" t="str">
        <f t="shared" ref="EJ43" si="3097">IF(EJ$2=4,IF(EK43=0,0,$M43*EI43),"")</f>
        <v/>
      </c>
      <c r="EK43" s="194" t="str">
        <f t="shared" si="3081"/>
        <v/>
      </c>
      <c r="EL43" s="156"/>
      <c r="EM43" s="156"/>
      <c r="EN43" s="156"/>
      <c r="EO43" s="163" t="str">
        <f t="shared" ref="EO43" si="3098">IF(AND(EO$2=3,EQ43=1),IFERROR(EQ39/SUMIFS(39:39,$2:$2,5,43:43,1),0),"")</f>
        <v/>
      </c>
      <c r="EP43" s="164" t="str">
        <f t="shared" ref="EP43" si="3099">IF(EP$2=4,IF(EQ43=0,0,$M43*EO43),"")</f>
        <v/>
      </c>
      <c r="EQ43" s="194" t="str">
        <f t="shared" si="3081"/>
        <v/>
      </c>
      <c r="ER43" s="156"/>
      <c r="ES43" s="156"/>
      <c r="ET43" s="156"/>
      <c r="EU43" s="163" t="str">
        <f t="shared" ref="EU43" si="3100">IF(AND(EU$2=3,EW43=1),IFERROR(EW39/SUMIFS(39:39,$2:$2,5,43:43,1),0),"")</f>
        <v/>
      </c>
      <c r="EV43" s="164" t="str">
        <f t="shared" ref="EV43" si="3101">IF(EV$2=4,IF(EW43=0,0,$M43*EU43),"")</f>
        <v/>
      </c>
      <c r="EW43" s="194" t="str">
        <f t="shared" si="3081"/>
        <v/>
      </c>
      <c r="EX43" s="156"/>
      <c r="EY43" s="156"/>
      <c r="EZ43" s="156"/>
      <c r="FA43" s="163" t="str">
        <f t="shared" ref="FA43" si="3102">IF(AND(FA$2=3,FC43=1),IFERROR(FC39/SUMIFS(39:39,$2:$2,5,43:43,1),0),"")</f>
        <v/>
      </c>
      <c r="FB43" s="164" t="str">
        <f t="shared" ref="FB43" si="3103">IF(FB$2=4,IF(FC43=0,0,$M43*FA43),"")</f>
        <v/>
      </c>
      <c r="FC43" s="194" t="str">
        <f t="shared" ref="FC43:HK43" si="3104">IF(FC$2=5,IF(ISBLANK(FC41),1,0),"")</f>
        <v/>
      </c>
      <c r="FD43" s="156"/>
      <c r="FE43" s="156"/>
      <c r="FF43" s="156"/>
      <c r="FG43" s="163" t="str">
        <f t="shared" ref="FG43" si="3105">IF(AND(FG$2=3,FI43=1),IFERROR(FI39/SUMIFS(39:39,$2:$2,5,43:43,1),0),"")</f>
        <v/>
      </c>
      <c r="FH43" s="164" t="str">
        <f t="shared" ref="FH43" si="3106">IF(FH$2=4,IF(FI43=0,0,$M43*FG43),"")</f>
        <v/>
      </c>
      <c r="FI43" s="194" t="str">
        <f t="shared" si="3104"/>
        <v/>
      </c>
      <c r="FJ43" s="156"/>
      <c r="FK43" s="156"/>
      <c r="FL43" s="156"/>
      <c r="FM43" s="163" t="str">
        <f t="shared" ref="FM43" si="3107">IF(AND(FM$2=3,FO43=1),IFERROR(FO39/SUMIFS(39:39,$2:$2,5,43:43,1),0),"")</f>
        <v/>
      </c>
      <c r="FN43" s="164" t="str">
        <f t="shared" ref="FN43" si="3108">IF(FN$2=4,IF(FO43=0,0,$M43*FM43),"")</f>
        <v/>
      </c>
      <c r="FO43" s="194" t="str">
        <f t="shared" si="3104"/>
        <v/>
      </c>
      <c r="FP43" s="156"/>
      <c r="FQ43" s="156"/>
      <c r="FR43" s="156"/>
      <c r="FS43" s="163" t="str">
        <f t="shared" ref="FS43" si="3109">IF(AND(FS$2=3,FU43=1),IFERROR(FU39/SUMIFS(39:39,$2:$2,5,43:43,1),0),"")</f>
        <v/>
      </c>
      <c r="FT43" s="164" t="str">
        <f t="shared" ref="FT43" si="3110">IF(FT$2=4,IF(FU43=0,0,$M43*FS43),"")</f>
        <v/>
      </c>
      <c r="FU43" s="194" t="str">
        <f t="shared" si="3104"/>
        <v/>
      </c>
      <c r="FV43" s="156"/>
      <c r="FW43" s="156"/>
      <c r="FX43" s="156"/>
      <c r="FY43" s="163" t="str">
        <f t="shared" ref="FY43" si="3111">IF(AND(FY$2=3,GA43=1),IFERROR(GA39/SUMIFS(39:39,$2:$2,5,43:43,1),0),"")</f>
        <v/>
      </c>
      <c r="FZ43" s="164" t="str">
        <f t="shared" ref="FZ43" si="3112">IF(FZ$2=4,IF(GA43=0,0,$M43*FY43),"")</f>
        <v/>
      </c>
      <c r="GA43" s="194" t="str">
        <f t="shared" si="3104"/>
        <v/>
      </c>
      <c r="GB43" s="156"/>
      <c r="GC43" s="156"/>
      <c r="GD43" s="156"/>
      <c r="GE43" s="163" t="str">
        <f t="shared" ref="GE43" si="3113">IF(AND(GE$2=3,GG43=1),IFERROR(GG39/SUMIFS(39:39,$2:$2,5,43:43,1),0),"")</f>
        <v/>
      </c>
      <c r="GF43" s="164" t="str">
        <f t="shared" ref="GF43" si="3114">IF(GF$2=4,IF(GG43=0,0,$M43*GE43),"")</f>
        <v/>
      </c>
      <c r="GG43" s="194" t="str">
        <f t="shared" si="3104"/>
        <v/>
      </c>
      <c r="GH43" s="156"/>
      <c r="GI43" s="156"/>
      <c r="GJ43" s="156"/>
      <c r="GK43" s="163" t="str">
        <f t="shared" ref="GK43" si="3115">IF(AND(GK$2=3,GM43=1),IFERROR(GM39/SUMIFS(39:39,$2:$2,5,43:43,1),0),"")</f>
        <v/>
      </c>
      <c r="GL43" s="164" t="str">
        <f t="shared" ref="GL43" si="3116">IF(GL$2=4,IF(GM43=0,0,$M43*GK43),"")</f>
        <v/>
      </c>
      <c r="GM43" s="194" t="str">
        <f t="shared" si="3104"/>
        <v/>
      </c>
      <c r="GN43" s="156"/>
      <c r="GO43" s="156"/>
      <c r="GP43" s="156"/>
      <c r="GQ43" s="163" t="str">
        <f t="shared" ref="GQ43" si="3117">IF(AND(GQ$2=3,GS43=1),IFERROR(GS39/SUMIFS(39:39,$2:$2,5,43:43,1),0),"")</f>
        <v/>
      </c>
      <c r="GR43" s="164" t="str">
        <f t="shared" ref="GR43" si="3118">IF(GR$2=4,IF(GS43=0,0,$M43*GQ43),"")</f>
        <v/>
      </c>
      <c r="GS43" s="194" t="str">
        <f t="shared" si="3104"/>
        <v/>
      </c>
      <c r="GT43" s="156"/>
      <c r="GU43" s="156"/>
      <c r="GV43" s="156"/>
      <c r="GW43" s="163" t="str">
        <f t="shared" ref="GW43" si="3119">IF(AND(GW$2=3,GY43=1),IFERROR(GY39/SUMIFS(39:39,$2:$2,5,43:43,1),0),"")</f>
        <v/>
      </c>
      <c r="GX43" s="164" t="str">
        <f t="shared" ref="GX43" si="3120">IF(GX$2=4,IF(GY43=0,0,$M43*GW43),"")</f>
        <v/>
      </c>
      <c r="GY43" s="194" t="str">
        <f t="shared" si="3104"/>
        <v/>
      </c>
      <c r="GZ43" s="156"/>
      <c r="HA43" s="156"/>
      <c r="HB43" s="156"/>
      <c r="HC43" s="163" t="str">
        <f t="shared" ref="HC43" si="3121">IF(AND(HC$2=3,HE43=1),IFERROR(HE39/SUMIFS(39:39,$2:$2,5,43:43,1),0),"")</f>
        <v/>
      </c>
      <c r="HD43" s="164" t="str">
        <f t="shared" ref="HD43" si="3122">IF(HD$2=4,IF(HE43=0,0,$M43*HC43),"")</f>
        <v/>
      </c>
      <c r="HE43" s="194" t="str">
        <f t="shared" si="3104"/>
        <v/>
      </c>
      <c r="HF43" s="156"/>
      <c r="HG43" s="156"/>
      <c r="HH43" s="156"/>
      <c r="HI43" s="163" t="str">
        <f t="shared" ref="HI43" si="3123">IF(AND(HI$2=3,HK43=1),IFERROR(HK39/SUMIFS(39:39,$2:$2,5,43:43,1),0),"")</f>
        <v/>
      </c>
      <c r="HJ43" s="164" t="str">
        <f t="shared" ref="HJ43" si="3124">IF(HJ$2=4,IF(HK43=0,0,$M43*HI43),"")</f>
        <v/>
      </c>
      <c r="HK43" s="194" t="str">
        <f t="shared" si="3104"/>
        <v/>
      </c>
      <c r="HL43" s="156"/>
      <c r="HM43" s="156"/>
      <c r="HN43" s="156"/>
      <c r="HO43" s="163" t="str">
        <f t="shared" ref="HO43" si="3125">IF(AND(HO$2=3,HQ43=1),IFERROR(HQ39/SUMIFS(39:39,$2:$2,5,43:43,1),0),"")</f>
        <v/>
      </c>
      <c r="HP43" s="164" t="str">
        <f t="shared" ref="HP43" si="3126">IF(HP$2=4,IF(HQ43=0,0,$M43*HO43),"")</f>
        <v/>
      </c>
      <c r="HQ43" s="194" t="str">
        <f t="shared" ref="HQ43:JY43" si="3127">IF(HQ$2=5,IF(ISBLANK(HQ41),1,0),"")</f>
        <v/>
      </c>
      <c r="HR43" s="156"/>
      <c r="HS43" s="156"/>
      <c r="HT43" s="156"/>
      <c r="HU43" s="163" t="str">
        <f t="shared" ref="HU43" si="3128">IF(AND(HU$2=3,HW43=1),IFERROR(HW39/SUMIFS(39:39,$2:$2,5,43:43,1),0),"")</f>
        <v/>
      </c>
      <c r="HV43" s="164" t="str">
        <f t="shared" ref="HV43" si="3129">IF(HV$2=4,IF(HW43=0,0,$M43*HU43),"")</f>
        <v/>
      </c>
      <c r="HW43" s="194" t="str">
        <f t="shared" si="3127"/>
        <v/>
      </c>
      <c r="HX43" s="156"/>
      <c r="HY43" s="156"/>
      <c r="HZ43" s="156"/>
      <c r="IA43" s="163" t="str">
        <f t="shared" ref="IA43" si="3130">IF(AND(IA$2=3,IC43=1),IFERROR(IC39/SUMIFS(39:39,$2:$2,5,43:43,1),0),"")</f>
        <v/>
      </c>
      <c r="IB43" s="164" t="str">
        <f t="shared" ref="IB43" si="3131">IF(IB$2=4,IF(IC43=0,0,$M43*IA43),"")</f>
        <v/>
      </c>
      <c r="IC43" s="194" t="str">
        <f t="shared" si="3127"/>
        <v/>
      </c>
      <c r="ID43" s="156"/>
      <c r="IE43" s="156"/>
      <c r="IF43" s="156"/>
      <c r="IG43" s="163" t="str">
        <f t="shared" ref="IG43" si="3132">IF(AND(IG$2=3,II43=1),IFERROR(II39/SUMIFS(39:39,$2:$2,5,43:43,1),0),"")</f>
        <v/>
      </c>
      <c r="IH43" s="164" t="str">
        <f t="shared" ref="IH43" si="3133">IF(IH$2=4,IF(II43=0,0,$M43*IG43),"")</f>
        <v/>
      </c>
      <c r="II43" s="194" t="str">
        <f t="shared" si="3127"/>
        <v/>
      </c>
      <c r="IJ43" s="156"/>
      <c r="IK43" s="156"/>
      <c r="IL43" s="156"/>
      <c r="IM43" s="163" t="str">
        <f t="shared" ref="IM43" si="3134">IF(AND(IM$2=3,IO43=1),IFERROR(IO39/SUMIFS(39:39,$2:$2,5,43:43,1),0),"")</f>
        <v/>
      </c>
      <c r="IN43" s="164" t="str">
        <f t="shared" ref="IN43" si="3135">IF(IN$2=4,IF(IO43=0,0,$M43*IM43),"")</f>
        <v/>
      </c>
      <c r="IO43" s="194" t="str">
        <f t="shared" si="3127"/>
        <v/>
      </c>
      <c r="IP43" s="156"/>
      <c r="IQ43" s="156"/>
      <c r="IR43" s="156"/>
      <c r="IS43" s="163" t="str">
        <f t="shared" ref="IS43" si="3136">IF(AND(IS$2=3,IU43=1),IFERROR(IU39/SUMIFS(39:39,$2:$2,5,43:43,1),0),"")</f>
        <v/>
      </c>
      <c r="IT43" s="164" t="str">
        <f t="shared" ref="IT43" si="3137">IF(IT$2=4,IF(IU43=0,0,$M43*IS43),"")</f>
        <v/>
      </c>
      <c r="IU43" s="194" t="str">
        <f t="shared" si="3127"/>
        <v/>
      </c>
      <c r="IV43" s="156"/>
      <c r="IW43" s="156"/>
      <c r="IX43" s="156"/>
      <c r="IY43" s="163" t="str">
        <f t="shared" ref="IY43" si="3138">IF(AND(IY$2=3,JA43=1),IFERROR(JA39/SUMIFS(39:39,$2:$2,5,43:43,1),0),"")</f>
        <v/>
      </c>
      <c r="IZ43" s="164" t="str">
        <f t="shared" ref="IZ43" si="3139">IF(IZ$2=4,IF(JA43=0,0,$M43*IY43),"")</f>
        <v/>
      </c>
      <c r="JA43" s="194" t="str">
        <f t="shared" si="3127"/>
        <v/>
      </c>
      <c r="JB43" s="156"/>
      <c r="JC43" s="156"/>
      <c r="JD43" s="156"/>
      <c r="JE43" s="163" t="str">
        <f t="shared" ref="JE43" si="3140">IF(AND(JE$2=3,JG43=1),IFERROR(JG39/SUMIFS(39:39,$2:$2,5,43:43,1),0),"")</f>
        <v/>
      </c>
      <c r="JF43" s="164" t="str">
        <f t="shared" ref="JF43" si="3141">IF(JF$2=4,IF(JG43=0,0,$M43*JE43),"")</f>
        <v/>
      </c>
      <c r="JG43" s="194" t="str">
        <f t="shared" si="3127"/>
        <v/>
      </c>
      <c r="JH43" s="156"/>
      <c r="JI43" s="156"/>
      <c r="JJ43" s="156"/>
      <c r="JK43" s="163" t="str">
        <f t="shared" ref="JK43" si="3142">IF(AND(JK$2=3,JM43=1),IFERROR(JM39/SUMIFS(39:39,$2:$2,5,43:43,1),0),"")</f>
        <v/>
      </c>
      <c r="JL43" s="164" t="str">
        <f t="shared" ref="JL43" si="3143">IF(JL$2=4,IF(JM43=0,0,$M43*JK43),"")</f>
        <v/>
      </c>
      <c r="JM43" s="194" t="str">
        <f t="shared" si="3127"/>
        <v/>
      </c>
      <c r="JN43" s="156"/>
      <c r="JO43" s="156"/>
      <c r="JP43" s="156"/>
      <c r="JQ43" s="163" t="str">
        <f t="shared" ref="JQ43" si="3144">IF(AND(JQ$2=3,JS43=1),IFERROR(JS39/SUMIFS(39:39,$2:$2,5,43:43,1),0),"")</f>
        <v/>
      </c>
      <c r="JR43" s="164" t="str">
        <f t="shared" ref="JR43" si="3145">IF(JR$2=4,IF(JS43=0,0,$M43*JQ43),"")</f>
        <v/>
      </c>
      <c r="JS43" s="194" t="str">
        <f t="shared" si="3127"/>
        <v/>
      </c>
      <c r="JT43" s="156"/>
      <c r="JU43" s="156"/>
      <c r="JV43" s="156"/>
      <c r="JW43" s="163" t="str">
        <f t="shared" ref="JW43" si="3146">IF(AND(JW$2=3,JY43=1),IFERROR(JY39/SUMIFS(39:39,$2:$2,5,43:43,1),0),"")</f>
        <v/>
      </c>
      <c r="JX43" s="164" t="str">
        <f t="shared" ref="JX43" si="3147">IF(JX$2=4,IF(JY43=0,0,$M43*JW43),"")</f>
        <v/>
      </c>
      <c r="JY43" s="194" t="str">
        <f t="shared" si="3127"/>
        <v/>
      </c>
      <c r="JZ43" s="156"/>
      <c r="KA43" s="156"/>
      <c r="KB43" s="156"/>
      <c r="KC43" s="163" t="str">
        <f t="shared" ref="KC43" si="3148">IF(AND(KC$2=3,KE43=1),IFERROR(KE39/SUMIFS(39:39,$2:$2,5,43:43,1),0),"")</f>
        <v/>
      </c>
      <c r="KD43" s="164" t="str">
        <f t="shared" ref="KD43" si="3149">IF(KD$2=4,IF(KE43=0,0,$M43*KC43),"")</f>
        <v/>
      </c>
      <c r="KE43" s="194" t="str">
        <f t="shared" ref="KE43:LC43" si="3150">IF(KE$2=5,IF(ISBLANK(KE41),1,0),"")</f>
        <v/>
      </c>
      <c r="KF43" s="156"/>
      <c r="KG43" s="156"/>
      <c r="KH43" s="156"/>
      <c r="KI43" s="163" t="str">
        <f t="shared" ref="KI43" si="3151">IF(AND(KI$2=3,KK43=1),IFERROR(KK39/SUMIFS(39:39,$2:$2,5,43:43,1),0),"")</f>
        <v/>
      </c>
      <c r="KJ43" s="164" t="str">
        <f t="shared" ref="KJ43" si="3152">IF(KJ$2=4,IF(KK43=0,0,$M43*KI43),"")</f>
        <v/>
      </c>
      <c r="KK43" s="194" t="str">
        <f t="shared" si="3150"/>
        <v/>
      </c>
      <c r="KL43" s="156"/>
      <c r="KM43" s="156"/>
      <c r="KN43" s="156"/>
      <c r="KO43" s="163" t="str">
        <f t="shared" ref="KO43" si="3153">IF(AND(KO$2=3,KQ43=1),IFERROR(KQ39/SUMIFS(39:39,$2:$2,5,43:43,1),0),"")</f>
        <v/>
      </c>
      <c r="KP43" s="164" t="str">
        <f t="shared" ref="KP43" si="3154">IF(KP$2=4,IF(KQ43=0,0,$M43*KO43),"")</f>
        <v/>
      </c>
      <c r="KQ43" s="194" t="str">
        <f t="shared" si="3150"/>
        <v/>
      </c>
      <c r="KR43" s="156"/>
      <c r="KS43" s="156"/>
      <c r="KT43" s="156"/>
      <c r="KU43" s="163" t="str">
        <f t="shared" ref="KU43" si="3155">IF(AND(KU$2=3,KW43=1),IFERROR(KW39/SUMIFS(39:39,$2:$2,5,43:43,1),0),"")</f>
        <v/>
      </c>
      <c r="KV43" s="164" t="str">
        <f t="shared" ref="KV43" si="3156">IF(KV$2=4,IF(KW43=0,0,$M43*KU43),"")</f>
        <v/>
      </c>
      <c r="KW43" s="194" t="str">
        <f t="shared" si="3150"/>
        <v/>
      </c>
      <c r="KX43" s="156"/>
      <c r="KY43" s="156"/>
      <c r="KZ43" s="156"/>
      <c r="LA43" s="163" t="str">
        <f t="shared" ref="LA43" si="3157">IF(AND(LA$2=3,LC43=1),IFERROR(LC39/SUMIFS(39:39,$2:$2,5,43:43,1),0),"")</f>
        <v/>
      </c>
      <c r="LB43" s="164" t="str">
        <f t="shared" ref="LB43" si="3158">IF(LB$2=4,IF(LC43=0,0,$M43*LA43),"")</f>
        <v/>
      </c>
      <c r="LC43" s="194" t="str">
        <f t="shared" si="3150"/>
        <v/>
      </c>
      <c r="LD43" s="156"/>
    </row>
    <row r="44" spans="1:320" s="196" customFormat="1" ht="12.75" hidden="1" customHeight="1" x14ac:dyDescent="0.2">
      <c r="A44" s="61" t="s">
        <v>61</v>
      </c>
      <c r="B44" s="62"/>
      <c r="C44" s="62"/>
      <c r="D44" s="62"/>
      <c r="E44" s="62"/>
      <c r="F44" s="62"/>
      <c r="G44" s="155"/>
      <c r="H44" s="62"/>
      <c r="I44" s="62"/>
      <c r="J44" s="61">
        <f>SUMIFS(39:39,$2:$2,5)</f>
        <v>11500</v>
      </c>
      <c r="K44" s="62"/>
      <c r="L44" s="156" t="s">
        <v>155</v>
      </c>
      <c r="M44" s="159">
        <f>COUNTIFS($47:$47,"Complete",$2:$2,5)+COUNTIFS($47:$47,"NIU",$2:$2,5)</f>
        <v>3</v>
      </c>
      <c r="N44" s="166"/>
      <c r="O44" s="62"/>
      <c r="P44" s="62"/>
      <c r="Q44" s="62" t="str">
        <f>IF(Q$2=1,"cust complete","")</f>
        <v>cust complete</v>
      </c>
      <c r="R44" s="62" t="str">
        <f>IF(R$2=2,IF(OR(COUNT(R35:S35)=0,COUNT(R35:S35)=2),"Y","N"),"")</f>
        <v>Y</v>
      </c>
      <c r="S44" s="169" t="str">
        <f>IF(S$2=3,IF(OR(COUNT(R36:S36)=0,COUNT(R36:S36)=2),"Y","N"),"")</f>
        <v>Y</v>
      </c>
      <c r="T44" s="170" t="str">
        <f>IF(T$2=4,IF(OR(COUNT(R37:S37)=0,COUNT(R37:S37)=2),"Y","N"),"")</f>
        <v>Y</v>
      </c>
      <c r="U44" s="194" t="str">
        <f>IF(U$2=5,IF(OR(COUNT(R38:S38)=0,COUNT(R38:S38)=2),"Y","N"),"")</f>
        <v>Y</v>
      </c>
      <c r="V44" s="62"/>
      <c r="W44" s="62" t="str">
        <f>IF(W$2=1,"cust complete","")</f>
        <v>cust complete</v>
      </c>
      <c r="X44" s="62" t="str">
        <f>IF(X$2=2,IF(OR(COUNT(X35:Y35)=0,COUNT(X35:Y35)=2),"Y","N"),"")</f>
        <v>Y</v>
      </c>
      <c r="Y44" s="169" t="str">
        <f>IF(Y$2=3,IF(OR(COUNT(X36:Y36)=0,COUNT(X36:Y36)=2),"Y","N"),"")</f>
        <v>Y</v>
      </c>
      <c r="Z44" s="170" t="str">
        <f>IF(Z$2=4,IF(OR(COUNT(X37:Y37)=0,COUNT(X37:Y37)=2),"Y","N"),"")</f>
        <v>Y</v>
      </c>
      <c r="AA44" s="194" t="str">
        <f>IF(AA$2=5,IF(OR(COUNT(X38:Y38)=0,COUNT(X38:Y38)=2),"Y","N"),"")</f>
        <v>Y</v>
      </c>
      <c r="AB44" s="62"/>
      <c r="AC44" s="62" t="str">
        <f t="shared" ref="AC44" si="3159">IF(AC$2=1,"cust complete","")</f>
        <v>cust complete</v>
      </c>
      <c r="AD44" s="62" t="str">
        <f t="shared" ref="AD44" si="3160">IF(AD$2=2,IF(OR(COUNT(AD35:AE35)=0,COUNT(AD35:AE35)=2),"Y","N"),"")</f>
        <v>Y</v>
      </c>
      <c r="AE44" s="169" t="str">
        <f t="shared" ref="AE44" si="3161">IF(AE$2=3,IF(OR(COUNT(AD36:AE36)=0,COUNT(AD36:AE36)=2),"Y","N"),"")</f>
        <v>Y</v>
      </c>
      <c r="AF44" s="170" t="str">
        <f t="shared" ref="AF44" si="3162">IF(AF$2=4,IF(OR(COUNT(AD37:AE37)=0,COUNT(AD37:AE37)=2),"Y","N"),"")</f>
        <v>Y</v>
      </c>
      <c r="AG44" s="194" t="str">
        <f t="shared" ref="AG44" si="3163">IF(AG$2=5,IF(OR(COUNT(AD38:AE38)=0,COUNT(AD38:AE38)=2),"Y","N"),"")</f>
        <v>Y</v>
      </c>
      <c r="AH44" s="62"/>
      <c r="AI44" s="62" t="str">
        <f t="shared" ref="AI44" si="3164">IF(AI$2=1,"cust complete","")</f>
        <v/>
      </c>
      <c r="AJ44" s="62" t="str">
        <f t="shared" ref="AJ44" si="3165">IF(AJ$2=2,IF(OR(COUNT(AJ35:AK35)=0,COUNT(AJ35:AK35)=2),"Y","N"),"")</f>
        <v/>
      </c>
      <c r="AK44" s="169" t="str">
        <f t="shared" ref="AK44" si="3166">IF(AK$2=3,IF(OR(COUNT(AJ36:AK36)=0,COUNT(AJ36:AK36)=2),"Y","N"),"")</f>
        <v/>
      </c>
      <c r="AL44" s="170" t="str">
        <f t="shared" ref="AL44" si="3167">IF(AL$2=4,IF(OR(COUNT(AJ37:AK37)=0,COUNT(AJ37:AK37)=2),"Y","N"),"")</f>
        <v/>
      </c>
      <c r="AM44" s="194" t="str">
        <f t="shared" ref="AM44" si="3168">IF(AM$2=5,IF(OR(COUNT(AJ38:AK38)=0,COUNT(AJ38:AK38)=2),"Y","N"),"")</f>
        <v/>
      </c>
      <c r="AN44" s="62"/>
      <c r="AO44" s="62" t="str">
        <f t="shared" ref="AO44" si="3169">IF(AO$2=1,"cust complete","")</f>
        <v/>
      </c>
      <c r="AP44" s="62" t="str">
        <f t="shared" ref="AP44" si="3170">IF(AP$2=2,IF(OR(COUNT(AP35:AQ35)=0,COUNT(AP35:AQ35)=2),"Y","N"),"")</f>
        <v/>
      </c>
      <c r="AQ44" s="169" t="str">
        <f t="shared" ref="AQ44" si="3171">IF(AQ$2=3,IF(OR(COUNT(AP36:AQ36)=0,COUNT(AP36:AQ36)=2),"Y","N"),"")</f>
        <v/>
      </c>
      <c r="AR44" s="170" t="str">
        <f t="shared" ref="AR44" si="3172">IF(AR$2=4,IF(OR(COUNT(AP37:AQ37)=0,COUNT(AP37:AQ37)=2),"Y","N"),"")</f>
        <v/>
      </c>
      <c r="AS44" s="194" t="str">
        <f t="shared" ref="AS44" si="3173">IF(AS$2=5,IF(OR(COUNT(AP38:AQ38)=0,COUNT(AP38:AQ38)=2),"Y","N"),"")</f>
        <v/>
      </c>
      <c r="AT44" s="62"/>
      <c r="AU44" s="62" t="str">
        <f t="shared" ref="AU44" si="3174">IF(AU$2=1,"cust complete","")</f>
        <v/>
      </c>
      <c r="AV44" s="62" t="str">
        <f t="shared" ref="AV44" si="3175">IF(AV$2=2,IF(OR(COUNT(AV35:AW35)=0,COUNT(AV35:AW35)=2),"Y","N"),"")</f>
        <v/>
      </c>
      <c r="AW44" s="169" t="str">
        <f t="shared" ref="AW44" si="3176">IF(AW$2=3,IF(OR(COUNT(AV36:AW36)=0,COUNT(AV36:AW36)=2),"Y","N"),"")</f>
        <v/>
      </c>
      <c r="AX44" s="170" t="str">
        <f t="shared" ref="AX44" si="3177">IF(AX$2=4,IF(OR(COUNT(AV37:AW37)=0,COUNT(AV37:AW37)=2),"Y","N"),"")</f>
        <v/>
      </c>
      <c r="AY44" s="194" t="str">
        <f t="shared" ref="AY44" si="3178">IF(AY$2=5,IF(OR(COUNT(AV38:AW38)=0,COUNT(AV38:AW38)=2),"Y","N"),"")</f>
        <v/>
      </c>
      <c r="AZ44" s="62"/>
      <c r="BA44" s="62" t="str">
        <f t="shared" ref="BA44" si="3179">IF(BA$2=1,"cust complete","")</f>
        <v/>
      </c>
      <c r="BB44" s="62" t="str">
        <f t="shared" ref="BB44" si="3180">IF(BB$2=2,IF(OR(COUNT(BB35:BC35)=0,COUNT(BB35:BC35)=2),"Y","N"),"")</f>
        <v/>
      </c>
      <c r="BC44" s="169" t="str">
        <f t="shared" ref="BC44" si="3181">IF(BC$2=3,IF(OR(COUNT(BB36:BC36)=0,COUNT(BB36:BC36)=2),"Y","N"),"")</f>
        <v/>
      </c>
      <c r="BD44" s="170" t="str">
        <f t="shared" ref="BD44" si="3182">IF(BD$2=4,IF(OR(COUNT(BB37:BC37)=0,COUNT(BB37:BC37)=2),"Y","N"),"")</f>
        <v/>
      </c>
      <c r="BE44" s="194" t="str">
        <f t="shared" ref="BE44" si="3183">IF(BE$2=5,IF(OR(COUNT(BB38:BC38)=0,COUNT(BB38:BC38)=2),"Y","N"),"")</f>
        <v/>
      </c>
      <c r="BF44" s="62"/>
      <c r="BG44" s="62" t="str">
        <f t="shared" ref="BG44" si="3184">IF(BG$2=1,"cust complete","")</f>
        <v/>
      </c>
      <c r="BH44" s="62" t="str">
        <f t="shared" ref="BH44" si="3185">IF(BH$2=2,IF(OR(COUNT(BH35:BI35)=0,COUNT(BH35:BI35)=2),"Y","N"),"")</f>
        <v/>
      </c>
      <c r="BI44" s="169" t="str">
        <f t="shared" ref="BI44" si="3186">IF(BI$2=3,IF(OR(COUNT(BH36:BI36)=0,COUNT(BH36:BI36)=2),"Y","N"),"")</f>
        <v/>
      </c>
      <c r="BJ44" s="170" t="str">
        <f t="shared" ref="BJ44" si="3187">IF(BJ$2=4,IF(OR(COUNT(BH37:BI37)=0,COUNT(BH37:BI37)=2),"Y","N"),"")</f>
        <v/>
      </c>
      <c r="BK44" s="194" t="str">
        <f t="shared" ref="BK44" si="3188">IF(BK$2=5,IF(OR(COUNT(BH38:BI38)=0,COUNT(BH38:BI38)=2),"Y","N"),"")</f>
        <v/>
      </c>
      <c r="BL44" s="62"/>
      <c r="BM44" s="62" t="str">
        <f t="shared" ref="BM44" si="3189">IF(BM$2=1,"cust complete","")</f>
        <v/>
      </c>
      <c r="BN44" s="62" t="str">
        <f t="shared" ref="BN44" si="3190">IF(BN$2=2,IF(OR(COUNT(BN35:BO35)=0,COUNT(BN35:BO35)=2),"Y","N"),"")</f>
        <v/>
      </c>
      <c r="BO44" s="169" t="str">
        <f t="shared" ref="BO44" si="3191">IF(BO$2=3,IF(OR(COUNT(BN36:BO36)=0,COUNT(BN36:BO36)=2),"Y","N"),"")</f>
        <v/>
      </c>
      <c r="BP44" s="170" t="str">
        <f t="shared" ref="BP44" si="3192">IF(BP$2=4,IF(OR(COUNT(BN37:BO37)=0,COUNT(BN37:BO37)=2),"Y","N"),"")</f>
        <v/>
      </c>
      <c r="BQ44" s="194" t="str">
        <f t="shared" ref="BQ44" si="3193">IF(BQ$2=5,IF(OR(COUNT(BN38:BO38)=0,COUNT(BN38:BO38)=2),"Y","N"),"")</f>
        <v/>
      </c>
      <c r="BR44" s="62"/>
      <c r="BS44" s="62" t="str">
        <f t="shared" ref="BS44" si="3194">IF(BS$2=1,"cust complete","")</f>
        <v/>
      </c>
      <c r="BT44" s="62" t="str">
        <f t="shared" ref="BT44" si="3195">IF(BT$2=2,IF(OR(COUNT(BT35:BU35)=0,COUNT(BT35:BU35)=2),"Y","N"),"")</f>
        <v/>
      </c>
      <c r="BU44" s="169" t="str">
        <f t="shared" ref="BU44" si="3196">IF(BU$2=3,IF(OR(COUNT(BT36:BU36)=0,COUNT(BT36:BU36)=2),"Y","N"),"")</f>
        <v/>
      </c>
      <c r="BV44" s="170" t="str">
        <f t="shared" ref="BV44" si="3197">IF(BV$2=4,IF(OR(COUNT(BT37:BU37)=0,COUNT(BT37:BU37)=2),"Y","N"),"")</f>
        <v/>
      </c>
      <c r="BW44" s="194" t="str">
        <f t="shared" ref="BW44" si="3198">IF(BW$2=5,IF(OR(COUNT(BT38:BU38)=0,COUNT(BT38:BU38)=2),"Y","N"),"")</f>
        <v/>
      </c>
      <c r="BX44" s="62"/>
      <c r="BY44" s="62" t="str">
        <f t="shared" ref="BY44" si="3199">IF(BY$2=1,"cust complete","")</f>
        <v/>
      </c>
      <c r="BZ44" s="62" t="str">
        <f t="shared" ref="BZ44" si="3200">IF(BZ$2=2,IF(OR(COUNT(BZ35:CA35)=0,COUNT(BZ35:CA35)=2),"Y","N"),"")</f>
        <v/>
      </c>
      <c r="CA44" s="169" t="str">
        <f t="shared" ref="CA44" si="3201">IF(CA$2=3,IF(OR(COUNT(BZ36:CA36)=0,COUNT(BZ36:CA36)=2),"Y","N"),"")</f>
        <v/>
      </c>
      <c r="CB44" s="170" t="str">
        <f t="shared" ref="CB44" si="3202">IF(CB$2=4,IF(OR(COUNT(BZ37:CA37)=0,COUNT(BZ37:CA37)=2),"Y","N"),"")</f>
        <v/>
      </c>
      <c r="CC44" s="194" t="str">
        <f t="shared" ref="CC44" si="3203">IF(CC$2=5,IF(OR(COUNT(BZ38:CA38)=0,COUNT(BZ38:CA38)=2),"Y","N"),"")</f>
        <v/>
      </c>
      <c r="CD44" s="62"/>
      <c r="CE44" s="62" t="str">
        <f t="shared" ref="CE44" si="3204">IF(CE$2=1,"cust complete","")</f>
        <v/>
      </c>
      <c r="CF44" s="62" t="str">
        <f t="shared" ref="CF44" si="3205">IF(CF$2=2,IF(OR(COUNT(CF35:CG35)=0,COUNT(CF35:CG35)=2),"Y","N"),"")</f>
        <v/>
      </c>
      <c r="CG44" s="169" t="str">
        <f t="shared" ref="CG44" si="3206">IF(CG$2=3,IF(OR(COUNT(CF36:CG36)=0,COUNT(CF36:CG36)=2),"Y","N"),"")</f>
        <v/>
      </c>
      <c r="CH44" s="170" t="str">
        <f t="shared" ref="CH44" si="3207">IF(CH$2=4,IF(OR(COUNT(CF37:CG37)=0,COUNT(CF37:CG37)=2),"Y","N"),"")</f>
        <v/>
      </c>
      <c r="CI44" s="194" t="str">
        <f t="shared" ref="CI44" si="3208">IF(CI$2=5,IF(OR(COUNT(CF38:CG38)=0,COUNT(CF38:CG38)=2),"Y","N"),"")</f>
        <v/>
      </c>
      <c r="CJ44" s="62"/>
      <c r="CK44" s="62" t="str">
        <f t="shared" ref="CK44" si="3209">IF(CK$2=1,"cust complete","")</f>
        <v/>
      </c>
      <c r="CL44" s="62" t="str">
        <f t="shared" ref="CL44" si="3210">IF(CL$2=2,IF(OR(COUNT(CL35:CM35)=0,COUNT(CL35:CM35)=2),"Y","N"),"")</f>
        <v/>
      </c>
      <c r="CM44" s="169" t="str">
        <f t="shared" ref="CM44" si="3211">IF(CM$2=3,IF(OR(COUNT(CL36:CM36)=0,COUNT(CL36:CM36)=2),"Y","N"),"")</f>
        <v/>
      </c>
      <c r="CN44" s="170" t="str">
        <f t="shared" ref="CN44" si="3212">IF(CN$2=4,IF(OR(COUNT(CL37:CM37)=0,COUNT(CL37:CM37)=2),"Y","N"),"")</f>
        <v/>
      </c>
      <c r="CO44" s="194" t="str">
        <f t="shared" ref="CO44" si="3213">IF(CO$2=5,IF(OR(COUNT(CL38:CM38)=0,COUNT(CL38:CM38)=2),"Y","N"),"")</f>
        <v/>
      </c>
      <c r="CP44" s="62"/>
      <c r="CQ44" s="62" t="str">
        <f t="shared" ref="CQ44" si="3214">IF(CQ$2=1,"cust complete","")</f>
        <v/>
      </c>
      <c r="CR44" s="62" t="str">
        <f t="shared" ref="CR44" si="3215">IF(CR$2=2,IF(OR(COUNT(CR35:CS35)=0,COUNT(CR35:CS35)=2),"Y","N"),"")</f>
        <v/>
      </c>
      <c r="CS44" s="169" t="str">
        <f t="shared" ref="CS44" si="3216">IF(CS$2=3,IF(OR(COUNT(CR36:CS36)=0,COUNT(CR36:CS36)=2),"Y","N"),"")</f>
        <v/>
      </c>
      <c r="CT44" s="170" t="str">
        <f t="shared" ref="CT44" si="3217">IF(CT$2=4,IF(OR(COUNT(CR37:CS37)=0,COUNT(CR37:CS37)=2),"Y","N"),"")</f>
        <v/>
      </c>
      <c r="CU44" s="194" t="str">
        <f t="shared" ref="CU44" si="3218">IF(CU$2=5,IF(OR(COUNT(CR38:CS38)=0,COUNT(CR38:CS38)=2),"Y","N"),"")</f>
        <v/>
      </c>
      <c r="CV44" s="62"/>
      <c r="CW44" s="62" t="str">
        <f t="shared" ref="CW44" si="3219">IF(CW$2=1,"cust complete","")</f>
        <v/>
      </c>
      <c r="CX44" s="62" t="str">
        <f t="shared" ref="CX44" si="3220">IF(CX$2=2,IF(OR(COUNT(CX35:CY35)=0,COUNT(CX35:CY35)=2),"Y","N"),"")</f>
        <v/>
      </c>
      <c r="CY44" s="169" t="str">
        <f t="shared" ref="CY44" si="3221">IF(CY$2=3,IF(OR(COUNT(CX36:CY36)=0,COUNT(CX36:CY36)=2),"Y","N"),"")</f>
        <v/>
      </c>
      <c r="CZ44" s="170" t="str">
        <f t="shared" ref="CZ44" si="3222">IF(CZ$2=4,IF(OR(COUNT(CX37:CY37)=0,COUNT(CX37:CY37)=2),"Y","N"),"")</f>
        <v/>
      </c>
      <c r="DA44" s="194" t="str">
        <f t="shared" ref="DA44" si="3223">IF(DA$2=5,IF(OR(COUNT(CX38:CY38)=0,COUNT(CX38:CY38)=2),"Y","N"),"")</f>
        <v/>
      </c>
      <c r="DB44" s="62"/>
      <c r="DC44" s="62" t="str">
        <f t="shared" ref="DC44" si="3224">IF(DC$2=1,"cust complete","")</f>
        <v/>
      </c>
      <c r="DD44" s="62" t="str">
        <f t="shared" ref="DD44" si="3225">IF(DD$2=2,IF(OR(COUNT(DD35:DE35)=0,COUNT(DD35:DE35)=2),"Y","N"),"")</f>
        <v/>
      </c>
      <c r="DE44" s="169" t="str">
        <f t="shared" ref="DE44" si="3226">IF(DE$2=3,IF(OR(COUNT(DD36:DE36)=0,COUNT(DD36:DE36)=2),"Y","N"),"")</f>
        <v/>
      </c>
      <c r="DF44" s="170" t="str">
        <f t="shared" ref="DF44" si="3227">IF(DF$2=4,IF(OR(COUNT(DD37:DE37)=0,COUNT(DD37:DE37)=2),"Y","N"),"")</f>
        <v/>
      </c>
      <c r="DG44" s="194" t="str">
        <f t="shared" ref="DG44" si="3228">IF(DG$2=5,IF(OR(COUNT(DD38:DE38)=0,COUNT(DD38:DE38)=2),"Y","N"),"")</f>
        <v/>
      </c>
      <c r="DH44" s="62"/>
      <c r="DI44" s="62" t="str">
        <f t="shared" ref="DI44" si="3229">IF(DI$2=1,"cust complete","")</f>
        <v/>
      </c>
      <c r="DJ44" s="62" t="str">
        <f t="shared" ref="DJ44" si="3230">IF(DJ$2=2,IF(OR(COUNT(DJ35:DK35)=0,COUNT(DJ35:DK35)=2),"Y","N"),"")</f>
        <v/>
      </c>
      <c r="DK44" s="169" t="str">
        <f t="shared" ref="DK44" si="3231">IF(DK$2=3,IF(OR(COUNT(DJ36:DK36)=0,COUNT(DJ36:DK36)=2),"Y","N"),"")</f>
        <v/>
      </c>
      <c r="DL44" s="170" t="str">
        <f t="shared" ref="DL44" si="3232">IF(DL$2=4,IF(OR(COUNT(DJ37:DK37)=0,COUNT(DJ37:DK37)=2),"Y","N"),"")</f>
        <v/>
      </c>
      <c r="DM44" s="194" t="str">
        <f t="shared" ref="DM44" si="3233">IF(DM$2=5,IF(OR(COUNT(DJ38:DK38)=0,COUNT(DJ38:DK38)=2),"Y","N"),"")</f>
        <v/>
      </c>
      <c r="DN44" s="62"/>
      <c r="DO44" s="62" t="str">
        <f t="shared" ref="DO44" si="3234">IF(DO$2=1,"cust complete","")</f>
        <v/>
      </c>
      <c r="DP44" s="62" t="str">
        <f t="shared" ref="DP44" si="3235">IF(DP$2=2,IF(OR(COUNT(DP35:DQ35)=0,COUNT(DP35:DQ35)=2),"Y","N"),"")</f>
        <v/>
      </c>
      <c r="DQ44" s="169" t="str">
        <f t="shared" ref="DQ44" si="3236">IF(DQ$2=3,IF(OR(COUNT(DP36:DQ36)=0,COUNT(DP36:DQ36)=2),"Y","N"),"")</f>
        <v/>
      </c>
      <c r="DR44" s="170" t="str">
        <f t="shared" ref="DR44" si="3237">IF(DR$2=4,IF(OR(COUNT(DP37:DQ37)=0,COUNT(DP37:DQ37)=2),"Y","N"),"")</f>
        <v/>
      </c>
      <c r="DS44" s="194" t="str">
        <f t="shared" ref="DS44" si="3238">IF(DS$2=5,IF(OR(COUNT(DP38:DQ38)=0,COUNT(DP38:DQ38)=2),"Y","N"),"")</f>
        <v/>
      </c>
      <c r="DT44" s="62"/>
      <c r="DU44" s="62" t="str">
        <f t="shared" ref="DU44" si="3239">IF(DU$2=1,"cust complete","")</f>
        <v/>
      </c>
      <c r="DV44" s="62" t="str">
        <f t="shared" ref="DV44" si="3240">IF(DV$2=2,IF(OR(COUNT(DV35:DW35)=0,COUNT(DV35:DW35)=2),"Y","N"),"")</f>
        <v/>
      </c>
      <c r="DW44" s="169" t="str">
        <f t="shared" ref="DW44" si="3241">IF(DW$2=3,IF(OR(COUNT(DV36:DW36)=0,COUNT(DV36:DW36)=2),"Y","N"),"")</f>
        <v/>
      </c>
      <c r="DX44" s="170" t="str">
        <f t="shared" ref="DX44" si="3242">IF(DX$2=4,IF(OR(COUNT(DV37:DW37)=0,COUNT(DV37:DW37)=2),"Y","N"),"")</f>
        <v/>
      </c>
      <c r="DY44" s="194" t="str">
        <f t="shared" ref="DY44" si="3243">IF(DY$2=5,IF(OR(COUNT(DV38:DW38)=0,COUNT(DV38:DW38)=2),"Y","N"),"")</f>
        <v/>
      </c>
      <c r="DZ44" s="62"/>
      <c r="EA44" s="62" t="str">
        <f t="shared" ref="EA44" si="3244">IF(EA$2=1,"cust complete","")</f>
        <v/>
      </c>
      <c r="EB44" s="62" t="str">
        <f t="shared" ref="EB44" si="3245">IF(EB$2=2,IF(OR(COUNT(EB35:EC35)=0,COUNT(EB35:EC35)=2),"Y","N"),"")</f>
        <v/>
      </c>
      <c r="EC44" s="169" t="str">
        <f t="shared" ref="EC44" si="3246">IF(EC$2=3,IF(OR(COUNT(EB36:EC36)=0,COUNT(EB36:EC36)=2),"Y","N"),"")</f>
        <v/>
      </c>
      <c r="ED44" s="170" t="str">
        <f t="shared" ref="ED44" si="3247">IF(ED$2=4,IF(OR(COUNT(EB37:EC37)=0,COUNT(EB37:EC37)=2),"Y","N"),"")</f>
        <v/>
      </c>
      <c r="EE44" s="194" t="str">
        <f t="shared" ref="EE44" si="3248">IF(EE$2=5,IF(OR(COUNT(EB38:EC38)=0,COUNT(EB38:EC38)=2),"Y","N"),"")</f>
        <v/>
      </c>
      <c r="EF44" s="62"/>
      <c r="EG44" s="62" t="str">
        <f t="shared" ref="EG44" si="3249">IF(EG$2=1,"cust complete","")</f>
        <v/>
      </c>
      <c r="EH44" s="62" t="str">
        <f t="shared" ref="EH44" si="3250">IF(EH$2=2,IF(OR(COUNT(EH35:EI35)=0,COUNT(EH35:EI35)=2),"Y","N"),"")</f>
        <v/>
      </c>
      <c r="EI44" s="169" t="str">
        <f t="shared" ref="EI44" si="3251">IF(EI$2=3,IF(OR(COUNT(EH36:EI36)=0,COUNT(EH36:EI36)=2),"Y","N"),"")</f>
        <v/>
      </c>
      <c r="EJ44" s="170" t="str">
        <f t="shared" ref="EJ44" si="3252">IF(EJ$2=4,IF(OR(COUNT(EH37:EI37)=0,COUNT(EH37:EI37)=2),"Y","N"),"")</f>
        <v/>
      </c>
      <c r="EK44" s="194" t="str">
        <f t="shared" ref="EK44" si="3253">IF(EK$2=5,IF(OR(COUNT(EH38:EI38)=0,COUNT(EH38:EI38)=2),"Y","N"),"")</f>
        <v/>
      </c>
      <c r="EL44" s="62"/>
      <c r="EM44" s="62" t="str">
        <f t="shared" ref="EM44" si="3254">IF(EM$2=1,"cust complete","")</f>
        <v/>
      </c>
      <c r="EN44" s="62" t="str">
        <f t="shared" ref="EN44" si="3255">IF(EN$2=2,IF(OR(COUNT(EN35:EO35)=0,COUNT(EN35:EO35)=2),"Y","N"),"")</f>
        <v/>
      </c>
      <c r="EO44" s="169" t="str">
        <f t="shared" ref="EO44" si="3256">IF(EO$2=3,IF(OR(COUNT(EN36:EO36)=0,COUNT(EN36:EO36)=2),"Y","N"),"")</f>
        <v/>
      </c>
      <c r="EP44" s="170" t="str">
        <f t="shared" ref="EP44" si="3257">IF(EP$2=4,IF(OR(COUNT(EN37:EO37)=0,COUNT(EN37:EO37)=2),"Y","N"),"")</f>
        <v/>
      </c>
      <c r="EQ44" s="194" t="str">
        <f t="shared" ref="EQ44" si="3258">IF(EQ$2=5,IF(OR(COUNT(EN38:EO38)=0,COUNT(EN38:EO38)=2),"Y","N"),"")</f>
        <v/>
      </c>
      <c r="ER44" s="62"/>
      <c r="ES44" s="62" t="str">
        <f t="shared" ref="ES44" si="3259">IF(ES$2=1,"cust complete","")</f>
        <v/>
      </c>
      <c r="ET44" s="62" t="str">
        <f t="shared" ref="ET44" si="3260">IF(ET$2=2,IF(OR(COUNT(ET35:EU35)=0,COUNT(ET35:EU35)=2),"Y","N"),"")</f>
        <v/>
      </c>
      <c r="EU44" s="169" t="str">
        <f t="shared" ref="EU44" si="3261">IF(EU$2=3,IF(OR(COUNT(ET36:EU36)=0,COUNT(ET36:EU36)=2),"Y","N"),"")</f>
        <v/>
      </c>
      <c r="EV44" s="170" t="str">
        <f t="shared" ref="EV44" si="3262">IF(EV$2=4,IF(OR(COUNT(ET37:EU37)=0,COUNT(ET37:EU37)=2),"Y","N"),"")</f>
        <v/>
      </c>
      <c r="EW44" s="194" t="str">
        <f t="shared" ref="EW44" si="3263">IF(EW$2=5,IF(OR(COUNT(ET38:EU38)=0,COUNT(ET38:EU38)=2),"Y","N"),"")</f>
        <v/>
      </c>
      <c r="EX44" s="62"/>
      <c r="EY44" s="62" t="str">
        <f t="shared" ref="EY44" si="3264">IF(EY$2=1,"cust complete","")</f>
        <v/>
      </c>
      <c r="EZ44" s="62" t="str">
        <f t="shared" ref="EZ44" si="3265">IF(EZ$2=2,IF(OR(COUNT(EZ35:FA35)=0,COUNT(EZ35:FA35)=2),"Y","N"),"")</f>
        <v/>
      </c>
      <c r="FA44" s="169" t="str">
        <f t="shared" ref="FA44" si="3266">IF(FA$2=3,IF(OR(COUNT(EZ36:FA36)=0,COUNT(EZ36:FA36)=2),"Y","N"),"")</f>
        <v/>
      </c>
      <c r="FB44" s="170" t="str">
        <f t="shared" ref="FB44" si="3267">IF(FB$2=4,IF(OR(COUNT(EZ37:FA37)=0,COUNT(EZ37:FA37)=2),"Y","N"),"")</f>
        <v/>
      </c>
      <c r="FC44" s="194" t="str">
        <f t="shared" ref="FC44" si="3268">IF(FC$2=5,IF(OR(COUNT(EZ38:FA38)=0,COUNT(EZ38:FA38)=2),"Y","N"),"")</f>
        <v/>
      </c>
      <c r="FD44" s="62"/>
      <c r="FE44" s="62" t="str">
        <f t="shared" ref="FE44" si="3269">IF(FE$2=1,"cust complete","")</f>
        <v/>
      </c>
      <c r="FF44" s="62" t="str">
        <f t="shared" ref="FF44" si="3270">IF(FF$2=2,IF(OR(COUNT(FF35:FG35)=0,COUNT(FF35:FG35)=2),"Y","N"),"")</f>
        <v/>
      </c>
      <c r="FG44" s="169" t="str">
        <f t="shared" ref="FG44" si="3271">IF(FG$2=3,IF(OR(COUNT(FF36:FG36)=0,COUNT(FF36:FG36)=2),"Y","N"),"")</f>
        <v/>
      </c>
      <c r="FH44" s="170" t="str">
        <f t="shared" ref="FH44" si="3272">IF(FH$2=4,IF(OR(COUNT(FF37:FG37)=0,COUNT(FF37:FG37)=2),"Y","N"),"")</f>
        <v/>
      </c>
      <c r="FI44" s="194" t="str">
        <f t="shared" ref="FI44" si="3273">IF(FI$2=5,IF(OR(COUNT(FF38:FG38)=0,COUNT(FF38:FG38)=2),"Y","N"),"")</f>
        <v/>
      </c>
      <c r="FJ44" s="62"/>
      <c r="FK44" s="62" t="str">
        <f t="shared" ref="FK44" si="3274">IF(FK$2=1,"cust complete","")</f>
        <v/>
      </c>
      <c r="FL44" s="62" t="str">
        <f t="shared" ref="FL44" si="3275">IF(FL$2=2,IF(OR(COUNT(FL35:FM35)=0,COUNT(FL35:FM35)=2),"Y","N"),"")</f>
        <v/>
      </c>
      <c r="FM44" s="169" t="str">
        <f t="shared" ref="FM44" si="3276">IF(FM$2=3,IF(OR(COUNT(FL36:FM36)=0,COUNT(FL36:FM36)=2),"Y","N"),"")</f>
        <v/>
      </c>
      <c r="FN44" s="170" t="str">
        <f t="shared" ref="FN44" si="3277">IF(FN$2=4,IF(OR(COUNT(FL37:FM37)=0,COUNT(FL37:FM37)=2),"Y","N"),"")</f>
        <v/>
      </c>
      <c r="FO44" s="194" t="str">
        <f t="shared" ref="FO44" si="3278">IF(FO$2=5,IF(OR(COUNT(FL38:FM38)=0,COUNT(FL38:FM38)=2),"Y","N"),"")</f>
        <v/>
      </c>
      <c r="FP44" s="62"/>
      <c r="FQ44" s="62" t="str">
        <f t="shared" ref="FQ44" si="3279">IF(FQ$2=1,"cust complete","")</f>
        <v/>
      </c>
      <c r="FR44" s="62" t="str">
        <f t="shared" ref="FR44" si="3280">IF(FR$2=2,IF(OR(COUNT(FR35:FS35)=0,COUNT(FR35:FS35)=2),"Y","N"),"")</f>
        <v/>
      </c>
      <c r="FS44" s="169" t="str">
        <f t="shared" ref="FS44" si="3281">IF(FS$2=3,IF(OR(COUNT(FR36:FS36)=0,COUNT(FR36:FS36)=2),"Y","N"),"")</f>
        <v/>
      </c>
      <c r="FT44" s="170" t="str">
        <f t="shared" ref="FT44" si="3282">IF(FT$2=4,IF(OR(COUNT(FR37:FS37)=0,COUNT(FR37:FS37)=2),"Y","N"),"")</f>
        <v/>
      </c>
      <c r="FU44" s="194" t="str">
        <f t="shared" ref="FU44" si="3283">IF(FU$2=5,IF(OR(COUNT(FR38:FS38)=0,COUNT(FR38:FS38)=2),"Y","N"),"")</f>
        <v/>
      </c>
      <c r="FV44" s="62"/>
      <c r="FW44" s="62" t="str">
        <f t="shared" ref="FW44" si="3284">IF(FW$2=1,"cust complete","")</f>
        <v/>
      </c>
      <c r="FX44" s="62" t="str">
        <f t="shared" ref="FX44" si="3285">IF(FX$2=2,IF(OR(COUNT(FX35:FY35)=0,COUNT(FX35:FY35)=2),"Y","N"),"")</f>
        <v/>
      </c>
      <c r="FY44" s="169" t="str">
        <f t="shared" ref="FY44" si="3286">IF(FY$2=3,IF(OR(COUNT(FX36:FY36)=0,COUNT(FX36:FY36)=2),"Y","N"),"")</f>
        <v/>
      </c>
      <c r="FZ44" s="170" t="str">
        <f t="shared" ref="FZ44" si="3287">IF(FZ$2=4,IF(OR(COUNT(FX37:FY37)=0,COUNT(FX37:FY37)=2),"Y","N"),"")</f>
        <v/>
      </c>
      <c r="GA44" s="194" t="str">
        <f t="shared" ref="GA44" si="3288">IF(GA$2=5,IF(OR(COUNT(FX38:FY38)=0,COUNT(FX38:FY38)=2),"Y","N"),"")</f>
        <v/>
      </c>
      <c r="GB44" s="62"/>
      <c r="GC44" s="62" t="str">
        <f t="shared" ref="GC44" si="3289">IF(GC$2=1,"cust complete","")</f>
        <v/>
      </c>
      <c r="GD44" s="62" t="str">
        <f t="shared" ref="GD44" si="3290">IF(GD$2=2,IF(OR(COUNT(GD35:GE35)=0,COUNT(GD35:GE35)=2),"Y","N"),"")</f>
        <v/>
      </c>
      <c r="GE44" s="169" t="str">
        <f t="shared" ref="GE44" si="3291">IF(GE$2=3,IF(OR(COUNT(GD36:GE36)=0,COUNT(GD36:GE36)=2),"Y","N"),"")</f>
        <v/>
      </c>
      <c r="GF44" s="170" t="str">
        <f t="shared" ref="GF44" si="3292">IF(GF$2=4,IF(OR(COUNT(GD37:GE37)=0,COUNT(GD37:GE37)=2),"Y","N"),"")</f>
        <v/>
      </c>
      <c r="GG44" s="194" t="str">
        <f t="shared" ref="GG44" si="3293">IF(GG$2=5,IF(OR(COUNT(GD38:GE38)=0,COUNT(GD38:GE38)=2),"Y","N"),"")</f>
        <v/>
      </c>
      <c r="GH44" s="62"/>
      <c r="GI44" s="62" t="str">
        <f t="shared" ref="GI44" si="3294">IF(GI$2=1,"cust complete","")</f>
        <v/>
      </c>
      <c r="GJ44" s="62" t="str">
        <f t="shared" ref="GJ44" si="3295">IF(GJ$2=2,IF(OR(COUNT(GJ35:GK35)=0,COUNT(GJ35:GK35)=2),"Y","N"),"")</f>
        <v/>
      </c>
      <c r="GK44" s="169" t="str">
        <f t="shared" ref="GK44" si="3296">IF(GK$2=3,IF(OR(COUNT(GJ36:GK36)=0,COUNT(GJ36:GK36)=2),"Y","N"),"")</f>
        <v/>
      </c>
      <c r="GL44" s="170" t="str">
        <f t="shared" ref="GL44" si="3297">IF(GL$2=4,IF(OR(COUNT(GJ37:GK37)=0,COUNT(GJ37:GK37)=2),"Y","N"),"")</f>
        <v/>
      </c>
      <c r="GM44" s="194" t="str">
        <f t="shared" ref="GM44" si="3298">IF(GM$2=5,IF(OR(COUNT(GJ38:GK38)=0,COUNT(GJ38:GK38)=2),"Y","N"),"")</f>
        <v/>
      </c>
      <c r="GN44" s="62"/>
      <c r="GO44" s="62" t="str">
        <f t="shared" ref="GO44" si="3299">IF(GO$2=1,"cust complete","")</f>
        <v/>
      </c>
      <c r="GP44" s="62" t="str">
        <f t="shared" ref="GP44" si="3300">IF(GP$2=2,IF(OR(COUNT(GP35:GQ35)=0,COUNT(GP35:GQ35)=2),"Y","N"),"")</f>
        <v/>
      </c>
      <c r="GQ44" s="169" t="str">
        <f t="shared" ref="GQ44" si="3301">IF(GQ$2=3,IF(OR(COUNT(GP36:GQ36)=0,COUNT(GP36:GQ36)=2),"Y","N"),"")</f>
        <v/>
      </c>
      <c r="GR44" s="170" t="str">
        <f t="shared" ref="GR44" si="3302">IF(GR$2=4,IF(OR(COUNT(GP37:GQ37)=0,COUNT(GP37:GQ37)=2),"Y","N"),"")</f>
        <v/>
      </c>
      <c r="GS44" s="194" t="str">
        <f t="shared" ref="GS44" si="3303">IF(GS$2=5,IF(OR(COUNT(GP38:GQ38)=0,COUNT(GP38:GQ38)=2),"Y","N"),"")</f>
        <v/>
      </c>
      <c r="GT44" s="62"/>
      <c r="GU44" s="62" t="str">
        <f t="shared" ref="GU44" si="3304">IF(GU$2=1,"cust complete","")</f>
        <v/>
      </c>
      <c r="GV44" s="62" t="str">
        <f t="shared" ref="GV44" si="3305">IF(GV$2=2,IF(OR(COUNT(GV35:GW35)=0,COUNT(GV35:GW35)=2),"Y","N"),"")</f>
        <v/>
      </c>
      <c r="GW44" s="169" t="str">
        <f t="shared" ref="GW44" si="3306">IF(GW$2=3,IF(OR(COUNT(GV36:GW36)=0,COUNT(GV36:GW36)=2),"Y","N"),"")</f>
        <v/>
      </c>
      <c r="GX44" s="170" t="str">
        <f t="shared" ref="GX44" si="3307">IF(GX$2=4,IF(OR(COUNT(GV37:GW37)=0,COUNT(GV37:GW37)=2),"Y","N"),"")</f>
        <v/>
      </c>
      <c r="GY44" s="194" t="str">
        <f t="shared" ref="GY44" si="3308">IF(GY$2=5,IF(OR(COUNT(GV38:GW38)=0,COUNT(GV38:GW38)=2),"Y","N"),"")</f>
        <v/>
      </c>
      <c r="GZ44" s="62"/>
      <c r="HA44" s="62" t="str">
        <f t="shared" ref="HA44" si="3309">IF(HA$2=1,"cust complete","")</f>
        <v/>
      </c>
      <c r="HB44" s="62" t="str">
        <f t="shared" ref="HB44" si="3310">IF(HB$2=2,IF(OR(COUNT(HB35:HC35)=0,COUNT(HB35:HC35)=2),"Y","N"),"")</f>
        <v/>
      </c>
      <c r="HC44" s="169" t="str">
        <f t="shared" ref="HC44" si="3311">IF(HC$2=3,IF(OR(COUNT(HB36:HC36)=0,COUNT(HB36:HC36)=2),"Y","N"),"")</f>
        <v/>
      </c>
      <c r="HD44" s="170" t="str">
        <f t="shared" ref="HD44" si="3312">IF(HD$2=4,IF(OR(COUNT(HB37:HC37)=0,COUNT(HB37:HC37)=2),"Y","N"),"")</f>
        <v/>
      </c>
      <c r="HE44" s="194" t="str">
        <f t="shared" ref="HE44" si="3313">IF(HE$2=5,IF(OR(COUNT(HB38:HC38)=0,COUNT(HB38:HC38)=2),"Y","N"),"")</f>
        <v/>
      </c>
      <c r="HF44" s="62"/>
      <c r="HG44" s="62" t="str">
        <f t="shared" ref="HG44" si="3314">IF(HG$2=1,"cust complete","")</f>
        <v/>
      </c>
      <c r="HH44" s="62" t="str">
        <f t="shared" ref="HH44" si="3315">IF(HH$2=2,IF(OR(COUNT(HH35:HI35)=0,COUNT(HH35:HI35)=2),"Y","N"),"")</f>
        <v/>
      </c>
      <c r="HI44" s="169" t="str">
        <f t="shared" ref="HI44" si="3316">IF(HI$2=3,IF(OR(COUNT(HH36:HI36)=0,COUNT(HH36:HI36)=2),"Y","N"),"")</f>
        <v/>
      </c>
      <c r="HJ44" s="170" t="str">
        <f t="shared" ref="HJ44" si="3317">IF(HJ$2=4,IF(OR(COUNT(HH37:HI37)=0,COUNT(HH37:HI37)=2),"Y","N"),"")</f>
        <v/>
      </c>
      <c r="HK44" s="194" t="str">
        <f t="shared" ref="HK44" si="3318">IF(HK$2=5,IF(OR(COUNT(HH38:HI38)=0,COUNT(HH38:HI38)=2),"Y","N"),"")</f>
        <v/>
      </c>
      <c r="HL44" s="62"/>
      <c r="HM44" s="62" t="str">
        <f t="shared" ref="HM44" si="3319">IF(HM$2=1,"cust complete","")</f>
        <v/>
      </c>
      <c r="HN44" s="62" t="str">
        <f t="shared" ref="HN44" si="3320">IF(HN$2=2,IF(OR(COUNT(HN35:HO35)=0,COUNT(HN35:HO35)=2),"Y","N"),"")</f>
        <v/>
      </c>
      <c r="HO44" s="169" t="str">
        <f t="shared" ref="HO44" si="3321">IF(HO$2=3,IF(OR(COUNT(HN36:HO36)=0,COUNT(HN36:HO36)=2),"Y","N"),"")</f>
        <v/>
      </c>
      <c r="HP44" s="170" t="str">
        <f t="shared" ref="HP44" si="3322">IF(HP$2=4,IF(OR(COUNT(HN37:HO37)=0,COUNT(HN37:HO37)=2),"Y","N"),"")</f>
        <v/>
      </c>
      <c r="HQ44" s="194" t="str">
        <f t="shared" ref="HQ44" si="3323">IF(HQ$2=5,IF(OR(COUNT(HN38:HO38)=0,COUNT(HN38:HO38)=2),"Y","N"),"")</f>
        <v/>
      </c>
      <c r="HR44" s="62"/>
      <c r="HS44" s="62" t="str">
        <f t="shared" ref="HS44" si="3324">IF(HS$2=1,"cust complete","")</f>
        <v/>
      </c>
      <c r="HT44" s="62" t="str">
        <f t="shared" ref="HT44" si="3325">IF(HT$2=2,IF(OR(COUNT(HT35:HU35)=0,COUNT(HT35:HU35)=2),"Y","N"),"")</f>
        <v/>
      </c>
      <c r="HU44" s="169" t="str">
        <f t="shared" ref="HU44" si="3326">IF(HU$2=3,IF(OR(COUNT(HT36:HU36)=0,COUNT(HT36:HU36)=2),"Y","N"),"")</f>
        <v/>
      </c>
      <c r="HV44" s="170" t="str">
        <f t="shared" ref="HV44" si="3327">IF(HV$2=4,IF(OR(COUNT(HT37:HU37)=0,COUNT(HT37:HU37)=2),"Y","N"),"")</f>
        <v/>
      </c>
      <c r="HW44" s="194" t="str">
        <f t="shared" ref="HW44" si="3328">IF(HW$2=5,IF(OR(COUNT(HT38:HU38)=0,COUNT(HT38:HU38)=2),"Y","N"),"")</f>
        <v/>
      </c>
      <c r="HX44" s="62"/>
      <c r="HY44" s="62" t="str">
        <f t="shared" ref="HY44" si="3329">IF(HY$2=1,"cust complete","")</f>
        <v/>
      </c>
      <c r="HZ44" s="62" t="str">
        <f t="shared" ref="HZ44" si="3330">IF(HZ$2=2,IF(OR(COUNT(HZ35:IA35)=0,COUNT(HZ35:IA35)=2),"Y","N"),"")</f>
        <v/>
      </c>
      <c r="IA44" s="169" t="str">
        <f t="shared" ref="IA44" si="3331">IF(IA$2=3,IF(OR(COUNT(HZ36:IA36)=0,COUNT(HZ36:IA36)=2),"Y","N"),"")</f>
        <v/>
      </c>
      <c r="IB44" s="170" t="str">
        <f t="shared" ref="IB44" si="3332">IF(IB$2=4,IF(OR(COUNT(HZ37:IA37)=0,COUNT(HZ37:IA37)=2),"Y","N"),"")</f>
        <v/>
      </c>
      <c r="IC44" s="194" t="str">
        <f t="shared" ref="IC44" si="3333">IF(IC$2=5,IF(OR(COUNT(HZ38:IA38)=0,COUNT(HZ38:IA38)=2),"Y","N"),"")</f>
        <v/>
      </c>
      <c r="ID44" s="62"/>
      <c r="IE44" s="62" t="str">
        <f t="shared" ref="IE44" si="3334">IF(IE$2=1,"cust complete","")</f>
        <v/>
      </c>
      <c r="IF44" s="62" t="str">
        <f t="shared" ref="IF44" si="3335">IF(IF$2=2,IF(OR(COUNT(IF35:IG35)=0,COUNT(IF35:IG35)=2),"Y","N"),"")</f>
        <v/>
      </c>
      <c r="IG44" s="169" t="str">
        <f t="shared" ref="IG44" si="3336">IF(IG$2=3,IF(OR(COUNT(IF36:IG36)=0,COUNT(IF36:IG36)=2),"Y","N"),"")</f>
        <v/>
      </c>
      <c r="IH44" s="170" t="str">
        <f t="shared" ref="IH44" si="3337">IF(IH$2=4,IF(OR(COUNT(IF37:IG37)=0,COUNT(IF37:IG37)=2),"Y","N"),"")</f>
        <v/>
      </c>
      <c r="II44" s="194" t="str">
        <f t="shared" ref="II44" si="3338">IF(II$2=5,IF(OR(COUNT(IF38:IG38)=0,COUNT(IF38:IG38)=2),"Y","N"),"")</f>
        <v/>
      </c>
      <c r="IJ44" s="62"/>
      <c r="IK44" s="62" t="str">
        <f t="shared" ref="IK44" si="3339">IF(IK$2=1,"cust complete","")</f>
        <v/>
      </c>
      <c r="IL44" s="62" t="str">
        <f t="shared" ref="IL44" si="3340">IF(IL$2=2,IF(OR(COUNT(IL35:IM35)=0,COUNT(IL35:IM35)=2),"Y","N"),"")</f>
        <v/>
      </c>
      <c r="IM44" s="169" t="str">
        <f t="shared" ref="IM44" si="3341">IF(IM$2=3,IF(OR(COUNT(IL36:IM36)=0,COUNT(IL36:IM36)=2),"Y","N"),"")</f>
        <v/>
      </c>
      <c r="IN44" s="170" t="str">
        <f t="shared" ref="IN44" si="3342">IF(IN$2=4,IF(OR(COUNT(IL37:IM37)=0,COUNT(IL37:IM37)=2),"Y","N"),"")</f>
        <v/>
      </c>
      <c r="IO44" s="194" t="str">
        <f t="shared" ref="IO44" si="3343">IF(IO$2=5,IF(OR(COUNT(IL38:IM38)=0,COUNT(IL38:IM38)=2),"Y","N"),"")</f>
        <v/>
      </c>
      <c r="IP44" s="62"/>
      <c r="IQ44" s="62" t="str">
        <f t="shared" ref="IQ44" si="3344">IF(IQ$2=1,"cust complete","")</f>
        <v/>
      </c>
      <c r="IR44" s="62" t="str">
        <f t="shared" ref="IR44" si="3345">IF(IR$2=2,IF(OR(COUNT(IR35:IS35)=0,COUNT(IR35:IS35)=2),"Y","N"),"")</f>
        <v/>
      </c>
      <c r="IS44" s="169" t="str">
        <f t="shared" ref="IS44" si="3346">IF(IS$2=3,IF(OR(COUNT(IR36:IS36)=0,COUNT(IR36:IS36)=2),"Y","N"),"")</f>
        <v/>
      </c>
      <c r="IT44" s="170" t="str">
        <f t="shared" ref="IT44" si="3347">IF(IT$2=4,IF(OR(COUNT(IR37:IS37)=0,COUNT(IR37:IS37)=2),"Y","N"),"")</f>
        <v/>
      </c>
      <c r="IU44" s="194" t="str">
        <f t="shared" ref="IU44" si="3348">IF(IU$2=5,IF(OR(COUNT(IR38:IS38)=0,COUNT(IR38:IS38)=2),"Y","N"),"")</f>
        <v/>
      </c>
      <c r="IV44" s="62"/>
      <c r="IW44" s="62" t="str">
        <f t="shared" ref="IW44" si="3349">IF(IW$2=1,"cust complete","")</f>
        <v/>
      </c>
      <c r="IX44" s="62" t="str">
        <f t="shared" ref="IX44" si="3350">IF(IX$2=2,IF(OR(COUNT(IX35:IY35)=0,COUNT(IX35:IY35)=2),"Y","N"),"")</f>
        <v/>
      </c>
      <c r="IY44" s="169" t="str">
        <f t="shared" ref="IY44" si="3351">IF(IY$2=3,IF(OR(COUNT(IX36:IY36)=0,COUNT(IX36:IY36)=2),"Y","N"),"")</f>
        <v/>
      </c>
      <c r="IZ44" s="170" t="str">
        <f t="shared" ref="IZ44" si="3352">IF(IZ$2=4,IF(OR(COUNT(IX37:IY37)=0,COUNT(IX37:IY37)=2),"Y","N"),"")</f>
        <v/>
      </c>
      <c r="JA44" s="194" t="str">
        <f t="shared" ref="JA44" si="3353">IF(JA$2=5,IF(OR(COUNT(IX38:IY38)=0,COUNT(IX38:IY38)=2),"Y","N"),"")</f>
        <v/>
      </c>
      <c r="JB44" s="62"/>
      <c r="JC44" s="62" t="str">
        <f t="shared" ref="JC44" si="3354">IF(JC$2=1,"cust complete","")</f>
        <v/>
      </c>
      <c r="JD44" s="62" t="str">
        <f t="shared" ref="JD44" si="3355">IF(JD$2=2,IF(OR(COUNT(JD35:JE35)=0,COUNT(JD35:JE35)=2),"Y","N"),"")</f>
        <v/>
      </c>
      <c r="JE44" s="169" t="str">
        <f t="shared" ref="JE44" si="3356">IF(JE$2=3,IF(OR(COUNT(JD36:JE36)=0,COUNT(JD36:JE36)=2),"Y","N"),"")</f>
        <v/>
      </c>
      <c r="JF44" s="170" t="str">
        <f t="shared" ref="JF44" si="3357">IF(JF$2=4,IF(OR(COUNT(JD37:JE37)=0,COUNT(JD37:JE37)=2),"Y","N"),"")</f>
        <v/>
      </c>
      <c r="JG44" s="194" t="str">
        <f t="shared" ref="JG44" si="3358">IF(JG$2=5,IF(OR(COUNT(JD38:JE38)=0,COUNT(JD38:JE38)=2),"Y","N"),"")</f>
        <v/>
      </c>
      <c r="JH44" s="62"/>
      <c r="JI44" s="62" t="str">
        <f t="shared" ref="JI44" si="3359">IF(JI$2=1,"cust complete","")</f>
        <v/>
      </c>
      <c r="JJ44" s="62" t="str">
        <f t="shared" ref="JJ44" si="3360">IF(JJ$2=2,IF(OR(COUNT(JJ35:JK35)=0,COUNT(JJ35:JK35)=2),"Y","N"),"")</f>
        <v/>
      </c>
      <c r="JK44" s="169" t="str">
        <f t="shared" ref="JK44" si="3361">IF(JK$2=3,IF(OR(COUNT(JJ36:JK36)=0,COUNT(JJ36:JK36)=2),"Y","N"),"")</f>
        <v/>
      </c>
      <c r="JL44" s="170" t="str">
        <f t="shared" ref="JL44" si="3362">IF(JL$2=4,IF(OR(COUNT(JJ37:JK37)=0,COUNT(JJ37:JK37)=2),"Y","N"),"")</f>
        <v/>
      </c>
      <c r="JM44" s="194" t="str">
        <f t="shared" ref="JM44" si="3363">IF(JM$2=5,IF(OR(COUNT(JJ38:JK38)=0,COUNT(JJ38:JK38)=2),"Y","N"),"")</f>
        <v/>
      </c>
      <c r="JN44" s="62"/>
      <c r="JO44" s="62" t="str">
        <f t="shared" ref="JO44" si="3364">IF(JO$2=1,"cust complete","")</f>
        <v/>
      </c>
      <c r="JP44" s="62" t="str">
        <f t="shared" ref="JP44" si="3365">IF(JP$2=2,IF(OR(COUNT(JP35:JQ35)=0,COUNT(JP35:JQ35)=2),"Y","N"),"")</f>
        <v/>
      </c>
      <c r="JQ44" s="169" t="str">
        <f t="shared" ref="JQ44" si="3366">IF(JQ$2=3,IF(OR(COUNT(JP36:JQ36)=0,COUNT(JP36:JQ36)=2),"Y","N"),"")</f>
        <v/>
      </c>
      <c r="JR44" s="170" t="str">
        <f t="shared" ref="JR44" si="3367">IF(JR$2=4,IF(OR(COUNT(JP37:JQ37)=0,COUNT(JP37:JQ37)=2),"Y","N"),"")</f>
        <v/>
      </c>
      <c r="JS44" s="194" t="str">
        <f t="shared" ref="JS44" si="3368">IF(JS$2=5,IF(OR(COUNT(JP38:JQ38)=0,COUNT(JP38:JQ38)=2),"Y","N"),"")</f>
        <v/>
      </c>
      <c r="JT44" s="62"/>
      <c r="JU44" s="62" t="str">
        <f t="shared" ref="JU44" si="3369">IF(JU$2=1,"cust complete","")</f>
        <v/>
      </c>
      <c r="JV44" s="62" t="str">
        <f t="shared" ref="JV44" si="3370">IF(JV$2=2,IF(OR(COUNT(JV35:JW35)=0,COUNT(JV35:JW35)=2),"Y","N"),"")</f>
        <v/>
      </c>
      <c r="JW44" s="169" t="str">
        <f t="shared" ref="JW44" si="3371">IF(JW$2=3,IF(OR(COUNT(JV36:JW36)=0,COUNT(JV36:JW36)=2),"Y","N"),"")</f>
        <v/>
      </c>
      <c r="JX44" s="170" t="str">
        <f t="shared" ref="JX44" si="3372">IF(JX$2=4,IF(OR(COUNT(JV37:JW37)=0,COUNT(JV37:JW37)=2),"Y","N"),"")</f>
        <v/>
      </c>
      <c r="JY44" s="194" t="str">
        <f t="shared" ref="JY44" si="3373">IF(JY$2=5,IF(OR(COUNT(JV38:JW38)=0,COUNT(JV38:JW38)=2),"Y","N"),"")</f>
        <v/>
      </c>
      <c r="JZ44" s="62"/>
      <c r="KA44" s="62" t="str">
        <f t="shared" ref="KA44" si="3374">IF(KA$2=1,"cust complete","")</f>
        <v/>
      </c>
      <c r="KB44" s="62" t="str">
        <f t="shared" ref="KB44" si="3375">IF(KB$2=2,IF(OR(COUNT(KB35:KC35)=0,COUNT(KB35:KC35)=2),"Y","N"),"")</f>
        <v/>
      </c>
      <c r="KC44" s="169" t="str">
        <f t="shared" ref="KC44" si="3376">IF(KC$2=3,IF(OR(COUNT(KB36:KC36)=0,COUNT(KB36:KC36)=2),"Y","N"),"")</f>
        <v/>
      </c>
      <c r="KD44" s="170" t="str">
        <f t="shared" ref="KD44" si="3377">IF(KD$2=4,IF(OR(COUNT(KB37:KC37)=0,COUNT(KB37:KC37)=2),"Y","N"),"")</f>
        <v/>
      </c>
      <c r="KE44" s="194" t="str">
        <f t="shared" ref="KE44" si="3378">IF(KE$2=5,IF(OR(COUNT(KB38:KC38)=0,COUNT(KB38:KC38)=2),"Y","N"),"")</f>
        <v/>
      </c>
      <c r="KF44" s="62"/>
      <c r="KG44" s="62" t="str">
        <f t="shared" ref="KG44" si="3379">IF(KG$2=1,"cust complete","")</f>
        <v/>
      </c>
      <c r="KH44" s="62" t="str">
        <f t="shared" ref="KH44" si="3380">IF(KH$2=2,IF(OR(COUNT(KH35:KI35)=0,COUNT(KH35:KI35)=2),"Y","N"),"")</f>
        <v/>
      </c>
      <c r="KI44" s="169" t="str">
        <f t="shared" ref="KI44" si="3381">IF(KI$2=3,IF(OR(COUNT(KH36:KI36)=0,COUNT(KH36:KI36)=2),"Y","N"),"")</f>
        <v/>
      </c>
      <c r="KJ44" s="170" t="str">
        <f t="shared" ref="KJ44" si="3382">IF(KJ$2=4,IF(OR(COUNT(KH37:KI37)=0,COUNT(KH37:KI37)=2),"Y","N"),"")</f>
        <v/>
      </c>
      <c r="KK44" s="194" t="str">
        <f t="shared" ref="KK44" si="3383">IF(KK$2=5,IF(OR(COUNT(KH38:KI38)=0,COUNT(KH38:KI38)=2),"Y","N"),"")</f>
        <v/>
      </c>
      <c r="KL44" s="62"/>
      <c r="KM44" s="62" t="str">
        <f t="shared" ref="KM44" si="3384">IF(KM$2=1,"cust complete","")</f>
        <v/>
      </c>
      <c r="KN44" s="62" t="str">
        <f t="shared" ref="KN44" si="3385">IF(KN$2=2,IF(OR(COUNT(KN35:KO35)=0,COUNT(KN35:KO35)=2),"Y","N"),"")</f>
        <v/>
      </c>
      <c r="KO44" s="169" t="str">
        <f t="shared" ref="KO44" si="3386">IF(KO$2=3,IF(OR(COUNT(KN36:KO36)=0,COUNT(KN36:KO36)=2),"Y","N"),"")</f>
        <v/>
      </c>
      <c r="KP44" s="170" t="str">
        <f t="shared" ref="KP44" si="3387">IF(KP$2=4,IF(OR(COUNT(KN37:KO37)=0,COUNT(KN37:KO37)=2),"Y","N"),"")</f>
        <v/>
      </c>
      <c r="KQ44" s="194" t="str">
        <f t="shared" ref="KQ44" si="3388">IF(KQ$2=5,IF(OR(COUNT(KN38:KO38)=0,COUNT(KN38:KO38)=2),"Y","N"),"")</f>
        <v/>
      </c>
      <c r="KR44" s="62"/>
      <c r="KS44" s="62" t="str">
        <f t="shared" ref="KS44" si="3389">IF(KS$2=1,"cust complete","")</f>
        <v/>
      </c>
      <c r="KT44" s="62" t="str">
        <f t="shared" ref="KT44" si="3390">IF(KT$2=2,IF(OR(COUNT(KT35:KU35)=0,COUNT(KT35:KU35)=2),"Y","N"),"")</f>
        <v/>
      </c>
      <c r="KU44" s="169" t="str">
        <f t="shared" ref="KU44" si="3391">IF(KU$2=3,IF(OR(COUNT(KT36:KU36)=0,COUNT(KT36:KU36)=2),"Y","N"),"")</f>
        <v/>
      </c>
      <c r="KV44" s="170" t="str">
        <f t="shared" ref="KV44" si="3392">IF(KV$2=4,IF(OR(COUNT(KT37:KU37)=0,COUNT(KT37:KU37)=2),"Y","N"),"")</f>
        <v/>
      </c>
      <c r="KW44" s="194" t="str">
        <f t="shared" ref="KW44" si="3393">IF(KW$2=5,IF(OR(COUNT(KT38:KU38)=0,COUNT(KT38:KU38)=2),"Y","N"),"")</f>
        <v/>
      </c>
      <c r="KX44" s="62"/>
      <c r="KY44" s="62" t="str">
        <f t="shared" ref="KY44" si="3394">IF(KY$2=1,"cust complete","")</f>
        <v/>
      </c>
      <c r="KZ44" s="62" t="str">
        <f t="shared" ref="KZ44" si="3395">IF(KZ$2=2,IF(OR(COUNT(KZ35:LA35)=0,COUNT(KZ35:LA35)=2),"Y","N"),"")</f>
        <v/>
      </c>
      <c r="LA44" s="169" t="str">
        <f t="shared" ref="LA44" si="3396">IF(LA$2=3,IF(OR(COUNT(KZ36:LA36)=0,COUNT(KZ36:LA36)=2),"Y","N"),"")</f>
        <v/>
      </c>
      <c r="LB44" s="170" t="str">
        <f t="shared" ref="LB44" si="3397">IF(LB$2=4,IF(OR(COUNT(KZ37:LA37)=0,COUNT(KZ37:LA37)=2),"Y","N"),"")</f>
        <v/>
      </c>
      <c r="LC44" s="194" t="str">
        <f t="shared" ref="LC44" si="3398">IF(LC$2=5,IF(OR(COUNT(KZ38:LA38)=0,COUNT(KZ38:LA38)=2),"Y","N"),"")</f>
        <v/>
      </c>
      <c r="LD44" s="62"/>
    </row>
    <row r="45" spans="1:320" s="71" customFormat="1" ht="6" customHeight="1" x14ac:dyDescent="0.2">
      <c r="A45" s="62"/>
      <c r="B45" s="62"/>
      <c r="C45" s="62"/>
      <c r="D45" s="62"/>
      <c r="E45" s="62"/>
      <c r="F45" s="62" t="s">
        <v>77</v>
      </c>
      <c r="G45" s="114"/>
      <c r="K45" s="116"/>
      <c r="L45" s="116"/>
      <c r="M45" s="140"/>
      <c r="N45" s="117"/>
      <c r="P45" s="72"/>
      <c r="Q45" s="832"/>
      <c r="R45" s="135"/>
      <c r="S45" s="832"/>
      <c r="T45" s="832"/>
      <c r="U45" s="176"/>
      <c r="V45" s="72"/>
      <c r="W45" s="832"/>
      <c r="X45" s="135"/>
      <c r="Y45" s="832"/>
      <c r="Z45" s="832"/>
      <c r="AA45" s="176"/>
      <c r="AB45" s="72"/>
      <c r="AC45" s="832"/>
      <c r="AD45" s="135"/>
      <c r="AE45" s="832"/>
      <c r="AF45" s="832"/>
      <c r="AG45" s="176"/>
      <c r="AH45" s="72"/>
      <c r="AI45" s="832"/>
      <c r="AJ45" s="135"/>
      <c r="AK45" s="136"/>
      <c r="AL45" s="137"/>
      <c r="AM45" s="176"/>
      <c r="AN45" s="72"/>
      <c r="AO45" s="832"/>
      <c r="AP45" s="135"/>
      <c r="AQ45" s="136"/>
      <c r="AR45" s="137"/>
      <c r="AS45" s="176"/>
      <c r="AT45" s="72"/>
      <c r="AU45" s="832"/>
      <c r="AV45" s="135"/>
      <c r="AW45" s="136"/>
      <c r="AX45" s="137"/>
      <c r="AY45" s="176"/>
      <c r="AZ45" s="72"/>
      <c r="BA45" s="832"/>
      <c r="BB45" s="135"/>
      <c r="BC45" s="136"/>
      <c r="BD45" s="137"/>
      <c r="BE45" s="176"/>
      <c r="BF45" s="72"/>
      <c r="BG45" s="832"/>
      <c r="BH45" s="135"/>
      <c r="BI45" s="136"/>
      <c r="BJ45" s="137"/>
      <c r="BK45" s="176"/>
      <c r="BL45" s="72"/>
      <c r="BM45" s="832"/>
      <c r="BN45" s="135"/>
      <c r="BO45" s="136"/>
      <c r="BP45" s="137"/>
      <c r="BQ45" s="176"/>
      <c r="BR45" s="72"/>
      <c r="BS45" s="832"/>
      <c r="BT45" s="135"/>
      <c r="BU45" s="136"/>
      <c r="BV45" s="137"/>
      <c r="BW45" s="176"/>
      <c r="BX45" s="72"/>
      <c r="BY45" s="832"/>
      <c r="BZ45" s="135"/>
      <c r="CA45" s="136"/>
      <c r="CB45" s="137"/>
      <c r="CC45" s="176"/>
      <c r="CD45" s="72"/>
      <c r="CE45" s="832"/>
      <c r="CF45" s="135"/>
      <c r="CG45" s="136"/>
      <c r="CH45" s="137"/>
      <c r="CI45" s="176"/>
      <c r="CJ45" s="72"/>
      <c r="CK45" s="832"/>
      <c r="CL45" s="135"/>
      <c r="CM45" s="136"/>
      <c r="CN45" s="137"/>
      <c r="CO45" s="176"/>
      <c r="CP45" s="72"/>
      <c r="CQ45" s="832"/>
      <c r="CR45" s="135"/>
      <c r="CS45" s="136"/>
      <c r="CT45" s="137"/>
      <c r="CU45" s="176"/>
      <c r="CV45" s="72"/>
      <c r="CW45" s="832"/>
      <c r="CX45" s="135"/>
      <c r="CY45" s="136"/>
      <c r="CZ45" s="137"/>
      <c r="DA45" s="176"/>
      <c r="DB45" s="72"/>
      <c r="DC45" s="832"/>
      <c r="DD45" s="135"/>
      <c r="DE45" s="136"/>
      <c r="DF45" s="137"/>
      <c r="DG45" s="176"/>
      <c r="DH45" s="72"/>
      <c r="DI45" s="832"/>
      <c r="DJ45" s="135"/>
      <c r="DK45" s="136"/>
      <c r="DL45" s="137"/>
      <c r="DM45" s="176"/>
      <c r="DN45" s="72"/>
      <c r="DO45" s="832"/>
      <c r="DP45" s="135"/>
      <c r="DQ45" s="136"/>
      <c r="DR45" s="137"/>
      <c r="DS45" s="176"/>
      <c r="DT45" s="72"/>
      <c r="DU45" s="832"/>
      <c r="DV45" s="135"/>
      <c r="DW45" s="136"/>
      <c r="DX45" s="137"/>
      <c r="DY45" s="176"/>
      <c r="DZ45" s="72"/>
      <c r="EA45" s="832"/>
      <c r="EB45" s="135"/>
      <c r="EC45" s="136"/>
      <c r="ED45" s="137"/>
      <c r="EE45" s="176"/>
      <c r="EF45" s="72"/>
      <c r="EG45" s="832"/>
      <c r="EH45" s="135"/>
      <c r="EI45" s="136"/>
      <c r="EJ45" s="137"/>
      <c r="EK45" s="176"/>
      <c r="EL45" s="72"/>
      <c r="EM45" s="832"/>
      <c r="EN45" s="135"/>
      <c r="EO45" s="136"/>
      <c r="EP45" s="137"/>
      <c r="EQ45" s="176"/>
      <c r="ER45" s="72"/>
      <c r="ES45" s="832"/>
      <c r="ET45" s="135"/>
      <c r="EU45" s="136"/>
      <c r="EV45" s="137"/>
      <c r="EW45" s="176"/>
      <c r="EX45" s="72"/>
      <c r="EY45" s="832"/>
      <c r="EZ45" s="135"/>
      <c r="FA45" s="136"/>
      <c r="FB45" s="137"/>
      <c r="FC45" s="176"/>
      <c r="FD45" s="72"/>
      <c r="FE45" s="832"/>
      <c r="FF45" s="135"/>
      <c r="FG45" s="136"/>
      <c r="FH45" s="137"/>
      <c r="FI45" s="176"/>
      <c r="FJ45" s="72"/>
      <c r="FK45" s="832"/>
      <c r="FL45" s="135"/>
      <c r="FM45" s="136"/>
      <c r="FN45" s="137"/>
      <c r="FO45" s="176"/>
      <c r="FP45" s="72"/>
      <c r="FQ45" s="832"/>
      <c r="FR45" s="135"/>
      <c r="FS45" s="136"/>
      <c r="FT45" s="137"/>
      <c r="FU45" s="176"/>
      <c r="FV45" s="72"/>
      <c r="FW45" s="832"/>
      <c r="FX45" s="135"/>
      <c r="FY45" s="136"/>
      <c r="FZ45" s="137"/>
      <c r="GA45" s="176"/>
      <c r="GB45" s="72"/>
      <c r="GC45" s="832"/>
      <c r="GD45" s="135"/>
      <c r="GE45" s="136"/>
      <c r="GF45" s="137"/>
      <c r="GG45" s="176"/>
      <c r="GH45" s="72"/>
      <c r="GI45" s="832"/>
      <c r="GJ45" s="135"/>
      <c r="GK45" s="136"/>
      <c r="GL45" s="137"/>
      <c r="GM45" s="176"/>
      <c r="GN45" s="72"/>
      <c r="GO45" s="832"/>
      <c r="GP45" s="135"/>
      <c r="GQ45" s="136"/>
      <c r="GR45" s="137"/>
      <c r="GS45" s="176"/>
      <c r="GT45" s="72"/>
      <c r="GU45" s="832"/>
      <c r="GV45" s="135"/>
      <c r="GW45" s="136"/>
      <c r="GX45" s="137"/>
      <c r="GY45" s="176"/>
      <c r="GZ45" s="72"/>
      <c r="HA45" s="832"/>
      <c r="HB45" s="135"/>
      <c r="HC45" s="136"/>
      <c r="HD45" s="137"/>
      <c r="HE45" s="176"/>
      <c r="HF45" s="72"/>
      <c r="HG45" s="832"/>
      <c r="HH45" s="135"/>
      <c r="HI45" s="136"/>
      <c r="HJ45" s="137"/>
      <c r="HK45" s="176"/>
      <c r="HL45" s="72"/>
      <c r="HM45" s="832"/>
      <c r="HN45" s="135"/>
      <c r="HO45" s="136"/>
      <c r="HP45" s="137"/>
      <c r="HQ45" s="176"/>
      <c r="HR45" s="72"/>
      <c r="HS45" s="832"/>
      <c r="HT45" s="135"/>
      <c r="HU45" s="136"/>
      <c r="HV45" s="137"/>
      <c r="HW45" s="176"/>
      <c r="HX45" s="72"/>
      <c r="HY45" s="832"/>
      <c r="HZ45" s="135"/>
      <c r="IA45" s="136"/>
      <c r="IB45" s="137"/>
      <c r="IC45" s="176"/>
      <c r="ID45" s="72"/>
      <c r="IE45" s="832"/>
      <c r="IF45" s="135"/>
      <c r="IG45" s="136"/>
      <c r="IH45" s="137"/>
      <c r="II45" s="176"/>
      <c r="IJ45" s="72"/>
      <c r="IK45" s="832"/>
      <c r="IL45" s="135"/>
      <c r="IM45" s="136"/>
      <c r="IN45" s="137"/>
      <c r="IO45" s="176"/>
      <c r="IP45" s="72"/>
      <c r="IQ45" s="832"/>
      <c r="IR45" s="135"/>
      <c r="IS45" s="136"/>
      <c r="IT45" s="137"/>
      <c r="IU45" s="176"/>
      <c r="IV45" s="72"/>
      <c r="IW45" s="832"/>
      <c r="IX45" s="135"/>
      <c r="IY45" s="136"/>
      <c r="IZ45" s="137"/>
      <c r="JA45" s="176"/>
      <c r="JB45" s="72"/>
      <c r="JC45" s="832"/>
      <c r="JD45" s="135"/>
      <c r="JE45" s="136"/>
      <c r="JF45" s="138"/>
      <c r="JG45" s="176"/>
      <c r="JH45" s="72"/>
      <c r="JJ45" s="125"/>
      <c r="JK45" s="126"/>
      <c r="JL45" s="127"/>
      <c r="JM45" s="192"/>
      <c r="JP45" s="125"/>
      <c r="JQ45" s="126"/>
      <c r="JR45" s="127"/>
      <c r="JS45" s="192"/>
      <c r="JV45" s="125"/>
      <c r="JW45" s="126"/>
      <c r="JX45" s="127"/>
      <c r="JY45" s="192"/>
      <c r="KB45" s="125"/>
      <c r="KC45" s="126"/>
      <c r="KD45" s="127"/>
      <c r="KE45" s="192"/>
      <c r="KH45" s="125"/>
      <c r="KI45" s="126"/>
      <c r="KJ45" s="127"/>
      <c r="KK45" s="192"/>
      <c r="KN45" s="125"/>
      <c r="KO45" s="126"/>
      <c r="KP45" s="127"/>
      <c r="KQ45" s="192"/>
      <c r="KT45" s="125"/>
      <c r="KU45" s="126"/>
      <c r="KV45" s="127"/>
      <c r="KW45" s="192"/>
      <c r="KZ45" s="125"/>
      <c r="LA45" s="126"/>
      <c r="LB45" s="127"/>
      <c r="LC45" s="192"/>
    </row>
    <row r="46" spans="1:320" s="74" customFormat="1" ht="12.75" customHeight="1" x14ac:dyDescent="0.2">
      <c r="A46" s="62"/>
      <c r="B46" s="62"/>
      <c r="C46" s="62"/>
      <c r="D46" s="62"/>
      <c r="E46" s="62"/>
      <c r="F46" s="62" t="s">
        <v>77</v>
      </c>
      <c r="G46" s="114"/>
      <c r="H46" s="71"/>
      <c r="I46" s="71"/>
      <c r="J46" s="82" t="s">
        <v>55</v>
      </c>
      <c r="K46" s="116"/>
      <c r="L46" s="1123" t="str">
        <f>IF(AND(L14="Done",L28="Done",L42="Done",LEFT(H5,4)&lt;&gt;"Comp"),"Step Complete","")</f>
        <v>Step Complete</v>
      </c>
      <c r="M46" s="1123"/>
      <c r="N46" s="117"/>
      <c r="O46" s="71"/>
      <c r="P46" s="72"/>
      <c r="Q46" s="197"/>
      <c r="R46" s="197"/>
      <c r="S46" s="198"/>
      <c r="T46" s="198"/>
      <c r="U46" s="176">
        <f>IF(T$2=4,U39-U42,"")</f>
        <v>228.26086956521794</v>
      </c>
      <c r="V46" s="199"/>
      <c r="W46" s="197"/>
      <c r="X46" s="197"/>
      <c r="Y46" s="198"/>
      <c r="Z46" s="198"/>
      <c r="AA46" s="176">
        <f t="shared" ref="AA46" si="3399">IF(Z$2=4,AA39-AA42,"")</f>
        <v>76.086956521739012</v>
      </c>
      <c r="AB46" s="199"/>
      <c r="AC46" s="197"/>
      <c r="AD46" s="197"/>
      <c r="AE46" s="198"/>
      <c r="AF46" s="198"/>
      <c r="AG46" s="176">
        <f t="shared" ref="AG46" si="3400">IF(AF$2=4,AG39-AG42,"")</f>
        <v>195.65217391304304</v>
      </c>
      <c r="AH46" s="199"/>
      <c r="AI46" s="197"/>
      <c r="AJ46" s="197"/>
      <c r="AK46" s="198"/>
      <c r="AL46" s="176"/>
      <c r="AM46" s="176" t="str">
        <f t="shared" ref="AM46" si="3401">IF(AL$2=4,AM39-AM42,"")</f>
        <v/>
      </c>
      <c r="AN46" s="199"/>
      <c r="AO46" s="197"/>
      <c r="AP46" s="197"/>
      <c r="AQ46" s="198"/>
      <c r="AR46" s="176"/>
      <c r="AS46" s="176" t="str">
        <f t="shared" ref="AS46" si="3402">IF(AR$2=4,AS39-AS42,"")</f>
        <v/>
      </c>
      <c r="AT46" s="199"/>
      <c r="AU46" s="197"/>
      <c r="AV46" s="197"/>
      <c r="AW46" s="198"/>
      <c r="AX46" s="176"/>
      <c r="AY46" s="176" t="str">
        <f t="shared" ref="AY46" si="3403">IF(AX$2=4,AY39-AY42,"")</f>
        <v/>
      </c>
      <c r="AZ46" s="199"/>
      <c r="BA46" s="197"/>
      <c r="BB46" s="197"/>
      <c r="BC46" s="198"/>
      <c r="BD46" s="176"/>
      <c r="BE46" s="176" t="str">
        <f t="shared" ref="BE46" si="3404">IF(BD$2=4,BE39-BE42,"")</f>
        <v/>
      </c>
      <c r="BF46" s="199"/>
      <c r="BG46" s="197"/>
      <c r="BH46" s="197"/>
      <c r="BI46" s="198"/>
      <c r="BJ46" s="176"/>
      <c r="BK46" s="176" t="str">
        <f t="shared" ref="BK46" si="3405">IF(BJ$2=4,BK39-BK42,"")</f>
        <v/>
      </c>
      <c r="BL46" s="199"/>
      <c r="BM46" s="197"/>
      <c r="BN46" s="197"/>
      <c r="BO46" s="198"/>
      <c r="BP46" s="176"/>
      <c r="BQ46" s="176" t="str">
        <f t="shared" ref="BQ46" si="3406">IF(BP$2=4,BQ39-BQ42,"")</f>
        <v/>
      </c>
      <c r="BR46" s="199"/>
      <c r="BS46" s="197"/>
      <c r="BT46" s="197"/>
      <c r="BU46" s="198"/>
      <c r="BV46" s="176"/>
      <c r="BW46" s="176" t="str">
        <f t="shared" ref="BW46" si="3407">IF(BV$2=4,BW39-BW42,"")</f>
        <v/>
      </c>
      <c r="BX46" s="199"/>
      <c r="BY46" s="197"/>
      <c r="BZ46" s="197"/>
      <c r="CA46" s="198"/>
      <c r="CB46" s="176"/>
      <c r="CC46" s="176" t="str">
        <f t="shared" ref="CC46" si="3408">IF(CB$2=4,CC39-CC42,"")</f>
        <v/>
      </c>
      <c r="CD46" s="199"/>
      <c r="CE46" s="197"/>
      <c r="CF46" s="197"/>
      <c r="CG46" s="198"/>
      <c r="CH46" s="176"/>
      <c r="CI46" s="176" t="str">
        <f t="shared" ref="CI46" si="3409">IF(CH$2=4,CI39-CI42,"")</f>
        <v/>
      </c>
      <c r="CJ46" s="199"/>
      <c r="CK46" s="197"/>
      <c r="CL46" s="197"/>
      <c r="CM46" s="198"/>
      <c r="CN46" s="176"/>
      <c r="CO46" s="176" t="str">
        <f t="shared" ref="CO46" si="3410">IF(CN$2=4,CO39-CO42,"")</f>
        <v/>
      </c>
      <c r="CP46" s="199"/>
      <c r="CQ46" s="197"/>
      <c r="CR46" s="197"/>
      <c r="CS46" s="198"/>
      <c r="CT46" s="176"/>
      <c r="CU46" s="176" t="str">
        <f t="shared" ref="CU46" si="3411">IF(CT$2=4,CU39-CU42,"")</f>
        <v/>
      </c>
      <c r="CV46" s="199"/>
      <c r="CW46" s="197"/>
      <c r="CX46" s="197"/>
      <c r="CY46" s="198"/>
      <c r="CZ46" s="176"/>
      <c r="DA46" s="176" t="str">
        <f t="shared" ref="DA46" si="3412">IF(CZ$2=4,DA39-DA42,"")</f>
        <v/>
      </c>
      <c r="DB46" s="199"/>
      <c r="DC46" s="197"/>
      <c r="DD46" s="197"/>
      <c r="DE46" s="198"/>
      <c r="DF46" s="176"/>
      <c r="DG46" s="176" t="str">
        <f t="shared" ref="DG46" si="3413">IF(DF$2=4,DG39-DG42,"")</f>
        <v/>
      </c>
      <c r="DH46" s="199"/>
      <c r="DI46" s="197"/>
      <c r="DJ46" s="197"/>
      <c r="DK46" s="198"/>
      <c r="DL46" s="176"/>
      <c r="DM46" s="176" t="str">
        <f t="shared" ref="DM46" si="3414">IF(DL$2=4,DM39-DM42,"")</f>
        <v/>
      </c>
      <c r="DN46" s="199"/>
      <c r="DO46" s="197"/>
      <c r="DP46" s="197"/>
      <c r="DQ46" s="198"/>
      <c r="DR46" s="176"/>
      <c r="DS46" s="176" t="str">
        <f t="shared" ref="DS46" si="3415">IF(DR$2=4,DS39-DS42,"")</f>
        <v/>
      </c>
      <c r="DT46" s="199"/>
      <c r="DU46" s="197"/>
      <c r="DV46" s="197"/>
      <c r="DW46" s="198"/>
      <c r="DX46" s="176"/>
      <c r="DY46" s="176" t="str">
        <f t="shared" ref="DY46" si="3416">IF(DX$2=4,DY39-DY42,"")</f>
        <v/>
      </c>
      <c r="DZ46" s="199"/>
      <c r="EA46" s="197"/>
      <c r="EB46" s="197"/>
      <c r="EC46" s="198"/>
      <c r="ED46" s="176"/>
      <c r="EE46" s="176" t="str">
        <f t="shared" ref="EE46" si="3417">IF(ED$2=4,EE39-EE42,"")</f>
        <v/>
      </c>
      <c r="EF46" s="199"/>
      <c r="EG46" s="197"/>
      <c r="EH46" s="197"/>
      <c r="EI46" s="198"/>
      <c r="EJ46" s="176"/>
      <c r="EK46" s="176" t="str">
        <f t="shared" ref="EK46" si="3418">IF(EJ$2=4,EK39-EK42,"")</f>
        <v/>
      </c>
      <c r="EL46" s="199"/>
      <c r="EM46" s="197"/>
      <c r="EN46" s="197"/>
      <c r="EO46" s="198"/>
      <c r="EP46" s="176"/>
      <c r="EQ46" s="176" t="str">
        <f t="shared" ref="EQ46" si="3419">IF(EP$2=4,EQ39-EQ42,"")</f>
        <v/>
      </c>
      <c r="ER46" s="199"/>
      <c r="ES46" s="197"/>
      <c r="ET46" s="197"/>
      <c r="EU46" s="198"/>
      <c r="EV46" s="176"/>
      <c r="EW46" s="176" t="str">
        <f t="shared" ref="EW46" si="3420">IF(EV$2=4,EW39-EW42,"")</f>
        <v/>
      </c>
      <c r="EX46" s="199"/>
      <c r="EY46" s="197"/>
      <c r="EZ46" s="197"/>
      <c r="FA46" s="198"/>
      <c r="FB46" s="176"/>
      <c r="FC46" s="176" t="str">
        <f t="shared" ref="FC46" si="3421">IF(FB$2=4,FC39-FC42,"")</f>
        <v/>
      </c>
      <c r="FD46" s="199"/>
      <c r="FE46" s="197"/>
      <c r="FF46" s="197"/>
      <c r="FG46" s="198"/>
      <c r="FH46" s="176"/>
      <c r="FI46" s="176" t="str">
        <f t="shared" ref="FI46" si="3422">IF(FH$2=4,FI39-FI42,"")</f>
        <v/>
      </c>
      <c r="FJ46" s="199"/>
      <c r="FK46" s="197"/>
      <c r="FL46" s="197"/>
      <c r="FM46" s="198"/>
      <c r="FN46" s="176"/>
      <c r="FO46" s="176" t="str">
        <f t="shared" ref="FO46" si="3423">IF(FN$2=4,FO39-FO42,"")</f>
        <v/>
      </c>
      <c r="FP46" s="199"/>
      <c r="FQ46" s="197"/>
      <c r="FR46" s="197"/>
      <c r="FS46" s="198"/>
      <c r="FT46" s="176"/>
      <c r="FU46" s="176" t="str">
        <f t="shared" ref="FU46" si="3424">IF(FT$2=4,FU39-FU42,"")</f>
        <v/>
      </c>
      <c r="FV46" s="199"/>
      <c r="FW46" s="197"/>
      <c r="FX46" s="197"/>
      <c r="FY46" s="198"/>
      <c r="FZ46" s="176"/>
      <c r="GA46" s="176" t="str">
        <f t="shared" ref="GA46" si="3425">IF(FZ$2=4,GA39-GA42,"")</f>
        <v/>
      </c>
      <c r="GB46" s="199"/>
      <c r="GC46" s="197"/>
      <c r="GD46" s="197"/>
      <c r="GE46" s="198"/>
      <c r="GF46" s="176"/>
      <c r="GG46" s="176" t="str">
        <f t="shared" ref="GG46" si="3426">IF(GF$2=4,GG39-GG42,"")</f>
        <v/>
      </c>
      <c r="GH46" s="199"/>
      <c r="GI46" s="197"/>
      <c r="GJ46" s="197"/>
      <c r="GK46" s="198"/>
      <c r="GL46" s="176"/>
      <c r="GM46" s="176" t="str">
        <f t="shared" ref="GM46" si="3427">IF(GL$2=4,GM39-GM42,"")</f>
        <v/>
      </c>
      <c r="GN46" s="199"/>
      <c r="GO46" s="197"/>
      <c r="GP46" s="197"/>
      <c r="GQ46" s="198"/>
      <c r="GR46" s="176"/>
      <c r="GS46" s="176" t="str">
        <f t="shared" ref="GS46" si="3428">IF(GR$2=4,GS39-GS42,"")</f>
        <v/>
      </c>
      <c r="GT46" s="199"/>
      <c r="GU46" s="197"/>
      <c r="GV46" s="197"/>
      <c r="GW46" s="198"/>
      <c r="GX46" s="176"/>
      <c r="GY46" s="176" t="str">
        <f t="shared" ref="GY46" si="3429">IF(GX$2=4,GY39-GY42,"")</f>
        <v/>
      </c>
      <c r="GZ46" s="199"/>
      <c r="HA46" s="197"/>
      <c r="HB46" s="197"/>
      <c r="HC46" s="198"/>
      <c r="HD46" s="176"/>
      <c r="HE46" s="176" t="str">
        <f t="shared" ref="HE46" si="3430">IF(HD$2=4,HE39-HE42,"")</f>
        <v/>
      </c>
      <c r="HF46" s="199"/>
      <c r="HG46" s="197"/>
      <c r="HH46" s="197"/>
      <c r="HI46" s="198"/>
      <c r="HJ46" s="176"/>
      <c r="HK46" s="176" t="str">
        <f t="shared" ref="HK46" si="3431">IF(HJ$2=4,HK39-HK42,"")</f>
        <v/>
      </c>
      <c r="HL46" s="199"/>
      <c r="HM46" s="197"/>
      <c r="HN46" s="197"/>
      <c r="HO46" s="198"/>
      <c r="HP46" s="176"/>
      <c r="HQ46" s="176" t="str">
        <f t="shared" ref="HQ46" si="3432">IF(HP$2=4,HQ39-HQ42,"")</f>
        <v/>
      </c>
      <c r="HR46" s="199"/>
      <c r="HS46" s="197"/>
      <c r="HT46" s="197"/>
      <c r="HU46" s="198"/>
      <c r="HV46" s="176"/>
      <c r="HW46" s="176" t="str">
        <f t="shared" ref="HW46" si="3433">IF(HV$2=4,HW39-HW42,"")</f>
        <v/>
      </c>
      <c r="HX46" s="199"/>
      <c r="HY46" s="197"/>
      <c r="HZ46" s="197"/>
      <c r="IA46" s="198"/>
      <c r="IB46" s="176"/>
      <c r="IC46" s="176" t="str">
        <f t="shared" ref="IC46" si="3434">IF(IB$2=4,IC39-IC42,"")</f>
        <v/>
      </c>
      <c r="ID46" s="199"/>
      <c r="IE46" s="197"/>
      <c r="IF46" s="197"/>
      <c r="IG46" s="198"/>
      <c r="IH46" s="176"/>
      <c r="II46" s="176" t="str">
        <f t="shared" ref="II46" si="3435">IF(IH$2=4,II39-II42,"")</f>
        <v/>
      </c>
      <c r="IJ46" s="199"/>
      <c r="IK46" s="197"/>
      <c r="IL46" s="197"/>
      <c r="IM46" s="198"/>
      <c r="IN46" s="176"/>
      <c r="IO46" s="176" t="str">
        <f t="shared" ref="IO46" si="3436">IF(IN$2=4,IO39-IO42,"")</f>
        <v/>
      </c>
      <c r="IP46" s="199"/>
      <c r="IQ46" s="197"/>
      <c r="IR46" s="197"/>
      <c r="IS46" s="198"/>
      <c r="IT46" s="176"/>
      <c r="IU46" s="176" t="str">
        <f t="shared" ref="IU46" si="3437">IF(IT$2=4,IU39-IU42,"")</f>
        <v/>
      </c>
      <c r="IV46" s="199"/>
      <c r="IW46" s="197"/>
      <c r="IX46" s="197"/>
      <c r="IY46" s="198"/>
      <c r="IZ46" s="176"/>
      <c r="JA46" s="176" t="str">
        <f t="shared" ref="JA46" si="3438">IF(IZ$2=4,JA39-JA42,"")</f>
        <v/>
      </c>
      <c r="JB46" s="199"/>
      <c r="JC46" s="197"/>
      <c r="JD46" s="197"/>
      <c r="JE46" s="198"/>
      <c r="JF46" s="198"/>
      <c r="JG46" s="176" t="str">
        <f t="shared" ref="JG46" si="3439">IF(JF$2=4,JG39-JG42,"")</f>
        <v/>
      </c>
      <c r="JH46" s="199"/>
      <c r="JI46" s="198"/>
      <c r="JJ46" s="198"/>
      <c r="JK46" s="198"/>
      <c r="JL46" s="198"/>
      <c r="JM46" s="176" t="str">
        <f t="shared" ref="JM46" si="3440">IF(JL$2=4,JM39-JM42,"")</f>
        <v/>
      </c>
      <c r="JN46" s="198"/>
      <c r="JO46" s="198"/>
      <c r="JP46" s="198"/>
      <c r="JQ46" s="198"/>
      <c r="JR46" s="198"/>
      <c r="JS46" s="176" t="str">
        <f t="shared" ref="JS46" si="3441">IF(JR$2=4,JS39-JS42,"")</f>
        <v/>
      </c>
      <c r="JT46" s="198"/>
      <c r="JU46" s="198"/>
      <c r="JV46" s="198"/>
      <c r="JW46" s="198"/>
      <c r="JX46" s="198"/>
      <c r="JY46" s="176" t="str">
        <f t="shared" ref="JY46" si="3442">IF(JX$2=4,JY39-JY42,"")</f>
        <v/>
      </c>
      <c r="JZ46" s="198"/>
      <c r="KA46" s="198"/>
      <c r="KB46" s="198"/>
      <c r="KC46" s="198"/>
      <c r="KD46" s="198"/>
      <c r="KE46" s="176" t="str">
        <f t="shared" ref="KE46" si="3443">IF(KD$2=4,KE39-KE42,"")</f>
        <v/>
      </c>
      <c r="KF46" s="198"/>
      <c r="KG46" s="198"/>
      <c r="KH46" s="198"/>
      <c r="KI46" s="198"/>
      <c r="KJ46" s="198"/>
      <c r="KK46" s="176" t="str">
        <f t="shared" ref="KK46" si="3444">IF(KJ$2=4,KK39-KK42,"")</f>
        <v/>
      </c>
      <c r="KL46" s="198"/>
      <c r="KM46" s="198"/>
      <c r="KN46" s="198"/>
      <c r="KO46" s="198"/>
      <c r="KP46" s="198"/>
      <c r="KQ46" s="176" t="str">
        <f t="shared" ref="KQ46" si="3445">IF(KP$2=4,KQ39-KQ42,"")</f>
        <v/>
      </c>
      <c r="KR46" s="198"/>
      <c r="KS46" s="198"/>
      <c r="KT46" s="198"/>
      <c r="KU46" s="198"/>
      <c r="KV46" s="198"/>
      <c r="KW46" s="176" t="str">
        <f t="shared" ref="KW46" si="3446">IF(KV$2=4,KW39-KW42,"")</f>
        <v/>
      </c>
      <c r="KX46" s="198"/>
      <c r="KY46" s="198"/>
      <c r="KZ46" s="198"/>
      <c r="LA46" s="198"/>
      <c r="LB46" s="198"/>
      <c r="LC46" s="176" t="str">
        <f t="shared" ref="LC46" si="3447">IF(LB$2=4,LC39-LC42,"")</f>
        <v/>
      </c>
      <c r="LD46" s="198"/>
    </row>
    <row r="47" spans="1:320" s="204" customFormat="1" ht="12.75" hidden="1" customHeight="1" x14ac:dyDescent="0.2">
      <c r="A47" s="61" t="s">
        <v>61</v>
      </c>
      <c r="B47" s="62"/>
      <c r="C47" s="62"/>
      <c r="D47" s="62"/>
      <c r="E47" s="62"/>
      <c r="F47" s="62"/>
      <c r="G47" s="155"/>
      <c r="H47" s="64"/>
      <c r="I47" s="64"/>
      <c r="J47" s="64"/>
      <c r="K47" s="64"/>
      <c r="L47" s="156" t="s">
        <v>160</v>
      </c>
      <c r="M47" s="64">
        <f>COUNTIF(Q47:LD47,"Complete")+COUNTIF(Q47:LD47,"NIU")</f>
        <v>9</v>
      </c>
      <c r="N47" s="158"/>
      <c r="O47" s="64"/>
      <c r="P47" s="64"/>
      <c r="Q47" s="200" t="str">
        <f>IF(U$2=5,IF(OR(AND(ISNUMBER($L13),$L13=0),AND(ISNUMBER(U13),U13=0)),"NIU",IF(AND(SUM(R7:S10)=0,U14=0),"empty",IF(AND(R16="Y",S16="Y",T16="Y",U16="Y",OR(AND(ISNUMBER(U13),U13=0),U14&lt;&gt;0)),"Complete","WIP"))),"")</f>
        <v>Complete</v>
      </c>
      <c r="R47" s="200"/>
      <c r="S47" s="201" t="str">
        <f>IF(U$2=5,IF(OR(AND(ISNUMBER($L27),$L27=0),AND(ISNUMBER(U27),U27=0)),"NIU",IF(AND(SUM(R21:S24)=0,U28=0),"empty",IF(AND(R30="Y",S30="Y",T30="Y",U30="Y",OR(AND(ISNUMBER(U27),U27=0),U28&lt;&gt;0)),"Complete","WIP"))),"")</f>
        <v>Complete</v>
      </c>
      <c r="T47" s="201"/>
      <c r="U47" s="202" t="str">
        <f>IF(U$2=5,IF(OR(AND(ISNUMBER($L41),$L41=0),AND(ISNUMBER(U41),U41=0)),"NIU",IF(AND(SUM(R35:S38)=0,U42=0),"empty",IF(AND(R44="Y",S44="Y",T44="Y",U44="Y",OR(AND(ISNUMBER(U41),U41=0),U42&lt;&gt;0)),"Complete","WIP"))),"")</f>
        <v>Complete</v>
      </c>
      <c r="V47" s="62"/>
      <c r="W47" s="200" t="str">
        <f>IF(AA$2=5,IF(OR(AND(ISNUMBER($L13),$L13=0),AND(ISNUMBER(AA13),AA13=0)),"NIU",IF(AND(SUM(X7:Y10)=0,AA14=0),"empty",IF(AND(X16="Y",Y16="Y",Z16="Y",AA16="Y",OR(AND(ISNUMBER(AA13),AA13=0),AA14&lt;&gt;0)),"Complete","WIP"))),"")</f>
        <v>Complete</v>
      </c>
      <c r="X47" s="200"/>
      <c r="Y47" s="201" t="str">
        <f>IF(AA$2=5,IF(OR(AND(ISNUMBER($L27),$L27=0),AND(ISNUMBER(AA27),AA27=0)),"NIU",IF(AND(SUM(X21:Y24)=0,AA28=0),"empty",IF(AND(X30="Y",Y30="Y",Z30="Y",AA30="Y",OR(AND(ISNUMBER(AA27),AA27=0),AA28&lt;&gt;0)),"Complete","WIP"))),"")</f>
        <v>Complete</v>
      </c>
      <c r="Z47" s="201"/>
      <c r="AA47" s="202" t="str">
        <f>IF(AA$2=5,IF(OR(AND(ISNUMBER($L41),$L41=0),AND(ISNUMBER(AA41),AA41=0)),"NIU",IF(AND(SUM(X35:Y38)=0,AA42=0),"empty",IF(AND(X44="Y",Y44="Y",Z44="Y",AA44="Y",OR(AND(ISNUMBER(AA41),AA41=0),AA42&lt;&gt;0)),"Complete","WIP"))),"")</f>
        <v>Complete</v>
      </c>
      <c r="AB47" s="62"/>
      <c r="AC47" s="200" t="str">
        <f t="shared" ref="AC47" si="3448">IF(AG$2=5,IF(OR(AND(ISNUMBER($L13),$L13=0),AND(ISNUMBER(AG13),AG13=0)),"NIU",IF(AND(SUM(AD7:AE10)=0,AG14=0),"empty",IF(AND(AD16="Y",AE16="Y",AF16="Y",AG16="Y",OR(AND(ISNUMBER(AG13),AG13=0),AG14&lt;&gt;0)),"Complete","WIP"))),"")</f>
        <v>Complete</v>
      </c>
      <c r="AD47" s="200"/>
      <c r="AE47" s="201" t="str">
        <f t="shared" ref="AE47" si="3449">IF(AG$2=5,IF(OR(AND(ISNUMBER($L27),$L27=0),AND(ISNUMBER(AG27),AG27=0)),"NIU",IF(AND(SUM(AD21:AE24)=0,AG28=0),"empty",IF(AND(AD30="Y",AE30="Y",AF30="Y",AG30="Y",OR(AND(ISNUMBER(AG27),AG27=0),AG28&lt;&gt;0)),"Complete","WIP"))),"")</f>
        <v>Complete</v>
      </c>
      <c r="AF47" s="201"/>
      <c r="AG47" s="202" t="str">
        <f t="shared" ref="AG47" si="3450">IF(AG$2=5,IF(OR(AND(ISNUMBER($L41),$L41=0),AND(ISNUMBER(AG41),AG41=0)),"NIU",IF(AND(SUM(AD35:AE38)=0,AG42=0),"empty",IF(AND(AD44="Y",AE44="Y",AF44="Y",AG44="Y",OR(AND(ISNUMBER(AG41),AG41=0),AG42&lt;&gt;0)),"Complete","WIP"))),"")</f>
        <v>Complete</v>
      </c>
      <c r="AH47" s="62"/>
      <c r="AI47" s="200" t="str">
        <f t="shared" ref="AI47" si="3451">IF(AM$2=5,IF(OR(AND(ISNUMBER($L13),$L13=0),AND(ISNUMBER(AM13),AM13=0)),"NIU",IF(AND(SUM(AJ7:AK10)=0,AM14=0),"empty",IF(AND(AJ16="Y",AK16="Y",AL16="Y",AM16="Y",OR(AND(ISNUMBER(AM13),AM13=0),AM14&lt;&gt;0)),"Complete","WIP"))),"")</f>
        <v/>
      </c>
      <c r="AJ47" s="200"/>
      <c r="AK47" s="201" t="str">
        <f t="shared" ref="AK47" si="3452">IF(AM$2=5,IF(OR(AND(ISNUMBER($L27),$L27=0),AND(ISNUMBER(AM27),AM27=0)),"NIU",IF(AND(SUM(AJ21:AK24)=0,AM28=0),"empty",IF(AND(AJ30="Y",AK30="Y",AL30="Y",AM30="Y",OR(AND(ISNUMBER(AM27),AM27=0),AM28&lt;&gt;0)),"Complete","WIP"))),"")</f>
        <v/>
      </c>
      <c r="AL47" s="201"/>
      <c r="AM47" s="202" t="str">
        <f t="shared" ref="AM47" si="3453">IF(AM$2=5,IF(OR(AND(ISNUMBER($L41),$L41=0),AND(ISNUMBER(AM41),AM41=0)),"NIU",IF(AND(SUM(AJ35:AK38)=0,AM42=0),"empty",IF(AND(AJ44="Y",AK44="Y",AL44="Y",AM44="Y",OR(AND(ISNUMBER(AM41),AM41=0),AM42&lt;&gt;0)),"Complete","WIP"))),"")</f>
        <v/>
      </c>
      <c r="AN47" s="62"/>
      <c r="AO47" s="200" t="str">
        <f t="shared" ref="AO47" si="3454">IF(AS$2=5,IF(OR(AND(ISNUMBER($L13),$L13=0),AND(ISNUMBER(AS13),AS13=0)),"NIU",IF(AND(SUM(AP7:AQ10)=0,AS14=0),"empty",IF(AND(AP16="Y",AQ16="Y",AR16="Y",AS16="Y",OR(AND(ISNUMBER(AS13),AS13=0),AS14&lt;&gt;0)),"Complete","WIP"))),"")</f>
        <v/>
      </c>
      <c r="AP47" s="200"/>
      <c r="AQ47" s="201" t="str">
        <f t="shared" ref="AQ47" si="3455">IF(AS$2=5,IF(OR(AND(ISNUMBER($L27),$L27=0),AND(ISNUMBER(AS27),AS27=0)),"NIU",IF(AND(SUM(AP21:AQ24)=0,AS28=0),"empty",IF(AND(AP30="Y",AQ30="Y",AR30="Y",AS30="Y",OR(AND(ISNUMBER(AS27),AS27=0),AS28&lt;&gt;0)),"Complete","WIP"))),"")</f>
        <v/>
      </c>
      <c r="AR47" s="201"/>
      <c r="AS47" s="202" t="str">
        <f t="shared" ref="AS47" si="3456">IF(AS$2=5,IF(OR(AND(ISNUMBER($L41),$L41=0),AND(ISNUMBER(AS41),AS41=0)),"NIU",IF(AND(SUM(AP35:AQ38)=0,AS42=0),"empty",IF(AND(AP44="Y",AQ44="Y",AR44="Y",AS44="Y",OR(AND(ISNUMBER(AS41),AS41=0),AS42&lt;&gt;0)),"Complete","WIP"))),"")</f>
        <v/>
      </c>
      <c r="AT47" s="62"/>
      <c r="AU47" s="200" t="str">
        <f t="shared" ref="AU47" si="3457">IF(AY$2=5,IF(OR(AND(ISNUMBER($L13),$L13=0),AND(ISNUMBER(AY13),AY13=0)),"NIU",IF(AND(SUM(AV7:AW10)=0,AY14=0),"empty",IF(AND(AV16="Y",AW16="Y",AX16="Y",AY16="Y",OR(AND(ISNUMBER(AY13),AY13=0),AY14&lt;&gt;0)),"Complete","WIP"))),"")</f>
        <v/>
      </c>
      <c r="AV47" s="200"/>
      <c r="AW47" s="201" t="str">
        <f t="shared" ref="AW47" si="3458">IF(AY$2=5,IF(OR(AND(ISNUMBER($L27),$L27=0),AND(ISNUMBER(AY27),AY27=0)),"NIU",IF(AND(SUM(AV21:AW24)=0,AY28=0),"empty",IF(AND(AV30="Y",AW30="Y",AX30="Y",AY30="Y",OR(AND(ISNUMBER(AY27),AY27=0),AY28&lt;&gt;0)),"Complete","WIP"))),"")</f>
        <v/>
      </c>
      <c r="AX47" s="201"/>
      <c r="AY47" s="202" t="str">
        <f t="shared" ref="AY47" si="3459">IF(AY$2=5,IF(OR(AND(ISNUMBER($L41),$L41=0),AND(ISNUMBER(AY41),AY41=0)),"NIU",IF(AND(SUM(AV35:AW38)=0,AY42=0),"empty",IF(AND(AV44="Y",AW44="Y",AX44="Y",AY44="Y",OR(AND(ISNUMBER(AY41),AY41=0),AY42&lt;&gt;0)),"Complete","WIP"))),"")</f>
        <v/>
      </c>
      <c r="AZ47" s="62"/>
      <c r="BA47" s="200" t="str">
        <f t="shared" ref="BA47" si="3460">IF(BE$2=5,IF(OR(AND(ISNUMBER($L13),$L13=0),AND(ISNUMBER(BE13),BE13=0)),"NIU",IF(AND(SUM(BB7:BC10)=0,BE14=0),"empty",IF(AND(BB16="Y",BC16="Y",BD16="Y",BE16="Y",OR(AND(ISNUMBER(BE13),BE13=0),BE14&lt;&gt;0)),"Complete","WIP"))),"")</f>
        <v/>
      </c>
      <c r="BB47" s="200"/>
      <c r="BC47" s="201" t="str">
        <f t="shared" ref="BC47" si="3461">IF(BE$2=5,IF(OR(AND(ISNUMBER($L27),$L27=0),AND(ISNUMBER(BE27),BE27=0)),"NIU",IF(AND(SUM(BB21:BC24)=0,BE28=0),"empty",IF(AND(BB30="Y",BC30="Y",BD30="Y",BE30="Y",OR(AND(ISNUMBER(BE27),BE27=0),BE28&lt;&gt;0)),"Complete","WIP"))),"")</f>
        <v/>
      </c>
      <c r="BD47" s="201"/>
      <c r="BE47" s="202" t="str">
        <f t="shared" ref="BE47" si="3462">IF(BE$2=5,IF(OR(AND(ISNUMBER($L41),$L41=0),AND(ISNUMBER(BE41),BE41=0)),"NIU",IF(AND(SUM(BB35:BC38)=0,BE42=0),"empty",IF(AND(BB44="Y",BC44="Y",BD44="Y",BE44="Y",OR(AND(ISNUMBER(BE41),BE41=0),BE42&lt;&gt;0)),"Complete","WIP"))),"")</f>
        <v/>
      </c>
      <c r="BF47" s="62"/>
      <c r="BG47" s="200" t="str">
        <f t="shared" ref="BG47" si="3463">IF(BK$2=5,IF(OR(AND(ISNUMBER($L13),$L13=0),AND(ISNUMBER(BK13),BK13=0)),"NIU",IF(AND(SUM(BH7:BI10)=0,BK14=0),"empty",IF(AND(BH16="Y",BI16="Y",BJ16="Y",BK16="Y",OR(AND(ISNUMBER(BK13),BK13=0),BK14&lt;&gt;0)),"Complete","WIP"))),"")</f>
        <v/>
      </c>
      <c r="BH47" s="200"/>
      <c r="BI47" s="201" t="str">
        <f t="shared" ref="BI47" si="3464">IF(BK$2=5,IF(OR(AND(ISNUMBER($L27),$L27=0),AND(ISNUMBER(BK27),BK27=0)),"NIU",IF(AND(SUM(BH21:BI24)=0,BK28=0),"empty",IF(AND(BH30="Y",BI30="Y",BJ30="Y",BK30="Y",OR(AND(ISNUMBER(BK27),BK27=0),BK28&lt;&gt;0)),"Complete","WIP"))),"")</f>
        <v/>
      </c>
      <c r="BJ47" s="201"/>
      <c r="BK47" s="202" t="str">
        <f t="shared" ref="BK47" si="3465">IF(BK$2=5,IF(OR(AND(ISNUMBER($L41),$L41=0),AND(ISNUMBER(BK41),BK41=0)),"NIU",IF(AND(SUM(BH35:BI38)=0,BK42=0),"empty",IF(AND(BH44="Y",BI44="Y",BJ44="Y",BK44="Y",OR(AND(ISNUMBER(BK41),BK41=0),BK42&lt;&gt;0)),"Complete","WIP"))),"")</f>
        <v/>
      </c>
      <c r="BL47" s="62"/>
      <c r="BM47" s="200" t="str">
        <f t="shared" ref="BM47" si="3466">IF(BQ$2=5,IF(OR(AND(ISNUMBER($L13),$L13=0),AND(ISNUMBER(BQ13),BQ13=0)),"NIU",IF(AND(SUM(BN7:BO10)=0,BQ14=0),"empty",IF(AND(BN16="Y",BO16="Y",BP16="Y",BQ16="Y",OR(AND(ISNUMBER(BQ13),BQ13=0),BQ14&lt;&gt;0)),"Complete","WIP"))),"")</f>
        <v/>
      </c>
      <c r="BN47" s="200"/>
      <c r="BO47" s="201" t="str">
        <f t="shared" ref="BO47" si="3467">IF(BQ$2=5,IF(OR(AND(ISNUMBER($L27),$L27=0),AND(ISNUMBER(BQ27),BQ27=0)),"NIU",IF(AND(SUM(BN21:BO24)=0,BQ28=0),"empty",IF(AND(BN30="Y",BO30="Y",BP30="Y",BQ30="Y",OR(AND(ISNUMBER(BQ27),BQ27=0),BQ28&lt;&gt;0)),"Complete","WIP"))),"")</f>
        <v/>
      </c>
      <c r="BP47" s="201"/>
      <c r="BQ47" s="202" t="str">
        <f t="shared" ref="BQ47" si="3468">IF(BQ$2=5,IF(OR(AND(ISNUMBER($L41),$L41=0),AND(ISNUMBER(BQ41),BQ41=0)),"NIU",IF(AND(SUM(BN35:BO38)=0,BQ42=0),"empty",IF(AND(BN44="Y",BO44="Y",BP44="Y",BQ44="Y",OR(AND(ISNUMBER(BQ41),BQ41=0),BQ42&lt;&gt;0)),"Complete","WIP"))),"")</f>
        <v/>
      </c>
      <c r="BR47" s="62"/>
      <c r="BS47" s="200" t="str">
        <f t="shared" ref="BS47" si="3469">IF(BW$2=5,IF(OR(AND(ISNUMBER($L13),$L13=0),AND(ISNUMBER(BW13),BW13=0)),"NIU",IF(AND(SUM(BT7:BU10)=0,BW14=0),"empty",IF(AND(BT16="Y",BU16="Y",BV16="Y",BW16="Y",OR(AND(ISNUMBER(BW13),BW13=0),BW14&lt;&gt;0)),"Complete","WIP"))),"")</f>
        <v/>
      </c>
      <c r="BT47" s="200"/>
      <c r="BU47" s="201" t="str">
        <f t="shared" ref="BU47" si="3470">IF(BW$2=5,IF(OR(AND(ISNUMBER($L27),$L27=0),AND(ISNUMBER(BW27),BW27=0)),"NIU",IF(AND(SUM(BT21:BU24)=0,BW28=0),"empty",IF(AND(BT30="Y",BU30="Y",BV30="Y",BW30="Y",OR(AND(ISNUMBER(BW27),BW27=0),BW28&lt;&gt;0)),"Complete","WIP"))),"")</f>
        <v/>
      </c>
      <c r="BV47" s="201"/>
      <c r="BW47" s="202" t="str">
        <f t="shared" ref="BW47" si="3471">IF(BW$2=5,IF(OR(AND(ISNUMBER($L41),$L41=0),AND(ISNUMBER(BW41),BW41=0)),"NIU",IF(AND(SUM(BT35:BU38)=0,BW42=0),"empty",IF(AND(BT44="Y",BU44="Y",BV44="Y",BW44="Y",OR(AND(ISNUMBER(BW41),BW41=0),BW42&lt;&gt;0)),"Complete","WIP"))),"")</f>
        <v/>
      </c>
      <c r="BX47" s="62"/>
      <c r="BY47" s="200" t="str">
        <f t="shared" ref="BY47" si="3472">IF(CC$2=5,IF(OR(AND(ISNUMBER($L13),$L13=0),AND(ISNUMBER(CC13),CC13=0)),"NIU",IF(AND(SUM(BZ7:CA10)=0,CC14=0),"empty",IF(AND(BZ16="Y",CA16="Y",CB16="Y",CC16="Y",OR(AND(ISNUMBER(CC13),CC13=0),CC14&lt;&gt;0)),"Complete","WIP"))),"")</f>
        <v/>
      </c>
      <c r="BZ47" s="200"/>
      <c r="CA47" s="201" t="str">
        <f t="shared" ref="CA47" si="3473">IF(CC$2=5,IF(OR(AND(ISNUMBER($L27),$L27=0),AND(ISNUMBER(CC27),CC27=0)),"NIU",IF(AND(SUM(BZ21:CA24)=0,CC28=0),"empty",IF(AND(BZ30="Y",CA30="Y",CB30="Y",CC30="Y",OR(AND(ISNUMBER(CC27),CC27=0),CC28&lt;&gt;0)),"Complete","WIP"))),"")</f>
        <v/>
      </c>
      <c r="CB47" s="201"/>
      <c r="CC47" s="202" t="str">
        <f t="shared" ref="CC47" si="3474">IF(CC$2=5,IF(OR(AND(ISNUMBER($L41),$L41=0),AND(ISNUMBER(CC41),CC41=0)),"NIU",IF(AND(SUM(BZ35:CA38)=0,CC42=0),"empty",IF(AND(BZ44="Y",CA44="Y",CB44="Y",CC44="Y",OR(AND(ISNUMBER(CC41),CC41=0),CC42&lt;&gt;0)),"Complete","WIP"))),"")</f>
        <v/>
      </c>
      <c r="CD47" s="62"/>
      <c r="CE47" s="200" t="str">
        <f t="shared" ref="CE47" si="3475">IF(CI$2=5,IF(OR(AND(ISNUMBER($L13),$L13=0),AND(ISNUMBER(CI13),CI13=0)),"NIU",IF(AND(SUM(CF7:CG10)=0,CI14=0),"empty",IF(AND(CF16="Y",CG16="Y",CH16="Y",CI16="Y",OR(AND(ISNUMBER(CI13),CI13=0),CI14&lt;&gt;0)),"Complete","WIP"))),"")</f>
        <v/>
      </c>
      <c r="CF47" s="200"/>
      <c r="CG47" s="201" t="str">
        <f t="shared" ref="CG47" si="3476">IF(CI$2=5,IF(OR(AND(ISNUMBER($L27),$L27=0),AND(ISNUMBER(CI27),CI27=0)),"NIU",IF(AND(SUM(CF21:CG24)=0,CI28=0),"empty",IF(AND(CF30="Y",CG30="Y",CH30="Y",CI30="Y",OR(AND(ISNUMBER(CI27),CI27=0),CI28&lt;&gt;0)),"Complete","WIP"))),"")</f>
        <v/>
      </c>
      <c r="CH47" s="201"/>
      <c r="CI47" s="202" t="str">
        <f t="shared" ref="CI47" si="3477">IF(CI$2=5,IF(OR(AND(ISNUMBER($L41),$L41=0),AND(ISNUMBER(CI41),CI41=0)),"NIU",IF(AND(SUM(CF35:CG38)=0,CI42=0),"empty",IF(AND(CF44="Y",CG44="Y",CH44="Y",CI44="Y",OR(AND(ISNUMBER(CI41),CI41=0),CI42&lt;&gt;0)),"Complete","WIP"))),"")</f>
        <v/>
      </c>
      <c r="CJ47" s="62"/>
      <c r="CK47" s="200" t="str">
        <f t="shared" ref="CK47" si="3478">IF(CO$2=5,IF(OR(AND(ISNUMBER($L13),$L13=0),AND(ISNUMBER(CO13),CO13=0)),"NIU",IF(AND(SUM(CL7:CM10)=0,CO14=0),"empty",IF(AND(CL16="Y",CM16="Y",CN16="Y",CO16="Y",OR(AND(ISNUMBER(CO13),CO13=0),CO14&lt;&gt;0)),"Complete","WIP"))),"")</f>
        <v/>
      </c>
      <c r="CL47" s="200"/>
      <c r="CM47" s="201" t="str">
        <f t="shared" ref="CM47" si="3479">IF(CO$2=5,IF(OR(AND(ISNUMBER($L27),$L27=0),AND(ISNUMBER(CO27),CO27=0)),"NIU",IF(AND(SUM(CL21:CM24)=0,CO28=0),"empty",IF(AND(CL30="Y",CM30="Y",CN30="Y",CO30="Y",OR(AND(ISNUMBER(CO27),CO27=0),CO28&lt;&gt;0)),"Complete","WIP"))),"")</f>
        <v/>
      </c>
      <c r="CN47" s="201"/>
      <c r="CO47" s="202" t="str">
        <f t="shared" ref="CO47" si="3480">IF(CO$2=5,IF(OR(AND(ISNUMBER($L41),$L41=0),AND(ISNUMBER(CO41),CO41=0)),"NIU",IF(AND(SUM(CL35:CM38)=0,CO42=0),"empty",IF(AND(CL44="Y",CM44="Y",CN44="Y",CO44="Y",OR(AND(ISNUMBER(CO41),CO41=0),CO42&lt;&gt;0)),"Complete","WIP"))),"")</f>
        <v/>
      </c>
      <c r="CP47" s="62"/>
      <c r="CQ47" s="200" t="str">
        <f t="shared" ref="CQ47" si="3481">IF(CU$2=5,IF(OR(AND(ISNUMBER($L13),$L13=0),AND(ISNUMBER(CU13),CU13=0)),"NIU",IF(AND(SUM(CR7:CS10)=0,CU14=0),"empty",IF(AND(CR16="Y",CS16="Y",CT16="Y",CU16="Y",OR(AND(ISNUMBER(CU13),CU13=0),CU14&lt;&gt;0)),"Complete","WIP"))),"")</f>
        <v/>
      </c>
      <c r="CR47" s="200"/>
      <c r="CS47" s="201" t="str">
        <f t="shared" ref="CS47" si="3482">IF(CU$2=5,IF(OR(AND(ISNUMBER($L27),$L27=0),AND(ISNUMBER(CU27),CU27=0)),"NIU",IF(AND(SUM(CR21:CS24)=0,CU28=0),"empty",IF(AND(CR30="Y",CS30="Y",CT30="Y",CU30="Y",OR(AND(ISNUMBER(CU27),CU27=0),CU28&lt;&gt;0)),"Complete","WIP"))),"")</f>
        <v/>
      </c>
      <c r="CT47" s="201"/>
      <c r="CU47" s="202" t="str">
        <f t="shared" ref="CU47" si="3483">IF(CU$2=5,IF(OR(AND(ISNUMBER($L41),$L41=0),AND(ISNUMBER(CU41),CU41=0)),"NIU",IF(AND(SUM(CR35:CS38)=0,CU42=0),"empty",IF(AND(CR44="Y",CS44="Y",CT44="Y",CU44="Y",OR(AND(ISNUMBER(CU41),CU41=0),CU42&lt;&gt;0)),"Complete","WIP"))),"")</f>
        <v/>
      </c>
      <c r="CV47" s="62"/>
      <c r="CW47" s="200" t="str">
        <f t="shared" ref="CW47" si="3484">IF(DA$2=5,IF(OR(AND(ISNUMBER($L13),$L13=0),AND(ISNUMBER(DA13),DA13=0)),"NIU",IF(AND(SUM(CX7:CY10)=0,DA14=0),"empty",IF(AND(CX16="Y",CY16="Y",CZ16="Y",DA16="Y",OR(AND(ISNUMBER(DA13),DA13=0),DA14&lt;&gt;0)),"Complete","WIP"))),"")</f>
        <v/>
      </c>
      <c r="CX47" s="200"/>
      <c r="CY47" s="201" t="str">
        <f t="shared" ref="CY47" si="3485">IF(DA$2=5,IF(OR(AND(ISNUMBER($L27),$L27=0),AND(ISNUMBER(DA27),DA27=0)),"NIU",IF(AND(SUM(CX21:CY24)=0,DA28=0),"empty",IF(AND(CX30="Y",CY30="Y",CZ30="Y",DA30="Y",OR(AND(ISNUMBER(DA27),DA27=0),DA28&lt;&gt;0)),"Complete","WIP"))),"")</f>
        <v/>
      </c>
      <c r="CZ47" s="201"/>
      <c r="DA47" s="202" t="str">
        <f t="shared" ref="DA47" si="3486">IF(DA$2=5,IF(OR(AND(ISNUMBER($L41),$L41=0),AND(ISNUMBER(DA41),DA41=0)),"NIU",IF(AND(SUM(CX35:CY38)=0,DA42=0),"empty",IF(AND(CX44="Y",CY44="Y",CZ44="Y",DA44="Y",OR(AND(ISNUMBER(DA41),DA41=0),DA42&lt;&gt;0)),"Complete","WIP"))),"")</f>
        <v/>
      </c>
      <c r="DB47" s="62"/>
      <c r="DC47" s="200" t="str">
        <f t="shared" ref="DC47" si="3487">IF(DG$2=5,IF(OR(AND(ISNUMBER($L13),$L13=0),AND(ISNUMBER(DG13),DG13=0)),"NIU",IF(AND(SUM(DD7:DE10)=0,DG14=0),"empty",IF(AND(DD16="Y",DE16="Y",DF16="Y",DG16="Y",OR(AND(ISNUMBER(DG13),DG13=0),DG14&lt;&gt;0)),"Complete","WIP"))),"")</f>
        <v/>
      </c>
      <c r="DD47" s="200"/>
      <c r="DE47" s="201" t="str">
        <f t="shared" ref="DE47" si="3488">IF(DG$2=5,IF(OR(AND(ISNUMBER($L27),$L27=0),AND(ISNUMBER(DG27),DG27=0)),"NIU",IF(AND(SUM(DD21:DE24)=0,DG28=0),"empty",IF(AND(DD30="Y",DE30="Y",DF30="Y",DG30="Y",OR(AND(ISNUMBER(DG27),DG27=0),DG28&lt;&gt;0)),"Complete","WIP"))),"")</f>
        <v/>
      </c>
      <c r="DF47" s="201"/>
      <c r="DG47" s="202" t="str">
        <f t="shared" ref="DG47" si="3489">IF(DG$2=5,IF(OR(AND(ISNUMBER($L41),$L41=0),AND(ISNUMBER(DG41),DG41=0)),"NIU",IF(AND(SUM(DD35:DE38)=0,DG42=0),"empty",IF(AND(DD44="Y",DE44="Y",DF44="Y",DG44="Y",OR(AND(ISNUMBER(DG41),DG41=0),DG42&lt;&gt;0)),"Complete","WIP"))),"")</f>
        <v/>
      </c>
      <c r="DH47" s="62"/>
      <c r="DI47" s="200" t="str">
        <f t="shared" ref="DI47" si="3490">IF(DM$2=5,IF(OR(AND(ISNUMBER($L13),$L13=0),AND(ISNUMBER(DM13),DM13=0)),"NIU",IF(AND(SUM(DJ7:DK10)=0,DM14=0),"empty",IF(AND(DJ16="Y",DK16="Y",DL16="Y",DM16="Y",OR(AND(ISNUMBER(DM13),DM13=0),DM14&lt;&gt;0)),"Complete","WIP"))),"")</f>
        <v/>
      </c>
      <c r="DJ47" s="200"/>
      <c r="DK47" s="201" t="str">
        <f t="shared" ref="DK47" si="3491">IF(DM$2=5,IF(OR(AND(ISNUMBER($L27),$L27=0),AND(ISNUMBER(DM27),DM27=0)),"NIU",IF(AND(SUM(DJ21:DK24)=0,DM28=0),"empty",IF(AND(DJ30="Y",DK30="Y",DL30="Y",DM30="Y",OR(AND(ISNUMBER(DM27),DM27=0),DM28&lt;&gt;0)),"Complete","WIP"))),"")</f>
        <v/>
      </c>
      <c r="DL47" s="201"/>
      <c r="DM47" s="202" t="str">
        <f t="shared" ref="DM47" si="3492">IF(DM$2=5,IF(OR(AND(ISNUMBER($L41),$L41=0),AND(ISNUMBER(DM41),DM41=0)),"NIU",IF(AND(SUM(DJ35:DK38)=0,DM42=0),"empty",IF(AND(DJ44="Y",DK44="Y",DL44="Y",DM44="Y",OR(AND(ISNUMBER(DM41),DM41=0),DM42&lt;&gt;0)),"Complete","WIP"))),"")</f>
        <v/>
      </c>
      <c r="DN47" s="62"/>
      <c r="DO47" s="200" t="str">
        <f t="shared" ref="DO47" si="3493">IF(DS$2=5,IF(OR(AND(ISNUMBER($L13),$L13=0),AND(ISNUMBER(DS13),DS13=0)),"NIU",IF(AND(SUM(DP7:DQ10)=0,DS14=0),"empty",IF(AND(DP16="Y",DQ16="Y",DR16="Y",DS16="Y",OR(AND(ISNUMBER(DS13),DS13=0),DS14&lt;&gt;0)),"Complete","WIP"))),"")</f>
        <v/>
      </c>
      <c r="DP47" s="200"/>
      <c r="DQ47" s="201" t="str">
        <f t="shared" ref="DQ47" si="3494">IF(DS$2=5,IF(OR(AND(ISNUMBER($L27),$L27=0),AND(ISNUMBER(DS27),DS27=0)),"NIU",IF(AND(SUM(DP21:DQ24)=0,DS28=0),"empty",IF(AND(DP30="Y",DQ30="Y",DR30="Y",DS30="Y",OR(AND(ISNUMBER(DS27),DS27=0),DS28&lt;&gt;0)),"Complete","WIP"))),"")</f>
        <v/>
      </c>
      <c r="DR47" s="201"/>
      <c r="DS47" s="202" t="str">
        <f t="shared" ref="DS47" si="3495">IF(DS$2=5,IF(OR(AND(ISNUMBER($L41),$L41=0),AND(ISNUMBER(DS41),DS41=0)),"NIU",IF(AND(SUM(DP35:DQ38)=0,DS42=0),"empty",IF(AND(DP44="Y",DQ44="Y",DR44="Y",DS44="Y",OR(AND(ISNUMBER(DS41),DS41=0),DS42&lt;&gt;0)),"Complete","WIP"))),"")</f>
        <v/>
      </c>
      <c r="DT47" s="62"/>
      <c r="DU47" s="200" t="str">
        <f t="shared" ref="DU47" si="3496">IF(DY$2=5,IF(OR(AND(ISNUMBER($L13),$L13=0),AND(ISNUMBER(DY13),DY13=0)),"NIU",IF(AND(SUM(DV7:DW10)=0,DY14=0),"empty",IF(AND(DV16="Y",DW16="Y",DX16="Y",DY16="Y",OR(AND(ISNUMBER(DY13),DY13=0),DY14&lt;&gt;0)),"Complete","WIP"))),"")</f>
        <v/>
      </c>
      <c r="DV47" s="200"/>
      <c r="DW47" s="201" t="str">
        <f t="shared" ref="DW47" si="3497">IF(DY$2=5,IF(OR(AND(ISNUMBER($L27),$L27=0),AND(ISNUMBER(DY27),DY27=0)),"NIU",IF(AND(SUM(DV21:DW24)=0,DY28=0),"empty",IF(AND(DV30="Y",DW30="Y",DX30="Y",DY30="Y",OR(AND(ISNUMBER(DY27),DY27=0),DY28&lt;&gt;0)),"Complete","WIP"))),"")</f>
        <v/>
      </c>
      <c r="DX47" s="201"/>
      <c r="DY47" s="202" t="str">
        <f t="shared" ref="DY47" si="3498">IF(DY$2=5,IF(OR(AND(ISNUMBER($L41),$L41=0),AND(ISNUMBER(DY41),DY41=0)),"NIU",IF(AND(SUM(DV35:DW38)=0,DY42=0),"empty",IF(AND(DV44="Y",DW44="Y",DX44="Y",DY44="Y",OR(AND(ISNUMBER(DY41),DY41=0),DY42&lt;&gt;0)),"Complete","WIP"))),"")</f>
        <v/>
      </c>
      <c r="DZ47" s="62"/>
      <c r="EA47" s="200" t="str">
        <f t="shared" ref="EA47" si="3499">IF(EE$2=5,IF(OR(AND(ISNUMBER($L13),$L13=0),AND(ISNUMBER(EE13),EE13=0)),"NIU",IF(AND(SUM(EB7:EC10)=0,EE14=0),"empty",IF(AND(EB16="Y",EC16="Y",ED16="Y",EE16="Y",OR(AND(ISNUMBER(EE13),EE13=0),EE14&lt;&gt;0)),"Complete","WIP"))),"")</f>
        <v/>
      </c>
      <c r="EB47" s="200"/>
      <c r="EC47" s="201" t="str">
        <f t="shared" ref="EC47" si="3500">IF(EE$2=5,IF(OR(AND(ISNUMBER($L27),$L27=0),AND(ISNUMBER(EE27),EE27=0)),"NIU",IF(AND(SUM(EB21:EC24)=0,EE28=0),"empty",IF(AND(EB30="Y",EC30="Y",ED30="Y",EE30="Y",OR(AND(ISNUMBER(EE27),EE27=0),EE28&lt;&gt;0)),"Complete","WIP"))),"")</f>
        <v/>
      </c>
      <c r="ED47" s="201"/>
      <c r="EE47" s="202" t="str">
        <f t="shared" ref="EE47" si="3501">IF(EE$2=5,IF(OR(AND(ISNUMBER($L41),$L41=0),AND(ISNUMBER(EE41),EE41=0)),"NIU",IF(AND(SUM(EB35:EC38)=0,EE42=0),"empty",IF(AND(EB44="Y",EC44="Y",ED44="Y",EE44="Y",OR(AND(ISNUMBER(EE41),EE41=0),EE42&lt;&gt;0)),"Complete","WIP"))),"")</f>
        <v/>
      </c>
      <c r="EF47" s="62"/>
      <c r="EG47" s="200" t="str">
        <f t="shared" ref="EG47" si="3502">IF(EK$2=5,IF(OR(AND(ISNUMBER($L13),$L13=0),AND(ISNUMBER(EK13),EK13=0)),"NIU",IF(AND(SUM(EH7:EI10)=0,EK14=0),"empty",IF(AND(EH16="Y",EI16="Y",EJ16="Y",EK16="Y",OR(AND(ISNUMBER(EK13),EK13=0),EK14&lt;&gt;0)),"Complete","WIP"))),"")</f>
        <v/>
      </c>
      <c r="EH47" s="200"/>
      <c r="EI47" s="201" t="str">
        <f t="shared" ref="EI47" si="3503">IF(EK$2=5,IF(OR(AND(ISNUMBER($L27),$L27=0),AND(ISNUMBER(EK27),EK27=0)),"NIU",IF(AND(SUM(EH21:EI24)=0,EK28=0),"empty",IF(AND(EH30="Y",EI30="Y",EJ30="Y",EK30="Y",OR(AND(ISNUMBER(EK27),EK27=0),EK28&lt;&gt;0)),"Complete","WIP"))),"")</f>
        <v/>
      </c>
      <c r="EJ47" s="201"/>
      <c r="EK47" s="202" t="str">
        <f t="shared" ref="EK47" si="3504">IF(EK$2=5,IF(OR(AND(ISNUMBER($L41),$L41=0),AND(ISNUMBER(EK41),EK41=0)),"NIU",IF(AND(SUM(EH35:EI38)=0,EK42=0),"empty",IF(AND(EH44="Y",EI44="Y",EJ44="Y",EK44="Y",OR(AND(ISNUMBER(EK41),EK41=0),EK42&lt;&gt;0)),"Complete","WIP"))),"")</f>
        <v/>
      </c>
      <c r="EL47" s="62"/>
      <c r="EM47" s="200" t="str">
        <f t="shared" ref="EM47" si="3505">IF(EQ$2=5,IF(OR(AND(ISNUMBER($L13),$L13=0),AND(ISNUMBER(EQ13),EQ13=0)),"NIU",IF(AND(SUM(EN7:EO10)=0,EQ14=0),"empty",IF(AND(EN16="Y",EO16="Y",EP16="Y",EQ16="Y",OR(AND(ISNUMBER(EQ13),EQ13=0),EQ14&lt;&gt;0)),"Complete","WIP"))),"")</f>
        <v/>
      </c>
      <c r="EN47" s="200"/>
      <c r="EO47" s="201" t="str">
        <f t="shared" ref="EO47" si="3506">IF(EQ$2=5,IF(OR(AND(ISNUMBER($L27),$L27=0),AND(ISNUMBER(EQ27),EQ27=0)),"NIU",IF(AND(SUM(EN21:EO24)=0,EQ28=0),"empty",IF(AND(EN30="Y",EO30="Y",EP30="Y",EQ30="Y",OR(AND(ISNUMBER(EQ27),EQ27=0),EQ28&lt;&gt;0)),"Complete","WIP"))),"")</f>
        <v/>
      </c>
      <c r="EP47" s="201"/>
      <c r="EQ47" s="202" t="str">
        <f t="shared" ref="EQ47" si="3507">IF(EQ$2=5,IF(OR(AND(ISNUMBER($L41),$L41=0),AND(ISNUMBER(EQ41),EQ41=0)),"NIU",IF(AND(SUM(EN35:EO38)=0,EQ42=0),"empty",IF(AND(EN44="Y",EO44="Y",EP44="Y",EQ44="Y",OR(AND(ISNUMBER(EQ41),EQ41=0),EQ42&lt;&gt;0)),"Complete","WIP"))),"")</f>
        <v/>
      </c>
      <c r="ER47" s="62"/>
      <c r="ES47" s="200" t="str">
        <f t="shared" ref="ES47" si="3508">IF(EW$2=5,IF(OR(AND(ISNUMBER($L13),$L13=0),AND(ISNUMBER(EW13),EW13=0)),"NIU",IF(AND(SUM(ET7:EU10)=0,EW14=0),"empty",IF(AND(ET16="Y",EU16="Y",EV16="Y",EW16="Y",OR(AND(ISNUMBER(EW13),EW13=0),EW14&lt;&gt;0)),"Complete","WIP"))),"")</f>
        <v/>
      </c>
      <c r="ET47" s="200"/>
      <c r="EU47" s="201" t="str">
        <f t="shared" ref="EU47" si="3509">IF(EW$2=5,IF(OR(AND(ISNUMBER($L27),$L27=0),AND(ISNUMBER(EW27),EW27=0)),"NIU",IF(AND(SUM(ET21:EU24)=0,EW28=0),"empty",IF(AND(ET30="Y",EU30="Y",EV30="Y",EW30="Y",OR(AND(ISNUMBER(EW27),EW27=0),EW28&lt;&gt;0)),"Complete","WIP"))),"")</f>
        <v/>
      </c>
      <c r="EV47" s="201"/>
      <c r="EW47" s="202" t="str">
        <f t="shared" ref="EW47" si="3510">IF(EW$2=5,IF(OR(AND(ISNUMBER($L41),$L41=0),AND(ISNUMBER(EW41),EW41=0)),"NIU",IF(AND(SUM(ET35:EU38)=0,EW42=0),"empty",IF(AND(ET44="Y",EU44="Y",EV44="Y",EW44="Y",OR(AND(ISNUMBER(EW41),EW41=0),EW42&lt;&gt;0)),"Complete","WIP"))),"")</f>
        <v/>
      </c>
      <c r="EX47" s="62"/>
      <c r="EY47" s="200" t="str">
        <f t="shared" ref="EY47" si="3511">IF(FC$2=5,IF(OR(AND(ISNUMBER($L13),$L13=0),AND(ISNUMBER(FC13),FC13=0)),"NIU",IF(AND(SUM(EZ7:FA10)=0,FC14=0),"empty",IF(AND(EZ16="Y",FA16="Y",FB16="Y",FC16="Y",OR(AND(ISNUMBER(FC13),FC13=0),FC14&lt;&gt;0)),"Complete","WIP"))),"")</f>
        <v/>
      </c>
      <c r="EZ47" s="200"/>
      <c r="FA47" s="201" t="str">
        <f t="shared" ref="FA47" si="3512">IF(FC$2=5,IF(OR(AND(ISNUMBER($L27),$L27=0),AND(ISNUMBER(FC27),FC27=0)),"NIU",IF(AND(SUM(EZ21:FA24)=0,FC28=0),"empty",IF(AND(EZ30="Y",FA30="Y",FB30="Y",FC30="Y",OR(AND(ISNUMBER(FC27),FC27=0),FC28&lt;&gt;0)),"Complete","WIP"))),"")</f>
        <v/>
      </c>
      <c r="FB47" s="201"/>
      <c r="FC47" s="202" t="str">
        <f t="shared" ref="FC47" si="3513">IF(FC$2=5,IF(OR(AND(ISNUMBER($L41),$L41=0),AND(ISNUMBER(FC41),FC41=0)),"NIU",IF(AND(SUM(EZ35:FA38)=0,FC42=0),"empty",IF(AND(EZ44="Y",FA44="Y",FB44="Y",FC44="Y",OR(AND(ISNUMBER(FC41),FC41=0),FC42&lt;&gt;0)),"Complete","WIP"))),"")</f>
        <v/>
      </c>
      <c r="FD47" s="62"/>
      <c r="FE47" s="200" t="str">
        <f t="shared" ref="FE47" si="3514">IF(FI$2=5,IF(OR(AND(ISNUMBER($L13),$L13=0),AND(ISNUMBER(FI13),FI13=0)),"NIU",IF(AND(SUM(FF7:FG10)=0,FI14=0),"empty",IF(AND(FF16="Y",FG16="Y",FH16="Y",FI16="Y",OR(AND(ISNUMBER(FI13),FI13=0),FI14&lt;&gt;0)),"Complete","WIP"))),"")</f>
        <v/>
      </c>
      <c r="FF47" s="200"/>
      <c r="FG47" s="201" t="str">
        <f t="shared" ref="FG47" si="3515">IF(FI$2=5,IF(OR(AND(ISNUMBER($L27),$L27=0),AND(ISNUMBER(FI27),FI27=0)),"NIU",IF(AND(SUM(FF21:FG24)=0,FI28=0),"empty",IF(AND(FF30="Y",FG30="Y",FH30="Y",FI30="Y",OR(AND(ISNUMBER(FI27),FI27=0),FI28&lt;&gt;0)),"Complete","WIP"))),"")</f>
        <v/>
      </c>
      <c r="FH47" s="201"/>
      <c r="FI47" s="202" t="str">
        <f t="shared" ref="FI47" si="3516">IF(FI$2=5,IF(OR(AND(ISNUMBER($L41),$L41=0),AND(ISNUMBER(FI41),FI41=0)),"NIU",IF(AND(SUM(FF35:FG38)=0,FI42=0),"empty",IF(AND(FF44="Y",FG44="Y",FH44="Y",FI44="Y",OR(AND(ISNUMBER(FI41),FI41=0),FI42&lt;&gt;0)),"Complete","WIP"))),"")</f>
        <v/>
      </c>
      <c r="FJ47" s="62"/>
      <c r="FK47" s="200" t="str">
        <f t="shared" ref="FK47" si="3517">IF(FO$2=5,IF(OR(AND(ISNUMBER($L13),$L13=0),AND(ISNUMBER(FO13),FO13=0)),"NIU",IF(AND(SUM(FL7:FM10)=0,FO14=0),"empty",IF(AND(FL16="Y",FM16="Y",FN16="Y",FO16="Y",OR(AND(ISNUMBER(FO13),FO13=0),FO14&lt;&gt;0)),"Complete","WIP"))),"")</f>
        <v/>
      </c>
      <c r="FL47" s="200"/>
      <c r="FM47" s="201" t="str">
        <f t="shared" ref="FM47" si="3518">IF(FO$2=5,IF(OR(AND(ISNUMBER($L27),$L27=0),AND(ISNUMBER(FO27),FO27=0)),"NIU",IF(AND(SUM(FL21:FM24)=0,FO28=0),"empty",IF(AND(FL30="Y",FM30="Y",FN30="Y",FO30="Y",OR(AND(ISNUMBER(FO27),FO27=0),FO28&lt;&gt;0)),"Complete","WIP"))),"")</f>
        <v/>
      </c>
      <c r="FN47" s="201"/>
      <c r="FO47" s="202" t="str">
        <f t="shared" ref="FO47" si="3519">IF(FO$2=5,IF(OR(AND(ISNUMBER($L41),$L41=0),AND(ISNUMBER(FO41),FO41=0)),"NIU",IF(AND(SUM(FL35:FM38)=0,FO42=0),"empty",IF(AND(FL44="Y",FM44="Y",FN44="Y",FO44="Y",OR(AND(ISNUMBER(FO41),FO41=0),FO42&lt;&gt;0)),"Complete","WIP"))),"")</f>
        <v/>
      </c>
      <c r="FP47" s="62"/>
      <c r="FQ47" s="200" t="str">
        <f t="shared" ref="FQ47" si="3520">IF(FU$2=5,IF(OR(AND(ISNUMBER($L13),$L13=0),AND(ISNUMBER(FU13),FU13=0)),"NIU",IF(AND(SUM(FR7:FS10)=0,FU14=0),"empty",IF(AND(FR16="Y",FS16="Y",FT16="Y",FU16="Y",OR(AND(ISNUMBER(FU13),FU13=0),FU14&lt;&gt;0)),"Complete","WIP"))),"")</f>
        <v/>
      </c>
      <c r="FR47" s="200"/>
      <c r="FS47" s="201" t="str">
        <f t="shared" ref="FS47" si="3521">IF(FU$2=5,IF(OR(AND(ISNUMBER($L27),$L27=0),AND(ISNUMBER(FU27),FU27=0)),"NIU",IF(AND(SUM(FR21:FS24)=0,FU28=0),"empty",IF(AND(FR30="Y",FS30="Y",FT30="Y",FU30="Y",OR(AND(ISNUMBER(FU27),FU27=0),FU28&lt;&gt;0)),"Complete","WIP"))),"")</f>
        <v/>
      </c>
      <c r="FT47" s="201"/>
      <c r="FU47" s="202" t="str">
        <f t="shared" ref="FU47" si="3522">IF(FU$2=5,IF(OR(AND(ISNUMBER($L41),$L41=0),AND(ISNUMBER(FU41),FU41=0)),"NIU",IF(AND(SUM(FR35:FS38)=0,FU42=0),"empty",IF(AND(FR44="Y",FS44="Y",FT44="Y",FU44="Y",OR(AND(ISNUMBER(FU41),FU41=0),FU42&lt;&gt;0)),"Complete","WIP"))),"")</f>
        <v/>
      </c>
      <c r="FV47" s="62"/>
      <c r="FW47" s="200" t="str">
        <f t="shared" ref="FW47" si="3523">IF(GA$2=5,IF(OR(AND(ISNUMBER($L13),$L13=0),AND(ISNUMBER(GA13),GA13=0)),"NIU",IF(AND(SUM(FX7:FY10)=0,GA14=0),"empty",IF(AND(FX16="Y",FY16="Y",FZ16="Y",GA16="Y",OR(AND(ISNUMBER(GA13),GA13=0),GA14&lt;&gt;0)),"Complete","WIP"))),"")</f>
        <v/>
      </c>
      <c r="FX47" s="200"/>
      <c r="FY47" s="201" t="str">
        <f t="shared" ref="FY47" si="3524">IF(GA$2=5,IF(OR(AND(ISNUMBER($L27),$L27=0),AND(ISNUMBER(GA27),GA27=0)),"NIU",IF(AND(SUM(FX21:FY24)=0,GA28=0),"empty",IF(AND(FX30="Y",FY30="Y",FZ30="Y",GA30="Y",OR(AND(ISNUMBER(GA27),GA27=0),GA28&lt;&gt;0)),"Complete","WIP"))),"")</f>
        <v/>
      </c>
      <c r="FZ47" s="201"/>
      <c r="GA47" s="202" t="str">
        <f t="shared" ref="GA47" si="3525">IF(GA$2=5,IF(OR(AND(ISNUMBER($L41),$L41=0),AND(ISNUMBER(GA41),GA41=0)),"NIU",IF(AND(SUM(FX35:FY38)=0,GA42=0),"empty",IF(AND(FX44="Y",FY44="Y",FZ44="Y",GA44="Y",OR(AND(ISNUMBER(GA41),GA41=0),GA42&lt;&gt;0)),"Complete","WIP"))),"")</f>
        <v/>
      </c>
      <c r="GB47" s="62"/>
      <c r="GC47" s="200" t="str">
        <f t="shared" ref="GC47" si="3526">IF(GG$2=5,IF(OR(AND(ISNUMBER($L13),$L13=0),AND(ISNUMBER(GG13),GG13=0)),"NIU",IF(AND(SUM(GD7:GE10)=0,GG14=0),"empty",IF(AND(GD16="Y",GE16="Y",GF16="Y",GG16="Y",OR(AND(ISNUMBER(GG13),GG13=0),GG14&lt;&gt;0)),"Complete","WIP"))),"")</f>
        <v/>
      </c>
      <c r="GD47" s="200"/>
      <c r="GE47" s="201" t="str">
        <f t="shared" ref="GE47" si="3527">IF(GG$2=5,IF(OR(AND(ISNUMBER($L27),$L27=0),AND(ISNUMBER(GG27),GG27=0)),"NIU",IF(AND(SUM(GD21:GE24)=0,GG28=0),"empty",IF(AND(GD30="Y",GE30="Y",GF30="Y",GG30="Y",OR(AND(ISNUMBER(GG27),GG27=0),GG28&lt;&gt;0)),"Complete","WIP"))),"")</f>
        <v/>
      </c>
      <c r="GF47" s="201"/>
      <c r="GG47" s="202" t="str">
        <f t="shared" ref="GG47" si="3528">IF(GG$2=5,IF(OR(AND(ISNUMBER($L41),$L41=0),AND(ISNUMBER(GG41),GG41=0)),"NIU",IF(AND(SUM(GD35:GE38)=0,GG42=0),"empty",IF(AND(GD44="Y",GE44="Y",GF44="Y",GG44="Y",OR(AND(ISNUMBER(GG41),GG41=0),GG42&lt;&gt;0)),"Complete","WIP"))),"")</f>
        <v/>
      </c>
      <c r="GH47" s="62"/>
      <c r="GI47" s="200" t="str">
        <f t="shared" ref="GI47" si="3529">IF(GM$2=5,IF(OR(AND(ISNUMBER($L13),$L13=0),AND(ISNUMBER(GM13),GM13=0)),"NIU",IF(AND(SUM(GJ7:GK10)=0,GM14=0),"empty",IF(AND(GJ16="Y",GK16="Y",GL16="Y",GM16="Y",OR(AND(ISNUMBER(GM13),GM13=0),GM14&lt;&gt;0)),"Complete","WIP"))),"")</f>
        <v/>
      </c>
      <c r="GJ47" s="200"/>
      <c r="GK47" s="201" t="str">
        <f t="shared" ref="GK47" si="3530">IF(GM$2=5,IF(OR(AND(ISNUMBER($L27),$L27=0),AND(ISNUMBER(GM27),GM27=0)),"NIU",IF(AND(SUM(GJ21:GK24)=0,GM28=0),"empty",IF(AND(GJ30="Y",GK30="Y",GL30="Y",GM30="Y",OR(AND(ISNUMBER(GM27),GM27=0),GM28&lt;&gt;0)),"Complete","WIP"))),"")</f>
        <v/>
      </c>
      <c r="GL47" s="201"/>
      <c r="GM47" s="202" t="str">
        <f t="shared" ref="GM47" si="3531">IF(GM$2=5,IF(OR(AND(ISNUMBER($L41),$L41=0),AND(ISNUMBER(GM41),GM41=0)),"NIU",IF(AND(SUM(GJ35:GK38)=0,GM42=0),"empty",IF(AND(GJ44="Y",GK44="Y",GL44="Y",GM44="Y",OR(AND(ISNUMBER(GM41),GM41=0),GM42&lt;&gt;0)),"Complete","WIP"))),"")</f>
        <v/>
      </c>
      <c r="GN47" s="62"/>
      <c r="GO47" s="200" t="str">
        <f t="shared" ref="GO47" si="3532">IF(GS$2=5,IF(OR(AND(ISNUMBER($L13),$L13=0),AND(ISNUMBER(GS13),GS13=0)),"NIU",IF(AND(SUM(GP7:GQ10)=0,GS14=0),"empty",IF(AND(GP16="Y",GQ16="Y",GR16="Y",GS16="Y",OR(AND(ISNUMBER(GS13),GS13=0),GS14&lt;&gt;0)),"Complete","WIP"))),"")</f>
        <v/>
      </c>
      <c r="GP47" s="200"/>
      <c r="GQ47" s="201" t="str">
        <f t="shared" ref="GQ47" si="3533">IF(GS$2=5,IF(OR(AND(ISNUMBER($L27),$L27=0),AND(ISNUMBER(GS27),GS27=0)),"NIU",IF(AND(SUM(GP21:GQ24)=0,GS28=0),"empty",IF(AND(GP30="Y",GQ30="Y",GR30="Y",GS30="Y",OR(AND(ISNUMBER(GS27),GS27=0),GS28&lt;&gt;0)),"Complete","WIP"))),"")</f>
        <v/>
      </c>
      <c r="GR47" s="201"/>
      <c r="GS47" s="202" t="str">
        <f t="shared" ref="GS47" si="3534">IF(GS$2=5,IF(OR(AND(ISNUMBER($L41),$L41=0),AND(ISNUMBER(GS41),GS41=0)),"NIU",IF(AND(SUM(GP35:GQ38)=0,GS42=0),"empty",IF(AND(GP44="Y",GQ44="Y",GR44="Y",GS44="Y",OR(AND(ISNUMBER(GS41),GS41=0),GS42&lt;&gt;0)),"Complete","WIP"))),"")</f>
        <v/>
      </c>
      <c r="GT47" s="62"/>
      <c r="GU47" s="200" t="str">
        <f t="shared" ref="GU47" si="3535">IF(GY$2=5,IF(OR(AND(ISNUMBER($L13),$L13=0),AND(ISNUMBER(GY13),GY13=0)),"NIU",IF(AND(SUM(GV7:GW10)=0,GY14=0),"empty",IF(AND(GV16="Y",GW16="Y",GX16="Y",GY16="Y",OR(AND(ISNUMBER(GY13),GY13=0),GY14&lt;&gt;0)),"Complete","WIP"))),"")</f>
        <v/>
      </c>
      <c r="GV47" s="200"/>
      <c r="GW47" s="201" t="str">
        <f t="shared" ref="GW47" si="3536">IF(GY$2=5,IF(OR(AND(ISNUMBER($L27),$L27=0),AND(ISNUMBER(GY27),GY27=0)),"NIU",IF(AND(SUM(GV21:GW24)=0,GY28=0),"empty",IF(AND(GV30="Y",GW30="Y",GX30="Y",GY30="Y",OR(AND(ISNUMBER(GY27),GY27=0),GY28&lt;&gt;0)),"Complete","WIP"))),"")</f>
        <v/>
      </c>
      <c r="GX47" s="201"/>
      <c r="GY47" s="202" t="str">
        <f t="shared" ref="GY47" si="3537">IF(GY$2=5,IF(OR(AND(ISNUMBER($L41),$L41=0),AND(ISNUMBER(GY41),GY41=0)),"NIU",IF(AND(SUM(GV35:GW38)=0,GY42=0),"empty",IF(AND(GV44="Y",GW44="Y",GX44="Y",GY44="Y",OR(AND(ISNUMBER(GY41),GY41=0),GY42&lt;&gt;0)),"Complete","WIP"))),"")</f>
        <v/>
      </c>
      <c r="GZ47" s="62"/>
      <c r="HA47" s="200" t="str">
        <f t="shared" ref="HA47" si="3538">IF(HE$2=5,IF(OR(AND(ISNUMBER($L13),$L13=0),AND(ISNUMBER(HE13),HE13=0)),"NIU",IF(AND(SUM(HB7:HC10)=0,HE14=0),"empty",IF(AND(HB16="Y",HC16="Y",HD16="Y",HE16="Y",OR(AND(ISNUMBER(HE13),HE13=0),HE14&lt;&gt;0)),"Complete","WIP"))),"")</f>
        <v/>
      </c>
      <c r="HB47" s="200"/>
      <c r="HC47" s="201" t="str">
        <f t="shared" ref="HC47" si="3539">IF(HE$2=5,IF(OR(AND(ISNUMBER($L27),$L27=0),AND(ISNUMBER(HE27),HE27=0)),"NIU",IF(AND(SUM(HB21:HC24)=0,HE28=0),"empty",IF(AND(HB30="Y",HC30="Y",HD30="Y",HE30="Y",OR(AND(ISNUMBER(HE27),HE27=0),HE28&lt;&gt;0)),"Complete","WIP"))),"")</f>
        <v/>
      </c>
      <c r="HD47" s="201"/>
      <c r="HE47" s="202" t="str">
        <f t="shared" ref="HE47" si="3540">IF(HE$2=5,IF(OR(AND(ISNUMBER($L41),$L41=0),AND(ISNUMBER(HE41),HE41=0)),"NIU",IF(AND(SUM(HB35:HC38)=0,HE42=0),"empty",IF(AND(HB44="Y",HC44="Y",HD44="Y",HE44="Y",OR(AND(ISNUMBER(HE41),HE41=0),HE42&lt;&gt;0)),"Complete","WIP"))),"")</f>
        <v/>
      </c>
      <c r="HF47" s="62"/>
      <c r="HG47" s="200" t="str">
        <f t="shared" ref="HG47" si="3541">IF(HK$2=5,IF(OR(AND(ISNUMBER($L13),$L13=0),AND(ISNUMBER(HK13),HK13=0)),"NIU",IF(AND(SUM(HH7:HI10)=0,HK14=0),"empty",IF(AND(HH16="Y",HI16="Y",HJ16="Y",HK16="Y",OR(AND(ISNUMBER(HK13),HK13=0),HK14&lt;&gt;0)),"Complete","WIP"))),"")</f>
        <v/>
      </c>
      <c r="HH47" s="200"/>
      <c r="HI47" s="201" t="str">
        <f t="shared" ref="HI47" si="3542">IF(HK$2=5,IF(OR(AND(ISNUMBER($L27),$L27=0),AND(ISNUMBER(HK27),HK27=0)),"NIU",IF(AND(SUM(HH21:HI24)=0,HK28=0),"empty",IF(AND(HH30="Y",HI30="Y",HJ30="Y",HK30="Y",OR(AND(ISNUMBER(HK27),HK27=0),HK28&lt;&gt;0)),"Complete","WIP"))),"")</f>
        <v/>
      </c>
      <c r="HJ47" s="201"/>
      <c r="HK47" s="202" t="str">
        <f t="shared" ref="HK47" si="3543">IF(HK$2=5,IF(OR(AND(ISNUMBER($L41),$L41=0),AND(ISNUMBER(HK41),HK41=0)),"NIU",IF(AND(SUM(HH35:HI38)=0,HK42=0),"empty",IF(AND(HH44="Y",HI44="Y",HJ44="Y",HK44="Y",OR(AND(ISNUMBER(HK41),HK41=0),HK42&lt;&gt;0)),"Complete","WIP"))),"")</f>
        <v/>
      </c>
      <c r="HL47" s="62"/>
      <c r="HM47" s="200" t="str">
        <f t="shared" ref="HM47" si="3544">IF(HQ$2=5,IF(OR(AND(ISNUMBER($L13),$L13=0),AND(ISNUMBER(HQ13),HQ13=0)),"NIU",IF(AND(SUM(HN7:HO10)=0,HQ14=0),"empty",IF(AND(HN16="Y",HO16="Y",HP16="Y",HQ16="Y",OR(AND(ISNUMBER(HQ13),HQ13=0),HQ14&lt;&gt;0)),"Complete","WIP"))),"")</f>
        <v/>
      </c>
      <c r="HN47" s="200"/>
      <c r="HO47" s="201" t="str">
        <f t="shared" ref="HO47" si="3545">IF(HQ$2=5,IF(OR(AND(ISNUMBER($L27),$L27=0),AND(ISNUMBER(HQ27),HQ27=0)),"NIU",IF(AND(SUM(HN21:HO24)=0,HQ28=0),"empty",IF(AND(HN30="Y",HO30="Y",HP30="Y",HQ30="Y",OR(AND(ISNUMBER(HQ27),HQ27=0),HQ28&lt;&gt;0)),"Complete","WIP"))),"")</f>
        <v/>
      </c>
      <c r="HP47" s="201"/>
      <c r="HQ47" s="202" t="str">
        <f t="shared" ref="HQ47" si="3546">IF(HQ$2=5,IF(OR(AND(ISNUMBER($L41),$L41=0),AND(ISNUMBER(HQ41),HQ41=0)),"NIU",IF(AND(SUM(HN35:HO38)=0,HQ42=0),"empty",IF(AND(HN44="Y",HO44="Y",HP44="Y",HQ44="Y",OR(AND(ISNUMBER(HQ41),HQ41=0),HQ42&lt;&gt;0)),"Complete","WIP"))),"")</f>
        <v/>
      </c>
      <c r="HR47" s="62"/>
      <c r="HS47" s="200" t="str">
        <f t="shared" ref="HS47" si="3547">IF(HW$2=5,IF(OR(AND(ISNUMBER($L13),$L13=0),AND(ISNUMBER(HW13),HW13=0)),"NIU",IF(AND(SUM(HT7:HU10)=0,HW14=0),"empty",IF(AND(HT16="Y",HU16="Y",HV16="Y",HW16="Y",OR(AND(ISNUMBER(HW13),HW13=0),HW14&lt;&gt;0)),"Complete","WIP"))),"")</f>
        <v/>
      </c>
      <c r="HT47" s="200"/>
      <c r="HU47" s="201" t="str">
        <f t="shared" ref="HU47" si="3548">IF(HW$2=5,IF(OR(AND(ISNUMBER($L27),$L27=0),AND(ISNUMBER(HW27),HW27=0)),"NIU",IF(AND(SUM(HT21:HU24)=0,HW28=0),"empty",IF(AND(HT30="Y",HU30="Y",HV30="Y",HW30="Y",OR(AND(ISNUMBER(HW27),HW27=0),HW28&lt;&gt;0)),"Complete","WIP"))),"")</f>
        <v/>
      </c>
      <c r="HV47" s="201"/>
      <c r="HW47" s="202" t="str">
        <f t="shared" ref="HW47" si="3549">IF(HW$2=5,IF(OR(AND(ISNUMBER($L41),$L41=0),AND(ISNUMBER(HW41),HW41=0)),"NIU",IF(AND(SUM(HT35:HU38)=0,HW42=0),"empty",IF(AND(HT44="Y",HU44="Y",HV44="Y",HW44="Y",OR(AND(ISNUMBER(HW41),HW41=0),HW42&lt;&gt;0)),"Complete","WIP"))),"")</f>
        <v/>
      </c>
      <c r="HX47" s="62"/>
      <c r="HY47" s="200" t="str">
        <f t="shared" ref="HY47" si="3550">IF(IC$2=5,IF(OR(AND(ISNUMBER($L13),$L13=0),AND(ISNUMBER(IC13),IC13=0)),"NIU",IF(AND(SUM(HZ7:IA10)=0,IC14=0),"empty",IF(AND(HZ16="Y",IA16="Y",IB16="Y",IC16="Y",OR(AND(ISNUMBER(IC13),IC13=0),IC14&lt;&gt;0)),"Complete","WIP"))),"")</f>
        <v/>
      </c>
      <c r="HZ47" s="200"/>
      <c r="IA47" s="201" t="str">
        <f t="shared" ref="IA47" si="3551">IF(IC$2=5,IF(OR(AND(ISNUMBER($L27),$L27=0),AND(ISNUMBER(IC27),IC27=0)),"NIU",IF(AND(SUM(HZ21:IA24)=0,IC28=0),"empty",IF(AND(HZ30="Y",IA30="Y",IB30="Y",IC30="Y",OR(AND(ISNUMBER(IC27),IC27=0),IC28&lt;&gt;0)),"Complete","WIP"))),"")</f>
        <v/>
      </c>
      <c r="IB47" s="201"/>
      <c r="IC47" s="202" t="str">
        <f t="shared" ref="IC47" si="3552">IF(IC$2=5,IF(OR(AND(ISNUMBER($L41),$L41=0),AND(ISNUMBER(IC41),IC41=0)),"NIU",IF(AND(SUM(HZ35:IA38)=0,IC42=0),"empty",IF(AND(HZ44="Y",IA44="Y",IB44="Y",IC44="Y",OR(AND(ISNUMBER(IC41),IC41=0),IC42&lt;&gt;0)),"Complete","WIP"))),"")</f>
        <v/>
      </c>
      <c r="ID47" s="62"/>
      <c r="IE47" s="200" t="str">
        <f t="shared" ref="IE47" si="3553">IF(II$2=5,IF(OR(AND(ISNUMBER($L13),$L13=0),AND(ISNUMBER(II13),II13=0)),"NIU",IF(AND(SUM(IF7:IG10)=0,II14=0),"empty",IF(AND(IF16="Y",IG16="Y",IH16="Y",II16="Y",OR(AND(ISNUMBER(II13),II13=0),II14&lt;&gt;0)),"Complete","WIP"))),"")</f>
        <v/>
      </c>
      <c r="IF47" s="200"/>
      <c r="IG47" s="201" t="str">
        <f t="shared" ref="IG47" si="3554">IF(II$2=5,IF(OR(AND(ISNUMBER($L27),$L27=0),AND(ISNUMBER(II27),II27=0)),"NIU",IF(AND(SUM(IF21:IG24)=0,II28=0),"empty",IF(AND(IF30="Y",IG30="Y",IH30="Y",II30="Y",OR(AND(ISNUMBER(II27),II27=0),II28&lt;&gt;0)),"Complete","WIP"))),"")</f>
        <v/>
      </c>
      <c r="IH47" s="201"/>
      <c r="II47" s="202" t="str">
        <f t="shared" ref="II47" si="3555">IF(II$2=5,IF(OR(AND(ISNUMBER($L41),$L41=0),AND(ISNUMBER(II41),II41=0)),"NIU",IF(AND(SUM(IF35:IG38)=0,II42=0),"empty",IF(AND(IF44="Y",IG44="Y",IH44="Y",II44="Y",OR(AND(ISNUMBER(II41),II41=0),II42&lt;&gt;0)),"Complete","WIP"))),"")</f>
        <v/>
      </c>
      <c r="IJ47" s="62"/>
      <c r="IK47" s="200" t="str">
        <f t="shared" ref="IK47" si="3556">IF(IO$2=5,IF(OR(AND(ISNUMBER($L13),$L13=0),AND(ISNUMBER(IO13),IO13=0)),"NIU",IF(AND(SUM(IL7:IM10)=0,IO14=0),"empty",IF(AND(IL16="Y",IM16="Y",IN16="Y",IO16="Y",OR(AND(ISNUMBER(IO13),IO13=0),IO14&lt;&gt;0)),"Complete","WIP"))),"")</f>
        <v/>
      </c>
      <c r="IL47" s="200"/>
      <c r="IM47" s="201" t="str">
        <f t="shared" ref="IM47" si="3557">IF(IO$2=5,IF(OR(AND(ISNUMBER($L27),$L27=0),AND(ISNUMBER(IO27),IO27=0)),"NIU",IF(AND(SUM(IL21:IM24)=0,IO28=0),"empty",IF(AND(IL30="Y",IM30="Y",IN30="Y",IO30="Y",OR(AND(ISNUMBER(IO27),IO27=0),IO28&lt;&gt;0)),"Complete","WIP"))),"")</f>
        <v/>
      </c>
      <c r="IN47" s="201"/>
      <c r="IO47" s="202" t="str">
        <f t="shared" ref="IO47" si="3558">IF(IO$2=5,IF(OR(AND(ISNUMBER($L41),$L41=0),AND(ISNUMBER(IO41),IO41=0)),"NIU",IF(AND(SUM(IL35:IM38)=0,IO42=0),"empty",IF(AND(IL44="Y",IM44="Y",IN44="Y",IO44="Y",OR(AND(ISNUMBER(IO41),IO41=0),IO42&lt;&gt;0)),"Complete","WIP"))),"")</f>
        <v/>
      </c>
      <c r="IP47" s="62"/>
      <c r="IQ47" s="200" t="str">
        <f t="shared" ref="IQ47" si="3559">IF(IU$2=5,IF(OR(AND(ISNUMBER($L13),$L13=0),AND(ISNUMBER(IU13),IU13=0)),"NIU",IF(AND(SUM(IR7:IS10)=0,IU14=0),"empty",IF(AND(IR16="Y",IS16="Y",IT16="Y",IU16="Y",OR(AND(ISNUMBER(IU13),IU13=0),IU14&lt;&gt;0)),"Complete","WIP"))),"")</f>
        <v/>
      </c>
      <c r="IR47" s="200"/>
      <c r="IS47" s="201" t="str">
        <f t="shared" ref="IS47" si="3560">IF(IU$2=5,IF(OR(AND(ISNUMBER($L27),$L27=0),AND(ISNUMBER(IU27),IU27=0)),"NIU",IF(AND(SUM(IR21:IS24)=0,IU28=0),"empty",IF(AND(IR30="Y",IS30="Y",IT30="Y",IU30="Y",OR(AND(ISNUMBER(IU27),IU27=0),IU28&lt;&gt;0)),"Complete","WIP"))),"")</f>
        <v/>
      </c>
      <c r="IT47" s="201"/>
      <c r="IU47" s="202" t="str">
        <f t="shared" ref="IU47" si="3561">IF(IU$2=5,IF(OR(AND(ISNUMBER($L41),$L41=0),AND(ISNUMBER(IU41),IU41=0)),"NIU",IF(AND(SUM(IR35:IS38)=0,IU42=0),"empty",IF(AND(IR44="Y",IS44="Y",IT44="Y",IU44="Y",OR(AND(ISNUMBER(IU41),IU41=0),IU42&lt;&gt;0)),"Complete","WIP"))),"")</f>
        <v/>
      </c>
      <c r="IV47" s="62"/>
      <c r="IW47" s="200" t="str">
        <f t="shared" ref="IW47" si="3562">IF(JA$2=5,IF(OR(AND(ISNUMBER($L13),$L13=0),AND(ISNUMBER(JA13),JA13=0)),"NIU",IF(AND(SUM(IX7:IY10)=0,JA14=0),"empty",IF(AND(IX16="Y",IY16="Y",IZ16="Y",JA16="Y",OR(AND(ISNUMBER(JA13),JA13=0),JA14&lt;&gt;0)),"Complete","WIP"))),"")</f>
        <v/>
      </c>
      <c r="IX47" s="200"/>
      <c r="IY47" s="201" t="str">
        <f t="shared" ref="IY47" si="3563">IF(JA$2=5,IF(OR(AND(ISNUMBER($L27),$L27=0),AND(ISNUMBER(JA27),JA27=0)),"NIU",IF(AND(SUM(IX21:IY24)=0,JA28=0),"empty",IF(AND(IX30="Y",IY30="Y",IZ30="Y",JA30="Y",OR(AND(ISNUMBER(JA27),JA27=0),JA28&lt;&gt;0)),"Complete","WIP"))),"")</f>
        <v/>
      </c>
      <c r="IZ47" s="201"/>
      <c r="JA47" s="202" t="str">
        <f t="shared" ref="JA47" si="3564">IF(JA$2=5,IF(OR(AND(ISNUMBER($L41),$L41=0),AND(ISNUMBER(JA41),JA41=0)),"NIU",IF(AND(SUM(IX35:IY38)=0,JA42=0),"empty",IF(AND(IX44="Y",IY44="Y",IZ44="Y",JA44="Y",OR(AND(ISNUMBER(JA41),JA41=0),JA42&lt;&gt;0)),"Complete","WIP"))),"")</f>
        <v/>
      </c>
      <c r="JB47" s="62"/>
      <c r="JC47" s="200" t="str">
        <f t="shared" ref="JC47" si="3565">IF(JG$2=5,IF(OR(AND(ISNUMBER($L13),$L13=0),AND(ISNUMBER(JG13),JG13=0)),"NIU",IF(AND(SUM(JD7:JE10)=0,JG14=0),"empty",IF(AND(JD16="Y",JE16="Y",JF16="Y",JG16="Y",OR(AND(ISNUMBER(JG13),JG13=0),JG14&lt;&gt;0)),"Complete","WIP"))),"")</f>
        <v/>
      </c>
      <c r="JD47" s="200"/>
      <c r="JE47" s="201" t="str">
        <f t="shared" ref="JE47" si="3566">IF(JG$2=5,IF(OR(AND(ISNUMBER($L27),$L27=0),AND(ISNUMBER(JG27),JG27=0)),"NIU",IF(AND(SUM(JD21:JE24)=0,JG28=0),"empty",IF(AND(JD30="Y",JE30="Y",JF30="Y",JG30="Y",OR(AND(ISNUMBER(JG27),JG27=0),JG28&lt;&gt;0)),"Complete","WIP"))),"")</f>
        <v/>
      </c>
      <c r="JF47" s="201"/>
      <c r="JG47" s="202" t="str">
        <f t="shared" ref="JG47" si="3567">IF(JG$2=5,IF(OR(AND(ISNUMBER($L41),$L41=0),AND(ISNUMBER(JG41),JG41=0)),"NIU",IF(AND(SUM(JD35:JE38)=0,JG42=0),"empty",IF(AND(JD44="Y",JE44="Y",JF44="Y",JG44="Y",OR(AND(ISNUMBER(JG41),JG41=0),JG42&lt;&gt;0)),"Complete","WIP"))),"")</f>
        <v/>
      </c>
      <c r="JH47" s="62"/>
      <c r="JI47" s="62" t="str">
        <f t="shared" ref="JI47" si="3568">IF(JM$2=5,IF(OR(AND(ISNUMBER($L13),$L13=0),AND(ISNUMBER(JM13),JM13=0)),"NIU",IF(AND(SUM(JJ7:JK10)=0,JM14=0),"empty",IF(AND(JJ16="Y",JK16="Y",JL16="Y",JM16="Y",OR(AND(ISNUMBER(JM13),JM13=0),JM14&lt;&gt;0)),"Complete","WIP"))),"")</f>
        <v/>
      </c>
      <c r="JJ47" s="62"/>
      <c r="JK47" s="203" t="str">
        <f t="shared" ref="JK47" si="3569">IF(JM$2=5,IF(OR(AND(ISNUMBER($L27),$L27=0),AND(ISNUMBER(JM27),JM27=0)),"NIU",IF(AND(SUM(JJ21:JK24)=0,JM28=0),"empty",IF(AND(JJ30="Y",JK30="Y",JL30="Y",JM30="Y",OR(AND(ISNUMBER(JM27),JM27=0),JM28&lt;&gt;0)),"Complete","WIP"))),"")</f>
        <v/>
      </c>
      <c r="JL47" s="203"/>
      <c r="JM47" s="202" t="str">
        <f t="shared" ref="JM47" si="3570">IF(JM$2=5,IF(OR(AND(ISNUMBER($L41),$L41=0),AND(ISNUMBER(JM41),JM41=0)),"NIU",IF(AND(SUM(JJ35:JK38)=0,JM42=0),"empty",IF(AND(JJ44="Y",JK44="Y",JL44="Y",JM44="Y",OR(AND(ISNUMBER(JM41),JM41=0),JM42&lt;&gt;0)),"Complete","WIP"))),"")</f>
        <v/>
      </c>
      <c r="JN47" s="62"/>
      <c r="JO47" s="62" t="str">
        <f t="shared" ref="JO47" si="3571">IF(JS$2=5,IF(OR(AND(ISNUMBER($L13),$L13=0),AND(ISNUMBER(JS13),JS13=0)),"NIU",IF(AND(SUM(JP7:JQ10)=0,JS14=0),"empty",IF(AND(JP16="Y",JQ16="Y",JR16="Y",JS16="Y",OR(AND(ISNUMBER(JS13),JS13=0),JS14&lt;&gt;0)),"Complete","WIP"))),"")</f>
        <v/>
      </c>
      <c r="JP47" s="62"/>
      <c r="JQ47" s="203" t="str">
        <f t="shared" ref="JQ47" si="3572">IF(JS$2=5,IF(OR(AND(ISNUMBER($L27),$L27=0),AND(ISNUMBER(JS27),JS27=0)),"NIU",IF(AND(SUM(JP21:JQ24)=0,JS28=0),"empty",IF(AND(JP30="Y",JQ30="Y",JR30="Y",JS30="Y",OR(AND(ISNUMBER(JS27),JS27=0),JS28&lt;&gt;0)),"Complete","WIP"))),"")</f>
        <v/>
      </c>
      <c r="JR47" s="203"/>
      <c r="JS47" s="202" t="str">
        <f t="shared" ref="JS47" si="3573">IF(JS$2=5,IF(OR(AND(ISNUMBER($L41),$L41=0),AND(ISNUMBER(JS41),JS41=0)),"NIU",IF(AND(SUM(JP35:JQ38)=0,JS42=0),"empty",IF(AND(JP44="Y",JQ44="Y",JR44="Y",JS44="Y",OR(AND(ISNUMBER(JS41),JS41=0),JS42&lt;&gt;0)),"Complete","WIP"))),"")</f>
        <v/>
      </c>
      <c r="JT47" s="62"/>
      <c r="JU47" s="62" t="str">
        <f t="shared" ref="JU47" si="3574">IF(JY$2=5,IF(OR(AND(ISNUMBER($L13),$L13=0),AND(ISNUMBER(JY13),JY13=0)),"NIU",IF(AND(SUM(JV7:JW10)=0,JY14=0),"empty",IF(AND(JV16="Y",JW16="Y",JX16="Y",JY16="Y",OR(AND(ISNUMBER(JY13),JY13=0),JY14&lt;&gt;0)),"Complete","WIP"))),"")</f>
        <v/>
      </c>
      <c r="JV47" s="62"/>
      <c r="JW47" s="203" t="str">
        <f t="shared" ref="JW47" si="3575">IF(JY$2=5,IF(OR(AND(ISNUMBER($L27),$L27=0),AND(ISNUMBER(JY27),JY27=0)),"NIU",IF(AND(SUM(JV21:JW24)=0,JY28=0),"empty",IF(AND(JV30="Y",JW30="Y",JX30="Y",JY30="Y",OR(AND(ISNUMBER(JY27),JY27=0),JY28&lt;&gt;0)),"Complete","WIP"))),"")</f>
        <v/>
      </c>
      <c r="JX47" s="203"/>
      <c r="JY47" s="202" t="str">
        <f t="shared" ref="JY47" si="3576">IF(JY$2=5,IF(OR(AND(ISNUMBER($L41),$L41=0),AND(ISNUMBER(JY41),JY41=0)),"NIU",IF(AND(SUM(JV35:JW38)=0,JY42=0),"empty",IF(AND(JV44="Y",JW44="Y",JX44="Y",JY44="Y",OR(AND(ISNUMBER(JY41),JY41=0),JY42&lt;&gt;0)),"Complete","WIP"))),"")</f>
        <v/>
      </c>
      <c r="JZ47" s="62"/>
      <c r="KA47" s="62" t="str">
        <f t="shared" ref="KA47" si="3577">IF(KE$2=5,IF(OR(AND(ISNUMBER($L13),$L13=0),AND(ISNUMBER(KE13),KE13=0)),"NIU",IF(AND(SUM(KB7:KC10)=0,KE14=0),"empty",IF(AND(KB16="Y",KC16="Y",KD16="Y",KE16="Y",OR(AND(ISNUMBER(KE13),KE13=0),KE14&lt;&gt;0)),"Complete","WIP"))),"")</f>
        <v/>
      </c>
      <c r="KB47" s="62"/>
      <c r="KC47" s="203" t="str">
        <f t="shared" ref="KC47" si="3578">IF(KE$2=5,IF(OR(AND(ISNUMBER($L27),$L27=0),AND(ISNUMBER(KE27),KE27=0)),"NIU",IF(AND(SUM(KB21:KC24)=0,KE28=0),"empty",IF(AND(KB30="Y",KC30="Y",KD30="Y",KE30="Y",OR(AND(ISNUMBER(KE27),KE27=0),KE28&lt;&gt;0)),"Complete","WIP"))),"")</f>
        <v/>
      </c>
      <c r="KD47" s="203"/>
      <c r="KE47" s="202" t="str">
        <f t="shared" ref="KE47" si="3579">IF(KE$2=5,IF(OR(AND(ISNUMBER($L41),$L41=0),AND(ISNUMBER(KE41),KE41=0)),"NIU",IF(AND(SUM(KB35:KC38)=0,KE42=0),"empty",IF(AND(KB44="Y",KC44="Y",KD44="Y",KE44="Y",OR(AND(ISNUMBER(KE41),KE41=0),KE42&lt;&gt;0)),"Complete","WIP"))),"")</f>
        <v/>
      </c>
      <c r="KF47" s="62"/>
      <c r="KG47" s="62" t="str">
        <f t="shared" ref="KG47" si="3580">IF(KK$2=5,IF(OR(AND(ISNUMBER($L13),$L13=0),AND(ISNUMBER(KK13),KK13=0)),"NIU",IF(AND(SUM(KH7:KI10)=0,KK14=0),"empty",IF(AND(KH16="Y",KI16="Y",KJ16="Y",KK16="Y",OR(AND(ISNUMBER(KK13),KK13=0),KK14&lt;&gt;0)),"Complete","WIP"))),"")</f>
        <v/>
      </c>
      <c r="KH47" s="62"/>
      <c r="KI47" s="203" t="str">
        <f t="shared" ref="KI47" si="3581">IF(KK$2=5,IF(OR(AND(ISNUMBER($L27),$L27=0),AND(ISNUMBER(KK27),KK27=0)),"NIU",IF(AND(SUM(KH21:KI24)=0,KK28=0),"empty",IF(AND(KH30="Y",KI30="Y",KJ30="Y",KK30="Y",OR(AND(ISNUMBER(KK27),KK27=0),KK28&lt;&gt;0)),"Complete","WIP"))),"")</f>
        <v/>
      </c>
      <c r="KJ47" s="203"/>
      <c r="KK47" s="202" t="str">
        <f t="shared" ref="KK47" si="3582">IF(KK$2=5,IF(OR(AND(ISNUMBER($L41),$L41=0),AND(ISNUMBER(KK41),KK41=0)),"NIU",IF(AND(SUM(KH35:KI38)=0,KK42=0),"empty",IF(AND(KH44="Y",KI44="Y",KJ44="Y",KK44="Y",OR(AND(ISNUMBER(KK41),KK41=0),KK42&lt;&gt;0)),"Complete","WIP"))),"")</f>
        <v/>
      </c>
      <c r="KL47" s="62"/>
      <c r="KM47" s="62" t="str">
        <f t="shared" ref="KM47" si="3583">IF(KQ$2=5,IF(OR(AND(ISNUMBER($L13),$L13=0),AND(ISNUMBER(KQ13),KQ13=0)),"NIU",IF(AND(SUM(KN7:KO10)=0,KQ14=0),"empty",IF(AND(KN16="Y",KO16="Y",KP16="Y",KQ16="Y",OR(AND(ISNUMBER(KQ13),KQ13=0),KQ14&lt;&gt;0)),"Complete","WIP"))),"")</f>
        <v/>
      </c>
      <c r="KN47" s="62"/>
      <c r="KO47" s="203" t="str">
        <f t="shared" ref="KO47" si="3584">IF(KQ$2=5,IF(OR(AND(ISNUMBER($L27),$L27=0),AND(ISNUMBER(KQ27),KQ27=0)),"NIU",IF(AND(SUM(KN21:KO24)=0,KQ28=0),"empty",IF(AND(KN30="Y",KO30="Y",KP30="Y",KQ30="Y",OR(AND(ISNUMBER(KQ27),KQ27=0),KQ28&lt;&gt;0)),"Complete","WIP"))),"")</f>
        <v/>
      </c>
      <c r="KP47" s="203"/>
      <c r="KQ47" s="202" t="str">
        <f t="shared" ref="KQ47" si="3585">IF(KQ$2=5,IF(OR(AND(ISNUMBER($L41),$L41=0),AND(ISNUMBER(KQ41),KQ41=0)),"NIU",IF(AND(SUM(KN35:KO38)=0,KQ42=0),"empty",IF(AND(KN44="Y",KO44="Y",KP44="Y",KQ44="Y",OR(AND(ISNUMBER(KQ41),KQ41=0),KQ42&lt;&gt;0)),"Complete","WIP"))),"")</f>
        <v/>
      </c>
      <c r="KR47" s="62"/>
      <c r="KS47" s="62" t="str">
        <f t="shared" ref="KS47" si="3586">IF(KW$2=5,IF(OR(AND(ISNUMBER($L13),$L13=0),AND(ISNUMBER(KW13),KW13=0)),"NIU",IF(AND(SUM(KT7:KU10)=0,KW14=0),"empty",IF(AND(KT16="Y",KU16="Y",KV16="Y",KW16="Y",OR(AND(ISNUMBER(KW13),KW13=0),KW14&lt;&gt;0)),"Complete","WIP"))),"")</f>
        <v/>
      </c>
      <c r="KT47" s="62"/>
      <c r="KU47" s="203" t="str">
        <f t="shared" ref="KU47" si="3587">IF(KW$2=5,IF(OR(AND(ISNUMBER($L27),$L27=0),AND(ISNUMBER(KW27),KW27=0)),"NIU",IF(AND(SUM(KT21:KU24)=0,KW28=0),"empty",IF(AND(KT30="Y",KU30="Y",KV30="Y",KW30="Y",OR(AND(ISNUMBER(KW27),KW27=0),KW28&lt;&gt;0)),"Complete","WIP"))),"")</f>
        <v/>
      </c>
      <c r="KV47" s="203"/>
      <c r="KW47" s="202" t="str">
        <f t="shared" ref="KW47" si="3588">IF(KW$2=5,IF(OR(AND(ISNUMBER($L41),$L41=0),AND(ISNUMBER(KW41),KW41=0)),"NIU",IF(AND(SUM(KT35:KU38)=0,KW42=0),"empty",IF(AND(KT44="Y",KU44="Y",KV44="Y",KW44="Y",OR(AND(ISNUMBER(KW41),KW41=0),KW42&lt;&gt;0)),"Complete","WIP"))),"")</f>
        <v/>
      </c>
      <c r="KX47" s="62"/>
      <c r="KY47" s="62" t="str">
        <f t="shared" ref="KY47" si="3589">IF(LC$2=5,IF(OR(AND(ISNUMBER($L13),$L13=0),AND(ISNUMBER(LC13),LC13=0)),"NIU",IF(AND(SUM(KZ7:LA10)=0,LC14=0),"empty",IF(AND(KZ16="Y",LA16="Y",LB16="Y",LC16="Y",OR(AND(ISNUMBER(LC13),LC13=0),LC14&lt;&gt;0)),"Complete","WIP"))),"")</f>
        <v/>
      </c>
      <c r="KZ47" s="62"/>
      <c r="LA47" s="203" t="str">
        <f t="shared" ref="LA47" si="3590">IF(LC$2=5,IF(OR(AND(ISNUMBER($L27),$L27=0),AND(ISNUMBER(LC27),LC27=0)),"NIU",IF(AND(SUM(KZ21:LA24)=0,LC28=0),"empty",IF(AND(KZ30="Y",LA30="Y",LB30="Y",LC30="Y",OR(AND(ISNUMBER(LC27),LC27=0),LC28&lt;&gt;0)),"Complete","WIP"))),"")</f>
        <v/>
      </c>
      <c r="LB47" s="203"/>
      <c r="LC47" s="202" t="str">
        <f t="shared" ref="LC47" si="3591">IF(LC$2=5,IF(OR(AND(ISNUMBER($L41),$L41=0),AND(ISNUMBER(LC41),LC41=0)),"NIU",IF(AND(SUM(KZ35:LA38)=0,LC42=0),"empty",IF(AND(KZ44="Y",LA44="Y",LB44="Y",LC44="Y",OR(AND(ISNUMBER(LC41),LC41=0),LC42&lt;&gt;0)),"Complete","WIP"))),"")</f>
        <v/>
      </c>
      <c r="LD47" s="62"/>
    </row>
    <row r="48" spans="1:320" s="213" customFormat="1" ht="12.75" customHeight="1" x14ac:dyDescent="0.2">
      <c r="A48" s="205"/>
      <c r="B48" s="205"/>
      <c r="C48" s="205"/>
      <c r="D48" s="205"/>
      <c r="E48" s="205"/>
      <c r="F48" s="62" t="s">
        <v>77</v>
      </c>
      <c r="G48" s="206"/>
      <c r="H48" s="1124" t="str">
        <f>IF(AND(COUNTIF(47:47,"WIP")=0,SUM(M16,M30,M44)='Part A - Inputs - Sample'!R9*3),IF('Part C - Summary - Sample'!D46&gt;0,"Additional transfers to fund 78 for "&amp;'Part C - Summary - Sample'!E46&amp;" are needed before proceeding.  Click to go to step 10 to see the amounts.",""),"")</f>
        <v/>
      </c>
      <c r="I48" s="1124"/>
      <c r="J48" s="1124"/>
      <c r="K48" s="1124"/>
      <c r="L48" s="1124"/>
      <c r="M48" s="1124"/>
      <c r="N48" s="207"/>
      <c r="O48" s="208"/>
      <c r="P48" s="208"/>
      <c r="Q48" s="214"/>
      <c r="R48" s="214"/>
      <c r="S48" s="211"/>
      <c r="T48" s="211" t="str">
        <f>IF(AND(T$2=4,LEFT($H48,4)="Addi"),"Stop!  Additional transfers needed","")</f>
        <v/>
      </c>
      <c r="U48" s="215"/>
      <c r="V48" s="214"/>
      <c r="W48" s="214"/>
      <c r="X48" s="214"/>
      <c r="Y48" s="211"/>
      <c r="Z48" s="211" t="str">
        <f t="shared" ref="Z48" si="3592">IF(AND(Z$2=4,LEFT($H48,4)="Addi"),"Stop!  Additional transfers needed","")</f>
        <v/>
      </c>
      <c r="AA48" s="215"/>
      <c r="AB48" s="214"/>
      <c r="AC48" s="214"/>
      <c r="AD48" s="214"/>
      <c r="AE48" s="211"/>
      <c r="AF48" s="211" t="str">
        <f t="shared" ref="AF48" si="3593">IF(AND(AF$2=4,LEFT($H48,4)="Addi"),"Stop!  Additional transfers needed","")</f>
        <v/>
      </c>
      <c r="AG48" s="215"/>
      <c r="AH48" s="214"/>
      <c r="AI48" s="214"/>
      <c r="AJ48" s="214"/>
      <c r="AK48" s="211"/>
      <c r="AL48" s="211" t="str">
        <f t="shared" ref="AL48" si="3594">IF(AND(AL$2=4,LEFT($H48,4)="Addi"),"Stop!  Additional transfers needed","")</f>
        <v/>
      </c>
      <c r="AM48" s="215"/>
      <c r="AN48" s="214"/>
      <c r="AO48" s="214"/>
      <c r="AP48" s="214"/>
      <c r="AQ48" s="211"/>
      <c r="AR48" s="211" t="str">
        <f t="shared" ref="AR48" si="3595">IF(AND(AR$2=4,LEFT($H48,4)="Addi"),"Stop!  Additional transfers needed","")</f>
        <v/>
      </c>
      <c r="AS48" s="215"/>
      <c r="AT48" s="214"/>
      <c r="AU48" s="214"/>
      <c r="AV48" s="214"/>
      <c r="AW48" s="211"/>
      <c r="AX48" s="211" t="str">
        <f t="shared" ref="AX48" si="3596">IF(AND(AX$2=4,LEFT($H48,4)="Addi"),"Stop!  Additional transfers needed","")</f>
        <v/>
      </c>
      <c r="AY48" s="215"/>
      <c r="AZ48" s="214"/>
      <c r="BA48" s="214"/>
      <c r="BB48" s="214"/>
      <c r="BC48" s="211"/>
      <c r="BD48" s="211" t="str">
        <f t="shared" ref="BD48" si="3597">IF(AND(BD$2=4,LEFT($H48,4)="Addi"),"Stop!  Additional transfers needed","")</f>
        <v/>
      </c>
      <c r="BE48" s="215"/>
      <c r="BF48" s="214"/>
      <c r="BG48" s="214"/>
      <c r="BH48" s="214"/>
      <c r="BI48" s="211"/>
      <c r="BJ48" s="211" t="str">
        <f t="shared" ref="BJ48" si="3598">IF(AND(BJ$2=4,LEFT($H48,4)="Addi"),"Stop!  Additional transfers needed","")</f>
        <v/>
      </c>
      <c r="BK48" s="215"/>
      <c r="BL48" s="214"/>
      <c r="BM48" s="214"/>
      <c r="BN48" s="214"/>
      <c r="BO48" s="211"/>
      <c r="BP48" s="211" t="str">
        <f t="shared" ref="BP48" si="3599">IF(AND(BP$2=4,LEFT($H48,4)="Addi"),"Stop!  Additional transfers needed","")</f>
        <v/>
      </c>
      <c r="BQ48" s="215"/>
      <c r="BR48" s="214"/>
      <c r="BS48" s="214"/>
      <c r="BT48" s="214"/>
      <c r="BU48" s="211"/>
      <c r="BV48" s="211" t="str">
        <f t="shared" ref="BV48" si="3600">IF(AND(BV$2=4,LEFT($H48,4)="Addi"),"Stop!  Additional transfers needed","")</f>
        <v/>
      </c>
      <c r="BW48" s="215"/>
      <c r="BX48" s="214"/>
      <c r="BY48" s="214"/>
      <c r="BZ48" s="214"/>
      <c r="CA48" s="211"/>
      <c r="CB48" s="211" t="str">
        <f t="shared" ref="CB48" si="3601">IF(AND(CB$2=4,LEFT($H48,4)="Addi"),"Stop!  Additional transfers needed","")</f>
        <v/>
      </c>
      <c r="CC48" s="215"/>
      <c r="CD48" s="214"/>
      <c r="CE48" s="214"/>
      <c r="CF48" s="214"/>
      <c r="CG48" s="211"/>
      <c r="CH48" s="211" t="str">
        <f t="shared" ref="CH48" si="3602">IF(AND(CH$2=4,LEFT($H48,4)="Addi"),"Stop!  Additional transfers needed","")</f>
        <v/>
      </c>
      <c r="CI48" s="215"/>
      <c r="CJ48" s="214"/>
      <c r="CK48" s="214"/>
      <c r="CL48" s="214"/>
      <c r="CM48" s="211"/>
      <c r="CN48" s="211" t="str">
        <f t="shared" ref="CN48" si="3603">IF(AND(CN$2=4,LEFT($H48,4)="Addi"),"Stop!  Additional transfers needed","")</f>
        <v/>
      </c>
      <c r="CO48" s="215"/>
      <c r="CP48" s="214"/>
      <c r="CQ48" s="214"/>
      <c r="CR48" s="214"/>
      <c r="CS48" s="211"/>
      <c r="CT48" s="211" t="str">
        <f t="shared" ref="CT48" si="3604">IF(AND(CT$2=4,LEFT($H48,4)="Addi"),"Stop!  Additional transfers needed","")</f>
        <v/>
      </c>
      <c r="CU48" s="215"/>
      <c r="CV48" s="214"/>
      <c r="CW48" s="214"/>
      <c r="CX48" s="214"/>
      <c r="CY48" s="211"/>
      <c r="CZ48" s="211" t="str">
        <f t="shared" ref="CZ48" si="3605">IF(AND(CZ$2=4,LEFT($H48,4)="Addi"),"Stop!  Additional transfers needed","")</f>
        <v/>
      </c>
      <c r="DA48" s="215"/>
      <c r="DB48" s="214"/>
      <c r="DC48" s="214"/>
      <c r="DD48" s="214"/>
      <c r="DE48" s="211"/>
      <c r="DF48" s="211" t="str">
        <f t="shared" ref="DF48" si="3606">IF(AND(DF$2=4,LEFT($H48,4)="Addi"),"Stop!  Additional transfers needed","")</f>
        <v/>
      </c>
      <c r="DG48" s="215"/>
      <c r="DH48" s="214"/>
      <c r="DI48" s="214"/>
      <c r="DJ48" s="214"/>
      <c r="DK48" s="211"/>
      <c r="DL48" s="211" t="str">
        <f t="shared" ref="DL48" si="3607">IF(AND(DL$2=4,LEFT($H48,4)="Addi"),"Stop!  Additional transfers needed","")</f>
        <v/>
      </c>
      <c r="DM48" s="215"/>
      <c r="DN48" s="214"/>
      <c r="DO48" s="214"/>
      <c r="DP48" s="214"/>
      <c r="DQ48" s="211"/>
      <c r="DR48" s="211" t="str">
        <f t="shared" ref="DR48" si="3608">IF(AND(DR$2=4,LEFT($H48,4)="Addi"),"Stop!  Additional transfers needed","")</f>
        <v/>
      </c>
      <c r="DS48" s="215"/>
      <c r="DT48" s="214"/>
      <c r="DU48" s="214"/>
      <c r="DV48" s="214"/>
      <c r="DW48" s="211"/>
      <c r="DX48" s="211" t="str">
        <f t="shared" ref="DX48" si="3609">IF(AND(DX$2=4,LEFT($H48,4)="Addi"),"Stop!  Additional transfers needed","")</f>
        <v/>
      </c>
      <c r="DY48" s="215"/>
      <c r="DZ48" s="214"/>
      <c r="EA48" s="214"/>
      <c r="EB48" s="214"/>
      <c r="EC48" s="211"/>
      <c r="ED48" s="211" t="str">
        <f t="shared" ref="ED48" si="3610">IF(AND(ED$2=4,LEFT($H48,4)="Addi"),"Stop!  Additional transfers needed","")</f>
        <v/>
      </c>
      <c r="EE48" s="215"/>
      <c r="EF48" s="214"/>
      <c r="EG48" s="214"/>
      <c r="EH48" s="214"/>
      <c r="EI48" s="211"/>
      <c r="EJ48" s="211" t="str">
        <f t="shared" ref="EJ48" si="3611">IF(AND(EJ$2=4,LEFT($H48,4)="Addi"),"Stop!  Additional transfers needed","")</f>
        <v/>
      </c>
      <c r="EK48" s="215"/>
      <c r="EL48" s="214"/>
      <c r="EM48" s="214"/>
      <c r="EN48" s="214"/>
      <c r="EO48" s="211"/>
      <c r="EP48" s="211" t="str">
        <f t="shared" ref="EP48" si="3612">IF(AND(EP$2=4,LEFT($H48,4)="Addi"),"Stop!  Additional transfers needed","")</f>
        <v/>
      </c>
      <c r="EQ48" s="215"/>
      <c r="ER48" s="214"/>
      <c r="ES48" s="214"/>
      <c r="ET48" s="214"/>
      <c r="EU48" s="211"/>
      <c r="EV48" s="211" t="str">
        <f t="shared" ref="EV48" si="3613">IF(AND(EV$2=4,LEFT($H48,4)="Addi"),"Stop!  Additional transfers needed","")</f>
        <v/>
      </c>
      <c r="EW48" s="215"/>
      <c r="EX48" s="214"/>
      <c r="EY48" s="214"/>
      <c r="EZ48" s="214"/>
      <c r="FA48" s="211"/>
      <c r="FB48" s="211" t="str">
        <f t="shared" ref="FB48" si="3614">IF(AND(FB$2=4,LEFT($H48,4)="Addi"),"Stop!  Additional transfers needed","")</f>
        <v/>
      </c>
      <c r="FC48" s="215"/>
      <c r="FD48" s="214"/>
      <c r="FE48" s="214"/>
      <c r="FF48" s="214"/>
      <c r="FG48" s="211"/>
      <c r="FH48" s="211" t="str">
        <f t="shared" ref="FH48" si="3615">IF(AND(FH$2=4,LEFT($H48,4)="Addi"),"Stop!  Additional transfers needed","")</f>
        <v/>
      </c>
      <c r="FI48" s="215"/>
      <c r="FJ48" s="214"/>
      <c r="FK48" s="214"/>
      <c r="FL48" s="214"/>
      <c r="FM48" s="211"/>
      <c r="FN48" s="211" t="str">
        <f t="shared" ref="FN48" si="3616">IF(AND(FN$2=4,LEFT($H48,4)="Addi"),"Stop!  Additional transfers needed","")</f>
        <v/>
      </c>
      <c r="FO48" s="215"/>
      <c r="FP48" s="214"/>
      <c r="FQ48" s="214"/>
      <c r="FR48" s="214"/>
      <c r="FS48" s="211"/>
      <c r="FT48" s="211" t="str">
        <f t="shared" ref="FT48" si="3617">IF(AND(FT$2=4,LEFT($H48,4)="Addi"),"Stop!  Additional transfers needed","")</f>
        <v/>
      </c>
      <c r="FU48" s="215"/>
      <c r="FV48" s="214"/>
      <c r="FW48" s="214"/>
      <c r="FX48" s="214"/>
      <c r="FY48" s="211"/>
      <c r="FZ48" s="211" t="str">
        <f t="shared" ref="FZ48" si="3618">IF(AND(FZ$2=4,LEFT($H48,4)="Addi"),"Stop!  Additional transfers needed","")</f>
        <v/>
      </c>
      <c r="GA48" s="215"/>
      <c r="GB48" s="214"/>
      <c r="GC48" s="214"/>
      <c r="GD48" s="214"/>
      <c r="GE48" s="211"/>
      <c r="GF48" s="211" t="str">
        <f t="shared" ref="GF48" si="3619">IF(AND(GF$2=4,LEFT($H48,4)="Addi"),"Stop!  Additional transfers needed","")</f>
        <v/>
      </c>
      <c r="GG48" s="215"/>
      <c r="GH48" s="214"/>
      <c r="GI48" s="214"/>
      <c r="GJ48" s="214"/>
      <c r="GK48" s="211"/>
      <c r="GL48" s="211" t="str">
        <f t="shared" ref="GL48" si="3620">IF(AND(GL$2=4,LEFT($H48,4)="Addi"),"Stop!  Additional transfers needed","")</f>
        <v/>
      </c>
      <c r="GM48" s="215"/>
      <c r="GN48" s="214"/>
      <c r="GO48" s="214"/>
      <c r="GP48" s="214"/>
      <c r="GQ48" s="211"/>
      <c r="GR48" s="211" t="str">
        <f t="shared" ref="GR48" si="3621">IF(AND(GR$2=4,LEFT($H48,4)="Addi"),"Stop!  Additional transfers needed","")</f>
        <v/>
      </c>
      <c r="GS48" s="215"/>
      <c r="GT48" s="214"/>
      <c r="GU48" s="214"/>
      <c r="GV48" s="214"/>
      <c r="GW48" s="211"/>
      <c r="GX48" s="211" t="str">
        <f t="shared" ref="GX48" si="3622">IF(AND(GX$2=4,LEFT($H48,4)="Addi"),"Stop!  Additional transfers needed","")</f>
        <v/>
      </c>
      <c r="GY48" s="215"/>
      <c r="GZ48" s="214"/>
      <c r="HA48" s="214"/>
      <c r="HB48" s="214"/>
      <c r="HC48" s="211"/>
      <c r="HD48" s="211" t="str">
        <f t="shared" ref="HD48" si="3623">IF(AND(HD$2=4,LEFT($H48,4)="Addi"),"Stop!  Additional transfers needed","")</f>
        <v/>
      </c>
      <c r="HE48" s="215"/>
      <c r="HF48" s="214"/>
      <c r="HG48" s="214"/>
      <c r="HH48" s="214"/>
      <c r="HI48" s="211"/>
      <c r="HJ48" s="211" t="str">
        <f t="shared" ref="HJ48" si="3624">IF(AND(HJ$2=4,LEFT($H48,4)="Addi"),"Stop!  Additional transfers needed","")</f>
        <v/>
      </c>
      <c r="HK48" s="215"/>
      <c r="HL48" s="214"/>
      <c r="HM48" s="214"/>
      <c r="HN48" s="214"/>
      <c r="HO48" s="211"/>
      <c r="HP48" s="211" t="str">
        <f t="shared" ref="HP48" si="3625">IF(AND(HP$2=4,LEFT($H48,4)="Addi"),"Stop!  Additional transfers needed","")</f>
        <v/>
      </c>
      <c r="HQ48" s="215"/>
      <c r="HR48" s="214"/>
      <c r="HS48" s="214"/>
      <c r="HT48" s="214"/>
      <c r="HU48" s="211"/>
      <c r="HV48" s="211" t="str">
        <f t="shared" ref="HV48" si="3626">IF(AND(HV$2=4,LEFT($H48,4)="Addi"),"Stop!  Additional transfers needed","")</f>
        <v/>
      </c>
      <c r="HW48" s="215"/>
      <c r="HX48" s="214"/>
      <c r="HY48" s="214"/>
      <c r="HZ48" s="214"/>
      <c r="IA48" s="211"/>
      <c r="IB48" s="211" t="str">
        <f t="shared" ref="IB48" si="3627">IF(AND(IB$2=4,LEFT($H48,4)="Addi"),"Stop!  Additional transfers needed","")</f>
        <v/>
      </c>
      <c r="IC48" s="215"/>
      <c r="ID48" s="214"/>
      <c r="IE48" s="214"/>
      <c r="IF48" s="214"/>
      <c r="IG48" s="211"/>
      <c r="IH48" s="211" t="str">
        <f t="shared" ref="IH48" si="3628">IF(AND(IH$2=4,LEFT($H48,4)="Addi"),"Stop!  Additional transfers needed","")</f>
        <v/>
      </c>
      <c r="II48" s="215"/>
      <c r="IJ48" s="214"/>
      <c r="IK48" s="214"/>
      <c r="IL48" s="214"/>
      <c r="IM48" s="211"/>
      <c r="IN48" s="211" t="str">
        <f t="shared" ref="IN48" si="3629">IF(AND(IN$2=4,LEFT($H48,4)="Addi"),"Stop!  Additional transfers needed","")</f>
        <v/>
      </c>
      <c r="IO48" s="215"/>
      <c r="IP48" s="214"/>
      <c r="IQ48" s="214"/>
      <c r="IR48" s="214"/>
      <c r="IS48" s="211"/>
      <c r="IT48" s="211" t="str">
        <f t="shared" ref="IT48" si="3630">IF(AND(IT$2=4,LEFT($H48,4)="Addi"),"Stop!  Additional transfers needed","")</f>
        <v/>
      </c>
      <c r="IU48" s="215"/>
      <c r="IV48" s="214"/>
      <c r="IW48" s="214"/>
      <c r="IX48" s="214"/>
      <c r="IY48" s="211"/>
      <c r="IZ48" s="211" t="str">
        <f t="shared" ref="IZ48" si="3631">IF(AND(IZ$2=4,LEFT($H48,4)="Addi"),"Stop!  Additional transfers needed","")</f>
        <v/>
      </c>
      <c r="JA48" s="215"/>
      <c r="JB48" s="214"/>
      <c r="JC48" s="214"/>
      <c r="JD48" s="214"/>
      <c r="JE48" s="211"/>
      <c r="JF48" s="211" t="str">
        <f t="shared" ref="JF48" si="3632">IF(AND(JF$2=4,LEFT($H48,4)="Addi"),"Stop!  Additional transfers needed","")</f>
        <v/>
      </c>
      <c r="JG48" s="215"/>
      <c r="JH48" s="214"/>
      <c r="JI48" s="214"/>
      <c r="JJ48" s="214"/>
      <c r="JK48" s="211"/>
      <c r="JL48" s="211" t="str">
        <f t="shared" ref="JL48:LB48" si="3633">IF(AND(JL$2=4,LEFT($H48,4)="Addi"),"Stop!  Additional transfers needed","")</f>
        <v/>
      </c>
      <c r="JM48" s="215"/>
      <c r="JN48" s="214"/>
      <c r="JO48" s="214"/>
      <c r="JP48" s="214"/>
      <c r="JQ48" s="211"/>
      <c r="JR48" s="211" t="str">
        <f t="shared" si="3633"/>
        <v/>
      </c>
      <c r="JS48" s="215"/>
      <c r="JT48" s="214"/>
      <c r="JU48" s="214"/>
      <c r="JV48" s="214"/>
      <c r="JW48" s="211"/>
      <c r="JX48" s="211" t="str">
        <f t="shared" si="3633"/>
        <v/>
      </c>
      <c r="JY48" s="215"/>
      <c r="JZ48" s="214"/>
      <c r="KA48" s="214"/>
      <c r="KB48" s="214"/>
      <c r="KC48" s="211"/>
      <c r="KD48" s="211" t="str">
        <f t="shared" si="3633"/>
        <v/>
      </c>
      <c r="KE48" s="215"/>
      <c r="KF48" s="214"/>
      <c r="KG48" s="214"/>
      <c r="KH48" s="214"/>
      <c r="KI48" s="211"/>
      <c r="KJ48" s="211" t="str">
        <f t="shared" si="3633"/>
        <v/>
      </c>
      <c r="KK48" s="215"/>
      <c r="KL48" s="214"/>
      <c r="KM48" s="214"/>
      <c r="KN48" s="214"/>
      <c r="KO48" s="211"/>
      <c r="KP48" s="211" t="str">
        <f t="shared" si="3633"/>
        <v/>
      </c>
      <c r="KQ48" s="215"/>
      <c r="KR48" s="214"/>
      <c r="KS48" s="214"/>
      <c r="KT48" s="214"/>
      <c r="KU48" s="211"/>
      <c r="KV48" s="211" t="str">
        <f t="shared" si="3633"/>
        <v/>
      </c>
      <c r="KW48" s="215"/>
      <c r="KX48" s="214"/>
      <c r="KY48" s="214"/>
      <c r="KZ48" s="214"/>
      <c r="LA48" s="211"/>
      <c r="LB48" s="211" t="str">
        <f t="shared" si="3633"/>
        <v/>
      </c>
      <c r="LC48" s="215"/>
      <c r="LD48" s="214"/>
    </row>
    <row r="49" spans="1:316" s="213" customFormat="1" ht="12.75" customHeight="1" x14ac:dyDescent="0.2">
      <c r="A49" s="205"/>
      <c r="B49" s="205"/>
      <c r="C49" s="205"/>
      <c r="D49" s="205"/>
      <c r="E49" s="205"/>
      <c r="F49" s="62" t="s">
        <v>77</v>
      </c>
      <c r="G49" s="206"/>
      <c r="H49" s="1124"/>
      <c r="I49" s="1124"/>
      <c r="J49" s="1124"/>
      <c r="K49" s="1124"/>
      <c r="L49" s="1124"/>
      <c r="M49" s="1124"/>
      <c r="N49" s="207"/>
      <c r="O49" s="208"/>
      <c r="P49" s="208"/>
      <c r="Q49" s="209"/>
      <c r="R49" s="209"/>
      <c r="S49" s="210"/>
      <c r="T49" s="210"/>
      <c r="U49" s="212"/>
      <c r="W49" s="209"/>
      <c r="X49" s="209"/>
      <c r="Y49" s="210"/>
      <c r="Z49" s="210"/>
      <c r="AA49" s="212"/>
      <c r="AC49" s="209"/>
      <c r="AD49" s="209"/>
      <c r="AE49" s="210"/>
      <c r="AF49" s="210"/>
      <c r="AG49" s="212"/>
      <c r="AI49" s="209"/>
      <c r="AJ49" s="209"/>
      <c r="AK49" s="210"/>
      <c r="AL49" s="210"/>
      <c r="AM49" s="212"/>
      <c r="AO49" s="209"/>
      <c r="AP49" s="209"/>
      <c r="AQ49" s="210"/>
      <c r="AR49" s="210"/>
      <c r="AS49" s="212"/>
      <c r="AU49" s="209"/>
      <c r="AV49" s="209"/>
      <c r="AW49" s="210"/>
      <c r="AX49" s="210"/>
      <c r="AY49" s="212"/>
      <c r="BA49" s="209"/>
      <c r="BB49" s="209"/>
      <c r="BC49" s="210"/>
      <c r="BD49" s="210"/>
      <c r="BE49" s="212"/>
      <c r="BG49" s="209"/>
      <c r="BH49" s="209"/>
      <c r="BI49" s="210"/>
      <c r="BJ49" s="210"/>
      <c r="BK49" s="212"/>
      <c r="BM49" s="209"/>
      <c r="BN49" s="209"/>
      <c r="BO49" s="210"/>
      <c r="BP49" s="210"/>
      <c r="BQ49" s="212"/>
      <c r="BS49" s="209"/>
      <c r="BT49" s="209"/>
      <c r="BU49" s="210"/>
      <c r="BV49" s="210"/>
      <c r="BW49" s="212"/>
      <c r="BY49" s="209"/>
      <c r="BZ49" s="209"/>
      <c r="CA49" s="210"/>
      <c r="CB49" s="210"/>
      <c r="CC49" s="212"/>
      <c r="CE49" s="209"/>
      <c r="CF49" s="209"/>
      <c r="CG49" s="210"/>
      <c r="CH49" s="210"/>
      <c r="CI49" s="212"/>
      <c r="CK49" s="209"/>
      <c r="CL49" s="209"/>
      <c r="CM49" s="210"/>
      <c r="CN49" s="210"/>
      <c r="CO49" s="212"/>
      <c r="CQ49" s="209"/>
      <c r="CR49" s="209"/>
      <c r="CS49" s="210"/>
      <c r="CT49" s="210"/>
      <c r="CU49" s="212"/>
      <c r="CW49" s="209"/>
      <c r="CX49" s="209"/>
      <c r="CY49" s="210"/>
      <c r="CZ49" s="210"/>
      <c r="DA49" s="212"/>
      <c r="DC49" s="209"/>
      <c r="DD49" s="209"/>
      <c r="DE49" s="210"/>
      <c r="DF49" s="210"/>
      <c r="DG49" s="212"/>
      <c r="DI49" s="209"/>
      <c r="DJ49" s="209"/>
      <c r="DK49" s="210"/>
      <c r="DL49" s="210"/>
      <c r="DM49" s="212"/>
      <c r="DO49" s="209"/>
      <c r="DP49" s="209"/>
      <c r="DQ49" s="210"/>
      <c r="DR49" s="210"/>
      <c r="DS49" s="212"/>
      <c r="DU49" s="209"/>
      <c r="DV49" s="209"/>
      <c r="DW49" s="210"/>
      <c r="DX49" s="210"/>
      <c r="DY49" s="212"/>
      <c r="EA49" s="209"/>
      <c r="EB49" s="209"/>
      <c r="EC49" s="210"/>
      <c r="ED49" s="210"/>
      <c r="EE49" s="212"/>
      <c r="EG49" s="209"/>
      <c r="EH49" s="209"/>
      <c r="EI49" s="210"/>
      <c r="EJ49" s="210"/>
      <c r="EK49" s="212"/>
      <c r="EM49" s="209"/>
      <c r="EN49" s="209"/>
      <c r="EO49" s="210"/>
      <c r="EP49" s="210"/>
      <c r="EQ49" s="212"/>
      <c r="ES49" s="209"/>
      <c r="ET49" s="209"/>
      <c r="EU49" s="210"/>
      <c r="EV49" s="210"/>
      <c r="EW49" s="212"/>
      <c r="EY49" s="209"/>
      <c r="EZ49" s="209"/>
      <c r="FA49" s="210"/>
      <c r="FB49" s="210"/>
      <c r="FC49" s="212"/>
      <c r="FE49" s="209"/>
      <c r="FF49" s="209"/>
      <c r="FG49" s="210"/>
      <c r="FH49" s="210"/>
      <c r="FI49" s="212"/>
      <c r="FK49" s="209"/>
      <c r="FL49" s="209"/>
      <c r="FM49" s="210"/>
      <c r="FN49" s="210"/>
      <c r="FO49" s="212"/>
      <c r="FQ49" s="209"/>
      <c r="FR49" s="209"/>
      <c r="FS49" s="210"/>
      <c r="FT49" s="210"/>
      <c r="FU49" s="212"/>
      <c r="FW49" s="209"/>
      <c r="FX49" s="209"/>
      <c r="FY49" s="210"/>
      <c r="FZ49" s="210"/>
      <c r="GA49" s="212"/>
      <c r="GC49" s="209"/>
      <c r="GD49" s="209"/>
      <c r="GE49" s="210"/>
      <c r="GF49" s="210"/>
      <c r="GG49" s="212"/>
      <c r="GI49" s="209"/>
      <c r="GJ49" s="209"/>
      <c r="GK49" s="210"/>
      <c r="GL49" s="210"/>
      <c r="GM49" s="212"/>
      <c r="GO49" s="209"/>
      <c r="GP49" s="209"/>
      <c r="GQ49" s="210"/>
      <c r="GR49" s="210"/>
      <c r="GS49" s="212"/>
      <c r="GU49" s="209"/>
      <c r="GV49" s="209"/>
      <c r="GW49" s="210"/>
      <c r="GX49" s="210"/>
      <c r="GY49" s="212"/>
      <c r="HA49" s="209"/>
      <c r="HB49" s="209"/>
      <c r="HC49" s="210"/>
      <c r="HD49" s="210"/>
      <c r="HE49" s="212"/>
      <c r="HG49" s="209"/>
      <c r="HH49" s="209"/>
      <c r="HI49" s="210"/>
      <c r="HJ49" s="210"/>
      <c r="HK49" s="212"/>
      <c r="HM49" s="209"/>
      <c r="HN49" s="209"/>
      <c r="HO49" s="210"/>
      <c r="HP49" s="210"/>
      <c r="HQ49" s="212"/>
      <c r="HS49" s="209"/>
      <c r="HT49" s="209"/>
      <c r="HU49" s="210"/>
      <c r="HV49" s="210"/>
      <c r="HW49" s="212"/>
      <c r="HY49" s="209"/>
      <c r="HZ49" s="209"/>
      <c r="IA49" s="210"/>
      <c r="IB49" s="210"/>
      <c r="IC49" s="212"/>
      <c r="IE49" s="209"/>
      <c r="IF49" s="209"/>
      <c r="IG49" s="210"/>
      <c r="IH49" s="210"/>
      <c r="II49" s="212"/>
      <c r="IK49" s="209"/>
      <c r="IL49" s="209"/>
      <c r="IM49" s="210"/>
      <c r="IN49" s="210"/>
      <c r="IO49" s="212"/>
      <c r="IQ49" s="209"/>
      <c r="IR49" s="209"/>
      <c r="IS49" s="210"/>
      <c r="IT49" s="210"/>
      <c r="IU49" s="212"/>
      <c r="IW49" s="209"/>
      <c r="IX49" s="209"/>
      <c r="IY49" s="210"/>
      <c r="IZ49" s="210"/>
      <c r="JA49" s="212"/>
      <c r="JC49" s="209"/>
      <c r="JD49" s="209"/>
      <c r="JE49" s="210"/>
      <c r="JF49" s="210"/>
      <c r="JG49" s="212"/>
      <c r="JK49" s="216"/>
      <c r="JL49" s="216"/>
      <c r="JM49" s="212"/>
      <c r="JQ49" s="216"/>
      <c r="JR49" s="216"/>
      <c r="JS49" s="212"/>
      <c r="JW49" s="216"/>
      <c r="JX49" s="216"/>
      <c r="JY49" s="212"/>
      <c r="KC49" s="216"/>
      <c r="KD49" s="216"/>
      <c r="KE49" s="212"/>
      <c r="KI49" s="216"/>
      <c r="KJ49" s="216"/>
      <c r="KK49" s="212"/>
      <c r="KO49" s="216"/>
      <c r="KP49" s="216"/>
      <c r="KQ49" s="212"/>
      <c r="KU49" s="216"/>
      <c r="KV49" s="216"/>
      <c r="KW49" s="212"/>
      <c r="LA49" s="216"/>
      <c r="LB49" s="216"/>
      <c r="LC49" s="212"/>
    </row>
    <row r="50" spans="1:316" s="82" customFormat="1" ht="4.5" customHeight="1" x14ac:dyDescent="0.2">
      <c r="A50" s="62"/>
      <c r="B50" s="62"/>
      <c r="C50" s="62"/>
      <c r="D50" s="62"/>
      <c r="E50" s="62"/>
      <c r="F50" s="62" t="s">
        <v>74</v>
      </c>
      <c r="G50" s="217"/>
      <c r="H50" s="218"/>
      <c r="I50" s="218"/>
      <c r="J50" s="218"/>
      <c r="K50" s="219"/>
      <c r="L50" s="219"/>
      <c r="M50" s="218"/>
      <c r="N50" s="220"/>
      <c r="P50" s="83"/>
      <c r="Q50" s="832"/>
      <c r="R50" s="832"/>
      <c r="S50" s="221"/>
      <c r="T50" s="221"/>
      <c r="U50" s="198"/>
      <c r="V50" s="83"/>
      <c r="W50" s="832"/>
      <c r="X50" s="832"/>
      <c r="Y50" s="221"/>
      <c r="Z50" s="221"/>
      <c r="AA50" s="198"/>
      <c r="AB50" s="83"/>
      <c r="AC50" s="832"/>
      <c r="AD50" s="832"/>
      <c r="AE50" s="221"/>
      <c r="AF50" s="221"/>
      <c r="AG50" s="198"/>
      <c r="AH50" s="83"/>
      <c r="AI50" s="832"/>
      <c r="AJ50" s="832"/>
      <c r="AK50" s="221"/>
      <c r="AL50" s="221"/>
      <c r="AM50" s="198"/>
      <c r="AN50" s="83"/>
      <c r="AO50" s="832"/>
      <c r="AP50" s="832"/>
      <c r="AQ50" s="221"/>
      <c r="AR50" s="221"/>
      <c r="AS50" s="198"/>
      <c r="AT50" s="83"/>
      <c r="AU50" s="832"/>
      <c r="AV50" s="832"/>
      <c r="AW50" s="221"/>
      <c r="AX50" s="221"/>
      <c r="AY50" s="198"/>
      <c r="AZ50" s="83"/>
      <c r="BA50" s="832"/>
      <c r="BB50" s="832"/>
      <c r="BC50" s="221"/>
      <c r="BD50" s="221"/>
      <c r="BE50" s="198"/>
      <c r="BF50" s="83"/>
      <c r="BG50" s="832"/>
      <c r="BH50" s="832"/>
      <c r="BI50" s="221"/>
      <c r="BJ50" s="221"/>
      <c r="BK50" s="198"/>
      <c r="BL50" s="83"/>
      <c r="BM50" s="832"/>
      <c r="BN50" s="832"/>
      <c r="BO50" s="221"/>
      <c r="BP50" s="221"/>
      <c r="BQ50" s="198"/>
      <c r="BR50" s="83"/>
      <c r="BS50" s="832"/>
      <c r="BT50" s="832"/>
      <c r="BU50" s="221"/>
      <c r="BV50" s="221"/>
      <c r="BW50" s="198"/>
      <c r="BX50" s="83"/>
      <c r="BY50" s="832"/>
      <c r="BZ50" s="832"/>
      <c r="CA50" s="221"/>
      <c r="CB50" s="221"/>
      <c r="CC50" s="198"/>
      <c r="CD50" s="83"/>
      <c r="CE50" s="832"/>
      <c r="CF50" s="832"/>
      <c r="CG50" s="221"/>
      <c r="CH50" s="221"/>
      <c r="CI50" s="198"/>
      <c r="CJ50" s="83"/>
      <c r="CK50" s="832"/>
      <c r="CL50" s="832"/>
      <c r="CM50" s="221"/>
      <c r="CN50" s="221"/>
      <c r="CO50" s="198"/>
      <c r="CP50" s="83"/>
      <c r="CQ50" s="832"/>
      <c r="CR50" s="832"/>
      <c r="CS50" s="221"/>
      <c r="CT50" s="221"/>
      <c r="CU50" s="198"/>
      <c r="CV50" s="83"/>
      <c r="CW50" s="832"/>
      <c r="CX50" s="832"/>
      <c r="CY50" s="221"/>
      <c r="CZ50" s="221"/>
      <c r="DA50" s="198"/>
      <c r="DB50" s="83"/>
      <c r="DC50" s="832"/>
      <c r="DD50" s="832"/>
      <c r="DE50" s="221"/>
      <c r="DF50" s="221"/>
      <c r="DG50" s="198"/>
      <c r="DH50" s="83"/>
      <c r="DI50" s="832"/>
      <c r="DJ50" s="832"/>
      <c r="DK50" s="221"/>
      <c r="DL50" s="221"/>
      <c r="DM50" s="198"/>
      <c r="DN50" s="83"/>
      <c r="DO50" s="832"/>
      <c r="DP50" s="832"/>
      <c r="DQ50" s="221"/>
      <c r="DR50" s="221"/>
      <c r="DS50" s="198"/>
      <c r="DT50" s="83"/>
      <c r="DU50" s="832"/>
      <c r="DV50" s="832"/>
      <c r="DW50" s="221"/>
      <c r="DX50" s="221"/>
      <c r="DY50" s="198"/>
      <c r="DZ50" s="83"/>
      <c r="EA50" s="832"/>
      <c r="EB50" s="832"/>
      <c r="EC50" s="221"/>
      <c r="ED50" s="221"/>
      <c r="EE50" s="198"/>
      <c r="EF50" s="83"/>
      <c r="EG50" s="832"/>
      <c r="EH50" s="832"/>
      <c r="EI50" s="221"/>
      <c r="EJ50" s="221"/>
      <c r="EK50" s="198"/>
      <c r="EL50" s="83"/>
      <c r="EM50" s="832"/>
      <c r="EN50" s="832"/>
      <c r="EO50" s="221"/>
      <c r="EP50" s="221"/>
      <c r="EQ50" s="198"/>
      <c r="ER50" s="83"/>
      <c r="ES50" s="832"/>
      <c r="ET50" s="832"/>
      <c r="EU50" s="221"/>
      <c r="EV50" s="221"/>
      <c r="EW50" s="198"/>
      <c r="EX50" s="83"/>
      <c r="EY50" s="832"/>
      <c r="EZ50" s="832"/>
      <c r="FA50" s="221"/>
      <c r="FB50" s="221"/>
      <c r="FC50" s="198"/>
      <c r="FD50" s="83"/>
      <c r="FE50" s="832"/>
      <c r="FF50" s="832"/>
      <c r="FG50" s="221"/>
      <c r="FH50" s="221"/>
      <c r="FI50" s="198"/>
      <c r="FJ50" s="83"/>
      <c r="FK50" s="832"/>
      <c r="FL50" s="832"/>
      <c r="FM50" s="221"/>
      <c r="FN50" s="221"/>
      <c r="FO50" s="198"/>
      <c r="FP50" s="83"/>
      <c r="FQ50" s="832"/>
      <c r="FR50" s="832"/>
      <c r="FS50" s="221"/>
      <c r="FT50" s="221"/>
      <c r="FU50" s="198"/>
      <c r="FV50" s="83"/>
      <c r="FW50" s="832"/>
      <c r="FX50" s="832"/>
      <c r="FY50" s="221"/>
      <c r="FZ50" s="221"/>
      <c r="GA50" s="198"/>
      <c r="GB50" s="83"/>
      <c r="GC50" s="832"/>
      <c r="GD50" s="832"/>
      <c r="GE50" s="221"/>
      <c r="GF50" s="221"/>
      <c r="GG50" s="198"/>
      <c r="GH50" s="83"/>
      <c r="GI50" s="832"/>
      <c r="GJ50" s="832"/>
      <c r="GK50" s="221"/>
      <c r="GL50" s="221"/>
      <c r="GM50" s="198"/>
      <c r="GN50" s="83"/>
      <c r="GO50" s="832"/>
      <c r="GP50" s="832"/>
      <c r="GQ50" s="221"/>
      <c r="GR50" s="221"/>
      <c r="GS50" s="198"/>
      <c r="GT50" s="83"/>
      <c r="GU50" s="832"/>
      <c r="GV50" s="832"/>
      <c r="GW50" s="221"/>
      <c r="GX50" s="221"/>
      <c r="GY50" s="198"/>
      <c r="GZ50" s="83"/>
      <c r="HA50" s="832"/>
      <c r="HB50" s="832"/>
      <c r="HC50" s="221"/>
      <c r="HD50" s="221"/>
      <c r="HE50" s="198"/>
      <c r="HF50" s="83"/>
      <c r="HG50" s="832"/>
      <c r="HH50" s="832"/>
      <c r="HI50" s="221"/>
      <c r="HJ50" s="221"/>
      <c r="HK50" s="198"/>
      <c r="HL50" s="83"/>
      <c r="HM50" s="832"/>
      <c r="HN50" s="832"/>
      <c r="HO50" s="221"/>
      <c r="HP50" s="221"/>
      <c r="HQ50" s="198"/>
      <c r="HR50" s="83"/>
      <c r="HS50" s="832"/>
      <c r="HT50" s="832"/>
      <c r="HU50" s="221"/>
      <c r="HV50" s="221"/>
      <c r="HW50" s="198"/>
      <c r="HX50" s="83"/>
      <c r="HY50" s="832"/>
      <c r="HZ50" s="832"/>
      <c r="IA50" s="221"/>
      <c r="IB50" s="221"/>
      <c r="IC50" s="198"/>
      <c r="ID50" s="83"/>
      <c r="IE50" s="832"/>
      <c r="IF50" s="832"/>
      <c r="IG50" s="221"/>
      <c r="IH50" s="221"/>
      <c r="II50" s="198"/>
      <c r="IJ50" s="83"/>
      <c r="IK50" s="832"/>
      <c r="IL50" s="832"/>
      <c r="IM50" s="221"/>
      <c r="IN50" s="221"/>
      <c r="IO50" s="198"/>
      <c r="IP50" s="83"/>
      <c r="IQ50" s="832"/>
      <c r="IR50" s="832"/>
      <c r="IS50" s="221"/>
      <c r="IT50" s="221"/>
      <c r="IU50" s="198"/>
      <c r="IV50" s="83"/>
      <c r="IW50" s="832"/>
      <c r="IX50" s="832"/>
      <c r="IY50" s="221"/>
      <c r="IZ50" s="221"/>
      <c r="JA50" s="198"/>
      <c r="JB50" s="83"/>
      <c r="JC50" s="832"/>
      <c r="JD50" s="832"/>
      <c r="JE50" s="221"/>
      <c r="JF50" s="221"/>
      <c r="JG50" s="198"/>
      <c r="JH50" s="83"/>
      <c r="JK50" s="222"/>
      <c r="JL50" s="222"/>
      <c r="JM50" s="198"/>
      <c r="JQ50" s="222"/>
      <c r="JR50" s="222"/>
      <c r="JS50" s="198"/>
      <c r="JW50" s="222"/>
      <c r="JX50" s="222"/>
      <c r="JY50" s="198"/>
      <c r="KC50" s="222"/>
      <c r="KD50" s="222"/>
      <c r="KE50" s="198"/>
      <c r="KI50" s="222"/>
      <c r="KJ50" s="222"/>
      <c r="KK50" s="198"/>
      <c r="KO50" s="222"/>
      <c r="KP50" s="222"/>
      <c r="KQ50" s="198"/>
      <c r="KU50" s="222"/>
      <c r="KV50" s="222"/>
      <c r="KW50" s="198"/>
      <c r="LA50" s="222"/>
      <c r="LB50" s="222"/>
      <c r="LC50" s="198"/>
    </row>
    <row r="51" spans="1:316" s="71" customFormat="1" ht="12.75" customHeight="1" x14ac:dyDescent="0.2">
      <c r="A51" s="62"/>
      <c r="B51" s="62"/>
      <c r="C51" s="62"/>
      <c r="D51" s="62"/>
      <c r="E51" s="62"/>
      <c r="F51" s="62"/>
      <c r="G51" s="223"/>
      <c r="K51" s="116"/>
      <c r="L51" s="116"/>
      <c r="P51" s="72"/>
      <c r="Q51" s="832"/>
      <c r="R51" s="832"/>
      <c r="S51" s="832"/>
      <c r="T51" s="832"/>
      <c r="U51" s="224"/>
      <c r="V51" s="72"/>
      <c r="W51" s="832"/>
      <c r="X51" s="832"/>
      <c r="Y51" s="832"/>
      <c r="Z51" s="832"/>
      <c r="AA51" s="224"/>
      <c r="AB51" s="72"/>
      <c r="AC51" s="832"/>
      <c r="AD51" s="832"/>
      <c r="AE51" s="832"/>
      <c r="AF51" s="832"/>
      <c r="AG51" s="224"/>
      <c r="AH51" s="72"/>
      <c r="AI51" s="832"/>
      <c r="AJ51" s="832"/>
      <c r="AK51" s="832"/>
      <c r="AL51" s="832"/>
      <c r="AM51" s="224"/>
      <c r="AN51" s="72"/>
      <c r="AO51" s="832"/>
      <c r="AP51" s="832"/>
      <c r="AQ51" s="832"/>
      <c r="AR51" s="832"/>
      <c r="AS51" s="224"/>
      <c r="AT51" s="72"/>
      <c r="AU51" s="832"/>
      <c r="AV51" s="832"/>
      <c r="AW51" s="832"/>
      <c r="AX51" s="832"/>
      <c r="AY51" s="224"/>
      <c r="AZ51" s="72"/>
      <c r="BA51" s="832"/>
      <c r="BB51" s="832"/>
      <c r="BC51" s="832"/>
      <c r="BD51" s="832"/>
      <c r="BE51" s="224"/>
      <c r="BF51" s="72"/>
      <c r="BG51" s="832"/>
      <c r="BH51" s="832"/>
      <c r="BI51" s="832"/>
      <c r="BJ51" s="832"/>
      <c r="BK51" s="224"/>
      <c r="BL51" s="72"/>
      <c r="BM51" s="832"/>
      <c r="BN51" s="832"/>
      <c r="BO51" s="832"/>
      <c r="BP51" s="832"/>
      <c r="BQ51" s="224"/>
      <c r="BR51" s="72"/>
      <c r="BS51" s="832"/>
      <c r="BT51" s="832"/>
      <c r="BU51" s="832"/>
      <c r="BV51" s="832"/>
      <c r="BW51" s="224"/>
      <c r="BX51" s="72"/>
      <c r="BY51" s="832"/>
      <c r="BZ51" s="832"/>
      <c r="CA51" s="832"/>
      <c r="CB51" s="832"/>
      <c r="CC51" s="224"/>
      <c r="CD51" s="72"/>
      <c r="CE51" s="832"/>
      <c r="CF51" s="832"/>
      <c r="CG51" s="832"/>
      <c r="CH51" s="832"/>
      <c r="CI51" s="224"/>
      <c r="CJ51" s="72"/>
      <c r="CK51" s="832"/>
      <c r="CL51" s="832"/>
      <c r="CM51" s="832"/>
      <c r="CN51" s="832"/>
      <c r="CO51" s="224"/>
      <c r="CP51" s="72"/>
      <c r="CQ51" s="832"/>
      <c r="CR51" s="832"/>
      <c r="CS51" s="832"/>
      <c r="CT51" s="832"/>
      <c r="CU51" s="224"/>
      <c r="CV51" s="72"/>
      <c r="CW51" s="832"/>
      <c r="CX51" s="832"/>
      <c r="CY51" s="832"/>
      <c r="CZ51" s="832"/>
      <c r="DA51" s="224"/>
      <c r="DB51" s="72"/>
      <c r="DC51" s="832"/>
      <c r="DD51" s="832"/>
      <c r="DE51" s="832"/>
      <c r="DF51" s="832"/>
      <c r="DG51" s="224"/>
      <c r="DH51" s="72"/>
      <c r="DI51" s="832"/>
      <c r="DJ51" s="832"/>
      <c r="DK51" s="832"/>
      <c r="DL51" s="832"/>
      <c r="DM51" s="224"/>
      <c r="DN51" s="72"/>
      <c r="DO51" s="832"/>
      <c r="DP51" s="832"/>
      <c r="DQ51" s="832"/>
      <c r="DR51" s="832"/>
      <c r="DS51" s="224"/>
      <c r="DT51" s="72"/>
      <c r="DU51" s="832"/>
      <c r="DV51" s="832"/>
      <c r="DW51" s="832"/>
      <c r="DX51" s="832"/>
      <c r="DY51" s="224"/>
      <c r="DZ51" s="72"/>
      <c r="EA51" s="179"/>
      <c r="EB51" s="179"/>
      <c r="EC51" s="179"/>
      <c r="ED51" s="179"/>
      <c r="EE51" s="224"/>
      <c r="EF51" s="72"/>
      <c r="EG51" s="179"/>
      <c r="EH51" s="179"/>
      <c r="EI51" s="179"/>
      <c r="EJ51" s="179"/>
      <c r="EK51" s="224"/>
      <c r="EL51" s="72"/>
      <c r="EM51" s="179"/>
      <c r="EN51" s="179"/>
      <c r="EO51" s="179"/>
      <c r="EP51" s="179"/>
      <c r="EQ51" s="224"/>
      <c r="ER51" s="72"/>
      <c r="ES51" s="179"/>
      <c r="ET51" s="179"/>
      <c r="EU51" s="179"/>
      <c r="EV51" s="179"/>
      <c r="EW51" s="224"/>
      <c r="EX51" s="72"/>
      <c r="EY51" s="179"/>
      <c r="EZ51" s="179"/>
      <c r="FA51" s="179"/>
      <c r="FB51" s="179"/>
      <c r="FC51" s="224"/>
      <c r="FD51" s="72"/>
      <c r="FE51" s="179"/>
      <c r="FF51" s="179"/>
      <c r="FG51" s="179"/>
      <c r="FH51" s="179"/>
      <c r="FI51" s="224"/>
      <c r="FJ51" s="72"/>
      <c r="FK51" s="179"/>
      <c r="FL51" s="179"/>
      <c r="FM51" s="179"/>
      <c r="FN51" s="179"/>
      <c r="FO51" s="224"/>
      <c r="FP51" s="72"/>
      <c r="FQ51" s="179"/>
      <c r="FR51" s="179"/>
      <c r="FS51" s="179"/>
      <c r="FT51" s="179"/>
      <c r="FU51" s="224"/>
      <c r="FV51" s="72"/>
      <c r="FW51" s="179"/>
      <c r="FX51" s="179"/>
      <c r="FY51" s="179"/>
      <c r="FZ51" s="179"/>
      <c r="GA51" s="224"/>
      <c r="GB51" s="72"/>
      <c r="GC51" s="179"/>
      <c r="GD51" s="179"/>
      <c r="GE51" s="179"/>
      <c r="GF51" s="179"/>
      <c r="GG51" s="224"/>
      <c r="GH51" s="72"/>
      <c r="GI51" s="179"/>
      <c r="GJ51" s="179"/>
      <c r="GK51" s="179"/>
      <c r="GL51" s="179"/>
      <c r="GM51" s="224"/>
      <c r="GN51" s="72"/>
      <c r="GO51" s="179"/>
      <c r="GP51" s="179"/>
      <c r="GQ51" s="179"/>
      <c r="GR51" s="179"/>
      <c r="GS51" s="224"/>
      <c r="GT51" s="72"/>
      <c r="GU51" s="179"/>
      <c r="GV51" s="179"/>
      <c r="GW51" s="179"/>
      <c r="GX51" s="179"/>
      <c r="GY51" s="224"/>
      <c r="GZ51" s="72"/>
      <c r="HA51" s="179"/>
      <c r="HB51" s="179"/>
      <c r="HC51" s="179"/>
      <c r="HD51" s="179"/>
      <c r="HE51" s="224"/>
      <c r="HF51" s="72"/>
      <c r="HG51" s="179"/>
      <c r="HH51" s="179"/>
      <c r="HI51" s="179"/>
      <c r="HJ51" s="179"/>
      <c r="HK51" s="224"/>
      <c r="HL51" s="72"/>
      <c r="HM51" s="179"/>
      <c r="HN51" s="179"/>
      <c r="HO51" s="179"/>
      <c r="HP51" s="179"/>
      <c r="HQ51" s="224"/>
      <c r="HR51" s="72"/>
      <c r="HS51" s="179"/>
      <c r="HT51" s="179"/>
      <c r="HU51" s="179"/>
      <c r="HV51" s="179"/>
      <c r="HW51" s="224"/>
      <c r="HX51" s="72"/>
      <c r="HY51" s="179"/>
      <c r="HZ51" s="179"/>
      <c r="IA51" s="179"/>
      <c r="IB51" s="179"/>
      <c r="IC51" s="224"/>
      <c r="ID51" s="72"/>
      <c r="IE51" s="179"/>
      <c r="IF51" s="179"/>
      <c r="IG51" s="179"/>
      <c r="IH51" s="179"/>
      <c r="II51" s="224"/>
      <c r="IJ51" s="72"/>
      <c r="IK51" s="179"/>
      <c r="IL51" s="179"/>
      <c r="IM51" s="179"/>
      <c r="IN51" s="179"/>
      <c r="IO51" s="224"/>
      <c r="IP51" s="72"/>
      <c r="IQ51" s="179"/>
      <c r="IR51" s="179"/>
      <c r="IS51" s="179"/>
      <c r="IT51" s="179"/>
      <c r="IU51" s="224"/>
      <c r="IV51" s="72"/>
      <c r="IW51" s="179"/>
      <c r="IX51" s="179"/>
      <c r="IY51" s="179"/>
      <c r="IZ51" s="179"/>
      <c r="JA51" s="224"/>
      <c r="JB51" s="72"/>
      <c r="JC51" s="179"/>
      <c r="JD51" s="179"/>
      <c r="JE51" s="179"/>
      <c r="JF51" s="179"/>
      <c r="JG51" s="224"/>
      <c r="JH51" s="72"/>
      <c r="JM51" s="225"/>
      <c r="JS51" s="225"/>
      <c r="JY51" s="225"/>
      <c r="KE51" s="225"/>
      <c r="KK51" s="225"/>
      <c r="KQ51" s="225"/>
      <c r="KW51" s="225"/>
      <c r="LC51" s="225"/>
    </row>
    <row r="52" spans="1:316" s="91" customFormat="1" ht="21.75" customHeight="1" x14ac:dyDescent="0.2">
      <c r="A52" s="85"/>
      <c r="B52" s="85"/>
      <c r="C52" s="85"/>
      <c r="D52" s="85"/>
      <c r="E52" s="85"/>
      <c r="F52" s="85" t="s">
        <v>73</v>
      </c>
      <c r="G52" s="86"/>
      <c r="H52" s="87"/>
      <c r="I52" s="923" t="s">
        <v>312</v>
      </c>
      <c r="J52" s="87" t="str">
        <f>IF(L46&lt;&gt;"Step Complete","Complete Step 4 first","Balance Distribution")</f>
        <v>Balance Distribution</v>
      </c>
      <c r="K52" s="89"/>
      <c r="L52" s="89"/>
      <c r="M52" s="88"/>
      <c r="N52" s="90"/>
      <c r="P52" s="92"/>
      <c r="Q52" s="226"/>
      <c r="R52" s="227"/>
      <c r="S52" s="227"/>
      <c r="T52" s="227"/>
      <c r="U52" s="94"/>
      <c r="V52" s="92"/>
      <c r="W52" s="227"/>
      <c r="X52" s="227"/>
      <c r="Y52" s="227"/>
      <c r="Z52" s="227"/>
      <c r="AA52" s="94"/>
      <c r="AB52" s="92"/>
      <c r="AC52" s="227"/>
      <c r="AD52" s="227"/>
      <c r="AE52" s="227"/>
      <c r="AF52" s="227"/>
      <c r="AG52" s="94"/>
      <c r="AH52" s="92"/>
      <c r="AI52" s="227"/>
      <c r="AJ52" s="227"/>
      <c r="AK52" s="227"/>
      <c r="AL52" s="227"/>
      <c r="AM52" s="94"/>
      <c r="AN52" s="92"/>
      <c r="AO52" s="227"/>
      <c r="AP52" s="227"/>
      <c r="AQ52" s="227"/>
      <c r="AR52" s="227"/>
      <c r="AS52" s="94"/>
      <c r="AT52" s="92"/>
      <c r="AU52" s="227"/>
      <c r="AV52" s="227"/>
      <c r="AW52" s="227"/>
      <c r="AX52" s="227"/>
      <c r="AY52" s="94"/>
      <c r="AZ52" s="92"/>
      <c r="BA52" s="227"/>
      <c r="BB52" s="227"/>
      <c r="BC52" s="227"/>
      <c r="BD52" s="227"/>
      <c r="BE52" s="94"/>
      <c r="BF52" s="92"/>
      <c r="BG52" s="227"/>
      <c r="BH52" s="227"/>
      <c r="BI52" s="227"/>
      <c r="BJ52" s="227"/>
      <c r="BK52" s="94"/>
      <c r="BL52" s="92"/>
      <c r="BM52" s="227"/>
      <c r="BN52" s="227"/>
      <c r="BO52" s="227"/>
      <c r="BP52" s="227"/>
      <c r="BQ52" s="94"/>
      <c r="BR52" s="92"/>
      <c r="BS52" s="227"/>
      <c r="BT52" s="227"/>
      <c r="BU52" s="227"/>
      <c r="BV52" s="227"/>
      <c r="BW52" s="94"/>
      <c r="BX52" s="92"/>
      <c r="BY52" s="227"/>
      <c r="BZ52" s="227"/>
      <c r="CA52" s="227"/>
      <c r="CB52" s="227"/>
      <c r="CC52" s="94"/>
      <c r="CD52" s="92"/>
      <c r="CE52" s="227"/>
      <c r="CF52" s="227"/>
      <c r="CG52" s="227"/>
      <c r="CH52" s="227"/>
      <c r="CI52" s="94"/>
      <c r="CJ52" s="92"/>
      <c r="CK52" s="227"/>
      <c r="CL52" s="227"/>
      <c r="CM52" s="227"/>
      <c r="CN52" s="227"/>
      <c r="CO52" s="94"/>
      <c r="CP52" s="92"/>
      <c r="CQ52" s="227"/>
      <c r="CR52" s="227"/>
      <c r="CS52" s="227"/>
      <c r="CT52" s="227"/>
      <c r="CU52" s="94"/>
      <c r="CV52" s="92"/>
      <c r="CW52" s="227"/>
      <c r="CX52" s="227"/>
      <c r="CY52" s="227"/>
      <c r="CZ52" s="227"/>
      <c r="DA52" s="94"/>
      <c r="DB52" s="92"/>
      <c r="DC52" s="227"/>
      <c r="DD52" s="227"/>
      <c r="DE52" s="227"/>
      <c r="DF52" s="227"/>
      <c r="DG52" s="94"/>
      <c r="DH52" s="92"/>
      <c r="DI52" s="227"/>
      <c r="DJ52" s="227"/>
      <c r="DK52" s="227"/>
      <c r="DL52" s="227"/>
      <c r="DM52" s="94"/>
      <c r="DN52" s="92"/>
      <c r="DO52" s="227"/>
      <c r="DP52" s="227"/>
      <c r="DQ52" s="227"/>
      <c r="DR52" s="227"/>
      <c r="DS52" s="94"/>
      <c r="DT52" s="92"/>
      <c r="DU52" s="227"/>
      <c r="DV52" s="227"/>
      <c r="DW52" s="227"/>
      <c r="DX52" s="227"/>
      <c r="DY52" s="94"/>
      <c r="DZ52" s="92"/>
      <c r="EA52" s="228"/>
      <c r="EB52" s="228"/>
      <c r="EC52" s="228"/>
      <c r="ED52" s="228"/>
      <c r="EE52" s="94"/>
      <c r="EF52" s="92"/>
      <c r="EG52" s="228"/>
      <c r="EH52" s="228"/>
      <c r="EI52" s="228"/>
      <c r="EJ52" s="228"/>
      <c r="EK52" s="94"/>
      <c r="EL52" s="92"/>
      <c r="EM52" s="228"/>
      <c r="EN52" s="228"/>
      <c r="EO52" s="228"/>
      <c r="EP52" s="228"/>
      <c r="EQ52" s="94"/>
      <c r="ER52" s="92"/>
      <c r="ES52" s="228"/>
      <c r="ET52" s="228"/>
      <c r="EU52" s="228"/>
      <c r="EV52" s="228"/>
      <c r="EW52" s="94"/>
      <c r="EX52" s="92"/>
      <c r="EY52" s="228"/>
      <c r="EZ52" s="228"/>
      <c r="FA52" s="228"/>
      <c r="FB52" s="228"/>
      <c r="FC52" s="94"/>
      <c r="FD52" s="92"/>
      <c r="FE52" s="228"/>
      <c r="FF52" s="228"/>
      <c r="FG52" s="228"/>
      <c r="FH52" s="228"/>
      <c r="FI52" s="94"/>
      <c r="FJ52" s="92"/>
      <c r="FK52" s="228"/>
      <c r="FL52" s="228"/>
      <c r="FM52" s="228"/>
      <c r="FN52" s="228"/>
      <c r="FO52" s="94"/>
      <c r="FP52" s="92"/>
      <c r="FQ52" s="228"/>
      <c r="FR52" s="228"/>
      <c r="FS52" s="228"/>
      <c r="FT52" s="228"/>
      <c r="FU52" s="94"/>
      <c r="FV52" s="92"/>
      <c r="FW52" s="228"/>
      <c r="FX52" s="228"/>
      <c r="FY52" s="228"/>
      <c r="FZ52" s="228"/>
      <c r="GA52" s="94"/>
      <c r="GB52" s="92"/>
      <c r="GC52" s="228"/>
      <c r="GD52" s="228"/>
      <c r="GE52" s="228"/>
      <c r="GF52" s="228"/>
      <c r="GG52" s="94"/>
      <c r="GH52" s="92"/>
      <c r="GI52" s="228"/>
      <c r="GJ52" s="228"/>
      <c r="GK52" s="228"/>
      <c r="GL52" s="228"/>
      <c r="GM52" s="94"/>
      <c r="GN52" s="92"/>
      <c r="GO52" s="228"/>
      <c r="GP52" s="228"/>
      <c r="GQ52" s="228"/>
      <c r="GR52" s="228"/>
      <c r="GS52" s="94"/>
      <c r="GT52" s="92"/>
      <c r="GU52" s="228"/>
      <c r="GV52" s="228"/>
      <c r="GW52" s="228"/>
      <c r="GX52" s="228"/>
      <c r="GY52" s="94"/>
      <c r="GZ52" s="92"/>
      <c r="HA52" s="228"/>
      <c r="HB52" s="228"/>
      <c r="HC52" s="228"/>
      <c r="HD52" s="228"/>
      <c r="HE52" s="94"/>
      <c r="HF52" s="92"/>
      <c r="HG52" s="228"/>
      <c r="HH52" s="228"/>
      <c r="HI52" s="228"/>
      <c r="HJ52" s="228"/>
      <c r="HK52" s="94"/>
      <c r="HL52" s="92"/>
      <c r="HM52" s="228"/>
      <c r="HN52" s="228"/>
      <c r="HO52" s="228"/>
      <c r="HP52" s="228"/>
      <c r="HQ52" s="94"/>
      <c r="HR52" s="92"/>
      <c r="HS52" s="228"/>
      <c r="HT52" s="228"/>
      <c r="HU52" s="228"/>
      <c r="HV52" s="228"/>
      <c r="HW52" s="94"/>
      <c r="HX52" s="92"/>
      <c r="HY52" s="228"/>
      <c r="HZ52" s="228"/>
      <c r="IA52" s="228"/>
      <c r="IB52" s="228"/>
      <c r="IC52" s="94"/>
      <c r="ID52" s="92"/>
      <c r="IE52" s="228"/>
      <c r="IF52" s="228"/>
      <c r="IG52" s="228"/>
      <c r="IH52" s="228"/>
      <c r="II52" s="94"/>
      <c r="IJ52" s="92"/>
      <c r="IK52" s="228"/>
      <c r="IL52" s="228"/>
      <c r="IM52" s="228"/>
      <c r="IN52" s="228"/>
      <c r="IO52" s="94"/>
      <c r="IP52" s="92"/>
      <c r="IQ52" s="228"/>
      <c r="IR52" s="228"/>
      <c r="IS52" s="228"/>
      <c r="IT52" s="228"/>
      <c r="IU52" s="94"/>
      <c r="IV52" s="92"/>
      <c r="IW52" s="228"/>
      <c r="IX52" s="228"/>
      <c r="IY52" s="228"/>
      <c r="IZ52" s="228"/>
      <c r="JA52" s="94"/>
      <c r="JB52" s="92"/>
      <c r="JC52" s="228"/>
      <c r="JD52" s="228"/>
      <c r="JE52" s="228"/>
      <c r="JF52" s="228"/>
      <c r="JG52" s="94"/>
      <c r="JH52" s="92"/>
      <c r="JM52" s="96"/>
      <c r="JS52" s="96"/>
      <c r="JY52" s="96"/>
      <c r="KE52" s="96"/>
      <c r="KK52" s="96"/>
      <c r="KQ52" s="96"/>
      <c r="KW52" s="96"/>
      <c r="LC52" s="96"/>
    </row>
    <row r="53" spans="1:316" s="237" customFormat="1" ht="25.5" customHeight="1" x14ac:dyDescent="0.2">
      <c r="A53" s="229"/>
      <c r="B53" s="229"/>
      <c r="C53" s="229"/>
      <c r="D53" s="229"/>
      <c r="E53" s="229"/>
      <c r="F53" s="85" t="s">
        <v>77</v>
      </c>
      <c r="G53" s="230"/>
      <c r="H53" s="1110" t="str">
        <f>"By default, the prior year's ending balance of "&amp;TEXT('Part C - Summary - Sample'!H44,"$#,##0;($#,##0)")&amp;" is distributed across items in proportion to prior-year revenue per item."</f>
        <v>By default, the prior year's ending balance of $650 is distributed across items in proportion to prior-year revenue per item.</v>
      </c>
      <c r="I53" s="1110"/>
      <c r="J53" s="1110"/>
      <c r="K53" s="1110"/>
      <c r="L53" s="1110"/>
      <c r="M53" s="1110"/>
      <c r="N53" s="231"/>
      <c r="O53" s="831"/>
      <c r="P53" s="233"/>
      <c r="Q53" s="234"/>
      <c r="R53" s="234"/>
      <c r="S53" s="234" t="str">
        <f>IF(S$2=3,"Distributed Balance","")</f>
        <v>Distributed Balance</v>
      </c>
      <c r="T53" s="234">
        <f>IF(T$2=4,IF($J44=0,'Part C - Summary - Sample'!$H$44/'Part A - Inputs - Sample'!$R$9,IFERROR('Part C - Summary - Sample'!$H$44*U39/SUMIFS($39:$39,$2:$2,5),0)),"")</f>
        <v>296.73913043478262</v>
      </c>
      <c r="U53" s="235"/>
      <c r="V53" s="236"/>
      <c r="W53" s="234"/>
      <c r="X53" s="234"/>
      <c r="Y53" s="234" t="str">
        <f t="shared" ref="Y53" si="3634">IF(Y$2=3,"Distributed Balance","")</f>
        <v>Distributed Balance</v>
      </c>
      <c r="Z53" s="234">
        <f>IF(Z$2=4,IF($J44=0,'Part C - Summary - Sample'!$H$44/'Part A - Inputs - Sample'!$R$9,IFERROR('Part C - Summary - Sample'!$H$44*AA39/SUMIFS($39:$39,$2:$2,5),0)),"")</f>
        <v>98.913043478260875</v>
      </c>
      <c r="AA53" s="235"/>
      <c r="AB53" s="236"/>
      <c r="AC53" s="234"/>
      <c r="AD53" s="234"/>
      <c r="AE53" s="234" t="str">
        <f t="shared" ref="AE53" si="3635">IF(AE$2=3,"Distributed Balance","")</f>
        <v>Distributed Balance</v>
      </c>
      <c r="AF53" s="234">
        <f>IF(AF$2=4,IF($J44=0,'Part C - Summary - Sample'!$H$44/'Part A - Inputs - Sample'!$R$9,IFERROR('Part C - Summary - Sample'!$H$44*AG39/SUMIFS($39:$39,$2:$2,5),0)),"")</f>
        <v>254.34782608695653</v>
      </c>
      <c r="AG53" s="235"/>
      <c r="AH53" s="236"/>
      <c r="AI53" s="234"/>
      <c r="AJ53" s="234"/>
      <c r="AK53" s="234" t="str">
        <f t="shared" ref="AK53" si="3636">IF(AK$2=3,"Distributed Balance","")</f>
        <v/>
      </c>
      <c r="AL53" s="234" t="str">
        <f>IF(AL$2=4,IF($J44=0,'Part C - Summary - Sample'!$H$44/'Part A - Inputs - Sample'!$R$9,IFERROR('Part C - Summary - Sample'!$H$44*AM39/SUMIFS($39:$39,$2:$2,5),0)),"")</f>
        <v/>
      </c>
      <c r="AM53" s="235"/>
      <c r="AN53" s="236"/>
      <c r="AO53" s="234"/>
      <c r="AP53" s="234"/>
      <c r="AQ53" s="234" t="str">
        <f t="shared" ref="AQ53" si="3637">IF(AQ$2=3,"Distributed Balance","")</f>
        <v/>
      </c>
      <c r="AR53" s="234" t="str">
        <f>IF(AR$2=4,IF($J44=0,'Part C - Summary - Sample'!$H$44/'Part A - Inputs - Sample'!$R$9,IFERROR('Part C - Summary - Sample'!$H$44*AS39/SUMIFS($39:$39,$2:$2,5),0)),"")</f>
        <v/>
      </c>
      <c r="AS53" s="235"/>
      <c r="AT53" s="236"/>
      <c r="AU53" s="234"/>
      <c r="AV53" s="234"/>
      <c r="AW53" s="234" t="str">
        <f t="shared" ref="AW53" si="3638">IF(AW$2=3,"Distributed Balance","")</f>
        <v/>
      </c>
      <c r="AX53" s="234" t="str">
        <f>IF(AX$2=4,IF($J44=0,'Part C - Summary - Sample'!$H$44/'Part A - Inputs - Sample'!$R$9,IFERROR('Part C - Summary - Sample'!$H$44*AY39/SUMIFS($39:$39,$2:$2,5),0)),"")</f>
        <v/>
      </c>
      <c r="AY53" s="235"/>
      <c r="AZ53" s="236"/>
      <c r="BA53" s="234"/>
      <c r="BB53" s="234"/>
      <c r="BC53" s="234" t="str">
        <f t="shared" ref="BC53" si="3639">IF(BC$2=3,"Distributed Balance","")</f>
        <v/>
      </c>
      <c r="BD53" s="234" t="str">
        <f>IF(BD$2=4,IF($J44=0,'Part C - Summary - Sample'!$H$44/'Part A - Inputs - Sample'!$R$9,IFERROR('Part C - Summary - Sample'!$H$44*BE39/SUMIFS($39:$39,$2:$2,5),0)),"")</f>
        <v/>
      </c>
      <c r="BE53" s="235"/>
      <c r="BF53" s="236"/>
      <c r="BG53" s="234"/>
      <c r="BH53" s="234"/>
      <c r="BI53" s="234" t="str">
        <f t="shared" ref="BI53" si="3640">IF(BI$2=3,"Distributed Balance","")</f>
        <v/>
      </c>
      <c r="BJ53" s="234" t="str">
        <f>IF(BJ$2=4,IF($J44=0,'Part C - Summary - Sample'!$H$44/'Part A - Inputs - Sample'!$R$9,IFERROR('Part C - Summary - Sample'!$H$44*BK39/SUMIFS($39:$39,$2:$2,5),0)),"")</f>
        <v/>
      </c>
      <c r="BK53" s="235"/>
      <c r="BL53" s="236"/>
      <c r="BM53" s="234"/>
      <c r="BN53" s="234"/>
      <c r="BO53" s="234" t="str">
        <f t="shared" ref="BO53" si="3641">IF(BO$2=3,"Distributed Balance","")</f>
        <v/>
      </c>
      <c r="BP53" s="234" t="str">
        <f>IF(BP$2=4,IF($J44=0,'Part C - Summary - Sample'!$H$44/'Part A - Inputs - Sample'!$R$9,IFERROR('Part C - Summary - Sample'!$H$44*BQ39/SUMIFS($39:$39,$2:$2,5),0)),"")</f>
        <v/>
      </c>
      <c r="BQ53" s="235"/>
      <c r="BR53" s="236"/>
      <c r="BS53" s="234"/>
      <c r="BT53" s="234"/>
      <c r="BU53" s="234" t="str">
        <f t="shared" ref="BU53" si="3642">IF(BU$2=3,"Distributed Balance","")</f>
        <v/>
      </c>
      <c r="BV53" s="234" t="str">
        <f>IF(BV$2=4,IF($J44=0,'Part C - Summary - Sample'!$H$44/'Part A - Inputs - Sample'!$R$9,IFERROR('Part C - Summary - Sample'!$H$44*BW39/SUMIFS($39:$39,$2:$2,5),0)),"")</f>
        <v/>
      </c>
      <c r="BW53" s="235"/>
      <c r="BX53" s="236"/>
      <c r="BY53" s="234"/>
      <c r="BZ53" s="234"/>
      <c r="CA53" s="234" t="str">
        <f t="shared" ref="CA53" si="3643">IF(CA$2=3,"Distributed Balance","")</f>
        <v/>
      </c>
      <c r="CB53" s="234" t="str">
        <f>IF(CB$2=4,IF($J44=0,'Part C - Summary - Sample'!$H$44/'Part A - Inputs - Sample'!$R$9,IFERROR('Part C - Summary - Sample'!$H$44*CC39/SUMIFS($39:$39,$2:$2,5),0)),"")</f>
        <v/>
      </c>
      <c r="CC53" s="235"/>
      <c r="CD53" s="236"/>
      <c r="CE53" s="234"/>
      <c r="CF53" s="234"/>
      <c r="CG53" s="234" t="str">
        <f t="shared" ref="CG53" si="3644">IF(CG$2=3,"Distributed Balance","")</f>
        <v/>
      </c>
      <c r="CH53" s="234" t="str">
        <f>IF(CH$2=4,IF($J44=0,'Part C - Summary - Sample'!$H$44/'Part A - Inputs - Sample'!$R$9,IFERROR('Part C - Summary - Sample'!$H$44*CI39/SUMIFS($39:$39,$2:$2,5),0)),"")</f>
        <v/>
      </c>
      <c r="CI53" s="235"/>
      <c r="CJ53" s="236"/>
      <c r="CK53" s="234"/>
      <c r="CL53" s="234"/>
      <c r="CM53" s="234" t="str">
        <f t="shared" ref="CM53" si="3645">IF(CM$2=3,"Distributed Balance","")</f>
        <v/>
      </c>
      <c r="CN53" s="234" t="str">
        <f>IF(CN$2=4,IF($J44=0,'Part C - Summary - Sample'!$H$44/'Part A - Inputs - Sample'!$R$9,IFERROR('Part C - Summary - Sample'!$H$44*CO39/SUMIFS($39:$39,$2:$2,5),0)),"")</f>
        <v/>
      </c>
      <c r="CO53" s="235"/>
      <c r="CP53" s="236"/>
      <c r="CQ53" s="234"/>
      <c r="CR53" s="234"/>
      <c r="CS53" s="234" t="str">
        <f t="shared" ref="CS53" si="3646">IF(CS$2=3,"Distributed Balance","")</f>
        <v/>
      </c>
      <c r="CT53" s="234" t="str">
        <f>IF(CT$2=4,IF($J44=0,'Part C - Summary - Sample'!$H$44/'Part A - Inputs - Sample'!$R$9,IFERROR('Part C - Summary - Sample'!$H$44*CU39/SUMIFS($39:$39,$2:$2,5),0)),"")</f>
        <v/>
      </c>
      <c r="CU53" s="235"/>
      <c r="CV53" s="236"/>
      <c r="CW53" s="234"/>
      <c r="CX53" s="234"/>
      <c r="CY53" s="234" t="str">
        <f t="shared" ref="CY53" si="3647">IF(CY$2=3,"Distributed Balance","")</f>
        <v/>
      </c>
      <c r="CZ53" s="234" t="str">
        <f>IF(CZ$2=4,IF($J44=0,'Part C - Summary - Sample'!$H$44/'Part A - Inputs - Sample'!$R$9,IFERROR('Part C - Summary - Sample'!$H$44*DA39/SUMIFS($39:$39,$2:$2,5),0)),"")</f>
        <v/>
      </c>
      <c r="DA53" s="235"/>
      <c r="DB53" s="236"/>
      <c r="DC53" s="234"/>
      <c r="DD53" s="234"/>
      <c r="DE53" s="234" t="str">
        <f t="shared" ref="DE53" si="3648">IF(DE$2=3,"Distributed Balance","")</f>
        <v/>
      </c>
      <c r="DF53" s="234" t="str">
        <f>IF(DF$2=4,IF($J44=0,'Part C - Summary - Sample'!$H$44/'Part A - Inputs - Sample'!$R$9,IFERROR('Part C - Summary - Sample'!$H$44*DG39/SUMIFS($39:$39,$2:$2,5),0)),"")</f>
        <v/>
      </c>
      <c r="DG53" s="235"/>
      <c r="DH53" s="236"/>
      <c r="DI53" s="234"/>
      <c r="DJ53" s="234"/>
      <c r="DK53" s="234" t="str">
        <f t="shared" ref="DK53" si="3649">IF(DK$2=3,"Distributed Balance","")</f>
        <v/>
      </c>
      <c r="DL53" s="234" t="str">
        <f>IF(DL$2=4,IF($J44=0,'Part C - Summary - Sample'!$H$44/'Part A - Inputs - Sample'!$R$9,IFERROR('Part C - Summary - Sample'!$H$44*DM39/SUMIFS($39:$39,$2:$2,5),0)),"")</f>
        <v/>
      </c>
      <c r="DM53" s="235"/>
      <c r="DN53" s="236"/>
      <c r="DO53" s="234"/>
      <c r="DP53" s="234"/>
      <c r="DQ53" s="234" t="str">
        <f t="shared" ref="DQ53" si="3650">IF(DQ$2=3,"Distributed Balance","")</f>
        <v/>
      </c>
      <c r="DR53" s="234" t="str">
        <f>IF(DR$2=4,IF($J44=0,'Part C - Summary - Sample'!$H$44/'Part A - Inputs - Sample'!$R$9,IFERROR('Part C - Summary - Sample'!$H$44*DS39/SUMIFS($39:$39,$2:$2,5),0)),"")</f>
        <v/>
      </c>
      <c r="DS53" s="235"/>
      <c r="DT53" s="236"/>
      <c r="DU53" s="234"/>
      <c r="DV53" s="234"/>
      <c r="DW53" s="234" t="str">
        <f t="shared" ref="DW53" si="3651">IF(DW$2=3,"Distributed Balance","")</f>
        <v/>
      </c>
      <c r="DX53" s="234" t="str">
        <f>IF(DX$2=4,IF($J44=0,'Part C - Summary - Sample'!$H$44/'Part A - Inputs - Sample'!$R$9,IFERROR('Part C - Summary - Sample'!$H$44*DY39/SUMIFS($39:$39,$2:$2,5),0)),"")</f>
        <v/>
      </c>
      <c r="DY53" s="235"/>
      <c r="DZ53" s="233"/>
      <c r="EC53" s="237" t="str">
        <f t="shared" ref="EC53" si="3652">IF(EC$2=3,"Distributed Balance","")</f>
        <v/>
      </c>
      <c r="ED53" s="238" t="str">
        <f>IF(ED$2=4,IF($J44=0,'Part C - Summary - Sample'!$H$44/'Part A - Inputs - Sample'!$R$9,IFERROR('Part C - Summary - Sample'!$H$44*EE39/SUMIFS($39:$39,$2:$2,5),0)),"")</f>
        <v/>
      </c>
      <c r="EE53" s="239"/>
      <c r="EF53" s="233"/>
      <c r="EI53" s="237" t="str">
        <f t="shared" ref="EI53" si="3653">IF(EI$2=3,"Distributed Balance","")</f>
        <v/>
      </c>
      <c r="EJ53" s="238" t="str">
        <f>IF(EJ$2=4,IF($J44=0,'Part C - Summary - Sample'!$H$44/'Part A - Inputs - Sample'!$R$9,IFERROR('Part C - Summary - Sample'!$H$44*EK39/SUMIFS($39:$39,$2:$2,5),0)),"")</f>
        <v/>
      </c>
      <c r="EK53" s="239"/>
      <c r="EL53" s="233"/>
      <c r="EO53" s="237" t="str">
        <f t="shared" ref="EO53" si="3654">IF(EO$2=3,"Distributed Balance","")</f>
        <v/>
      </c>
      <c r="EP53" s="238" t="str">
        <f>IF(EP$2=4,IF($J44=0,'Part C - Summary - Sample'!$H$44/'Part A - Inputs - Sample'!$R$9,IFERROR('Part C - Summary - Sample'!$H$44*EQ39/SUMIFS($39:$39,$2:$2,5),0)),"")</f>
        <v/>
      </c>
      <c r="EQ53" s="239"/>
      <c r="ER53" s="233"/>
      <c r="EU53" s="237" t="str">
        <f t="shared" ref="EU53" si="3655">IF(EU$2=3,"Distributed Balance","")</f>
        <v/>
      </c>
      <c r="EV53" s="238" t="str">
        <f>IF(EV$2=4,IF($J44=0,'Part C - Summary - Sample'!$H$44/'Part A - Inputs - Sample'!$R$9,IFERROR('Part C - Summary - Sample'!$H$44*EW39/SUMIFS($39:$39,$2:$2,5),0)),"")</f>
        <v/>
      </c>
      <c r="EW53" s="239"/>
      <c r="EX53" s="233"/>
      <c r="FA53" s="237" t="str">
        <f t="shared" ref="FA53" si="3656">IF(FA$2=3,"Distributed Balance","")</f>
        <v/>
      </c>
      <c r="FB53" s="238" t="str">
        <f>IF(FB$2=4,IF($J44=0,'Part C - Summary - Sample'!$H$44/'Part A - Inputs - Sample'!$R$9,IFERROR('Part C - Summary - Sample'!$H$44*FC39/SUMIFS($39:$39,$2:$2,5),0)),"")</f>
        <v/>
      </c>
      <c r="FC53" s="239"/>
      <c r="FD53" s="233"/>
      <c r="FG53" s="237" t="str">
        <f t="shared" ref="FG53" si="3657">IF(FG$2=3,"Distributed Balance","")</f>
        <v/>
      </c>
      <c r="FH53" s="238" t="str">
        <f>IF(FH$2=4,IF($J44=0,'Part C - Summary - Sample'!$H$44/'Part A - Inputs - Sample'!$R$9,IFERROR('Part C - Summary - Sample'!$H$44*FI39/SUMIFS($39:$39,$2:$2,5),0)),"")</f>
        <v/>
      </c>
      <c r="FI53" s="239"/>
      <c r="FJ53" s="233"/>
      <c r="FM53" s="237" t="str">
        <f t="shared" ref="FM53" si="3658">IF(FM$2=3,"Distributed Balance","")</f>
        <v/>
      </c>
      <c r="FN53" s="238" t="str">
        <f>IF(FN$2=4,IF($J44=0,'Part C - Summary - Sample'!$H$44/'Part A - Inputs - Sample'!$R$9,IFERROR('Part C - Summary - Sample'!$H$44*FO39/SUMIFS($39:$39,$2:$2,5),0)),"")</f>
        <v/>
      </c>
      <c r="FO53" s="239"/>
      <c r="FP53" s="233"/>
      <c r="FS53" s="237" t="str">
        <f t="shared" ref="FS53" si="3659">IF(FS$2=3,"Distributed Balance","")</f>
        <v/>
      </c>
      <c r="FT53" s="238" t="str">
        <f>IF(FT$2=4,IF($J44=0,'Part C - Summary - Sample'!$H$44/'Part A - Inputs - Sample'!$R$9,IFERROR('Part C - Summary - Sample'!$H$44*FU39/SUMIFS($39:$39,$2:$2,5),0)),"")</f>
        <v/>
      </c>
      <c r="FU53" s="239"/>
      <c r="FV53" s="233"/>
      <c r="FY53" s="237" t="str">
        <f t="shared" ref="FY53" si="3660">IF(FY$2=3,"Distributed Balance","")</f>
        <v/>
      </c>
      <c r="FZ53" s="238" t="str">
        <f>IF(FZ$2=4,IF($J44=0,'Part C - Summary - Sample'!$H$44/'Part A - Inputs - Sample'!$R$9,IFERROR('Part C - Summary - Sample'!$H$44*GA39/SUMIFS($39:$39,$2:$2,5),0)),"")</f>
        <v/>
      </c>
      <c r="GA53" s="239"/>
      <c r="GB53" s="233"/>
      <c r="GE53" s="237" t="str">
        <f t="shared" ref="GE53" si="3661">IF(GE$2=3,"Distributed Balance","")</f>
        <v/>
      </c>
      <c r="GF53" s="238" t="str">
        <f>IF(GF$2=4,IF($J44=0,'Part C - Summary - Sample'!$H$44/'Part A - Inputs - Sample'!$R$9,IFERROR('Part C - Summary - Sample'!$H$44*GG39/SUMIFS($39:$39,$2:$2,5),0)),"")</f>
        <v/>
      </c>
      <c r="GG53" s="239"/>
      <c r="GH53" s="233"/>
      <c r="GK53" s="237" t="str">
        <f t="shared" ref="GK53" si="3662">IF(GK$2=3,"Distributed Balance","")</f>
        <v/>
      </c>
      <c r="GL53" s="238" t="str">
        <f>IF(GL$2=4,IF($J44=0,'Part C - Summary - Sample'!$H$44/'Part A - Inputs - Sample'!$R$9,IFERROR('Part C - Summary - Sample'!$H$44*GM39/SUMIFS($39:$39,$2:$2,5),0)),"")</f>
        <v/>
      </c>
      <c r="GM53" s="239"/>
      <c r="GN53" s="233"/>
      <c r="GQ53" s="237" t="str">
        <f t="shared" ref="GQ53" si="3663">IF(GQ$2=3,"Distributed Balance","")</f>
        <v/>
      </c>
      <c r="GR53" s="238" t="str">
        <f>IF(GR$2=4,IF($J44=0,'Part C - Summary - Sample'!$H$44/'Part A - Inputs - Sample'!$R$9,IFERROR('Part C - Summary - Sample'!$H$44*GS39/SUMIFS($39:$39,$2:$2,5),0)),"")</f>
        <v/>
      </c>
      <c r="GS53" s="239"/>
      <c r="GT53" s="233"/>
      <c r="GW53" s="237" t="str">
        <f t="shared" ref="GW53" si="3664">IF(GW$2=3,"Distributed Balance","")</f>
        <v/>
      </c>
      <c r="GX53" s="238" t="str">
        <f>IF(GX$2=4,IF($J44=0,'Part C - Summary - Sample'!$H$44/'Part A - Inputs - Sample'!$R$9,IFERROR('Part C - Summary - Sample'!$H$44*GY39/SUMIFS($39:$39,$2:$2,5),0)),"")</f>
        <v/>
      </c>
      <c r="GY53" s="239"/>
      <c r="GZ53" s="233"/>
      <c r="HC53" s="237" t="str">
        <f t="shared" ref="HC53" si="3665">IF(HC$2=3,"Distributed Balance","")</f>
        <v/>
      </c>
      <c r="HD53" s="238" t="str">
        <f>IF(HD$2=4,IF($J44=0,'Part C - Summary - Sample'!$H$44/'Part A - Inputs - Sample'!$R$9,IFERROR('Part C - Summary - Sample'!$H$44*HE39/SUMIFS($39:$39,$2:$2,5),0)),"")</f>
        <v/>
      </c>
      <c r="HE53" s="239"/>
      <c r="HF53" s="233"/>
      <c r="HI53" s="237" t="str">
        <f t="shared" ref="HI53" si="3666">IF(HI$2=3,"Distributed Balance","")</f>
        <v/>
      </c>
      <c r="HJ53" s="238" t="str">
        <f>IF(HJ$2=4,IF($J44=0,'Part C - Summary - Sample'!$H$44/'Part A - Inputs - Sample'!$R$9,IFERROR('Part C - Summary - Sample'!$H$44*HK39/SUMIFS($39:$39,$2:$2,5),0)),"")</f>
        <v/>
      </c>
      <c r="HK53" s="239"/>
      <c r="HL53" s="233"/>
      <c r="HO53" s="237" t="str">
        <f t="shared" ref="HO53" si="3667">IF(HO$2=3,"Distributed Balance","")</f>
        <v/>
      </c>
      <c r="HP53" s="238" t="str">
        <f>IF(HP$2=4,IF($J44=0,'Part C - Summary - Sample'!$H$44/'Part A - Inputs - Sample'!$R$9,IFERROR('Part C - Summary - Sample'!$H$44*HQ39/SUMIFS($39:$39,$2:$2,5),0)),"")</f>
        <v/>
      </c>
      <c r="HQ53" s="239"/>
      <c r="HR53" s="233"/>
      <c r="HU53" s="237" t="str">
        <f t="shared" ref="HU53" si="3668">IF(HU$2=3,"Distributed Balance","")</f>
        <v/>
      </c>
      <c r="HV53" s="238" t="str">
        <f>IF(HV$2=4,IF($J44=0,'Part C - Summary - Sample'!$H$44/'Part A - Inputs - Sample'!$R$9,IFERROR('Part C - Summary - Sample'!$H$44*HW39/SUMIFS($39:$39,$2:$2,5),0)),"")</f>
        <v/>
      </c>
      <c r="HW53" s="239"/>
      <c r="HX53" s="233"/>
      <c r="IA53" s="237" t="str">
        <f t="shared" ref="IA53" si="3669">IF(IA$2=3,"Distributed Balance","")</f>
        <v/>
      </c>
      <c r="IB53" s="238" t="str">
        <f>IF(IB$2=4,IF($J44=0,'Part C - Summary - Sample'!$H$44/'Part A - Inputs - Sample'!$R$9,IFERROR('Part C - Summary - Sample'!$H$44*IC39/SUMIFS($39:$39,$2:$2,5),0)),"")</f>
        <v/>
      </c>
      <c r="IC53" s="239"/>
      <c r="ID53" s="233"/>
      <c r="IG53" s="237" t="str">
        <f t="shared" ref="IG53" si="3670">IF(IG$2=3,"Distributed Balance","")</f>
        <v/>
      </c>
      <c r="IH53" s="238" t="str">
        <f>IF(IH$2=4,IF($J44=0,'Part C - Summary - Sample'!$H$44/'Part A - Inputs - Sample'!$R$9,IFERROR('Part C - Summary - Sample'!$H$44*II39/SUMIFS($39:$39,$2:$2,5),0)),"")</f>
        <v/>
      </c>
      <c r="II53" s="239"/>
      <c r="IJ53" s="233"/>
      <c r="IM53" s="237" t="str">
        <f t="shared" ref="IM53" si="3671">IF(IM$2=3,"Distributed Balance","")</f>
        <v/>
      </c>
      <c r="IN53" s="238" t="str">
        <f>IF(IN$2=4,IF($J44=0,'Part C - Summary - Sample'!$H$44/'Part A - Inputs - Sample'!$R$9,IFERROR('Part C - Summary - Sample'!$H$44*IO39/SUMIFS($39:$39,$2:$2,5),0)),"")</f>
        <v/>
      </c>
      <c r="IO53" s="239"/>
      <c r="IP53" s="233"/>
      <c r="IS53" s="237" t="str">
        <f t="shared" ref="IS53" si="3672">IF(IS$2=3,"Distributed Balance","")</f>
        <v/>
      </c>
      <c r="IT53" s="238" t="str">
        <f>IF(IT$2=4,IF($J44=0,'Part C - Summary - Sample'!$H$44/'Part A - Inputs - Sample'!$R$9,IFERROR('Part C - Summary - Sample'!$H$44*IU39/SUMIFS($39:$39,$2:$2,5),0)),"")</f>
        <v/>
      </c>
      <c r="IU53" s="239"/>
      <c r="IV53" s="233"/>
      <c r="IY53" s="237" t="str">
        <f t="shared" ref="IY53" si="3673">IF(IY$2=3,"Distributed Balance","")</f>
        <v/>
      </c>
      <c r="IZ53" s="238" t="str">
        <f>IF(IZ$2=4,IF($J44=0,'Part C - Summary - Sample'!$H$44/'Part A - Inputs - Sample'!$R$9,IFERROR('Part C - Summary - Sample'!$H$44*JA39/SUMIFS($39:$39,$2:$2,5),0)),"")</f>
        <v/>
      </c>
      <c r="JA53" s="239"/>
      <c r="JB53" s="233"/>
      <c r="JE53" s="237" t="str">
        <f t="shared" ref="JE53" si="3674">IF(JE$2=3,"Distributed Balance","")</f>
        <v/>
      </c>
      <c r="JF53" s="238" t="str">
        <f>IF(JF$2=4,IF($J44=0,'Part C - Summary - Sample'!$H$44/'Part A - Inputs - Sample'!$R$9,IFERROR('Part C - Summary - Sample'!$H$44*JG39/SUMIFS($39:$39,$2:$2,5),0)),"")</f>
        <v/>
      </c>
      <c r="JG53" s="239"/>
      <c r="JH53" s="233"/>
      <c r="JK53" s="237" t="str">
        <f t="shared" ref="JK53" si="3675">IF(JK$2=3,"Distributed Balance","")</f>
        <v/>
      </c>
      <c r="JL53" s="238" t="str">
        <f>IF(JL$2=4,IF($J44=0,'Part C - Summary - Sample'!$H$44/'Part A - Inputs - Sample'!$R$9,IFERROR('Part C - Summary - Sample'!$H$44*JM39/SUMIFS($39:$39,$2:$2,5),0)),"")</f>
        <v/>
      </c>
      <c r="JM53" s="240"/>
      <c r="JQ53" s="237" t="str">
        <f t="shared" ref="JQ53" si="3676">IF(JQ$2=3,"Distributed Balance","")</f>
        <v/>
      </c>
      <c r="JR53" s="238" t="str">
        <f>IF(JR$2=4,IF($J44=0,'Part C - Summary - Sample'!$H$44/'Part A - Inputs - Sample'!$R$9,IFERROR('Part C - Summary - Sample'!$H$44*JS39/SUMIFS($39:$39,$2:$2,5),0)),"")</f>
        <v/>
      </c>
      <c r="JS53" s="240"/>
      <c r="JW53" s="237" t="str">
        <f t="shared" ref="JW53" si="3677">IF(JW$2=3,"Distributed Balance","")</f>
        <v/>
      </c>
      <c r="JX53" s="238" t="str">
        <f>IF(JX$2=4,IF($J44=0,'Part C - Summary - Sample'!$H$44/'Part A - Inputs - Sample'!$R$9,IFERROR('Part C - Summary - Sample'!$H$44*JY39/SUMIFS($39:$39,$2:$2,5),0)),"")</f>
        <v/>
      </c>
      <c r="JY53" s="240"/>
      <c r="KC53" s="237" t="str">
        <f t="shared" ref="KC53" si="3678">IF(KC$2=3,"Distributed Balance","")</f>
        <v/>
      </c>
      <c r="KD53" s="238" t="str">
        <f>IF(KD$2=4,IF($J44=0,'Part C - Summary - Sample'!$H$44/'Part A - Inputs - Sample'!$R$9,IFERROR('Part C - Summary - Sample'!$H$44*KE39/SUMIFS($39:$39,$2:$2,5),0)),"")</f>
        <v/>
      </c>
      <c r="KE53" s="240"/>
      <c r="KI53" s="237" t="str">
        <f t="shared" ref="KI53" si="3679">IF(KI$2=3,"Distributed Balance","")</f>
        <v/>
      </c>
      <c r="KJ53" s="238" t="str">
        <f>IF(KJ$2=4,IF($J44=0,'Part C - Summary - Sample'!$H$44/'Part A - Inputs - Sample'!$R$9,IFERROR('Part C - Summary - Sample'!$H$44*KK39/SUMIFS($39:$39,$2:$2,5),0)),"")</f>
        <v/>
      </c>
      <c r="KK53" s="240"/>
      <c r="KO53" s="237" t="str">
        <f t="shared" ref="KO53" si="3680">IF(KO$2=3,"Distributed Balance","")</f>
        <v/>
      </c>
      <c r="KP53" s="238" t="str">
        <f>IF(KP$2=4,IF($J44=0,'Part C - Summary - Sample'!$H$44/'Part A - Inputs - Sample'!$R$9,IFERROR('Part C - Summary - Sample'!$H$44*KQ39/SUMIFS($39:$39,$2:$2,5),0)),"")</f>
        <v/>
      </c>
      <c r="KQ53" s="240"/>
      <c r="KU53" s="237" t="str">
        <f t="shared" ref="KU53" si="3681">IF(KU$2=3,"Distributed Balance","")</f>
        <v/>
      </c>
      <c r="KV53" s="238" t="str">
        <f>IF(KV$2=4,IF($J44=0,'Part C - Summary - Sample'!$H$44/'Part A - Inputs - Sample'!$R$9,IFERROR('Part C - Summary - Sample'!$H$44*KW39/SUMIFS($39:$39,$2:$2,5),0)),"")</f>
        <v/>
      </c>
      <c r="KW53" s="240"/>
      <c r="LA53" s="237" t="str">
        <f t="shared" ref="LA53" si="3682">IF(LA$2=3,"Distributed Balance","")</f>
        <v/>
      </c>
      <c r="LB53" s="238" t="str">
        <f>IF(LB$2=4,IF($J44=0,'Part C - Summary - Sample'!$H$44/'Part A - Inputs - Sample'!$R$9,IFERROR('Part C - Summary - Sample'!$H$44*LC39/SUMIFS($39:$39,$2:$2,5),0)),"")</f>
        <v/>
      </c>
      <c r="LC53" s="240"/>
    </row>
    <row r="54" spans="1:316" s="237" customFormat="1" ht="4.5" customHeight="1" x14ac:dyDescent="0.2">
      <c r="A54" s="229"/>
      <c r="B54" s="229"/>
      <c r="C54" s="229"/>
      <c r="D54" s="229"/>
      <c r="E54" s="229"/>
      <c r="F54" s="85" t="s">
        <v>77</v>
      </c>
      <c r="G54" s="230"/>
      <c r="H54" s="831"/>
      <c r="I54" s="831"/>
      <c r="J54" s="831"/>
      <c r="K54" s="831"/>
      <c r="L54" s="831"/>
      <c r="M54" s="831"/>
      <c r="N54" s="231"/>
      <c r="O54" s="831"/>
      <c r="P54" s="233"/>
      <c r="T54" s="238"/>
      <c r="U54" s="239"/>
      <c r="V54" s="233"/>
      <c r="Z54" s="238"/>
      <c r="AA54" s="239"/>
      <c r="AB54" s="233"/>
      <c r="AF54" s="238"/>
      <c r="AG54" s="239"/>
      <c r="AH54" s="233"/>
      <c r="AL54" s="238"/>
      <c r="AM54" s="239"/>
      <c r="AN54" s="233"/>
      <c r="AR54" s="238"/>
      <c r="AS54" s="239"/>
      <c r="AT54" s="233"/>
      <c r="AX54" s="238"/>
      <c r="AY54" s="239"/>
      <c r="AZ54" s="233"/>
      <c r="BD54" s="238"/>
      <c r="BE54" s="239"/>
      <c r="BF54" s="233"/>
      <c r="BJ54" s="238"/>
      <c r="BK54" s="239"/>
      <c r="BL54" s="233"/>
      <c r="BP54" s="238"/>
      <c r="BQ54" s="239"/>
      <c r="BR54" s="233"/>
      <c r="BV54" s="238"/>
      <c r="BW54" s="239"/>
      <c r="BX54" s="233"/>
      <c r="CB54" s="238"/>
      <c r="CC54" s="239"/>
      <c r="CD54" s="233"/>
      <c r="CH54" s="238"/>
      <c r="CI54" s="239"/>
      <c r="CJ54" s="233"/>
      <c r="CN54" s="238"/>
      <c r="CO54" s="239"/>
      <c r="CP54" s="233"/>
      <c r="CT54" s="238"/>
      <c r="CU54" s="239"/>
      <c r="CV54" s="233"/>
      <c r="CZ54" s="238"/>
      <c r="DA54" s="239"/>
      <c r="DB54" s="233"/>
      <c r="DF54" s="238"/>
      <c r="DG54" s="239"/>
      <c r="DH54" s="233"/>
      <c r="DL54" s="238"/>
      <c r="DM54" s="239"/>
      <c r="DN54" s="233"/>
      <c r="DR54" s="238"/>
      <c r="DS54" s="239"/>
      <c r="DT54" s="233"/>
      <c r="DX54" s="238"/>
      <c r="DY54" s="239"/>
      <c r="DZ54" s="233"/>
      <c r="ED54" s="238"/>
      <c r="EE54" s="239"/>
      <c r="EF54" s="233"/>
      <c r="EJ54" s="238"/>
      <c r="EK54" s="239"/>
      <c r="EL54" s="233"/>
      <c r="EP54" s="238"/>
      <c r="EQ54" s="239"/>
      <c r="ER54" s="233"/>
      <c r="EV54" s="238"/>
      <c r="EW54" s="239"/>
      <c r="EX54" s="233"/>
      <c r="FB54" s="238"/>
      <c r="FC54" s="239"/>
      <c r="FD54" s="233"/>
      <c r="FH54" s="238"/>
      <c r="FI54" s="239"/>
      <c r="FJ54" s="233"/>
      <c r="FN54" s="238"/>
      <c r="FO54" s="239"/>
      <c r="FP54" s="233"/>
      <c r="FT54" s="238"/>
      <c r="FU54" s="239"/>
      <c r="FV54" s="233"/>
      <c r="FZ54" s="238"/>
      <c r="GA54" s="239"/>
      <c r="GB54" s="233"/>
      <c r="GF54" s="238"/>
      <c r="GG54" s="239"/>
      <c r="GH54" s="233"/>
      <c r="GL54" s="238"/>
      <c r="GM54" s="239"/>
      <c r="GN54" s="233"/>
      <c r="GR54" s="238"/>
      <c r="GS54" s="239"/>
      <c r="GT54" s="233"/>
      <c r="GX54" s="238"/>
      <c r="GY54" s="239"/>
      <c r="GZ54" s="233"/>
      <c r="HD54" s="238"/>
      <c r="HE54" s="239"/>
      <c r="HF54" s="233"/>
      <c r="HJ54" s="238"/>
      <c r="HK54" s="239"/>
      <c r="HL54" s="233"/>
      <c r="HP54" s="238"/>
      <c r="HQ54" s="239"/>
      <c r="HR54" s="233"/>
      <c r="HV54" s="238"/>
      <c r="HW54" s="239"/>
      <c r="HX54" s="233"/>
      <c r="IB54" s="238"/>
      <c r="IC54" s="239"/>
      <c r="ID54" s="233"/>
      <c r="IH54" s="238"/>
      <c r="II54" s="239"/>
      <c r="IJ54" s="233"/>
      <c r="IN54" s="238"/>
      <c r="IO54" s="239"/>
      <c r="IP54" s="233"/>
      <c r="IT54" s="238"/>
      <c r="IU54" s="239"/>
      <c r="IV54" s="233"/>
      <c r="IZ54" s="238"/>
      <c r="JA54" s="239"/>
      <c r="JB54" s="233"/>
      <c r="JF54" s="238"/>
      <c r="JG54" s="239"/>
      <c r="JH54" s="233"/>
      <c r="JL54" s="238"/>
      <c r="JM54" s="240"/>
      <c r="JR54" s="238"/>
      <c r="JS54" s="240"/>
      <c r="JX54" s="238"/>
      <c r="JY54" s="240"/>
      <c r="KD54" s="238"/>
      <c r="KE54" s="240"/>
      <c r="KJ54" s="238"/>
      <c r="KK54" s="240"/>
      <c r="KP54" s="238"/>
      <c r="KQ54" s="240"/>
      <c r="KV54" s="238"/>
      <c r="KW54" s="240"/>
      <c r="LB54" s="238"/>
      <c r="LC54" s="240"/>
    </row>
    <row r="55" spans="1:316" s="234" customFormat="1" ht="25.5" customHeight="1" x14ac:dyDescent="0.2">
      <c r="A55" s="241"/>
      <c r="B55" s="241"/>
      <c r="C55" s="241"/>
      <c r="D55" s="241">
        <v>4</v>
      </c>
      <c r="E55" s="241"/>
      <c r="F55" s="242" t="s">
        <v>77</v>
      </c>
      <c r="G55" s="243"/>
      <c r="H55" s="1111" t="s">
        <v>84</v>
      </c>
      <c r="I55" s="1111"/>
      <c r="J55" s="1111"/>
      <c r="K55" s="1111"/>
      <c r="L55" s="1111"/>
      <c r="M55" s="1111"/>
      <c r="N55" s="244"/>
      <c r="O55" s="245"/>
      <c r="P55" s="236"/>
      <c r="S55" s="234" t="str">
        <f>IF(S$2=3,"Amount to add/(subtract)","")</f>
        <v>Amount to add/(subtract)</v>
      </c>
      <c r="T55" s="568">
        <v>-50</v>
      </c>
      <c r="U55" s="246"/>
      <c r="V55" s="236"/>
      <c r="Y55" s="234" t="str">
        <f t="shared" ref="Y55" si="3683">IF(Y$2=3,"Amount to add/(subtract)","")</f>
        <v>Amount to add/(subtract)</v>
      </c>
      <c r="Z55" s="568">
        <v>50</v>
      </c>
      <c r="AA55" s="235"/>
      <c r="AB55" s="236"/>
      <c r="AE55" s="234" t="str">
        <f t="shared" ref="AE55" si="3684">IF(AE$2=3,"Amount to add/(subtract)","")</f>
        <v>Amount to add/(subtract)</v>
      </c>
      <c r="AF55" s="568"/>
      <c r="AG55" s="235"/>
      <c r="AH55" s="236"/>
      <c r="AK55" s="234" t="str">
        <f t="shared" ref="AK55" si="3685">IF(AK$2=3,"Amount to add/(subtract)","")</f>
        <v/>
      </c>
      <c r="AM55" s="235"/>
      <c r="AN55" s="236"/>
      <c r="AQ55" s="234" t="str">
        <f t="shared" ref="AQ55" si="3686">IF(AQ$2=3,"Amount to add/(subtract)","")</f>
        <v/>
      </c>
      <c r="AS55" s="235"/>
      <c r="AT55" s="236"/>
      <c r="AW55" s="234" t="str">
        <f t="shared" ref="AW55" si="3687">IF(AW$2=3,"Amount to add/(subtract)","")</f>
        <v/>
      </c>
      <c r="AY55" s="235"/>
      <c r="AZ55" s="236"/>
      <c r="BC55" s="234" t="str">
        <f t="shared" ref="BC55" si="3688">IF(BC$2=3,"Amount to add/(subtract)","")</f>
        <v/>
      </c>
      <c r="BE55" s="235"/>
      <c r="BF55" s="236"/>
      <c r="BI55" s="234" t="str">
        <f t="shared" ref="BI55" si="3689">IF(BI$2=3,"Amount to add/(subtract)","")</f>
        <v/>
      </c>
      <c r="BK55" s="235"/>
      <c r="BL55" s="236"/>
      <c r="BO55" s="234" t="str">
        <f t="shared" ref="BO55" si="3690">IF(BO$2=3,"Amount to add/(subtract)","")</f>
        <v/>
      </c>
      <c r="BQ55" s="235"/>
      <c r="BR55" s="236"/>
      <c r="BU55" s="234" t="str">
        <f t="shared" ref="BU55" si="3691">IF(BU$2=3,"Amount to add/(subtract)","")</f>
        <v/>
      </c>
      <c r="BW55" s="235"/>
      <c r="BX55" s="236"/>
      <c r="CA55" s="234" t="str">
        <f t="shared" ref="CA55" si="3692">IF(CA$2=3,"Amount to add/(subtract)","")</f>
        <v/>
      </c>
      <c r="CC55" s="235"/>
      <c r="CD55" s="236"/>
      <c r="CG55" s="234" t="str">
        <f t="shared" ref="CG55" si="3693">IF(CG$2=3,"Amount to add/(subtract)","")</f>
        <v/>
      </c>
      <c r="CI55" s="235"/>
      <c r="CJ55" s="236"/>
      <c r="CM55" s="234" t="str">
        <f t="shared" ref="CM55" si="3694">IF(CM$2=3,"Amount to add/(subtract)","")</f>
        <v/>
      </c>
      <c r="CO55" s="235"/>
      <c r="CP55" s="236"/>
      <c r="CS55" s="234" t="str">
        <f t="shared" ref="CS55" si="3695">IF(CS$2=3,"Amount to add/(subtract)","")</f>
        <v/>
      </c>
      <c r="CU55" s="235"/>
      <c r="CV55" s="236"/>
      <c r="CY55" s="234" t="str">
        <f t="shared" ref="CY55" si="3696">IF(CY$2=3,"Amount to add/(subtract)","")</f>
        <v/>
      </c>
      <c r="DA55" s="235"/>
      <c r="DB55" s="236"/>
      <c r="DE55" s="234" t="str">
        <f t="shared" ref="DE55" si="3697">IF(DE$2=3,"Amount to add/(subtract)","")</f>
        <v/>
      </c>
      <c r="DG55" s="235"/>
      <c r="DH55" s="236"/>
      <c r="DK55" s="234" t="str">
        <f t="shared" ref="DK55" si="3698">IF(DK$2=3,"Amount to add/(subtract)","")</f>
        <v/>
      </c>
      <c r="DM55" s="235"/>
      <c r="DN55" s="236"/>
      <c r="DQ55" s="234" t="str">
        <f t="shared" ref="DQ55" si="3699">IF(DQ$2=3,"Amount to add/(subtract)","")</f>
        <v/>
      </c>
      <c r="DS55" s="235"/>
      <c r="DT55" s="236"/>
      <c r="DW55" s="234" t="str">
        <f t="shared" ref="DW55" si="3700">IF(DW$2=3,"Amount to add/(subtract)","")</f>
        <v/>
      </c>
      <c r="DY55" s="235"/>
      <c r="DZ55" s="236"/>
      <c r="EC55" s="234" t="str">
        <f t="shared" ref="EC55" si="3701">IF(EC$2=3,"Amount to add/(subtract)","")</f>
        <v/>
      </c>
      <c r="EE55" s="235"/>
      <c r="EF55" s="236"/>
      <c r="EI55" s="234" t="str">
        <f t="shared" ref="EI55" si="3702">IF(EI$2=3,"Amount to add/(subtract)","")</f>
        <v/>
      </c>
      <c r="EK55" s="235"/>
      <c r="EL55" s="236"/>
      <c r="EO55" s="234" t="str">
        <f t="shared" ref="EO55" si="3703">IF(EO$2=3,"Amount to add/(subtract)","")</f>
        <v/>
      </c>
      <c r="EQ55" s="235"/>
      <c r="ER55" s="236"/>
      <c r="EU55" s="234" t="str">
        <f t="shared" ref="EU55" si="3704">IF(EU$2=3,"Amount to add/(subtract)","")</f>
        <v/>
      </c>
      <c r="EW55" s="235"/>
      <c r="EX55" s="236"/>
      <c r="FA55" s="234" t="str">
        <f t="shared" ref="FA55" si="3705">IF(FA$2=3,"Amount to add/(subtract)","")</f>
        <v/>
      </c>
      <c r="FC55" s="235"/>
      <c r="FD55" s="236"/>
      <c r="FG55" s="234" t="str">
        <f t="shared" ref="FG55" si="3706">IF(FG$2=3,"Amount to add/(subtract)","")</f>
        <v/>
      </c>
      <c r="FI55" s="235"/>
      <c r="FJ55" s="236"/>
      <c r="FM55" s="234" t="str">
        <f t="shared" ref="FM55" si="3707">IF(FM$2=3,"Amount to add/(subtract)","")</f>
        <v/>
      </c>
      <c r="FO55" s="235"/>
      <c r="FP55" s="236"/>
      <c r="FS55" s="234" t="str">
        <f t="shared" ref="FS55" si="3708">IF(FS$2=3,"Amount to add/(subtract)","")</f>
        <v/>
      </c>
      <c r="FU55" s="235"/>
      <c r="FV55" s="236"/>
      <c r="FY55" s="234" t="str">
        <f t="shared" ref="FY55" si="3709">IF(FY$2=3,"Amount to add/(subtract)","")</f>
        <v/>
      </c>
      <c r="GA55" s="235"/>
      <c r="GB55" s="236"/>
      <c r="GE55" s="234" t="str">
        <f t="shared" ref="GE55" si="3710">IF(GE$2=3,"Amount to add/(subtract)","")</f>
        <v/>
      </c>
      <c r="GG55" s="235"/>
      <c r="GH55" s="236"/>
      <c r="GK55" s="234" t="str">
        <f t="shared" ref="GK55" si="3711">IF(GK$2=3,"Amount to add/(subtract)","")</f>
        <v/>
      </c>
      <c r="GM55" s="235"/>
      <c r="GN55" s="236"/>
      <c r="GQ55" s="234" t="str">
        <f t="shared" ref="GQ55" si="3712">IF(GQ$2=3,"Amount to add/(subtract)","")</f>
        <v/>
      </c>
      <c r="GS55" s="235"/>
      <c r="GT55" s="236"/>
      <c r="GW55" s="234" t="str">
        <f t="shared" ref="GW55" si="3713">IF(GW$2=3,"Amount to add/(subtract)","")</f>
        <v/>
      </c>
      <c r="GY55" s="235"/>
      <c r="GZ55" s="236"/>
      <c r="HC55" s="234" t="str">
        <f t="shared" ref="HC55" si="3714">IF(HC$2=3,"Amount to add/(subtract)","")</f>
        <v/>
      </c>
      <c r="HE55" s="235"/>
      <c r="HF55" s="236"/>
      <c r="HI55" s="234" t="str">
        <f t="shared" ref="HI55" si="3715">IF(HI$2=3,"Amount to add/(subtract)","")</f>
        <v/>
      </c>
      <c r="HK55" s="235"/>
      <c r="HL55" s="236"/>
      <c r="HO55" s="234" t="str">
        <f t="shared" ref="HO55" si="3716">IF(HO$2=3,"Amount to add/(subtract)","")</f>
        <v/>
      </c>
      <c r="HQ55" s="235"/>
      <c r="HR55" s="236"/>
      <c r="HU55" s="234" t="str">
        <f t="shared" ref="HU55" si="3717">IF(HU$2=3,"Amount to add/(subtract)","")</f>
        <v/>
      </c>
      <c r="HW55" s="235"/>
      <c r="HX55" s="236"/>
      <c r="IA55" s="234" t="str">
        <f t="shared" ref="IA55" si="3718">IF(IA$2=3,"Amount to add/(subtract)","")</f>
        <v/>
      </c>
      <c r="IC55" s="235"/>
      <c r="ID55" s="236"/>
      <c r="IG55" s="234" t="str">
        <f t="shared" ref="IG55" si="3719">IF(IG$2=3,"Amount to add/(subtract)","")</f>
        <v/>
      </c>
      <c r="II55" s="235"/>
      <c r="IJ55" s="236"/>
      <c r="IM55" s="234" t="str">
        <f t="shared" ref="IM55" si="3720">IF(IM$2=3,"Amount to add/(subtract)","")</f>
        <v/>
      </c>
      <c r="IO55" s="235"/>
      <c r="IP55" s="236"/>
      <c r="IS55" s="234" t="str">
        <f t="shared" ref="IS55" si="3721">IF(IS$2=3,"Amount to add/(subtract)","")</f>
        <v/>
      </c>
      <c r="IU55" s="235"/>
      <c r="IV55" s="236"/>
      <c r="IY55" s="234" t="str">
        <f t="shared" ref="IY55" si="3722">IF(IY$2=3,"Amount to add/(subtract)","")</f>
        <v/>
      </c>
      <c r="JA55" s="235"/>
      <c r="JB55" s="236"/>
      <c r="JE55" s="234" t="str">
        <f t="shared" ref="JE55" si="3723">IF(JE$2=3,"Amount to add/(subtract)","")</f>
        <v/>
      </c>
      <c r="JG55" s="235"/>
      <c r="JH55" s="236"/>
      <c r="JK55" s="234" t="str">
        <f t="shared" ref="JK55:LA55" si="3724">IF(JK$2=3,"Amount to add/(subtract)","")</f>
        <v/>
      </c>
      <c r="JM55" s="247"/>
      <c r="JQ55" s="234" t="str">
        <f t="shared" si="3724"/>
        <v/>
      </c>
      <c r="JS55" s="247"/>
      <c r="JW55" s="234" t="str">
        <f t="shared" si="3724"/>
        <v/>
      </c>
      <c r="JY55" s="247"/>
      <c r="KC55" s="234" t="str">
        <f t="shared" si="3724"/>
        <v/>
      </c>
      <c r="KE55" s="247"/>
      <c r="KI55" s="234" t="str">
        <f t="shared" si="3724"/>
        <v/>
      </c>
      <c r="KK55" s="247"/>
      <c r="KO55" s="234" t="str">
        <f t="shared" si="3724"/>
        <v/>
      </c>
      <c r="KQ55" s="247"/>
      <c r="KU55" s="234" t="str">
        <f t="shared" si="3724"/>
        <v/>
      </c>
      <c r="KW55" s="247"/>
      <c r="LA55" s="234" t="str">
        <f t="shared" si="3724"/>
        <v/>
      </c>
      <c r="LC55" s="247"/>
    </row>
    <row r="56" spans="1:316" s="237" customFormat="1" ht="4.5" customHeight="1" x14ac:dyDescent="0.2">
      <c r="A56" s="229"/>
      <c r="B56" s="229"/>
      <c r="C56" s="229"/>
      <c r="D56" s="229"/>
      <c r="E56" s="229"/>
      <c r="F56" s="85" t="s">
        <v>77</v>
      </c>
      <c r="G56" s="230"/>
      <c r="H56" s="831"/>
      <c r="I56" s="831"/>
      <c r="J56" s="831"/>
      <c r="K56" s="831"/>
      <c r="L56" s="831"/>
      <c r="M56" s="831"/>
      <c r="N56" s="231"/>
      <c r="O56" s="831"/>
      <c r="P56" s="233"/>
      <c r="T56" s="238"/>
      <c r="U56" s="239"/>
      <c r="V56" s="233"/>
      <c r="Z56" s="238"/>
      <c r="AA56" s="239"/>
      <c r="AB56" s="233"/>
      <c r="AF56" s="238"/>
      <c r="AG56" s="239"/>
      <c r="AH56" s="233"/>
      <c r="AL56" s="238"/>
      <c r="AM56" s="239"/>
      <c r="AN56" s="233"/>
      <c r="AR56" s="238"/>
      <c r="AS56" s="239"/>
      <c r="AT56" s="233"/>
      <c r="AX56" s="238"/>
      <c r="AY56" s="239"/>
      <c r="AZ56" s="233"/>
      <c r="BD56" s="238"/>
      <c r="BE56" s="239"/>
      <c r="BF56" s="233"/>
      <c r="BJ56" s="238"/>
      <c r="BK56" s="239"/>
      <c r="BL56" s="233"/>
      <c r="BP56" s="238"/>
      <c r="BQ56" s="239"/>
      <c r="BR56" s="233"/>
      <c r="BV56" s="238"/>
      <c r="BW56" s="239"/>
      <c r="BX56" s="233"/>
      <c r="CB56" s="238"/>
      <c r="CC56" s="239"/>
      <c r="CD56" s="233"/>
      <c r="CH56" s="238"/>
      <c r="CI56" s="239"/>
      <c r="CJ56" s="233"/>
      <c r="CN56" s="238"/>
      <c r="CO56" s="239"/>
      <c r="CP56" s="233"/>
      <c r="CT56" s="238"/>
      <c r="CU56" s="239"/>
      <c r="CV56" s="233"/>
      <c r="CZ56" s="238"/>
      <c r="DA56" s="239"/>
      <c r="DB56" s="233"/>
      <c r="DF56" s="238"/>
      <c r="DG56" s="239"/>
      <c r="DH56" s="233"/>
      <c r="DL56" s="238"/>
      <c r="DM56" s="239"/>
      <c r="DN56" s="233"/>
      <c r="DR56" s="238"/>
      <c r="DS56" s="239"/>
      <c r="DT56" s="233"/>
      <c r="DX56" s="238"/>
      <c r="DY56" s="239"/>
      <c r="DZ56" s="233"/>
      <c r="ED56" s="238"/>
      <c r="EE56" s="239"/>
      <c r="EF56" s="233"/>
      <c r="EJ56" s="238"/>
      <c r="EK56" s="239"/>
      <c r="EL56" s="233"/>
      <c r="EP56" s="238"/>
      <c r="EQ56" s="239"/>
      <c r="ER56" s="233"/>
      <c r="EV56" s="238"/>
      <c r="EW56" s="239"/>
      <c r="EX56" s="233"/>
      <c r="FB56" s="238"/>
      <c r="FC56" s="239"/>
      <c r="FD56" s="233"/>
      <c r="FH56" s="238"/>
      <c r="FI56" s="239"/>
      <c r="FJ56" s="233"/>
      <c r="FN56" s="238"/>
      <c r="FO56" s="239"/>
      <c r="FP56" s="233"/>
      <c r="FT56" s="238"/>
      <c r="FU56" s="239"/>
      <c r="FV56" s="233"/>
      <c r="FZ56" s="238"/>
      <c r="GA56" s="239"/>
      <c r="GB56" s="233"/>
      <c r="GF56" s="238"/>
      <c r="GG56" s="239"/>
      <c r="GH56" s="233"/>
      <c r="GL56" s="238"/>
      <c r="GM56" s="239"/>
      <c r="GN56" s="233"/>
      <c r="GR56" s="238"/>
      <c r="GS56" s="239"/>
      <c r="GT56" s="233"/>
      <c r="GX56" s="238"/>
      <c r="GY56" s="239"/>
      <c r="GZ56" s="233"/>
      <c r="HD56" s="238"/>
      <c r="HE56" s="239"/>
      <c r="HF56" s="233"/>
      <c r="HJ56" s="238"/>
      <c r="HK56" s="239"/>
      <c r="HL56" s="233"/>
      <c r="HP56" s="238"/>
      <c r="HQ56" s="239"/>
      <c r="HR56" s="233"/>
      <c r="HV56" s="238"/>
      <c r="HW56" s="239"/>
      <c r="HX56" s="233"/>
      <c r="IB56" s="238"/>
      <c r="IC56" s="239"/>
      <c r="ID56" s="233"/>
      <c r="IH56" s="238"/>
      <c r="II56" s="239"/>
      <c r="IJ56" s="233"/>
      <c r="IN56" s="238"/>
      <c r="IO56" s="239"/>
      <c r="IP56" s="233"/>
      <c r="IT56" s="238"/>
      <c r="IU56" s="239"/>
      <c r="IV56" s="233"/>
      <c r="IZ56" s="238"/>
      <c r="JA56" s="239"/>
      <c r="JB56" s="233"/>
      <c r="JF56" s="238"/>
      <c r="JG56" s="239"/>
      <c r="JH56" s="233"/>
      <c r="JL56" s="238"/>
      <c r="JM56" s="240"/>
      <c r="JR56" s="238"/>
      <c r="JS56" s="240"/>
      <c r="JX56" s="238"/>
      <c r="JY56" s="240"/>
      <c r="KD56" s="238"/>
      <c r="KE56" s="240"/>
      <c r="KJ56" s="238"/>
      <c r="KK56" s="240"/>
      <c r="KP56" s="238"/>
      <c r="KQ56" s="240"/>
      <c r="KV56" s="238"/>
      <c r="KW56" s="240"/>
      <c r="LB56" s="238"/>
      <c r="LC56" s="240"/>
    </row>
    <row r="57" spans="1:316" s="254" customFormat="1" ht="12.75" hidden="1" customHeight="1" x14ac:dyDescent="0.2">
      <c r="A57" s="61" t="s">
        <v>61</v>
      </c>
      <c r="B57" s="156"/>
      <c r="C57" s="156"/>
      <c r="D57" s="156"/>
      <c r="E57" s="156"/>
      <c r="F57" s="62"/>
      <c r="G57" s="248"/>
      <c r="H57" s="61" t="s">
        <v>119</v>
      </c>
      <c r="I57" s="249"/>
      <c r="J57" s="249"/>
      <c r="K57" s="61"/>
      <c r="L57" s="61"/>
      <c r="M57" s="249"/>
      <c r="N57" s="249"/>
      <c r="O57" s="249"/>
      <c r="P57" s="250"/>
      <c r="Q57" s="251"/>
      <c r="R57" s="251"/>
      <c r="S57" s="251"/>
      <c r="T57" s="251"/>
      <c r="U57" s="252">
        <f>IF(U$2=5,IF(OR(ISBLANK(T55),T55=0),1,0),"")</f>
        <v>0</v>
      </c>
      <c r="V57" s="250"/>
      <c r="W57" s="250"/>
      <c r="X57" s="250"/>
      <c r="Y57" s="250"/>
      <c r="Z57" s="250"/>
      <c r="AA57" s="253">
        <f t="shared" ref="AA57" si="3725">IF(AA$2=5,IF(OR(ISBLANK(Z55),Z55=0),1,0),"")</f>
        <v>0</v>
      </c>
      <c r="AB57" s="250"/>
      <c r="AC57" s="250"/>
      <c r="AD57" s="250"/>
      <c r="AE57" s="250"/>
      <c r="AF57" s="250"/>
      <c r="AG57" s="253">
        <f t="shared" ref="AG57" si="3726">IF(AG$2=5,IF(OR(ISBLANK(AF55),AF55=0),1,0),"")</f>
        <v>1</v>
      </c>
      <c r="AH57" s="250"/>
      <c r="AI57" s="250"/>
      <c r="AJ57" s="250"/>
      <c r="AK57" s="250"/>
      <c r="AL57" s="250"/>
      <c r="AM57" s="253" t="str">
        <f t="shared" ref="AM57" si="3727">IF(AM$2=5,IF(OR(ISBLANK(AL55),AL55=0),1,0),"")</f>
        <v/>
      </c>
      <c r="AN57" s="250"/>
      <c r="AO57" s="250"/>
      <c r="AP57" s="250"/>
      <c r="AQ57" s="250"/>
      <c r="AR57" s="250"/>
      <c r="AS57" s="253" t="str">
        <f t="shared" ref="AS57" si="3728">IF(AS$2=5,IF(OR(ISBLANK(AR55),AR55=0),1,0),"")</f>
        <v/>
      </c>
      <c r="AT57" s="250"/>
      <c r="AU57" s="250"/>
      <c r="AV57" s="250"/>
      <c r="AW57" s="250"/>
      <c r="AX57" s="250"/>
      <c r="AY57" s="253" t="str">
        <f t="shared" ref="AY57" si="3729">IF(AY$2=5,IF(OR(ISBLANK(AX55),AX55=0),1,0),"")</f>
        <v/>
      </c>
      <c r="AZ57" s="250"/>
      <c r="BA57" s="250"/>
      <c r="BB57" s="250"/>
      <c r="BC57" s="250"/>
      <c r="BD57" s="250"/>
      <c r="BE57" s="253" t="str">
        <f t="shared" ref="BE57" si="3730">IF(BE$2=5,IF(OR(ISBLANK(BD55),BD55=0),1,0),"")</f>
        <v/>
      </c>
      <c r="BF57" s="250"/>
      <c r="BG57" s="250"/>
      <c r="BH57" s="250"/>
      <c r="BI57" s="250"/>
      <c r="BJ57" s="250"/>
      <c r="BK57" s="253" t="str">
        <f t="shared" ref="BK57" si="3731">IF(BK$2=5,IF(OR(ISBLANK(BJ55),BJ55=0),1,0),"")</f>
        <v/>
      </c>
      <c r="BL57" s="250"/>
      <c r="BM57" s="250"/>
      <c r="BN57" s="250"/>
      <c r="BO57" s="250"/>
      <c r="BP57" s="250"/>
      <c r="BQ57" s="253" t="str">
        <f t="shared" ref="BQ57" si="3732">IF(BQ$2=5,IF(OR(ISBLANK(BP55),BP55=0),1,0),"")</f>
        <v/>
      </c>
      <c r="BR57" s="250"/>
      <c r="BS57" s="250"/>
      <c r="BT57" s="250"/>
      <c r="BU57" s="250"/>
      <c r="BV57" s="250"/>
      <c r="BW57" s="253" t="str">
        <f t="shared" ref="BW57" si="3733">IF(BW$2=5,IF(OR(ISBLANK(BV55),BV55=0),1,0),"")</f>
        <v/>
      </c>
      <c r="BX57" s="250"/>
      <c r="BY57" s="250"/>
      <c r="BZ57" s="250"/>
      <c r="CA57" s="250"/>
      <c r="CB57" s="250"/>
      <c r="CC57" s="253" t="str">
        <f t="shared" ref="CC57" si="3734">IF(CC$2=5,IF(OR(ISBLANK(CB55),CB55=0),1,0),"")</f>
        <v/>
      </c>
      <c r="CD57" s="250"/>
      <c r="CE57" s="250"/>
      <c r="CF57" s="250"/>
      <c r="CG57" s="250"/>
      <c r="CH57" s="250"/>
      <c r="CI57" s="253" t="str">
        <f t="shared" ref="CI57" si="3735">IF(CI$2=5,IF(OR(ISBLANK(CH55),CH55=0),1,0),"")</f>
        <v/>
      </c>
      <c r="CJ57" s="250"/>
      <c r="CK57" s="250"/>
      <c r="CL57" s="250"/>
      <c r="CM57" s="250"/>
      <c r="CN57" s="250"/>
      <c r="CO57" s="253" t="str">
        <f t="shared" ref="CO57" si="3736">IF(CO$2=5,IF(OR(ISBLANK(CN55),CN55=0),1,0),"")</f>
        <v/>
      </c>
      <c r="CP57" s="250"/>
      <c r="CQ57" s="250"/>
      <c r="CR57" s="250"/>
      <c r="CS57" s="250"/>
      <c r="CT57" s="250"/>
      <c r="CU57" s="253" t="str">
        <f t="shared" ref="CU57" si="3737">IF(CU$2=5,IF(OR(ISBLANK(CT55),CT55=0),1,0),"")</f>
        <v/>
      </c>
      <c r="CV57" s="250"/>
      <c r="CW57" s="250"/>
      <c r="CX57" s="250"/>
      <c r="CY57" s="250"/>
      <c r="CZ57" s="250"/>
      <c r="DA57" s="253" t="str">
        <f t="shared" ref="DA57" si="3738">IF(DA$2=5,IF(OR(ISBLANK(CZ55),CZ55=0),1,0),"")</f>
        <v/>
      </c>
      <c r="DB57" s="250"/>
      <c r="DC57" s="250"/>
      <c r="DD57" s="250"/>
      <c r="DE57" s="250"/>
      <c r="DF57" s="250"/>
      <c r="DG57" s="253" t="str">
        <f t="shared" ref="DG57" si="3739">IF(DG$2=5,IF(OR(ISBLANK(DF55),DF55=0),1,0),"")</f>
        <v/>
      </c>
      <c r="DH57" s="250"/>
      <c r="DI57" s="250"/>
      <c r="DJ57" s="250"/>
      <c r="DK57" s="250"/>
      <c r="DL57" s="250"/>
      <c r="DM57" s="253" t="str">
        <f t="shared" ref="DM57" si="3740">IF(DM$2=5,IF(OR(ISBLANK(DL55),DL55=0),1,0),"")</f>
        <v/>
      </c>
      <c r="DN57" s="250"/>
      <c r="DO57" s="250"/>
      <c r="DP57" s="250"/>
      <c r="DQ57" s="250"/>
      <c r="DR57" s="250"/>
      <c r="DS57" s="253" t="str">
        <f t="shared" ref="DS57" si="3741">IF(DS$2=5,IF(OR(ISBLANK(DR55),DR55=0),1,0),"")</f>
        <v/>
      </c>
      <c r="DT57" s="250"/>
      <c r="DU57" s="250"/>
      <c r="DV57" s="250"/>
      <c r="DW57" s="250"/>
      <c r="DX57" s="250"/>
      <c r="DY57" s="253" t="str">
        <f t="shared" ref="DY57" si="3742">IF(DY$2=5,IF(OR(ISBLANK(DX55),DX55=0),1,0),"")</f>
        <v/>
      </c>
      <c r="DZ57" s="250"/>
      <c r="EA57" s="250"/>
      <c r="EB57" s="250"/>
      <c r="EC57" s="250"/>
      <c r="ED57" s="250"/>
      <c r="EE57" s="253" t="str">
        <f t="shared" ref="EE57" si="3743">IF(EE$2=5,IF(OR(ISBLANK(ED55),ED55=0),1,0),"")</f>
        <v/>
      </c>
      <c r="EF57" s="250"/>
      <c r="EG57" s="250"/>
      <c r="EH57" s="250"/>
      <c r="EI57" s="250"/>
      <c r="EJ57" s="250"/>
      <c r="EK57" s="253" t="str">
        <f t="shared" ref="EK57" si="3744">IF(EK$2=5,IF(OR(ISBLANK(EJ55),EJ55=0),1,0),"")</f>
        <v/>
      </c>
      <c r="EL57" s="250"/>
      <c r="EM57" s="250"/>
      <c r="EN57" s="250"/>
      <c r="EO57" s="250"/>
      <c r="EP57" s="250"/>
      <c r="EQ57" s="253" t="str">
        <f t="shared" ref="EQ57" si="3745">IF(EQ$2=5,IF(OR(ISBLANK(EP55),EP55=0),1,0),"")</f>
        <v/>
      </c>
      <c r="ER57" s="250"/>
      <c r="ES57" s="250"/>
      <c r="ET57" s="250"/>
      <c r="EU57" s="250"/>
      <c r="EV57" s="250"/>
      <c r="EW57" s="253" t="str">
        <f t="shared" ref="EW57" si="3746">IF(EW$2=5,IF(OR(ISBLANK(EV55),EV55=0),1,0),"")</f>
        <v/>
      </c>
      <c r="EX57" s="250"/>
      <c r="EY57" s="250"/>
      <c r="EZ57" s="250"/>
      <c r="FA57" s="250"/>
      <c r="FB57" s="250"/>
      <c r="FC57" s="253" t="str">
        <f t="shared" ref="FC57" si="3747">IF(FC$2=5,IF(OR(ISBLANK(FB55),FB55=0),1,0),"")</f>
        <v/>
      </c>
      <c r="FD57" s="250"/>
      <c r="FE57" s="250"/>
      <c r="FF57" s="250"/>
      <c r="FG57" s="250"/>
      <c r="FH57" s="250"/>
      <c r="FI57" s="253" t="str">
        <f t="shared" ref="FI57" si="3748">IF(FI$2=5,IF(OR(ISBLANK(FH55),FH55=0),1,0),"")</f>
        <v/>
      </c>
      <c r="FJ57" s="250"/>
      <c r="FK57" s="250"/>
      <c r="FL57" s="250"/>
      <c r="FM57" s="250"/>
      <c r="FN57" s="250"/>
      <c r="FO57" s="253" t="str">
        <f t="shared" ref="FO57" si="3749">IF(FO$2=5,IF(OR(ISBLANK(FN55),FN55=0),1,0),"")</f>
        <v/>
      </c>
      <c r="FP57" s="250"/>
      <c r="FQ57" s="250"/>
      <c r="FR57" s="250"/>
      <c r="FS57" s="250"/>
      <c r="FT57" s="250"/>
      <c r="FU57" s="253" t="str">
        <f t="shared" ref="FU57" si="3750">IF(FU$2=5,IF(OR(ISBLANK(FT55),FT55=0),1,0),"")</f>
        <v/>
      </c>
      <c r="FV57" s="250"/>
      <c r="FW57" s="250"/>
      <c r="FX57" s="250"/>
      <c r="FY57" s="250"/>
      <c r="FZ57" s="250"/>
      <c r="GA57" s="253" t="str">
        <f t="shared" ref="GA57" si="3751">IF(GA$2=5,IF(OR(ISBLANK(FZ55),FZ55=0),1,0),"")</f>
        <v/>
      </c>
      <c r="GB57" s="250"/>
      <c r="GC57" s="250"/>
      <c r="GD57" s="250"/>
      <c r="GE57" s="250"/>
      <c r="GF57" s="250"/>
      <c r="GG57" s="253" t="str">
        <f t="shared" ref="GG57" si="3752">IF(GG$2=5,IF(OR(ISBLANK(GF55),GF55=0),1,0),"")</f>
        <v/>
      </c>
      <c r="GH57" s="250"/>
      <c r="GI57" s="250"/>
      <c r="GJ57" s="250"/>
      <c r="GK57" s="250"/>
      <c r="GL57" s="250"/>
      <c r="GM57" s="253" t="str">
        <f t="shared" ref="GM57" si="3753">IF(GM$2=5,IF(OR(ISBLANK(GL55),GL55=0),1,0),"")</f>
        <v/>
      </c>
      <c r="GN57" s="250"/>
      <c r="GO57" s="250"/>
      <c r="GP57" s="250"/>
      <c r="GQ57" s="250"/>
      <c r="GR57" s="250"/>
      <c r="GS57" s="253" t="str">
        <f t="shared" ref="GS57" si="3754">IF(GS$2=5,IF(OR(ISBLANK(GR55),GR55=0),1,0),"")</f>
        <v/>
      </c>
      <c r="GT57" s="250"/>
      <c r="GU57" s="250"/>
      <c r="GV57" s="250"/>
      <c r="GW57" s="250"/>
      <c r="GX57" s="250"/>
      <c r="GY57" s="253" t="str">
        <f t="shared" ref="GY57" si="3755">IF(GY$2=5,IF(OR(ISBLANK(GX55),GX55=0),1,0),"")</f>
        <v/>
      </c>
      <c r="GZ57" s="250"/>
      <c r="HA57" s="250"/>
      <c r="HB57" s="250"/>
      <c r="HC57" s="250"/>
      <c r="HD57" s="250"/>
      <c r="HE57" s="253" t="str">
        <f t="shared" ref="HE57" si="3756">IF(HE$2=5,IF(OR(ISBLANK(HD55),HD55=0),1,0),"")</f>
        <v/>
      </c>
      <c r="HF57" s="250"/>
      <c r="HG57" s="250"/>
      <c r="HH57" s="250"/>
      <c r="HI57" s="250"/>
      <c r="HJ57" s="250"/>
      <c r="HK57" s="253" t="str">
        <f t="shared" ref="HK57" si="3757">IF(HK$2=5,IF(OR(ISBLANK(HJ55),HJ55=0),1,0),"")</f>
        <v/>
      </c>
      <c r="HL57" s="250"/>
      <c r="HM57" s="250"/>
      <c r="HN57" s="250"/>
      <c r="HO57" s="250"/>
      <c r="HP57" s="250"/>
      <c r="HQ57" s="253" t="str">
        <f t="shared" ref="HQ57" si="3758">IF(HQ$2=5,IF(OR(ISBLANK(HP55),HP55=0),1,0),"")</f>
        <v/>
      </c>
      <c r="HR57" s="250"/>
      <c r="HS57" s="250"/>
      <c r="HT57" s="250"/>
      <c r="HU57" s="250"/>
      <c r="HV57" s="250"/>
      <c r="HW57" s="253" t="str">
        <f t="shared" ref="HW57" si="3759">IF(HW$2=5,IF(OR(ISBLANK(HV55),HV55=0),1,0),"")</f>
        <v/>
      </c>
      <c r="HX57" s="250"/>
      <c r="HY57" s="250"/>
      <c r="HZ57" s="250"/>
      <c r="IA57" s="250"/>
      <c r="IB57" s="250"/>
      <c r="IC57" s="253" t="str">
        <f t="shared" ref="IC57" si="3760">IF(IC$2=5,IF(OR(ISBLANK(IB55),IB55=0),1,0),"")</f>
        <v/>
      </c>
      <c r="ID57" s="250"/>
      <c r="IE57" s="250"/>
      <c r="IF57" s="250"/>
      <c r="IG57" s="250"/>
      <c r="IH57" s="250"/>
      <c r="II57" s="253" t="str">
        <f t="shared" ref="II57" si="3761">IF(II$2=5,IF(OR(ISBLANK(IH55),IH55=0),1,0),"")</f>
        <v/>
      </c>
      <c r="IJ57" s="250"/>
      <c r="IK57" s="250"/>
      <c r="IL57" s="250"/>
      <c r="IM57" s="250"/>
      <c r="IN57" s="250"/>
      <c r="IO57" s="253" t="str">
        <f t="shared" ref="IO57" si="3762">IF(IO$2=5,IF(OR(ISBLANK(IN55),IN55=0),1,0),"")</f>
        <v/>
      </c>
      <c r="IP57" s="250"/>
      <c r="IQ57" s="250"/>
      <c r="IR57" s="250"/>
      <c r="IS57" s="250"/>
      <c r="IT57" s="250"/>
      <c r="IU57" s="253" t="str">
        <f t="shared" ref="IU57" si="3763">IF(IU$2=5,IF(OR(ISBLANK(IT55),IT55=0),1,0),"")</f>
        <v/>
      </c>
      <c r="IV57" s="250"/>
      <c r="IW57" s="250"/>
      <c r="IX57" s="250"/>
      <c r="IY57" s="250"/>
      <c r="IZ57" s="250"/>
      <c r="JA57" s="253" t="str">
        <f t="shared" ref="JA57" si="3764">IF(JA$2=5,IF(OR(ISBLANK(IZ55),IZ55=0),1,0),"")</f>
        <v/>
      </c>
      <c r="JB57" s="250"/>
      <c r="JC57" s="250"/>
      <c r="JD57" s="250"/>
      <c r="JE57" s="250"/>
      <c r="JF57" s="250"/>
      <c r="JG57" s="253" t="str">
        <f t="shared" ref="JG57" si="3765">IF(JG$2=5,IF(OR(ISBLANK(JF55),JF55=0),1,0),"")</f>
        <v/>
      </c>
      <c r="JH57" s="250"/>
      <c r="JI57" s="250"/>
      <c r="JJ57" s="250"/>
      <c r="JK57" s="250"/>
      <c r="JL57" s="250"/>
      <c r="JM57" s="253" t="str">
        <f t="shared" ref="JM57" si="3766">IF(JM$2=5,IF(OR(ISBLANK(JL55),JL55=0),1,0),"")</f>
        <v/>
      </c>
      <c r="JN57" s="250"/>
      <c r="JO57" s="250"/>
      <c r="JP57" s="250"/>
      <c r="JQ57" s="250"/>
      <c r="JR57" s="250"/>
      <c r="JS57" s="253" t="str">
        <f t="shared" ref="JS57" si="3767">IF(JS$2=5,IF(OR(ISBLANK(JR55),JR55=0),1,0),"")</f>
        <v/>
      </c>
      <c r="JT57" s="250"/>
      <c r="JU57" s="250"/>
      <c r="JV57" s="250"/>
      <c r="JW57" s="250"/>
      <c r="JX57" s="250"/>
      <c r="JY57" s="253" t="str">
        <f t="shared" ref="JY57" si="3768">IF(JY$2=5,IF(OR(ISBLANK(JX55),JX55=0),1,0),"")</f>
        <v/>
      </c>
      <c r="JZ57" s="250"/>
      <c r="KA57" s="250"/>
      <c r="KB57" s="250"/>
      <c r="KC57" s="250"/>
      <c r="KD57" s="250"/>
      <c r="KE57" s="253" t="str">
        <f t="shared" ref="KE57" si="3769">IF(KE$2=5,IF(OR(ISBLANK(KD55),KD55=0),1,0),"")</f>
        <v/>
      </c>
      <c r="KF57" s="250"/>
      <c r="KG57" s="250"/>
      <c r="KH57" s="250"/>
      <c r="KI57" s="250"/>
      <c r="KJ57" s="250"/>
      <c r="KK57" s="253" t="str">
        <f t="shared" ref="KK57" si="3770">IF(KK$2=5,IF(OR(ISBLANK(KJ55),KJ55=0),1,0),"")</f>
        <v/>
      </c>
      <c r="KL57" s="250"/>
      <c r="KM57" s="250"/>
      <c r="KN57" s="250"/>
      <c r="KO57" s="250"/>
      <c r="KP57" s="250"/>
      <c r="KQ57" s="253" t="str">
        <f t="shared" ref="KQ57" si="3771">IF(KQ$2=5,IF(OR(ISBLANK(KP55),KP55=0),1,0),"")</f>
        <v/>
      </c>
      <c r="KR57" s="250"/>
      <c r="KS57" s="250"/>
      <c r="KT57" s="250"/>
      <c r="KU57" s="250"/>
      <c r="KV57" s="250"/>
      <c r="KW57" s="253" t="str">
        <f t="shared" ref="KW57" si="3772">IF(KW$2=5,IF(OR(ISBLANK(KV55),KV55=0),1,0),"")</f>
        <v/>
      </c>
      <c r="KX57" s="250"/>
      <c r="KY57" s="250"/>
      <c r="KZ57" s="250"/>
      <c r="LA57" s="250"/>
      <c r="LB57" s="250"/>
      <c r="LC57" s="253" t="str">
        <f t="shared" ref="LC57" si="3773">IF(LC$2=5,IF(OR(ISBLANK(LB55),LB55=0),1,0),"")</f>
        <v/>
      </c>
      <c r="LD57" s="250"/>
    </row>
    <row r="58" spans="1:316" s="254" customFormat="1" ht="12.75" hidden="1" customHeight="1" x14ac:dyDescent="0.2">
      <c r="A58" s="61" t="s">
        <v>61</v>
      </c>
      <c r="B58" s="156"/>
      <c r="C58" s="156"/>
      <c r="D58" s="156"/>
      <c r="E58" s="156"/>
      <c r="F58" s="62"/>
      <c r="G58" s="248"/>
      <c r="H58" s="61"/>
      <c r="I58" s="249"/>
      <c r="J58" s="156" t="s">
        <v>120</v>
      </c>
      <c r="K58" s="62" t="str">
        <f>IF(ROUND(SUMIFS($59:$59,$2:$2,4),2)&lt;&gt;ROUND('Part C - Summary - Sample'!H44,2),"yes","no")</f>
        <v>no</v>
      </c>
      <c r="L58" s="61"/>
      <c r="M58" s="249"/>
      <c r="N58" s="249"/>
      <c r="O58" s="249"/>
      <c r="P58" s="250"/>
      <c r="Q58" s="255"/>
      <c r="R58" s="255"/>
      <c r="S58" s="255"/>
      <c r="T58" s="255">
        <f>IF(T$2=4,IF(T$55&lt;&gt;0,0,IF($J44=0,(SUM($Q$55:$IU$55)*-1)/COUNTIF(57:57,1),IFERROR((SUM($Q$55:$IU$55)*-1)*U$39/SUMIFS($39:$39,$57:$57,1),0))),"")</f>
        <v>0</v>
      </c>
      <c r="U58" s="256"/>
      <c r="V58" s="250"/>
      <c r="W58" s="255"/>
      <c r="X58" s="255"/>
      <c r="Y58" s="255"/>
      <c r="Z58" s="255">
        <f t="shared" ref="Z58" si="3774">IF(Z$2=4,IF(Z$55&lt;&gt;0,0,IF($J44=0,(SUM($Q$55:$IU$55)*-1)/COUNTIF(57:57,1),IFERROR((SUM($Q$55:$IU$55)*-1)*AA$39/SUMIFS($39:$39,$57:$57,1),0))),"")</f>
        <v>0</v>
      </c>
      <c r="AA58" s="257"/>
      <c r="AB58" s="250"/>
      <c r="AC58" s="255"/>
      <c r="AD58" s="255"/>
      <c r="AE58" s="255"/>
      <c r="AF58" s="255">
        <f t="shared" ref="AF58" si="3775">IF(AF$2=4,IF(AF$55&lt;&gt;0,0,IF($J44=0,(SUM($Q$55:$IU$55)*-1)/COUNTIF(57:57,1),IFERROR((SUM($Q$55:$IU$55)*-1)*AG$39/SUMIFS($39:$39,$57:$57,1),0))),"")</f>
        <v>0</v>
      </c>
      <c r="AG58" s="257"/>
      <c r="AH58" s="250"/>
      <c r="AI58" s="255"/>
      <c r="AJ58" s="255"/>
      <c r="AK58" s="255"/>
      <c r="AL58" s="255" t="str">
        <f t="shared" ref="AL58" si="3776">IF(AL$2=4,IF(AL$55&lt;&gt;0,0,IF($J44=0,(SUM($Q$55:$IU$55)*-1)/COUNTIF(57:57,1),IFERROR((SUM($Q$55:$IU$55)*-1)*AM$39/SUMIFS($39:$39,$57:$57,1),0))),"")</f>
        <v/>
      </c>
      <c r="AM58" s="257"/>
      <c r="AN58" s="250"/>
      <c r="AO58" s="255"/>
      <c r="AP58" s="255"/>
      <c r="AQ58" s="255"/>
      <c r="AR58" s="255" t="str">
        <f t="shared" ref="AR58" si="3777">IF(AR$2=4,IF(AR$55&lt;&gt;0,0,IF($J44=0,(SUM($Q$55:$IU$55)*-1)/COUNTIF(57:57,1),IFERROR((SUM($Q$55:$IU$55)*-1)*AS$39/SUMIFS($39:$39,$57:$57,1),0))),"")</f>
        <v/>
      </c>
      <c r="AS58" s="257"/>
      <c r="AT58" s="250"/>
      <c r="AU58" s="255"/>
      <c r="AV58" s="255"/>
      <c r="AW58" s="255"/>
      <c r="AX58" s="255" t="str">
        <f t="shared" ref="AX58" si="3778">IF(AX$2=4,IF(AX$55&lt;&gt;0,0,IF($J44=0,(SUM($Q$55:$IU$55)*-1)/COUNTIF(57:57,1),IFERROR((SUM($Q$55:$IU$55)*-1)*AY$39/SUMIFS($39:$39,$57:$57,1),0))),"")</f>
        <v/>
      </c>
      <c r="AY58" s="257"/>
      <c r="AZ58" s="250"/>
      <c r="BA58" s="255"/>
      <c r="BB58" s="255"/>
      <c r="BC58" s="255"/>
      <c r="BD58" s="255" t="str">
        <f t="shared" ref="BD58" si="3779">IF(BD$2=4,IF(BD$55&lt;&gt;0,0,IF($J44=0,(SUM($Q$55:$IU$55)*-1)/COUNTIF(57:57,1),IFERROR((SUM($Q$55:$IU$55)*-1)*BE$39/SUMIFS($39:$39,$57:$57,1),0))),"")</f>
        <v/>
      </c>
      <c r="BE58" s="257"/>
      <c r="BF58" s="250"/>
      <c r="BG58" s="255"/>
      <c r="BH58" s="255"/>
      <c r="BI58" s="255"/>
      <c r="BJ58" s="255" t="str">
        <f t="shared" ref="BJ58" si="3780">IF(BJ$2=4,IF(BJ$55&lt;&gt;0,0,IF($J44=0,(SUM($Q$55:$IU$55)*-1)/COUNTIF(57:57,1),IFERROR((SUM($Q$55:$IU$55)*-1)*BK$39/SUMIFS($39:$39,$57:$57,1),0))),"")</f>
        <v/>
      </c>
      <c r="BK58" s="257"/>
      <c r="BL58" s="250"/>
      <c r="BM58" s="255"/>
      <c r="BN58" s="255"/>
      <c r="BO58" s="255"/>
      <c r="BP58" s="255" t="str">
        <f t="shared" ref="BP58" si="3781">IF(BP$2=4,IF(BP$55&lt;&gt;0,0,IF($J44=0,(SUM($Q$55:$IU$55)*-1)/COUNTIF(57:57,1),IFERROR((SUM($Q$55:$IU$55)*-1)*BQ$39/SUMIFS($39:$39,$57:$57,1),0))),"")</f>
        <v/>
      </c>
      <c r="BQ58" s="257"/>
      <c r="BR58" s="250"/>
      <c r="BS58" s="255"/>
      <c r="BT58" s="255"/>
      <c r="BU58" s="255"/>
      <c r="BV58" s="255" t="str">
        <f t="shared" ref="BV58" si="3782">IF(BV$2=4,IF(BV$55&lt;&gt;0,0,IF($J44=0,(SUM($Q$55:$IU$55)*-1)/COUNTIF(57:57,1),IFERROR((SUM($Q$55:$IU$55)*-1)*BW$39/SUMIFS($39:$39,$57:$57,1),0))),"")</f>
        <v/>
      </c>
      <c r="BW58" s="257"/>
      <c r="BX58" s="250"/>
      <c r="BY58" s="255"/>
      <c r="BZ58" s="255"/>
      <c r="CA58" s="255"/>
      <c r="CB58" s="255" t="str">
        <f t="shared" ref="CB58" si="3783">IF(CB$2=4,IF(CB$55&lt;&gt;0,0,IF($J44=0,(SUM($Q$55:$IU$55)*-1)/COUNTIF(57:57,1),IFERROR((SUM($Q$55:$IU$55)*-1)*CC$39/SUMIFS($39:$39,$57:$57,1),0))),"")</f>
        <v/>
      </c>
      <c r="CC58" s="257"/>
      <c r="CD58" s="250"/>
      <c r="CE58" s="255"/>
      <c r="CF58" s="255"/>
      <c r="CG58" s="255"/>
      <c r="CH58" s="255" t="str">
        <f t="shared" ref="CH58" si="3784">IF(CH$2=4,IF(CH$55&lt;&gt;0,0,IF($J44=0,(SUM($Q$55:$IU$55)*-1)/COUNTIF(57:57,1),IFERROR((SUM($Q$55:$IU$55)*-1)*CI$39/SUMIFS($39:$39,$57:$57,1),0))),"")</f>
        <v/>
      </c>
      <c r="CI58" s="257"/>
      <c r="CJ58" s="250"/>
      <c r="CK58" s="255"/>
      <c r="CL58" s="255"/>
      <c r="CM58" s="255"/>
      <c r="CN58" s="255" t="str">
        <f t="shared" ref="CN58" si="3785">IF(CN$2=4,IF(CN$55&lt;&gt;0,0,IF($J44=0,(SUM($Q$55:$IU$55)*-1)/COUNTIF(57:57,1),IFERROR((SUM($Q$55:$IU$55)*-1)*CO$39/SUMIFS($39:$39,$57:$57,1),0))),"")</f>
        <v/>
      </c>
      <c r="CO58" s="257"/>
      <c r="CP58" s="250"/>
      <c r="CQ58" s="255"/>
      <c r="CR58" s="255"/>
      <c r="CS58" s="255"/>
      <c r="CT58" s="255" t="str">
        <f t="shared" ref="CT58" si="3786">IF(CT$2=4,IF(CT$55&lt;&gt;0,0,IF($J44=0,(SUM($Q$55:$IU$55)*-1)/COUNTIF(57:57,1),IFERROR((SUM($Q$55:$IU$55)*-1)*CU$39/SUMIFS($39:$39,$57:$57,1),0))),"")</f>
        <v/>
      </c>
      <c r="CU58" s="257"/>
      <c r="CV58" s="250"/>
      <c r="CW58" s="255"/>
      <c r="CX58" s="255"/>
      <c r="CY58" s="255"/>
      <c r="CZ58" s="255" t="str">
        <f t="shared" ref="CZ58" si="3787">IF(CZ$2=4,IF(CZ$55&lt;&gt;0,0,IF($J44=0,(SUM($Q$55:$IU$55)*-1)/COUNTIF(57:57,1),IFERROR((SUM($Q$55:$IU$55)*-1)*DA$39/SUMIFS($39:$39,$57:$57,1),0))),"")</f>
        <v/>
      </c>
      <c r="DA58" s="257"/>
      <c r="DB58" s="250"/>
      <c r="DC58" s="255"/>
      <c r="DD58" s="255"/>
      <c r="DE58" s="255"/>
      <c r="DF58" s="255" t="str">
        <f t="shared" ref="DF58" si="3788">IF(DF$2=4,IF(DF$55&lt;&gt;0,0,IF($J44=0,(SUM($Q$55:$IU$55)*-1)/COUNTIF(57:57,1),IFERROR((SUM($Q$55:$IU$55)*-1)*DG$39/SUMIFS($39:$39,$57:$57,1),0))),"")</f>
        <v/>
      </c>
      <c r="DG58" s="257"/>
      <c r="DH58" s="250"/>
      <c r="DI58" s="255"/>
      <c r="DJ58" s="255"/>
      <c r="DK58" s="255"/>
      <c r="DL58" s="255" t="str">
        <f t="shared" ref="DL58" si="3789">IF(DL$2=4,IF(DL$55&lt;&gt;0,0,IF($J44=0,(SUM($Q$55:$IU$55)*-1)/COUNTIF(57:57,1),IFERROR((SUM($Q$55:$IU$55)*-1)*DM$39/SUMIFS($39:$39,$57:$57,1),0))),"")</f>
        <v/>
      </c>
      <c r="DM58" s="257"/>
      <c r="DN58" s="250"/>
      <c r="DO58" s="255"/>
      <c r="DP58" s="255"/>
      <c r="DQ58" s="255"/>
      <c r="DR58" s="255" t="str">
        <f t="shared" ref="DR58" si="3790">IF(DR$2=4,IF(DR$55&lt;&gt;0,0,IF($J44=0,(SUM($Q$55:$IU$55)*-1)/COUNTIF(57:57,1),IFERROR((SUM($Q$55:$IU$55)*-1)*DS$39/SUMIFS($39:$39,$57:$57,1),0))),"")</f>
        <v/>
      </c>
      <c r="DS58" s="257"/>
      <c r="DT58" s="250"/>
      <c r="DU58" s="255"/>
      <c r="DV58" s="255"/>
      <c r="DW58" s="255"/>
      <c r="DX58" s="255" t="str">
        <f t="shared" ref="DX58" si="3791">IF(DX$2=4,IF(DX$55&lt;&gt;0,0,IF($J44=0,(SUM($Q$55:$IU$55)*-1)/COUNTIF(57:57,1),IFERROR((SUM($Q$55:$IU$55)*-1)*DY$39/SUMIFS($39:$39,$57:$57,1),0))),"")</f>
        <v/>
      </c>
      <c r="DY58" s="257"/>
      <c r="DZ58" s="250"/>
      <c r="EA58" s="255"/>
      <c r="EB58" s="255"/>
      <c r="EC58" s="255"/>
      <c r="ED58" s="255" t="str">
        <f t="shared" ref="ED58" si="3792">IF(ED$2=4,IF(ED$55&lt;&gt;0,0,IF($J44=0,(SUM($Q$55:$IU$55)*-1)/COUNTIF(57:57,1),IFERROR((SUM($Q$55:$IU$55)*-1)*EE$39/SUMIFS($39:$39,$57:$57,1),0))),"")</f>
        <v/>
      </c>
      <c r="EE58" s="257"/>
      <c r="EF58" s="250"/>
      <c r="EG58" s="255"/>
      <c r="EH58" s="255"/>
      <c r="EI58" s="255"/>
      <c r="EJ58" s="255" t="str">
        <f t="shared" ref="EJ58" si="3793">IF(EJ$2=4,IF(EJ$55&lt;&gt;0,0,IF($J44=0,(SUM($Q$55:$IU$55)*-1)/COUNTIF(57:57,1),IFERROR((SUM($Q$55:$IU$55)*-1)*EK$39/SUMIFS($39:$39,$57:$57,1),0))),"")</f>
        <v/>
      </c>
      <c r="EK58" s="257"/>
      <c r="EL58" s="250"/>
      <c r="EM58" s="255"/>
      <c r="EN58" s="255"/>
      <c r="EO58" s="255"/>
      <c r="EP58" s="255" t="str">
        <f t="shared" ref="EP58" si="3794">IF(EP$2=4,IF(EP$55&lt;&gt;0,0,IF($J44=0,(SUM($Q$55:$IU$55)*-1)/COUNTIF(57:57,1),IFERROR((SUM($Q$55:$IU$55)*-1)*EQ$39/SUMIFS($39:$39,$57:$57,1),0))),"")</f>
        <v/>
      </c>
      <c r="EQ58" s="257"/>
      <c r="ER58" s="250"/>
      <c r="ES58" s="255"/>
      <c r="ET58" s="255"/>
      <c r="EU58" s="255"/>
      <c r="EV58" s="255" t="str">
        <f t="shared" ref="EV58" si="3795">IF(EV$2=4,IF(EV$55&lt;&gt;0,0,IF($J44=0,(SUM($Q$55:$IU$55)*-1)/COUNTIF(57:57,1),IFERROR((SUM($Q$55:$IU$55)*-1)*EW$39/SUMIFS($39:$39,$57:$57,1),0))),"")</f>
        <v/>
      </c>
      <c r="EW58" s="257"/>
      <c r="EX58" s="250"/>
      <c r="EY58" s="255"/>
      <c r="EZ58" s="255"/>
      <c r="FA58" s="255"/>
      <c r="FB58" s="255" t="str">
        <f t="shared" ref="FB58" si="3796">IF(FB$2=4,IF(FB$55&lt;&gt;0,0,IF($J44=0,(SUM($Q$55:$IU$55)*-1)/COUNTIF(57:57,1),IFERROR((SUM($Q$55:$IU$55)*-1)*FC$39/SUMIFS($39:$39,$57:$57,1),0))),"")</f>
        <v/>
      </c>
      <c r="FC58" s="257"/>
      <c r="FD58" s="250"/>
      <c r="FE58" s="255"/>
      <c r="FF58" s="255"/>
      <c r="FG58" s="255"/>
      <c r="FH58" s="255" t="str">
        <f t="shared" ref="FH58" si="3797">IF(FH$2=4,IF(FH$55&lt;&gt;0,0,IF($J44=0,(SUM($Q$55:$IU$55)*-1)/COUNTIF(57:57,1),IFERROR((SUM($Q$55:$IU$55)*-1)*FI$39/SUMIFS($39:$39,$57:$57,1),0))),"")</f>
        <v/>
      </c>
      <c r="FI58" s="257"/>
      <c r="FJ58" s="250"/>
      <c r="FK58" s="255"/>
      <c r="FL58" s="255"/>
      <c r="FM58" s="255"/>
      <c r="FN58" s="255" t="str">
        <f t="shared" ref="FN58" si="3798">IF(FN$2=4,IF(FN$55&lt;&gt;0,0,IF($J44=0,(SUM($Q$55:$IU$55)*-1)/COUNTIF(57:57,1),IFERROR((SUM($Q$55:$IU$55)*-1)*FO$39/SUMIFS($39:$39,$57:$57,1),0))),"")</f>
        <v/>
      </c>
      <c r="FO58" s="257"/>
      <c r="FP58" s="250"/>
      <c r="FQ58" s="255"/>
      <c r="FR58" s="255"/>
      <c r="FS58" s="255"/>
      <c r="FT58" s="255" t="str">
        <f t="shared" ref="FT58" si="3799">IF(FT$2=4,IF(FT$55&lt;&gt;0,0,IF($J44=0,(SUM($Q$55:$IU$55)*-1)/COUNTIF(57:57,1),IFERROR((SUM($Q$55:$IU$55)*-1)*FU$39/SUMIFS($39:$39,$57:$57,1),0))),"")</f>
        <v/>
      </c>
      <c r="FU58" s="257"/>
      <c r="FV58" s="250"/>
      <c r="FW58" s="255"/>
      <c r="FX58" s="255"/>
      <c r="FY58" s="255"/>
      <c r="FZ58" s="255" t="str">
        <f t="shared" ref="FZ58" si="3800">IF(FZ$2=4,IF(FZ$55&lt;&gt;0,0,IF($J44=0,(SUM($Q$55:$IU$55)*-1)/COUNTIF(57:57,1),IFERROR((SUM($Q$55:$IU$55)*-1)*GA$39/SUMIFS($39:$39,$57:$57,1),0))),"")</f>
        <v/>
      </c>
      <c r="GA58" s="257"/>
      <c r="GB58" s="250"/>
      <c r="GC58" s="255"/>
      <c r="GD58" s="255"/>
      <c r="GE58" s="255"/>
      <c r="GF58" s="255" t="str">
        <f t="shared" ref="GF58" si="3801">IF(GF$2=4,IF(GF$55&lt;&gt;0,0,IF($J44=0,(SUM($Q$55:$IU$55)*-1)/COUNTIF(57:57,1),IFERROR((SUM($Q$55:$IU$55)*-1)*GG$39/SUMIFS($39:$39,$57:$57,1),0))),"")</f>
        <v/>
      </c>
      <c r="GG58" s="257"/>
      <c r="GH58" s="250"/>
      <c r="GI58" s="255"/>
      <c r="GJ58" s="255"/>
      <c r="GK58" s="255"/>
      <c r="GL58" s="255" t="str">
        <f t="shared" ref="GL58" si="3802">IF(GL$2=4,IF(GL$55&lt;&gt;0,0,IF($J44=0,(SUM($Q$55:$IU$55)*-1)/COUNTIF(57:57,1),IFERROR((SUM($Q$55:$IU$55)*-1)*GM$39/SUMIFS($39:$39,$57:$57,1),0))),"")</f>
        <v/>
      </c>
      <c r="GM58" s="257"/>
      <c r="GN58" s="250"/>
      <c r="GO58" s="255"/>
      <c r="GP58" s="255"/>
      <c r="GQ58" s="255"/>
      <c r="GR58" s="255" t="str">
        <f t="shared" ref="GR58" si="3803">IF(GR$2=4,IF(GR$55&lt;&gt;0,0,IF($J44=0,(SUM($Q$55:$IU$55)*-1)/COUNTIF(57:57,1),IFERROR((SUM($Q$55:$IU$55)*-1)*GS$39/SUMIFS($39:$39,$57:$57,1),0))),"")</f>
        <v/>
      </c>
      <c r="GS58" s="257"/>
      <c r="GT58" s="250"/>
      <c r="GU58" s="255"/>
      <c r="GV58" s="255"/>
      <c r="GW58" s="255"/>
      <c r="GX58" s="255" t="str">
        <f t="shared" ref="GX58" si="3804">IF(GX$2=4,IF(GX$55&lt;&gt;0,0,IF($J44=0,(SUM($Q$55:$IU$55)*-1)/COUNTIF(57:57,1),IFERROR((SUM($Q$55:$IU$55)*-1)*GY$39/SUMIFS($39:$39,$57:$57,1),0))),"")</f>
        <v/>
      </c>
      <c r="GY58" s="257"/>
      <c r="GZ58" s="250"/>
      <c r="HA58" s="255"/>
      <c r="HB58" s="255"/>
      <c r="HC58" s="255"/>
      <c r="HD58" s="255" t="str">
        <f t="shared" ref="HD58" si="3805">IF(HD$2=4,IF(HD$55&lt;&gt;0,0,IF($J44=0,(SUM($Q$55:$IU$55)*-1)/COUNTIF(57:57,1),IFERROR((SUM($Q$55:$IU$55)*-1)*HE$39/SUMIFS($39:$39,$57:$57,1),0))),"")</f>
        <v/>
      </c>
      <c r="HE58" s="257"/>
      <c r="HF58" s="250"/>
      <c r="HG58" s="255"/>
      <c r="HH58" s="255"/>
      <c r="HI58" s="255"/>
      <c r="HJ58" s="255" t="str">
        <f t="shared" ref="HJ58" si="3806">IF(HJ$2=4,IF(HJ$55&lt;&gt;0,0,IF($J44=0,(SUM($Q$55:$IU$55)*-1)/COUNTIF(57:57,1),IFERROR((SUM($Q$55:$IU$55)*-1)*HK$39/SUMIFS($39:$39,$57:$57,1),0))),"")</f>
        <v/>
      </c>
      <c r="HK58" s="257"/>
      <c r="HL58" s="250"/>
      <c r="HM58" s="255"/>
      <c r="HN58" s="255"/>
      <c r="HO58" s="255"/>
      <c r="HP58" s="255" t="str">
        <f t="shared" ref="HP58" si="3807">IF(HP$2=4,IF(HP$55&lt;&gt;0,0,IF($J44=0,(SUM($Q$55:$IU$55)*-1)/COUNTIF(57:57,1),IFERROR((SUM($Q$55:$IU$55)*-1)*HQ$39/SUMIFS($39:$39,$57:$57,1),0))),"")</f>
        <v/>
      </c>
      <c r="HQ58" s="257"/>
      <c r="HR58" s="250"/>
      <c r="HS58" s="255"/>
      <c r="HT58" s="255"/>
      <c r="HU58" s="255"/>
      <c r="HV58" s="255" t="str">
        <f t="shared" ref="HV58" si="3808">IF(HV$2=4,IF(HV$55&lt;&gt;0,0,IF($J44=0,(SUM($Q$55:$IU$55)*-1)/COUNTIF(57:57,1),IFERROR((SUM($Q$55:$IU$55)*-1)*HW$39/SUMIFS($39:$39,$57:$57,1),0))),"")</f>
        <v/>
      </c>
      <c r="HW58" s="257"/>
      <c r="HX58" s="250"/>
      <c r="HY58" s="255"/>
      <c r="HZ58" s="255"/>
      <c r="IA58" s="255"/>
      <c r="IB58" s="255" t="str">
        <f t="shared" ref="IB58" si="3809">IF(IB$2=4,IF(IB$55&lt;&gt;0,0,IF($J44=0,(SUM($Q$55:$IU$55)*-1)/COUNTIF(57:57,1),IFERROR((SUM($Q$55:$IU$55)*-1)*IC$39/SUMIFS($39:$39,$57:$57,1),0))),"")</f>
        <v/>
      </c>
      <c r="IC58" s="257"/>
      <c r="ID58" s="250"/>
      <c r="IE58" s="255"/>
      <c r="IF58" s="255"/>
      <c r="IG58" s="255"/>
      <c r="IH58" s="255" t="str">
        <f t="shared" ref="IH58" si="3810">IF(IH$2=4,IF(IH$55&lt;&gt;0,0,IF($J44=0,(SUM($Q$55:$IU$55)*-1)/COUNTIF(57:57,1),IFERROR((SUM($Q$55:$IU$55)*-1)*II$39/SUMIFS($39:$39,$57:$57,1),0))),"")</f>
        <v/>
      </c>
      <c r="II58" s="257"/>
      <c r="IJ58" s="250"/>
      <c r="IK58" s="255"/>
      <c r="IL58" s="255"/>
      <c r="IM58" s="255"/>
      <c r="IN58" s="255" t="str">
        <f t="shared" ref="IN58" si="3811">IF(IN$2=4,IF(IN$55&lt;&gt;0,0,IF($J44=0,(SUM($Q$55:$IU$55)*-1)/COUNTIF(57:57,1),IFERROR((SUM($Q$55:$IU$55)*-1)*IO$39/SUMIFS($39:$39,$57:$57,1),0))),"")</f>
        <v/>
      </c>
      <c r="IO58" s="257"/>
      <c r="IP58" s="250"/>
      <c r="IQ58" s="255"/>
      <c r="IR58" s="255"/>
      <c r="IS58" s="255"/>
      <c r="IT58" s="255" t="str">
        <f t="shared" ref="IT58" si="3812">IF(IT$2=4,IF(IT$55&lt;&gt;0,0,IF($J44=0,(SUM($Q$55:$IU$55)*-1)/COUNTIF(57:57,1),IFERROR((SUM($Q$55:$IU$55)*-1)*IU$39/SUMIFS($39:$39,$57:$57,1),0))),"")</f>
        <v/>
      </c>
      <c r="IU58" s="257"/>
      <c r="IV58" s="250"/>
      <c r="IW58" s="255"/>
      <c r="IX58" s="255"/>
      <c r="IY58" s="255"/>
      <c r="IZ58" s="255" t="str">
        <f t="shared" ref="IZ58" si="3813">IF(IZ$2=4,IF(IZ$55&lt;&gt;0,0,IF($J44=0,(SUM($Q$55:$IU$55)*-1)/COUNTIF(57:57,1),IFERROR((SUM($Q$55:$IU$55)*-1)*JA$39/SUMIFS($39:$39,$57:$57,1),0))),"")</f>
        <v/>
      </c>
      <c r="JA58" s="257"/>
      <c r="JB58" s="250"/>
      <c r="JC58" s="255"/>
      <c r="JD58" s="255"/>
      <c r="JE58" s="255"/>
      <c r="JF58" s="255" t="str">
        <f t="shared" ref="JF58" si="3814">IF(JF$2=4,IF(JF$55&lt;&gt;0,0,IF($J44=0,(SUM($Q$55:$IU$55)*-1)/COUNTIF(57:57,1),IFERROR((SUM($Q$55:$IU$55)*-1)*JG$39/SUMIFS($39:$39,$57:$57,1),0))),"")</f>
        <v/>
      </c>
      <c r="JG58" s="257"/>
      <c r="JH58" s="250"/>
      <c r="JI58" s="255"/>
      <c r="JJ58" s="255"/>
      <c r="JK58" s="255"/>
      <c r="JL58" s="255" t="str">
        <f t="shared" ref="JL58" si="3815">IF(JL$2=4,IF(JL$55&lt;&gt;0,0,IF($J44=0,(SUM($Q$55:$IU$55)*-1)/COUNTIF(57:57,1),IFERROR((SUM($Q$55:$IU$55)*-1)*JM$39/SUMIFS($39:$39,$57:$57,1),0))),"")</f>
        <v/>
      </c>
      <c r="JM58" s="257"/>
      <c r="JN58" s="250"/>
      <c r="JO58" s="255"/>
      <c r="JP58" s="255"/>
      <c r="JQ58" s="255"/>
      <c r="JR58" s="255" t="str">
        <f t="shared" ref="JR58" si="3816">IF(JR$2=4,IF(JR$55&lt;&gt;0,0,IF($J44=0,(SUM($Q$55:$IU$55)*-1)/COUNTIF(57:57,1),IFERROR((SUM($Q$55:$IU$55)*-1)*JS$39/SUMIFS($39:$39,$57:$57,1),0))),"")</f>
        <v/>
      </c>
      <c r="JS58" s="257"/>
      <c r="JT58" s="250"/>
      <c r="JU58" s="255"/>
      <c r="JV58" s="255"/>
      <c r="JW58" s="255"/>
      <c r="JX58" s="255" t="str">
        <f t="shared" ref="JX58" si="3817">IF(JX$2=4,IF(JX$55&lt;&gt;0,0,IF($J44=0,(SUM($Q$55:$IU$55)*-1)/COUNTIF(57:57,1),IFERROR((SUM($Q$55:$IU$55)*-1)*JY$39/SUMIFS($39:$39,$57:$57,1),0))),"")</f>
        <v/>
      </c>
      <c r="JY58" s="257"/>
      <c r="JZ58" s="250"/>
      <c r="KA58" s="255"/>
      <c r="KB58" s="255"/>
      <c r="KC58" s="255"/>
      <c r="KD58" s="255" t="str">
        <f t="shared" ref="KD58" si="3818">IF(KD$2=4,IF(KD$55&lt;&gt;0,0,IF($J44=0,(SUM($Q$55:$IU$55)*-1)/COUNTIF(57:57,1),IFERROR((SUM($Q$55:$IU$55)*-1)*KE$39/SUMIFS($39:$39,$57:$57,1),0))),"")</f>
        <v/>
      </c>
      <c r="KE58" s="257"/>
      <c r="KF58" s="250"/>
      <c r="KG58" s="255"/>
      <c r="KH58" s="255"/>
      <c r="KI58" s="255"/>
      <c r="KJ58" s="255" t="str">
        <f t="shared" ref="KJ58" si="3819">IF(KJ$2=4,IF(KJ$55&lt;&gt;0,0,IF($J44=0,(SUM($Q$55:$IU$55)*-1)/COUNTIF(57:57,1),IFERROR((SUM($Q$55:$IU$55)*-1)*KK$39/SUMIFS($39:$39,$57:$57,1),0))),"")</f>
        <v/>
      </c>
      <c r="KK58" s="257"/>
      <c r="KL58" s="250"/>
      <c r="KM58" s="255"/>
      <c r="KN58" s="255"/>
      <c r="KO58" s="255"/>
      <c r="KP58" s="255" t="str">
        <f t="shared" ref="KP58" si="3820">IF(KP$2=4,IF(KP$55&lt;&gt;0,0,IF($J44=0,(SUM($Q$55:$IU$55)*-1)/COUNTIF(57:57,1),IFERROR((SUM($Q$55:$IU$55)*-1)*KQ$39/SUMIFS($39:$39,$57:$57,1),0))),"")</f>
        <v/>
      </c>
      <c r="KQ58" s="257"/>
      <c r="KR58" s="250"/>
      <c r="KS58" s="255"/>
      <c r="KT58" s="255"/>
      <c r="KU58" s="255"/>
      <c r="KV58" s="255" t="str">
        <f t="shared" ref="KV58" si="3821">IF(KV$2=4,IF(KV$55&lt;&gt;0,0,IF($J44=0,(SUM($Q$55:$IU$55)*-1)/COUNTIF(57:57,1),IFERROR((SUM($Q$55:$IU$55)*-1)*KW$39/SUMIFS($39:$39,$57:$57,1),0))),"")</f>
        <v/>
      </c>
      <c r="KW58" s="257"/>
      <c r="KX58" s="250"/>
      <c r="KY58" s="255"/>
      <c r="KZ58" s="255"/>
      <c r="LA58" s="255"/>
      <c r="LB58" s="255" t="str">
        <f t="shared" ref="LB58" si="3822">IF(LB$2=4,IF(LB$55&lt;&gt;0,0,IF($J44=0,(SUM($Q$55:$IU$55)*-1)/COUNTIF(57:57,1),IFERROR((SUM($Q$55:$IU$55)*-1)*LC$39/SUMIFS($39:$39,$57:$57,1),0))),"")</f>
        <v/>
      </c>
      <c r="LC58" s="257"/>
      <c r="LD58" s="250"/>
    </row>
    <row r="59" spans="1:316" s="151" customFormat="1" ht="12.75" customHeight="1" x14ac:dyDescent="0.2">
      <c r="A59" s="156"/>
      <c r="B59" s="156"/>
      <c r="C59" s="156"/>
      <c r="D59" s="156"/>
      <c r="E59" s="156"/>
      <c r="F59" s="62" t="s">
        <v>127</v>
      </c>
      <c r="G59" s="258"/>
      <c r="H59" s="259"/>
      <c r="I59" s="260"/>
      <c r="J59" s="260"/>
      <c r="K59" s="261"/>
      <c r="L59" s="1123" t="str">
        <f>IF(AND(L46="Step Complete",K58="no"),"Step Complete","")</f>
        <v>Step Complete</v>
      </c>
      <c r="M59" s="1123"/>
      <c r="N59" s="262"/>
      <c r="O59" s="260"/>
      <c r="P59" s="153"/>
      <c r="Q59" s="148"/>
      <c r="R59" s="148"/>
      <c r="S59" s="148" t="str">
        <f>IF(S$2=3,"Adjusted Balance","")</f>
        <v>Adjusted Balance</v>
      </c>
      <c r="T59" s="148">
        <f>IF(T$2=4,SUM(T53:T55,T58),"")</f>
        <v>246.73913043478262</v>
      </c>
      <c r="U59" s="176"/>
      <c r="V59" s="153"/>
      <c r="W59" s="148"/>
      <c r="X59" s="148"/>
      <c r="Y59" s="148" t="str">
        <f t="shared" ref="Y59" si="3823">IF(Y$2=3,"Adjusted Balance","")</f>
        <v>Adjusted Balance</v>
      </c>
      <c r="Z59" s="148">
        <f t="shared" ref="Z59" si="3824">IF(Z$2=4,SUM(Z53:Z55,Z58),"")</f>
        <v>148.91304347826087</v>
      </c>
      <c r="AA59" s="176"/>
      <c r="AB59" s="153"/>
      <c r="AC59" s="148"/>
      <c r="AD59" s="148"/>
      <c r="AE59" s="148" t="str">
        <f t="shared" ref="AE59" si="3825">IF(AE$2=3,"Adjusted Balance","")</f>
        <v>Adjusted Balance</v>
      </c>
      <c r="AF59" s="148">
        <f t="shared" ref="AF59" si="3826">IF(AF$2=4,SUM(AF53:AF55,AF58),"")</f>
        <v>254.34782608695653</v>
      </c>
      <c r="AG59" s="176"/>
      <c r="AH59" s="153"/>
      <c r="AI59" s="148"/>
      <c r="AJ59" s="148"/>
      <c r="AK59" s="148" t="str">
        <f t="shared" ref="AK59" si="3827">IF(AK$2=3,"Adjusted Balance","")</f>
        <v/>
      </c>
      <c r="AL59" s="148" t="str">
        <f t="shared" ref="AL59" si="3828">IF(AL$2=4,SUM(AL53:AL55,AL58),"")</f>
        <v/>
      </c>
      <c r="AM59" s="176"/>
      <c r="AN59" s="153"/>
      <c r="AO59" s="148"/>
      <c r="AP59" s="148"/>
      <c r="AQ59" s="148" t="str">
        <f t="shared" ref="AQ59" si="3829">IF(AQ$2=3,"Adjusted Balance","")</f>
        <v/>
      </c>
      <c r="AR59" s="148" t="str">
        <f t="shared" ref="AR59" si="3830">IF(AR$2=4,SUM(AR53:AR55,AR58),"")</f>
        <v/>
      </c>
      <c r="AS59" s="176"/>
      <c r="AT59" s="153"/>
      <c r="AU59" s="148"/>
      <c r="AV59" s="148"/>
      <c r="AW59" s="148" t="str">
        <f t="shared" ref="AW59" si="3831">IF(AW$2=3,"Adjusted Balance","")</f>
        <v/>
      </c>
      <c r="AX59" s="148" t="str">
        <f t="shared" ref="AX59" si="3832">IF(AX$2=4,SUM(AX53:AX55,AX58),"")</f>
        <v/>
      </c>
      <c r="AY59" s="176"/>
      <c r="AZ59" s="153"/>
      <c r="BA59" s="148"/>
      <c r="BB59" s="148"/>
      <c r="BC59" s="148" t="str">
        <f t="shared" ref="BC59" si="3833">IF(BC$2=3,"Adjusted Balance","")</f>
        <v/>
      </c>
      <c r="BD59" s="148" t="str">
        <f t="shared" ref="BD59" si="3834">IF(BD$2=4,SUM(BD53:BD55,BD58),"")</f>
        <v/>
      </c>
      <c r="BE59" s="176"/>
      <c r="BF59" s="153"/>
      <c r="BG59" s="148"/>
      <c r="BH59" s="148"/>
      <c r="BI59" s="148" t="str">
        <f t="shared" ref="BI59" si="3835">IF(BI$2=3,"Adjusted Balance","")</f>
        <v/>
      </c>
      <c r="BJ59" s="148" t="str">
        <f t="shared" ref="BJ59" si="3836">IF(BJ$2=4,SUM(BJ53:BJ55,BJ58),"")</f>
        <v/>
      </c>
      <c r="BK59" s="176"/>
      <c r="BL59" s="153"/>
      <c r="BM59" s="148"/>
      <c r="BN59" s="148"/>
      <c r="BO59" s="148" t="str">
        <f t="shared" ref="BO59" si="3837">IF(BO$2=3,"Adjusted Balance","")</f>
        <v/>
      </c>
      <c r="BP59" s="148" t="str">
        <f t="shared" ref="BP59" si="3838">IF(BP$2=4,SUM(BP53:BP55,BP58),"")</f>
        <v/>
      </c>
      <c r="BQ59" s="176"/>
      <c r="BR59" s="153"/>
      <c r="BS59" s="148"/>
      <c r="BT59" s="148"/>
      <c r="BU59" s="148" t="str">
        <f t="shared" ref="BU59" si="3839">IF(BU$2=3,"Adjusted Balance","")</f>
        <v/>
      </c>
      <c r="BV59" s="148" t="str">
        <f t="shared" ref="BV59" si="3840">IF(BV$2=4,SUM(BV53:BV55,BV58),"")</f>
        <v/>
      </c>
      <c r="BW59" s="176"/>
      <c r="BX59" s="153"/>
      <c r="BY59" s="148"/>
      <c r="BZ59" s="148"/>
      <c r="CA59" s="148" t="str">
        <f t="shared" ref="CA59" si="3841">IF(CA$2=3,"Adjusted Balance","")</f>
        <v/>
      </c>
      <c r="CB59" s="148" t="str">
        <f t="shared" ref="CB59" si="3842">IF(CB$2=4,SUM(CB53:CB55,CB58),"")</f>
        <v/>
      </c>
      <c r="CC59" s="176"/>
      <c r="CD59" s="153"/>
      <c r="CE59" s="148"/>
      <c r="CF59" s="148"/>
      <c r="CG59" s="148" t="str">
        <f t="shared" ref="CG59" si="3843">IF(CG$2=3,"Adjusted Balance","")</f>
        <v/>
      </c>
      <c r="CH59" s="148" t="str">
        <f t="shared" ref="CH59" si="3844">IF(CH$2=4,SUM(CH53:CH55,CH58),"")</f>
        <v/>
      </c>
      <c r="CI59" s="176"/>
      <c r="CJ59" s="153"/>
      <c r="CK59" s="148"/>
      <c r="CL59" s="148"/>
      <c r="CM59" s="148" t="str">
        <f t="shared" ref="CM59" si="3845">IF(CM$2=3,"Adjusted Balance","")</f>
        <v/>
      </c>
      <c r="CN59" s="148" t="str">
        <f t="shared" ref="CN59" si="3846">IF(CN$2=4,SUM(CN53:CN55,CN58),"")</f>
        <v/>
      </c>
      <c r="CO59" s="176"/>
      <c r="CP59" s="153"/>
      <c r="CQ59" s="148"/>
      <c r="CR59" s="148"/>
      <c r="CS59" s="148" t="str">
        <f t="shared" ref="CS59" si="3847">IF(CS$2=3,"Adjusted Balance","")</f>
        <v/>
      </c>
      <c r="CT59" s="148" t="str">
        <f t="shared" ref="CT59" si="3848">IF(CT$2=4,SUM(CT53:CT55,CT58),"")</f>
        <v/>
      </c>
      <c r="CU59" s="176"/>
      <c r="CV59" s="153"/>
      <c r="CW59" s="148"/>
      <c r="CX59" s="148"/>
      <c r="CY59" s="148" t="str">
        <f t="shared" ref="CY59" si="3849">IF(CY$2=3,"Adjusted Balance","")</f>
        <v/>
      </c>
      <c r="CZ59" s="148" t="str">
        <f t="shared" ref="CZ59" si="3850">IF(CZ$2=4,SUM(CZ53:CZ55,CZ58),"")</f>
        <v/>
      </c>
      <c r="DA59" s="176"/>
      <c r="DB59" s="153"/>
      <c r="DC59" s="148"/>
      <c r="DD59" s="148"/>
      <c r="DE59" s="148" t="str">
        <f t="shared" ref="DE59" si="3851">IF(DE$2=3,"Adjusted Balance","")</f>
        <v/>
      </c>
      <c r="DF59" s="148" t="str">
        <f t="shared" ref="DF59" si="3852">IF(DF$2=4,SUM(DF53:DF55,DF58),"")</f>
        <v/>
      </c>
      <c r="DG59" s="176"/>
      <c r="DH59" s="153"/>
      <c r="DI59" s="148"/>
      <c r="DJ59" s="148"/>
      <c r="DK59" s="148" t="str">
        <f t="shared" ref="DK59" si="3853">IF(DK$2=3,"Adjusted Balance","")</f>
        <v/>
      </c>
      <c r="DL59" s="148" t="str">
        <f t="shared" ref="DL59" si="3854">IF(DL$2=4,SUM(DL53:DL55,DL58),"")</f>
        <v/>
      </c>
      <c r="DM59" s="176"/>
      <c r="DN59" s="153"/>
      <c r="DO59" s="148"/>
      <c r="DP59" s="148"/>
      <c r="DQ59" s="148" t="str">
        <f t="shared" ref="DQ59" si="3855">IF(DQ$2=3,"Adjusted Balance","")</f>
        <v/>
      </c>
      <c r="DR59" s="148" t="str">
        <f t="shared" ref="DR59" si="3856">IF(DR$2=4,SUM(DR53:DR55,DR58),"")</f>
        <v/>
      </c>
      <c r="DS59" s="176"/>
      <c r="DT59" s="153"/>
      <c r="DU59" s="148"/>
      <c r="DV59" s="148"/>
      <c r="DW59" s="148" t="str">
        <f t="shared" ref="DW59" si="3857">IF(DW$2=3,"Adjusted Balance","")</f>
        <v/>
      </c>
      <c r="DX59" s="148" t="str">
        <f t="shared" ref="DX59" si="3858">IF(DX$2=4,SUM(DX53:DX55,DX58),"")</f>
        <v/>
      </c>
      <c r="DY59" s="176"/>
      <c r="DZ59" s="153"/>
      <c r="EA59" s="148"/>
      <c r="EB59" s="148"/>
      <c r="EC59" s="148" t="str">
        <f t="shared" ref="EC59" si="3859">IF(EC$2=3,"Adjusted Balance","")</f>
        <v/>
      </c>
      <c r="ED59" s="148" t="str">
        <f t="shared" ref="ED59" si="3860">IF(ED$2=4,SUM(ED53:ED55,ED58),"")</f>
        <v/>
      </c>
      <c r="EE59" s="176"/>
      <c r="EF59" s="153"/>
      <c r="EG59" s="148"/>
      <c r="EH59" s="148"/>
      <c r="EI59" s="148" t="str">
        <f t="shared" ref="EI59" si="3861">IF(EI$2=3,"Adjusted Balance","")</f>
        <v/>
      </c>
      <c r="EJ59" s="148" t="str">
        <f t="shared" ref="EJ59" si="3862">IF(EJ$2=4,SUM(EJ53:EJ55,EJ58),"")</f>
        <v/>
      </c>
      <c r="EK59" s="176"/>
      <c r="EL59" s="153"/>
      <c r="EM59" s="148"/>
      <c r="EN59" s="148"/>
      <c r="EO59" s="148" t="str">
        <f t="shared" ref="EO59" si="3863">IF(EO$2=3,"Adjusted Balance","")</f>
        <v/>
      </c>
      <c r="EP59" s="148" t="str">
        <f t="shared" ref="EP59" si="3864">IF(EP$2=4,SUM(EP53:EP55,EP58),"")</f>
        <v/>
      </c>
      <c r="EQ59" s="176"/>
      <c r="ER59" s="153"/>
      <c r="ES59" s="148"/>
      <c r="ET59" s="148"/>
      <c r="EU59" s="148" t="str">
        <f t="shared" ref="EU59" si="3865">IF(EU$2=3,"Adjusted Balance","")</f>
        <v/>
      </c>
      <c r="EV59" s="148" t="str">
        <f t="shared" ref="EV59" si="3866">IF(EV$2=4,SUM(EV53:EV55,EV58),"")</f>
        <v/>
      </c>
      <c r="EW59" s="176"/>
      <c r="EX59" s="153"/>
      <c r="EY59" s="148"/>
      <c r="EZ59" s="148"/>
      <c r="FA59" s="148" t="str">
        <f t="shared" ref="FA59" si="3867">IF(FA$2=3,"Adjusted Balance","")</f>
        <v/>
      </c>
      <c r="FB59" s="148" t="str">
        <f t="shared" ref="FB59" si="3868">IF(FB$2=4,SUM(FB53:FB55,FB58),"")</f>
        <v/>
      </c>
      <c r="FC59" s="176"/>
      <c r="FD59" s="153"/>
      <c r="FE59" s="148"/>
      <c r="FF59" s="148"/>
      <c r="FG59" s="148" t="str">
        <f t="shared" ref="FG59" si="3869">IF(FG$2=3,"Adjusted Balance","")</f>
        <v/>
      </c>
      <c r="FH59" s="148" t="str">
        <f t="shared" ref="FH59" si="3870">IF(FH$2=4,SUM(FH53:FH55,FH58),"")</f>
        <v/>
      </c>
      <c r="FI59" s="176"/>
      <c r="FJ59" s="153"/>
      <c r="FK59" s="148"/>
      <c r="FL59" s="148"/>
      <c r="FM59" s="148" t="str">
        <f t="shared" ref="FM59" si="3871">IF(FM$2=3,"Adjusted Balance","")</f>
        <v/>
      </c>
      <c r="FN59" s="148" t="str">
        <f t="shared" ref="FN59" si="3872">IF(FN$2=4,SUM(FN53:FN55,FN58),"")</f>
        <v/>
      </c>
      <c r="FO59" s="176"/>
      <c r="FP59" s="153"/>
      <c r="FQ59" s="148"/>
      <c r="FR59" s="148"/>
      <c r="FS59" s="148" t="str">
        <f t="shared" ref="FS59" si="3873">IF(FS$2=3,"Adjusted Balance","")</f>
        <v/>
      </c>
      <c r="FT59" s="148" t="str">
        <f t="shared" ref="FT59" si="3874">IF(FT$2=4,SUM(FT53:FT55,FT58),"")</f>
        <v/>
      </c>
      <c r="FU59" s="176"/>
      <c r="FV59" s="153"/>
      <c r="FW59" s="148"/>
      <c r="FX59" s="148"/>
      <c r="FY59" s="148" t="str">
        <f t="shared" ref="FY59" si="3875">IF(FY$2=3,"Adjusted Balance","")</f>
        <v/>
      </c>
      <c r="FZ59" s="148" t="str">
        <f t="shared" ref="FZ59" si="3876">IF(FZ$2=4,SUM(FZ53:FZ55,FZ58),"")</f>
        <v/>
      </c>
      <c r="GA59" s="176"/>
      <c r="GB59" s="153"/>
      <c r="GC59" s="148"/>
      <c r="GD59" s="148"/>
      <c r="GE59" s="148" t="str">
        <f t="shared" ref="GE59" si="3877">IF(GE$2=3,"Adjusted Balance","")</f>
        <v/>
      </c>
      <c r="GF59" s="148" t="str">
        <f t="shared" ref="GF59" si="3878">IF(GF$2=4,SUM(GF53:GF55,GF58),"")</f>
        <v/>
      </c>
      <c r="GG59" s="176"/>
      <c r="GH59" s="153"/>
      <c r="GI59" s="148"/>
      <c r="GJ59" s="148"/>
      <c r="GK59" s="148" t="str">
        <f t="shared" ref="GK59" si="3879">IF(GK$2=3,"Adjusted Balance","")</f>
        <v/>
      </c>
      <c r="GL59" s="148" t="str">
        <f t="shared" ref="GL59" si="3880">IF(GL$2=4,SUM(GL53:GL55,GL58),"")</f>
        <v/>
      </c>
      <c r="GM59" s="176"/>
      <c r="GN59" s="153"/>
      <c r="GO59" s="148"/>
      <c r="GP59" s="148"/>
      <c r="GQ59" s="148" t="str">
        <f t="shared" ref="GQ59" si="3881">IF(GQ$2=3,"Adjusted Balance","")</f>
        <v/>
      </c>
      <c r="GR59" s="148" t="str">
        <f t="shared" ref="GR59" si="3882">IF(GR$2=4,SUM(GR53:GR55,GR58),"")</f>
        <v/>
      </c>
      <c r="GS59" s="176"/>
      <c r="GT59" s="153"/>
      <c r="GU59" s="148"/>
      <c r="GV59" s="148"/>
      <c r="GW59" s="148" t="str">
        <f t="shared" ref="GW59" si="3883">IF(GW$2=3,"Adjusted Balance","")</f>
        <v/>
      </c>
      <c r="GX59" s="148" t="str">
        <f t="shared" ref="GX59" si="3884">IF(GX$2=4,SUM(GX53:GX55,GX58),"")</f>
        <v/>
      </c>
      <c r="GY59" s="176"/>
      <c r="GZ59" s="153"/>
      <c r="HA59" s="148"/>
      <c r="HB59" s="148"/>
      <c r="HC59" s="148" t="str">
        <f t="shared" ref="HC59" si="3885">IF(HC$2=3,"Adjusted Balance","")</f>
        <v/>
      </c>
      <c r="HD59" s="148" t="str">
        <f t="shared" ref="HD59" si="3886">IF(HD$2=4,SUM(HD53:HD55,HD58),"")</f>
        <v/>
      </c>
      <c r="HE59" s="176"/>
      <c r="HF59" s="153"/>
      <c r="HG59" s="148"/>
      <c r="HH59" s="148"/>
      <c r="HI59" s="148" t="str">
        <f t="shared" ref="HI59" si="3887">IF(HI$2=3,"Adjusted Balance","")</f>
        <v/>
      </c>
      <c r="HJ59" s="148" t="str">
        <f t="shared" ref="HJ59" si="3888">IF(HJ$2=4,SUM(HJ53:HJ55,HJ58),"")</f>
        <v/>
      </c>
      <c r="HK59" s="176"/>
      <c r="HL59" s="153"/>
      <c r="HM59" s="148"/>
      <c r="HN59" s="148"/>
      <c r="HO59" s="148" t="str">
        <f t="shared" ref="HO59" si="3889">IF(HO$2=3,"Adjusted Balance","")</f>
        <v/>
      </c>
      <c r="HP59" s="148" t="str">
        <f t="shared" ref="HP59" si="3890">IF(HP$2=4,SUM(HP53:HP55,HP58),"")</f>
        <v/>
      </c>
      <c r="HQ59" s="176"/>
      <c r="HR59" s="153"/>
      <c r="HS59" s="148"/>
      <c r="HT59" s="148"/>
      <c r="HU59" s="148" t="str">
        <f t="shared" ref="HU59" si="3891">IF(HU$2=3,"Adjusted Balance","")</f>
        <v/>
      </c>
      <c r="HV59" s="148" t="str">
        <f t="shared" ref="HV59" si="3892">IF(HV$2=4,SUM(HV53:HV55,HV58),"")</f>
        <v/>
      </c>
      <c r="HW59" s="176"/>
      <c r="HX59" s="153"/>
      <c r="HY59" s="148"/>
      <c r="HZ59" s="148"/>
      <c r="IA59" s="148" t="str">
        <f t="shared" ref="IA59" si="3893">IF(IA$2=3,"Adjusted Balance","")</f>
        <v/>
      </c>
      <c r="IB59" s="148" t="str">
        <f t="shared" ref="IB59" si="3894">IF(IB$2=4,SUM(IB53:IB55,IB58),"")</f>
        <v/>
      </c>
      <c r="IC59" s="176"/>
      <c r="ID59" s="153"/>
      <c r="IE59" s="148"/>
      <c r="IF59" s="148"/>
      <c r="IG59" s="148" t="str">
        <f t="shared" ref="IG59" si="3895">IF(IG$2=3,"Adjusted Balance","")</f>
        <v/>
      </c>
      <c r="IH59" s="148" t="str">
        <f t="shared" ref="IH59" si="3896">IF(IH$2=4,SUM(IH53:IH55,IH58),"")</f>
        <v/>
      </c>
      <c r="II59" s="176"/>
      <c r="IJ59" s="153"/>
      <c r="IK59" s="148"/>
      <c r="IL59" s="148"/>
      <c r="IM59" s="148" t="str">
        <f t="shared" ref="IM59" si="3897">IF(IM$2=3,"Adjusted Balance","")</f>
        <v/>
      </c>
      <c r="IN59" s="148" t="str">
        <f t="shared" ref="IN59" si="3898">IF(IN$2=4,SUM(IN53:IN55,IN58),"")</f>
        <v/>
      </c>
      <c r="IO59" s="176"/>
      <c r="IP59" s="153"/>
      <c r="IQ59" s="148"/>
      <c r="IR59" s="148"/>
      <c r="IS59" s="148" t="str">
        <f t="shared" ref="IS59" si="3899">IF(IS$2=3,"Adjusted Balance","")</f>
        <v/>
      </c>
      <c r="IT59" s="148" t="str">
        <f t="shared" ref="IT59" si="3900">IF(IT$2=4,SUM(IT53:IT55,IT58),"")</f>
        <v/>
      </c>
      <c r="IU59" s="176"/>
      <c r="IV59" s="153"/>
      <c r="IW59" s="148"/>
      <c r="IX59" s="148"/>
      <c r="IY59" s="148" t="str">
        <f t="shared" ref="IY59" si="3901">IF(IY$2=3,"Adjusted Balance","")</f>
        <v/>
      </c>
      <c r="IZ59" s="148" t="str">
        <f t="shared" ref="IZ59" si="3902">IF(IZ$2=4,SUM(IZ53:IZ55,IZ58),"")</f>
        <v/>
      </c>
      <c r="JA59" s="176"/>
      <c r="JB59" s="153"/>
      <c r="JC59" s="148"/>
      <c r="JD59" s="148"/>
      <c r="JE59" s="148" t="str">
        <f t="shared" ref="JE59" si="3903">IF(JE$2=3,"Adjusted Balance","")</f>
        <v/>
      </c>
      <c r="JF59" s="148" t="str">
        <f t="shared" ref="JF59" si="3904">IF(JF$2=4,SUM(JF53:JF55,JF58),"")</f>
        <v/>
      </c>
      <c r="JG59" s="176"/>
      <c r="JH59" s="153"/>
      <c r="JI59" s="148"/>
      <c r="JJ59" s="148"/>
      <c r="JK59" s="148" t="str">
        <f t="shared" ref="JK59:LA59" si="3905">IF(JK$2=3,"Adjusted Balance","")</f>
        <v/>
      </c>
      <c r="JL59" s="148" t="str">
        <f t="shared" ref="JL59:LB59" si="3906">IF(JL$2=4,SUM(JL53:JL55,JL58),"")</f>
        <v/>
      </c>
      <c r="JM59" s="192"/>
      <c r="JO59" s="148"/>
      <c r="JP59" s="148"/>
      <c r="JQ59" s="148" t="str">
        <f t="shared" si="3905"/>
        <v/>
      </c>
      <c r="JR59" s="148" t="str">
        <f t="shared" si="3906"/>
        <v/>
      </c>
      <c r="JS59" s="192"/>
      <c r="JU59" s="148"/>
      <c r="JV59" s="148"/>
      <c r="JW59" s="148" t="str">
        <f t="shared" si="3905"/>
        <v/>
      </c>
      <c r="JX59" s="148" t="str">
        <f t="shared" si="3906"/>
        <v/>
      </c>
      <c r="JY59" s="192"/>
      <c r="KA59" s="148"/>
      <c r="KB59" s="148"/>
      <c r="KC59" s="148" t="str">
        <f t="shared" si="3905"/>
        <v/>
      </c>
      <c r="KD59" s="148" t="str">
        <f t="shared" si="3906"/>
        <v/>
      </c>
      <c r="KE59" s="192"/>
      <c r="KG59" s="148"/>
      <c r="KH59" s="148"/>
      <c r="KI59" s="148" t="str">
        <f t="shared" si="3905"/>
        <v/>
      </c>
      <c r="KJ59" s="148" t="str">
        <f t="shared" si="3906"/>
        <v/>
      </c>
      <c r="KK59" s="192"/>
      <c r="KM59" s="148"/>
      <c r="KN59" s="148"/>
      <c r="KO59" s="148" t="str">
        <f t="shared" si="3905"/>
        <v/>
      </c>
      <c r="KP59" s="148" t="str">
        <f t="shared" si="3906"/>
        <v/>
      </c>
      <c r="KQ59" s="192"/>
      <c r="KS59" s="148"/>
      <c r="KT59" s="148"/>
      <c r="KU59" s="148" t="str">
        <f t="shared" si="3905"/>
        <v/>
      </c>
      <c r="KV59" s="148" t="str">
        <f t="shared" si="3906"/>
        <v/>
      </c>
      <c r="KW59" s="192"/>
      <c r="KY59" s="148"/>
      <c r="KZ59" s="148"/>
      <c r="LA59" s="148" t="str">
        <f t="shared" si="3905"/>
        <v/>
      </c>
      <c r="LB59" s="148" t="str">
        <f t="shared" si="3906"/>
        <v/>
      </c>
      <c r="LC59" s="192"/>
    </row>
    <row r="60" spans="1:316" s="151" customFormat="1" ht="12.75" customHeight="1" x14ac:dyDescent="0.2">
      <c r="A60" s="156"/>
      <c r="B60" s="156"/>
      <c r="C60" s="156"/>
      <c r="D60" s="156"/>
      <c r="E60" s="156"/>
      <c r="F60" s="62" t="s">
        <v>77</v>
      </c>
      <c r="G60" s="258"/>
      <c r="H60" s="263" t="str">
        <f>IF(K58="yes","At least one item must be blank, or entered amounts must net to zero.","")</f>
        <v/>
      </c>
      <c r="I60" s="260"/>
      <c r="J60" s="260"/>
      <c r="K60" s="261"/>
      <c r="L60" s="834"/>
      <c r="M60" s="834"/>
      <c r="N60" s="262"/>
      <c r="O60" s="260"/>
      <c r="P60" s="153"/>
      <c r="Q60" s="148"/>
      <c r="R60" s="148"/>
      <c r="S60" s="148"/>
      <c r="T60" s="148"/>
      <c r="U60" s="176"/>
      <c r="V60" s="153"/>
      <c r="W60" s="148"/>
      <c r="X60" s="148"/>
      <c r="Y60" s="148"/>
      <c r="Z60" s="148"/>
      <c r="AA60" s="176"/>
      <c r="AB60" s="153"/>
      <c r="AC60" s="148"/>
      <c r="AD60" s="148"/>
      <c r="AE60" s="148"/>
      <c r="AF60" s="148"/>
      <c r="AG60" s="176"/>
      <c r="AH60" s="153"/>
      <c r="AI60" s="148"/>
      <c r="AJ60" s="148"/>
      <c r="AK60" s="148"/>
      <c r="AL60" s="148"/>
      <c r="AM60" s="176"/>
      <c r="AN60" s="153"/>
      <c r="AO60" s="148"/>
      <c r="AP60" s="148"/>
      <c r="AQ60" s="148"/>
      <c r="AR60" s="148"/>
      <c r="AS60" s="176"/>
      <c r="AT60" s="153"/>
      <c r="AU60" s="148"/>
      <c r="AV60" s="148"/>
      <c r="AW60" s="148"/>
      <c r="AX60" s="148"/>
      <c r="AY60" s="176"/>
      <c r="AZ60" s="153"/>
      <c r="BA60" s="148"/>
      <c r="BB60" s="148"/>
      <c r="BC60" s="148"/>
      <c r="BD60" s="148"/>
      <c r="BE60" s="176"/>
      <c r="BF60" s="153"/>
      <c r="BG60" s="148"/>
      <c r="BH60" s="148"/>
      <c r="BI60" s="148"/>
      <c r="BJ60" s="148"/>
      <c r="BK60" s="176"/>
      <c r="BL60" s="153"/>
      <c r="BM60" s="148"/>
      <c r="BN60" s="148"/>
      <c r="BO60" s="148"/>
      <c r="BP60" s="148"/>
      <c r="BQ60" s="176"/>
      <c r="BR60" s="153"/>
      <c r="BS60" s="148"/>
      <c r="BT60" s="148"/>
      <c r="BU60" s="148"/>
      <c r="BV60" s="148"/>
      <c r="BW60" s="176"/>
      <c r="BX60" s="153"/>
      <c r="BY60" s="148"/>
      <c r="BZ60" s="148"/>
      <c r="CA60" s="148"/>
      <c r="CB60" s="148"/>
      <c r="CC60" s="176"/>
      <c r="CD60" s="153"/>
      <c r="CE60" s="148"/>
      <c r="CF60" s="148"/>
      <c r="CG60" s="148"/>
      <c r="CH60" s="148"/>
      <c r="CI60" s="176"/>
      <c r="CJ60" s="153"/>
      <c r="CK60" s="148"/>
      <c r="CL60" s="148"/>
      <c r="CM60" s="148"/>
      <c r="CN60" s="148"/>
      <c r="CO60" s="176"/>
      <c r="CP60" s="153"/>
      <c r="CQ60" s="148"/>
      <c r="CR60" s="148"/>
      <c r="CS60" s="148"/>
      <c r="CT60" s="148"/>
      <c r="CU60" s="176"/>
      <c r="CV60" s="153"/>
      <c r="CW60" s="148"/>
      <c r="CX60" s="148"/>
      <c r="CY60" s="148"/>
      <c r="CZ60" s="148"/>
      <c r="DA60" s="176"/>
      <c r="DB60" s="153"/>
      <c r="DC60" s="148"/>
      <c r="DD60" s="148"/>
      <c r="DE60" s="148"/>
      <c r="DF60" s="148"/>
      <c r="DG60" s="176"/>
      <c r="DH60" s="153"/>
      <c r="DI60" s="148"/>
      <c r="DJ60" s="148"/>
      <c r="DK60" s="148"/>
      <c r="DL60" s="148"/>
      <c r="DM60" s="176"/>
      <c r="DN60" s="153"/>
      <c r="DO60" s="148"/>
      <c r="DP60" s="148"/>
      <c r="DQ60" s="148"/>
      <c r="DR60" s="148"/>
      <c r="DS60" s="176"/>
      <c r="DT60" s="153"/>
      <c r="DU60" s="148"/>
      <c r="DV60" s="148"/>
      <c r="DW60" s="148"/>
      <c r="DX60" s="148"/>
      <c r="DY60" s="176"/>
      <c r="DZ60" s="153"/>
      <c r="EA60" s="148"/>
      <c r="EB60" s="148"/>
      <c r="EC60" s="148"/>
      <c r="ED60" s="148"/>
      <c r="EE60" s="176"/>
      <c r="EF60" s="153"/>
      <c r="EG60" s="148"/>
      <c r="EH60" s="148"/>
      <c r="EI60" s="148"/>
      <c r="EJ60" s="148"/>
      <c r="EK60" s="176"/>
      <c r="EL60" s="153"/>
      <c r="EM60" s="148"/>
      <c r="EN60" s="148"/>
      <c r="EO60" s="148"/>
      <c r="EP60" s="148"/>
      <c r="EQ60" s="176"/>
      <c r="ER60" s="153"/>
      <c r="ES60" s="148"/>
      <c r="ET60" s="148"/>
      <c r="EU60" s="148"/>
      <c r="EV60" s="148"/>
      <c r="EW60" s="176"/>
      <c r="EX60" s="153"/>
      <c r="EY60" s="148"/>
      <c r="EZ60" s="148"/>
      <c r="FA60" s="148"/>
      <c r="FB60" s="148"/>
      <c r="FC60" s="176"/>
      <c r="FD60" s="153"/>
      <c r="FE60" s="148"/>
      <c r="FF60" s="148"/>
      <c r="FG60" s="148"/>
      <c r="FH60" s="148"/>
      <c r="FI60" s="176"/>
      <c r="FJ60" s="153"/>
      <c r="FK60" s="148"/>
      <c r="FL60" s="148"/>
      <c r="FM60" s="148"/>
      <c r="FN60" s="148"/>
      <c r="FO60" s="176"/>
      <c r="FP60" s="153"/>
      <c r="FQ60" s="148"/>
      <c r="FR60" s="148"/>
      <c r="FS60" s="148"/>
      <c r="FT60" s="148"/>
      <c r="FU60" s="176"/>
      <c r="FV60" s="153"/>
      <c r="FW60" s="148"/>
      <c r="FX60" s="148"/>
      <c r="FY60" s="148"/>
      <c r="FZ60" s="148"/>
      <c r="GA60" s="176"/>
      <c r="GB60" s="153"/>
      <c r="GC60" s="148"/>
      <c r="GD60" s="148"/>
      <c r="GE60" s="148"/>
      <c r="GF60" s="148"/>
      <c r="GG60" s="176"/>
      <c r="GH60" s="153"/>
      <c r="GI60" s="148"/>
      <c r="GJ60" s="148"/>
      <c r="GK60" s="148"/>
      <c r="GL60" s="148"/>
      <c r="GM60" s="176"/>
      <c r="GN60" s="153"/>
      <c r="GO60" s="148"/>
      <c r="GP60" s="148"/>
      <c r="GQ60" s="148"/>
      <c r="GR60" s="148"/>
      <c r="GS60" s="176"/>
      <c r="GT60" s="153"/>
      <c r="GU60" s="148"/>
      <c r="GV60" s="148"/>
      <c r="GW60" s="148"/>
      <c r="GX60" s="148"/>
      <c r="GY60" s="176"/>
      <c r="GZ60" s="153"/>
      <c r="HA60" s="148"/>
      <c r="HB60" s="148"/>
      <c r="HC60" s="148"/>
      <c r="HD60" s="148"/>
      <c r="HE60" s="176"/>
      <c r="HF60" s="153"/>
      <c r="HG60" s="148"/>
      <c r="HH60" s="148"/>
      <c r="HI60" s="148"/>
      <c r="HJ60" s="148"/>
      <c r="HK60" s="176"/>
      <c r="HL60" s="153"/>
      <c r="HM60" s="148"/>
      <c r="HN60" s="148"/>
      <c r="HO60" s="148"/>
      <c r="HP60" s="148"/>
      <c r="HQ60" s="176"/>
      <c r="HR60" s="153"/>
      <c r="HS60" s="148"/>
      <c r="HT60" s="148"/>
      <c r="HU60" s="148"/>
      <c r="HV60" s="148"/>
      <c r="HW60" s="176"/>
      <c r="HX60" s="153"/>
      <c r="HY60" s="148"/>
      <c r="HZ60" s="148"/>
      <c r="IA60" s="148"/>
      <c r="IB60" s="148"/>
      <c r="IC60" s="176"/>
      <c r="ID60" s="153"/>
      <c r="IE60" s="148"/>
      <c r="IF60" s="148"/>
      <c r="IG60" s="148"/>
      <c r="IH60" s="148"/>
      <c r="II60" s="176"/>
      <c r="IJ60" s="153"/>
      <c r="IK60" s="148"/>
      <c r="IL60" s="148"/>
      <c r="IM60" s="148"/>
      <c r="IN60" s="148"/>
      <c r="IO60" s="176"/>
      <c r="IP60" s="153"/>
      <c r="IQ60" s="148"/>
      <c r="IR60" s="148"/>
      <c r="IS60" s="148"/>
      <c r="IT60" s="148"/>
      <c r="IU60" s="176"/>
      <c r="IV60" s="153"/>
      <c r="IW60" s="148"/>
      <c r="IX60" s="148"/>
      <c r="IY60" s="148"/>
      <c r="IZ60" s="148"/>
      <c r="JA60" s="176"/>
      <c r="JB60" s="153"/>
      <c r="JC60" s="148"/>
      <c r="JD60" s="148"/>
      <c r="JE60" s="148"/>
      <c r="JF60" s="148"/>
      <c r="JG60" s="176"/>
      <c r="JH60" s="153"/>
      <c r="JI60" s="148"/>
      <c r="JJ60" s="148"/>
      <c r="JK60" s="148"/>
      <c r="JL60" s="148"/>
      <c r="JM60" s="192"/>
      <c r="JO60" s="148"/>
      <c r="JP60" s="148"/>
      <c r="JQ60" s="148"/>
      <c r="JR60" s="148"/>
      <c r="JS60" s="192"/>
      <c r="JU60" s="148"/>
      <c r="JV60" s="148"/>
      <c r="JW60" s="148"/>
      <c r="JX60" s="148"/>
      <c r="JY60" s="192"/>
      <c r="KA60" s="148"/>
      <c r="KB60" s="148"/>
      <c r="KC60" s="148"/>
      <c r="KD60" s="148"/>
      <c r="KE60" s="192"/>
      <c r="KG60" s="148"/>
      <c r="KH60" s="148"/>
      <c r="KI60" s="148"/>
      <c r="KJ60" s="148"/>
      <c r="KK60" s="192"/>
      <c r="KM60" s="148"/>
      <c r="KN60" s="148"/>
      <c r="KO60" s="148"/>
      <c r="KP60" s="148"/>
      <c r="KQ60" s="192"/>
      <c r="KS60" s="148"/>
      <c r="KT60" s="148"/>
      <c r="KU60" s="148"/>
      <c r="KV60" s="148"/>
      <c r="KW60" s="192"/>
      <c r="KY60" s="148"/>
      <c r="KZ60" s="148"/>
      <c r="LA60" s="148"/>
      <c r="LB60" s="148"/>
      <c r="LC60" s="192"/>
    </row>
    <row r="61" spans="1:316" s="71" customFormat="1" ht="4.5" customHeight="1" x14ac:dyDescent="0.2">
      <c r="A61" s="62"/>
      <c r="B61" s="62"/>
      <c r="C61" s="62"/>
      <c r="D61" s="62"/>
      <c r="E61" s="62"/>
      <c r="F61" s="62" t="s">
        <v>74</v>
      </c>
      <c r="G61" s="217"/>
      <c r="H61" s="265"/>
      <c r="I61" s="265"/>
      <c r="J61" s="265"/>
      <c r="K61" s="266"/>
      <c r="L61" s="266"/>
      <c r="M61" s="265"/>
      <c r="N61" s="267"/>
      <c r="P61" s="72"/>
      <c r="Q61" s="127"/>
      <c r="R61" s="127"/>
      <c r="S61" s="127"/>
      <c r="T61" s="127"/>
      <c r="U61" s="198"/>
      <c r="V61" s="72"/>
      <c r="W61" s="127"/>
      <c r="X61" s="127"/>
      <c r="Y61" s="127"/>
      <c r="Z61" s="127"/>
      <c r="AA61" s="198"/>
      <c r="AB61" s="72"/>
      <c r="AC61" s="127"/>
      <c r="AD61" s="127"/>
      <c r="AE61" s="127"/>
      <c r="AF61" s="127"/>
      <c r="AG61" s="198"/>
      <c r="AH61" s="72"/>
      <c r="AI61" s="127"/>
      <c r="AJ61" s="127"/>
      <c r="AK61" s="127"/>
      <c r="AL61" s="127"/>
      <c r="AM61" s="198"/>
      <c r="AN61" s="72"/>
      <c r="AO61" s="127"/>
      <c r="AP61" s="127"/>
      <c r="AQ61" s="127"/>
      <c r="AR61" s="127"/>
      <c r="AS61" s="198"/>
      <c r="AT61" s="72"/>
      <c r="AU61" s="127"/>
      <c r="AV61" s="127"/>
      <c r="AW61" s="127"/>
      <c r="AX61" s="127"/>
      <c r="AY61" s="198"/>
      <c r="AZ61" s="72"/>
      <c r="BA61" s="127"/>
      <c r="BB61" s="127"/>
      <c r="BC61" s="127"/>
      <c r="BD61" s="127"/>
      <c r="BE61" s="198"/>
      <c r="BF61" s="72"/>
      <c r="BG61" s="127"/>
      <c r="BH61" s="127"/>
      <c r="BI61" s="127"/>
      <c r="BJ61" s="127"/>
      <c r="BK61" s="198"/>
      <c r="BL61" s="72"/>
      <c r="BM61" s="127"/>
      <c r="BN61" s="127"/>
      <c r="BO61" s="127"/>
      <c r="BP61" s="127"/>
      <c r="BQ61" s="198"/>
      <c r="BR61" s="72"/>
      <c r="BS61" s="127"/>
      <c r="BT61" s="127"/>
      <c r="BU61" s="127"/>
      <c r="BV61" s="127"/>
      <c r="BW61" s="198"/>
      <c r="BX61" s="72"/>
      <c r="BY61" s="127"/>
      <c r="BZ61" s="127"/>
      <c r="CA61" s="127"/>
      <c r="CB61" s="127"/>
      <c r="CC61" s="198"/>
      <c r="CD61" s="72"/>
      <c r="CE61" s="127"/>
      <c r="CF61" s="127"/>
      <c r="CG61" s="127"/>
      <c r="CH61" s="127"/>
      <c r="CI61" s="198"/>
      <c r="CJ61" s="72"/>
      <c r="CK61" s="127"/>
      <c r="CL61" s="127"/>
      <c r="CM61" s="127"/>
      <c r="CN61" s="127"/>
      <c r="CO61" s="198"/>
      <c r="CP61" s="72"/>
      <c r="CQ61" s="127"/>
      <c r="CR61" s="127"/>
      <c r="CS61" s="127"/>
      <c r="CT61" s="127"/>
      <c r="CU61" s="198"/>
      <c r="CV61" s="72"/>
      <c r="CW61" s="127"/>
      <c r="CX61" s="127"/>
      <c r="CY61" s="127"/>
      <c r="CZ61" s="127"/>
      <c r="DA61" s="198"/>
      <c r="DB61" s="72"/>
      <c r="DC61" s="127"/>
      <c r="DD61" s="127"/>
      <c r="DE61" s="127"/>
      <c r="DF61" s="127"/>
      <c r="DG61" s="198"/>
      <c r="DH61" s="72"/>
      <c r="DI61" s="127"/>
      <c r="DJ61" s="127"/>
      <c r="DK61" s="127"/>
      <c r="DL61" s="127"/>
      <c r="DM61" s="198"/>
      <c r="DN61" s="72"/>
      <c r="DO61" s="127"/>
      <c r="DP61" s="127"/>
      <c r="DQ61" s="127"/>
      <c r="DR61" s="127"/>
      <c r="DS61" s="198"/>
      <c r="DT61" s="72"/>
      <c r="DU61" s="127"/>
      <c r="DV61" s="127"/>
      <c r="DW61" s="127"/>
      <c r="DX61" s="127"/>
      <c r="DY61" s="198"/>
      <c r="DZ61" s="72"/>
      <c r="EA61" s="127"/>
      <c r="EB61" s="127"/>
      <c r="EC61" s="127"/>
      <c r="ED61" s="127"/>
      <c r="EE61" s="198"/>
      <c r="EF61" s="72"/>
      <c r="EG61" s="127"/>
      <c r="EH61" s="127"/>
      <c r="EI61" s="127"/>
      <c r="EJ61" s="127"/>
      <c r="EK61" s="198"/>
      <c r="EL61" s="72"/>
      <c r="EM61" s="127"/>
      <c r="EN61" s="127"/>
      <c r="EO61" s="127"/>
      <c r="EP61" s="127"/>
      <c r="EQ61" s="198"/>
      <c r="ER61" s="72"/>
      <c r="ES61" s="127"/>
      <c r="ET61" s="127"/>
      <c r="EU61" s="127"/>
      <c r="EV61" s="127"/>
      <c r="EW61" s="198"/>
      <c r="EX61" s="72"/>
      <c r="EY61" s="127"/>
      <c r="EZ61" s="127"/>
      <c r="FA61" s="127"/>
      <c r="FB61" s="127"/>
      <c r="FC61" s="198"/>
      <c r="FD61" s="72"/>
      <c r="FE61" s="127"/>
      <c r="FF61" s="127"/>
      <c r="FG61" s="127"/>
      <c r="FH61" s="127"/>
      <c r="FI61" s="198"/>
      <c r="FJ61" s="72"/>
      <c r="FK61" s="127"/>
      <c r="FL61" s="127"/>
      <c r="FM61" s="127"/>
      <c r="FN61" s="127"/>
      <c r="FO61" s="198"/>
      <c r="FP61" s="72"/>
      <c r="FQ61" s="127"/>
      <c r="FR61" s="127"/>
      <c r="FS61" s="127"/>
      <c r="FT61" s="127"/>
      <c r="FU61" s="198"/>
      <c r="FV61" s="72"/>
      <c r="FW61" s="127"/>
      <c r="FX61" s="127"/>
      <c r="FY61" s="127"/>
      <c r="FZ61" s="127"/>
      <c r="GA61" s="198"/>
      <c r="GB61" s="72"/>
      <c r="GC61" s="127"/>
      <c r="GD61" s="127"/>
      <c r="GE61" s="127"/>
      <c r="GF61" s="127"/>
      <c r="GG61" s="198"/>
      <c r="GH61" s="72"/>
      <c r="GI61" s="127"/>
      <c r="GJ61" s="127"/>
      <c r="GK61" s="127"/>
      <c r="GL61" s="127"/>
      <c r="GM61" s="198"/>
      <c r="GN61" s="72"/>
      <c r="GO61" s="127"/>
      <c r="GP61" s="127"/>
      <c r="GQ61" s="127"/>
      <c r="GR61" s="127"/>
      <c r="GS61" s="198"/>
      <c r="GT61" s="72"/>
      <c r="GU61" s="127"/>
      <c r="GV61" s="127"/>
      <c r="GW61" s="127"/>
      <c r="GX61" s="127"/>
      <c r="GY61" s="198"/>
      <c r="GZ61" s="72"/>
      <c r="HA61" s="127"/>
      <c r="HB61" s="127"/>
      <c r="HC61" s="127"/>
      <c r="HD61" s="127"/>
      <c r="HE61" s="198"/>
      <c r="HF61" s="72"/>
      <c r="HG61" s="127"/>
      <c r="HH61" s="127"/>
      <c r="HI61" s="127"/>
      <c r="HJ61" s="127"/>
      <c r="HK61" s="198"/>
      <c r="HL61" s="72"/>
      <c r="HM61" s="127"/>
      <c r="HN61" s="127"/>
      <c r="HO61" s="127"/>
      <c r="HP61" s="127"/>
      <c r="HQ61" s="198"/>
      <c r="HR61" s="72"/>
      <c r="HS61" s="127"/>
      <c r="HT61" s="127"/>
      <c r="HU61" s="127"/>
      <c r="HV61" s="127"/>
      <c r="HW61" s="198"/>
      <c r="HX61" s="72"/>
      <c r="HY61" s="127"/>
      <c r="HZ61" s="127"/>
      <c r="IA61" s="127"/>
      <c r="IB61" s="127"/>
      <c r="IC61" s="198"/>
      <c r="ID61" s="72"/>
      <c r="IE61" s="127"/>
      <c r="IF61" s="127"/>
      <c r="IG61" s="127"/>
      <c r="IH61" s="127"/>
      <c r="II61" s="198"/>
      <c r="IJ61" s="72"/>
      <c r="IK61" s="127"/>
      <c r="IL61" s="127"/>
      <c r="IM61" s="127"/>
      <c r="IN61" s="127"/>
      <c r="IO61" s="198"/>
      <c r="IP61" s="72"/>
      <c r="IQ61" s="127"/>
      <c r="IR61" s="127"/>
      <c r="IS61" s="127"/>
      <c r="IT61" s="127"/>
      <c r="IU61" s="198"/>
      <c r="IV61" s="72"/>
      <c r="IW61" s="127"/>
      <c r="IX61" s="127"/>
      <c r="IY61" s="127"/>
      <c r="IZ61" s="127"/>
      <c r="JA61" s="198"/>
      <c r="JB61" s="72"/>
      <c r="JC61" s="127"/>
      <c r="JD61" s="127"/>
      <c r="JE61" s="127"/>
      <c r="JF61" s="127"/>
      <c r="JG61" s="198"/>
      <c r="JH61" s="72"/>
      <c r="JI61" s="127"/>
      <c r="JJ61" s="127"/>
      <c r="JK61" s="127"/>
      <c r="JL61" s="127"/>
      <c r="JM61" s="268"/>
      <c r="JO61" s="127"/>
      <c r="JP61" s="127"/>
      <c r="JQ61" s="127"/>
      <c r="JR61" s="127"/>
      <c r="JS61" s="268"/>
      <c r="JU61" s="127"/>
      <c r="JV61" s="127"/>
      <c r="JW61" s="127"/>
      <c r="JX61" s="127"/>
      <c r="JY61" s="268"/>
      <c r="KA61" s="127"/>
      <c r="KB61" s="127"/>
      <c r="KC61" s="127"/>
      <c r="KD61" s="127"/>
      <c r="KE61" s="268"/>
      <c r="KG61" s="127"/>
      <c r="KH61" s="127"/>
      <c r="KI61" s="127"/>
      <c r="KJ61" s="127"/>
      <c r="KK61" s="268"/>
      <c r="KM61" s="127"/>
      <c r="KN61" s="127"/>
      <c r="KO61" s="127"/>
      <c r="KP61" s="127"/>
      <c r="KQ61" s="268"/>
      <c r="KS61" s="127"/>
      <c r="KT61" s="127"/>
      <c r="KU61" s="127"/>
      <c r="KV61" s="127"/>
      <c r="KW61" s="268"/>
      <c r="KY61" s="127"/>
      <c r="KZ61" s="127"/>
      <c r="LA61" s="127"/>
      <c r="LB61" s="127"/>
      <c r="LC61" s="268"/>
    </row>
    <row r="62" spans="1:316" ht="12.75" customHeight="1" x14ac:dyDescent="0.2">
      <c r="A62" s="62"/>
      <c r="B62" s="62"/>
      <c r="C62" s="62"/>
      <c r="D62" s="62"/>
      <c r="E62" s="62"/>
      <c r="F62" s="62"/>
      <c r="G62" s="223"/>
      <c r="Q62" s="832"/>
      <c r="R62" s="832"/>
      <c r="S62" s="832"/>
      <c r="T62" s="832"/>
      <c r="U62" s="224"/>
      <c r="W62" s="832"/>
      <c r="X62" s="832"/>
      <c r="Y62" s="832"/>
      <c r="Z62" s="832"/>
      <c r="AA62" s="224"/>
      <c r="AC62" s="832"/>
      <c r="AD62" s="832"/>
      <c r="AE62" s="832"/>
      <c r="AF62" s="832"/>
      <c r="AG62" s="224"/>
      <c r="AI62" s="832"/>
      <c r="AJ62" s="832"/>
      <c r="AK62" s="832"/>
      <c r="AL62" s="832"/>
      <c r="AM62" s="224"/>
      <c r="AO62" s="832"/>
      <c r="AP62" s="832"/>
      <c r="AQ62" s="832"/>
      <c r="AR62" s="832"/>
      <c r="AS62" s="224"/>
      <c r="AU62" s="832"/>
      <c r="AV62" s="832"/>
      <c r="AW62" s="832"/>
      <c r="AX62" s="832"/>
      <c r="AY62" s="224"/>
      <c r="BA62" s="832"/>
      <c r="BB62" s="832"/>
      <c r="BC62" s="832"/>
      <c r="BD62" s="832"/>
      <c r="BE62" s="224"/>
      <c r="BG62" s="832"/>
      <c r="BH62" s="832"/>
      <c r="BI62" s="832"/>
      <c r="BJ62" s="832"/>
      <c r="BK62" s="224"/>
      <c r="BM62" s="832"/>
      <c r="BN62" s="832"/>
      <c r="BO62" s="832"/>
      <c r="BP62" s="832"/>
      <c r="BQ62" s="224"/>
      <c r="BS62" s="832"/>
      <c r="BT62" s="832"/>
      <c r="BU62" s="832"/>
      <c r="BV62" s="832"/>
      <c r="BW62" s="224"/>
      <c r="BY62" s="832"/>
      <c r="BZ62" s="832"/>
      <c r="CA62" s="832"/>
      <c r="CB62" s="832"/>
      <c r="CC62" s="224"/>
      <c r="CE62" s="832"/>
      <c r="CF62" s="832"/>
      <c r="CG62" s="832"/>
      <c r="CH62" s="832"/>
      <c r="CI62" s="224"/>
      <c r="CK62" s="832"/>
      <c r="CL62" s="832"/>
      <c r="CM62" s="832"/>
      <c r="CN62" s="832"/>
      <c r="CO62" s="224"/>
      <c r="CQ62" s="832"/>
      <c r="CR62" s="832"/>
      <c r="CS62" s="832"/>
      <c r="CT62" s="832"/>
      <c r="CU62" s="224"/>
      <c r="CW62" s="832"/>
      <c r="CX62" s="832"/>
      <c r="CY62" s="832"/>
      <c r="CZ62" s="832"/>
      <c r="DA62" s="224"/>
      <c r="DC62" s="832"/>
      <c r="DD62" s="832"/>
      <c r="DE62" s="832"/>
      <c r="DF62" s="832"/>
      <c r="DG62" s="224"/>
      <c r="DI62" s="832"/>
      <c r="DJ62" s="832"/>
      <c r="DK62" s="832"/>
      <c r="DL62" s="832"/>
      <c r="DM62" s="224"/>
      <c r="DO62" s="832"/>
      <c r="DP62" s="832"/>
      <c r="DQ62" s="832"/>
      <c r="DR62" s="832"/>
      <c r="DS62" s="224"/>
      <c r="DU62" s="832"/>
      <c r="DV62" s="832"/>
      <c r="DW62" s="832"/>
      <c r="DX62" s="832"/>
      <c r="DY62" s="224"/>
      <c r="EA62" s="179"/>
      <c r="EB62" s="179"/>
      <c r="EC62" s="179"/>
      <c r="ED62" s="179"/>
      <c r="EE62" s="224"/>
      <c r="EG62" s="269"/>
      <c r="EH62" s="269"/>
      <c r="EI62" s="269"/>
      <c r="EJ62" s="269"/>
      <c r="EK62" s="270"/>
      <c r="EM62" s="269"/>
      <c r="EN62" s="269"/>
      <c r="EO62" s="269"/>
      <c r="EP62" s="269"/>
      <c r="EQ62" s="270"/>
      <c r="ES62" s="269"/>
      <c r="ET62" s="269"/>
      <c r="EU62" s="269"/>
      <c r="EV62" s="269"/>
      <c r="EW62" s="270"/>
      <c r="EY62" s="269"/>
      <c r="EZ62" s="269"/>
      <c r="FA62" s="269"/>
      <c r="FB62" s="269"/>
      <c r="FC62" s="270"/>
      <c r="FE62" s="269"/>
      <c r="FF62" s="269"/>
      <c r="FG62" s="269"/>
      <c r="FH62" s="269"/>
      <c r="FI62" s="270"/>
      <c r="FK62" s="269"/>
      <c r="FL62" s="269"/>
      <c r="FM62" s="269"/>
      <c r="FN62" s="269"/>
      <c r="FO62" s="270"/>
      <c r="FQ62" s="269"/>
      <c r="FR62" s="269"/>
      <c r="FS62" s="269"/>
      <c r="FT62" s="269"/>
      <c r="FU62" s="270"/>
      <c r="FW62" s="269"/>
      <c r="FX62" s="269"/>
      <c r="FY62" s="269"/>
      <c r="FZ62" s="269"/>
      <c r="GA62" s="270"/>
      <c r="GC62" s="269"/>
      <c r="GD62" s="269"/>
      <c r="GE62" s="269"/>
      <c r="GF62" s="269"/>
      <c r="GG62" s="270"/>
      <c r="GI62" s="269"/>
      <c r="GJ62" s="269"/>
      <c r="GK62" s="269"/>
      <c r="GL62" s="269"/>
      <c r="GM62" s="270"/>
      <c r="GO62" s="269"/>
      <c r="GP62" s="269"/>
      <c r="GQ62" s="269"/>
      <c r="GR62" s="269"/>
      <c r="GS62" s="270"/>
      <c r="GU62" s="269"/>
      <c r="GV62" s="269"/>
      <c r="GW62" s="269"/>
      <c r="GX62" s="269"/>
      <c r="GY62" s="270"/>
      <c r="HA62" s="269"/>
      <c r="HB62" s="269"/>
      <c r="HC62" s="269"/>
      <c r="HD62" s="269"/>
      <c r="HE62" s="270"/>
      <c r="HG62" s="269"/>
      <c r="HH62" s="269"/>
      <c r="HI62" s="269"/>
      <c r="HJ62" s="269"/>
      <c r="HK62" s="270"/>
      <c r="HM62" s="269"/>
      <c r="HN62" s="269"/>
      <c r="HO62" s="269"/>
      <c r="HP62" s="269"/>
      <c r="HQ62" s="270"/>
      <c r="HS62" s="269"/>
      <c r="HT62" s="269"/>
      <c r="HU62" s="269"/>
      <c r="HV62" s="269"/>
      <c r="HW62" s="270"/>
      <c r="HY62" s="269"/>
      <c r="HZ62" s="269"/>
      <c r="IA62" s="269"/>
      <c r="IB62" s="269"/>
      <c r="IC62" s="270"/>
      <c r="IE62" s="269"/>
      <c r="IF62" s="269"/>
      <c r="IG62" s="269"/>
      <c r="IH62" s="269"/>
      <c r="II62" s="270"/>
      <c r="IK62" s="269"/>
      <c r="IL62" s="269"/>
      <c r="IM62" s="269"/>
      <c r="IN62" s="269"/>
      <c r="IO62" s="270"/>
      <c r="IQ62" s="269"/>
      <c r="IR62" s="269"/>
      <c r="IS62" s="269"/>
      <c r="IT62" s="269"/>
      <c r="IU62" s="270"/>
      <c r="IW62" s="269"/>
      <c r="IX62" s="269"/>
      <c r="IY62" s="269"/>
      <c r="IZ62" s="269"/>
      <c r="JA62" s="270"/>
      <c r="JC62" s="269"/>
      <c r="JD62" s="269"/>
      <c r="JE62" s="269"/>
      <c r="JF62" s="269"/>
      <c r="JG62" s="270"/>
    </row>
    <row r="63" spans="1:316" s="91" customFormat="1" ht="21.75" customHeight="1" x14ac:dyDescent="0.2">
      <c r="A63" s="85"/>
      <c r="B63" s="85"/>
      <c r="C63" s="85"/>
      <c r="D63" s="85"/>
      <c r="E63" s="85"/>
      <c r="F63" s="272" t="s">
        <v>73</v>
      </c>
      <c r="G63" s="273"/>
      <c r="H63" s="87"/>
      <c r="I63" s="923" t="s">
        <v>313</v>
      </c>
      <c r="J63" s="87" t="str">
        <f>IF(L59&lt;&gt;"Step Complete","Complete Step 5 first",Control!C6&amp;" Sales Projections &amp; Customer Types")</f>
        <v>FY23 Sales Projections &amp; Customer Types</v>
      </c>
      <c r="K63" s="89"/>
      <c r="L63" s="89"/>
      <c r="M63" s="274"/>
      <c r="N63" s="275"/>
      <c r="O63" s="276"/>
      <c r="P63" s="92"/>
      <c r="Q63" s="93"/>
      <c r="R63" s="93"/>
      <c r="S63" s="93"/>
      <c r="T63" s="93"/>
      <c r="U63" s="94"/>
      <c r="V63" s="92"/>
      <c r="W63" s="93"/>
      <c r="X63" s="93"/>
      <c r="Y63" s="93"/>
      <c r="Z63" s="93"/>
      <c r="AA63" s="94"/>
      <c r="AB63" s="92"/>
      <c r="AC63" s="93"/>
      <c r="AD63" s="93"/>
      <c r="AE63" s="93"/>
      <c r="AF63" s="93"/>
      <c r="AG63" s="94"/>
      <c r="AH63" s="92"/>
      <c r="AI63" s="93"/>
      <c r="AJ63" s="93"/>
      <c r="AK63" s="93"/>
      <c r="AL63" s="93"/>
      <c r="AM63" s="94"/>
      <c r="AN63" s="92"/>
      <c r="AO63" s="93"/>
      <c r="AP63" s="93"/>
      <c r="AQ63" s="93"/>
      <c r="AR63" s="93"/>
      <c r="AS63" s="94"/>
      <c r="AT63" s="92"/>
      <c r="AU63" s="93"/>
      <c r="AV63" s="93"/>
      <c r="AW63" s="93"/>
      <c r="AX63" s="93"/>
      <c r="AY63" s="94"/>
      <c r="AZ63" s="92"/>
      <c r="BA63" s="93"/>
      <c r="BB63" s="93"/>
      <c r="BC63" s="93"/>
      <c r="BD63" s="93"/>
      <c r="BE63" s="94"/>
      <c r="BF63" s="92"/>
      <c r="BG63" s="93"/>
      <c r="BH63" s="93"/>
      <c r="BI63" s="93"/>
      <c r="BJ63" s="93"/>
      <c r="BK63" s="94"/>
      <c r="BL63" s="92"/>
      <c r="BM63" s="93"/>
      <c r="BN63" s="93"/>
      <c r="BO63" s="93"/>
      <c r="BP63" s="93"/>
      <c r="BQ63" s="94"/>
      <c r="BR63" s="92"/>
      <c r="BS63" s="93"/>
      <c r="BT63" s="93"/>
      <c r="BU63" s="93"/>
      <c r="BV63" s="93"/>
      <c r="BW63" s="94"/>
      <c r="BX63" s="92"/>
      <c r="BY63" s="93"/>
      <c r="BZ63" s="93"/>
      <c r="CA63" s="93"/>
      <c r="CB63" s="93"/>
      <c r="CC63" s="94"/>
      <c r="CD63" s="92"/>
      <c r="CE63" s="93"/>
      <c r="CF63" s="93"/>
      <c r="CG63" s="93"/>
      <c r="CH63" s="93"/>
      <c r="CI63" s="94"/>
      <c r="CJ63" s="92"/>
      <c r="CK63" s="93"/>
      <c r="CL63" s="93"/>
      <c r="CM63" s="93"/>
      <c r="CN63" s="93"/>
      <c r="CO63" s="94"/>
      <c r="CP63" s="92"/>
      <c r="CQ63" s="93"/>
      <c r="CR63" s="93"/>
      <c r="CS63" s="93"/>
      <c r="CT63" s="93"/>
      <c r="CU63" s="94"/>
      <c r="CV63" s="92"/>
      <c r="CW63" s="93"/>
      <c r="CX63" s="93"/>
      <c r="CY63" s="93"/>
      <c r="CZ63" s="93"/>
      <c r="DA63" s="94"/>
      <c r="DB63" s="92"/>
      <c r="DC63" s="93"/>
      <c r="DD63" s="93"/>
      <c r="DE63" s="93"/>
      <c r="DF63" s="93"/>
      <c r="DG63" s="94"/>
      <c r="DH63" s="92"/>
      <c r="DI63" s="93"/>
      <c r="DJ63" s="93"/>
      <c r="DK63" s="93"/>
      <c r="DL63" s="93"/>
      <c r="DM63" s="94"/>
      <c r="DN63" s="92"/>
      <c r="DO63" s="93"/>
      <c r="DP63" s="93"/>
      <c r="DQ63" s="93"/>
      <c r="DR63" s="93"/>
      <c r="DS63" s="94"/>
      <c r="DT63" s="92"/>
      <c r="DU63" s="93"/>
      <c r="DV63" s="93"/>
      <c r="DW63" s="93"/>
      <c r="DX63" s="93"/>
      <c r="DY63" s="94"/>
      <c r="DZ63" s="92"/>
      <c r="EA63" s="95"/>
      <c r="EB63" s="95"/>
      <c r="EC63" s="95"/>
      <c r="ED63" s="95"/>
      <c r="EE63" s="94"/>
      <c r="EF63" s="92"/>
      <c r="EG63" s="95"/>
      <c r="EH63" s="95"/>
      <c r="EI63" s="95"/>
      <c r="EJ63" s="95"/>
      <c r="EK63" s="94"/>
      <c r="EL63" s="92"/>
      <c r="EM63" s="95"/>
      <c r="EN63" s="95"/>
      <c r="EO63" s="95"/>
      <c r="EP63" s="95"/>
      <c r="EQ63" s="94"/>
      <c r="ER63" s="92"/>
      <c r="ES63" s="95"/>
      <c r="ET63" s="95"/>
      <c r="EU63" s="95"/>
      <c r="EV63" s="95"/>
      <c r="EW63" s="94"/>
      <c r="EX63" s="92"/>
      <c r="EY63" s="95"/>
      <c r="EZ63" s="95"/>
      <c r="FA63" s="95"/>
      <c r="FB63" s="95"/>
      <c r="FC63" s="94"/>
      <c r="FD63" s="92"/>
      <c r="FE63" s="95"/>
      <c r="FF63" s="95"/>
      <c r="FG63" s="95"/>
      <c r="FH63" s="95"/>
      <c r="FI63" s="94"/>
      <c r="FJ63" s="92"/>
      <c r="FK63" s="95"/>
      <c r="FL63" s="95"/>
      <c r="FM63" s="95"/>
      <c r="FN63" s="95"/>
      <c r="FO63" s="94"/>
      <c r="FP63" s="92"/>
      <c r="FQ63" s="95"/>
      <c r="FR63" s="95"/>
      <c r="FS63" s="95"/>
      <c r="FT63" s="95"/>
      <c r="FU63" s="94"/>
      <c r="FV63" s="92"/>
      <c r="FW63" s="95"/>
      <c r="FX63" s="95"/>
      <c r="FY63" s="95"/>
      <c r="FZ63" s="95"/>
      <c r="GA63" s="94"/>
      <c r="GB63" s="92"/>
      <c r="GC63" s="95"/>
      <c r="GD63" s="95"/>
      <c r="GE63" s="95"/>
      <c r="GF63" s="95"/>
      <c r="GG63" s="94"/>
      <c r="GH63" s="92"/>
      <c r="GI63" s="95"/>
      <c r="GJ63" s="95"/>
      <c r="GK63" s="95"/>
      <c r="GL63" s="95"/>
      <c r="GM63" s="94"/>
      <c r="GN63" s="92"/>
      <c r="GO63" s="95"/>
      <c r="GP63" s="95"/>
      <c r="GQ63" s="95"/>
      <c r="GR63" s="95"/>
      <c r="GS63" s="94"/>
      <c r="GT63" s="92"/>
      <c r="GU63" s="95"/>
      <c r="GV63" s="95"/>
      <c r="GW63" s="95"/>
      <c r="GX63" s="95"/>
      <c r="GY63" s="94"/>
      <c r="GZ63" s="92"/>
      <c r="HA63" s="95"/>
      <c r="HB63" s="95"/>
      <c r="HC63" s="95"/>
      <c r="HD63" s="95"/>
      <c r="HE63" s="94"/>
      <c r="HF63" s="92"/>
      <c r="HG63" s="95"/>
      <c r="HH63" s="95"/>
      <c r="HI63" s="95"/>
      <c r="HJ63" s="95"/>
      <c r="HK63" s="94"/>
      <c r="HL63" s="92"/>
      <c r="HM63" s="95"/>
      <c r="HN63" s="95"/>
      <c r="HO63" s="95"/>
      <c r="HP63" s="95"/>
      <c r="HQ63" s="94"/>
      <c r="HR63" s="92"/>
      <c r="HS63" s="95"/>
      <c r="HT63" s="95"/>
      <c r="HU63" s="95"/>
      <c r="HV63" s="95"/>
      <c r="HW63" s="94"/>
      <c r="HX63" s="92"/>
      <c r="HY63" s="95"/>
      <c r="HZ63" s="95"/>
      <c r="IA63" s="95"/>
      <c r="IB63" s="95"/>
      <c r="IC63" s="94"/>
      <c r="ID63" s="92"/>
      <c r="IE63" s="95"/>
      <c r="IF63" s="95"/>
      <c r="IG63" s="95"/>
      <c r="IH63" s="95"/>
      <c r="II63" s="94"/>
      <c r="IJ63" s="92"/>
      <c r="IK63" s="95"/>
      <c r="IL63" s="95"/>
      <c r="IM63" s="95"/>
      <c r="IN63" s="95"/>
      <c r="IO63" s="94"/>
      <c r="IP63" s="92"/>
      <c r="IQ63" s="95"/>
      <c r="IR63" s="95"/>
      <c r="IS63" s="95"/>
      <c r="IT63" s="95"/>
      <c r="IU63" s="94"/>
      <c r="IV63" s="92"/>
      <c r="IW63" s="95"/>
      <c r="IX63" s="95"/>
      <c r="IY63" s="95"/>
      <c r="IZ63" s="95"/>
      <c r="JA63" s="94"/>
      <c r="JB63" s="92"/>
      <c r="JC63" s="95"/>
      <c r="JD63" s="95"/>
      <c r="JE63" s="95"/>
      <c r="JF63" s="95"/>
      <c r="JG63" s="94"/>
      <c r="JH63" s="92"/>
      <c r="JM63" s="96"/>
      <c r="JS63" s="96"/>
      <c r="JY63" s="96"/>
      <c r="KE63" s="96"/>
      <c r="KK63" s="96"/>
      <c r="KQ63" s="96"/>
      <c r="KW63" s="96"/>
      <c r="LC63" s="96"/>
    </row>
    <row r="64" spans="1:316" s="154" customFormat="1" x14ac:dyDescent="0.2">
      <c r="A64" s="277">
        <v>1</v>
      </c>
      <c r="B64" s="277"/>
      <c r="C64" s="277"/>
      <c r="D64" s="277"/>
      <c r="E64" s="277"/>
      <c r="F64" s="277" t="s">
        <v>77</v>
      </c>
      <c r="G64" s="278"/>
      <c r="H64" s="125"/>
      <c r="I64" s="125" t="s">
        <v>158</v>
      </c>
      <c r="J64" s="125"/>
      <c r="K64" s="279"/>
      <c r="L64" s="279"/>
      <c r="M64" s="279"/>
      <c r="N64" s="280"/>
      <c r="O64" s="279"/>
      <c r="P64" s="281"/>
      <c r="Q64" s="902">
        <v>500</v>
      </c>
      <c r="R64" s="912"/>
      <c r="S64" s="283"/>
      <c r="T64" s="283"/>
      <c r="U64" s="282"/>
      <c r="V64" s="913"/>
      <c r="W64" s="902">
        <v>110</v>
      </c>
      <c r="X64" s="912"/>
      <c r="Y64" s="283"/>
      <c r="Z64" s="283"/>
      <c r="AA64" s="282"/>
      <c r="AB64" s="913"/>
      <c r="AC64" s="902">
        <v>390</v>
      </c>
      <c r="AD64" s="283"/>
      <c r="AE64" s="283"/>
      <c r="AF64" s="283"/>
      <c r="AG64" s="282"/>
      <c r="AH64" s="913"/>
      <c r="AI64" s="283"/>
      <c r="AJ64" s="283"/>
      <c r="AK64" s="283"/>
      <c r="AL64" s="283"/>
      <c r="AM64" s="282"/>
      <c r="AN64" s="913"/>
      <c r="AO64" s="283"/>
      <c r="AP64" s="283"/>
      <c r="AQ64" s="283"/>
      <c r="AR64" s="283"/>
      <c r="AS64" s="282"/>
      <c r="AT64" s="913"/>
      <c r="AU64" s="283"/>
      <c r="AV64" s="283"/>
      <c r="AW64" s="283"/>
      <c r="AX64" s="283"/>
      <c r="AY64" s="282"/>
      <c r="AZ64" s="913"/>
      <c r="BA64" s="283"/>
      <c r="BB64" s="283"/>
      <c r="BC64" s="283"/>
      <c r="BD64" s="283"/>
      <c r="BE64" s="282"/>
      <c r="BF64" s="913"/>
      <c r="BG64" s="283"/>
      <c r="BH64" s="283"/>
      <c r="BI64" s="283"/>
      <c r="BJ64" s="283"/>
      <c r="BK64" s="282"/>
      <c r="BL64" s="913"/>
      <c r="BM64" s="283"/>
      <c r="BN64" s="283"/>
      <c r="BO64" s="283"/>
      <c r="BP64" s="283"/>
      <c r="BQ64" s="282"/>
      <c r="BR64" s="913"/>
      <c r="BS64" s="283"/>
      <c r="BT64" s="283"/>
      <c r="BU64" s="283"/>
      <c r="BV64" s="283"/>
      <c r="BW64" s="282"/>
      <c r="BX64" s="913"/>
      <c r="BY64" s="283"/>
      <c r="BZ64" s="283"/>
      <c r="CA64" s="283"/>
      <c r="CB64" s="283"/>
      <c r="CC64" s="282"/>
      <c r="CD64" s="913"/>
      <c r="CE64" s="283"/>
      <c r="CF64" s="283"/>
      <c r="CG64" s="283"/>
      <c r="CH64" s="283"/>
      <c r="CI64" s="282"/>
      <c r="CJ64" s="913"/>
      <c r="CK64" s="283"/>
      <c r="CL64" s="283"/>
      <c r="CM64" s="283"/>
      <c r="CN64" s="283"/>
      <c r="CO64" s="282"/>
      <c r="CP64" s="913"/>
      <c r="CQ64" s="283"/>
      <c r="CR64" s="283"/>
      <c r="CS64" s="283"/>
      <c r="CT64" s="283"/>
      <c r="CU64" s="282"/>
      <c r="CV64" s="913"/>
      <c r="CW64" s="283"/>
      <c r="CX64" s="283"/>
      <c r="CY64" s="283"/>
      <c r="CZ64" s="283"/>
      <c r="DA64" s="282"/>
      <c r="DB64" s="913"/>
      <c r="DC64" s="283"/>
      <c r="DD64" s="283"/>
      <c r="DE64" s="283"/>
      <c r="DF64" s="283"/>
      <c r="DG64" s="282"/>
      <c r="DH64" s="913"/>
      <c r="DI64" s="283"/>
      <c r="DJ64" s="283"/>
      <c r="DK64" s="283"/>
      <c r="DL64" s="283"/>
      <c r="DM64" s="282"/>
      <c r="DN64" s="913"/>
      <c r="DO64" s="283"/>
      <c r="DP64" s="283"/>
      <c r="DQ64" s="283"/>
      <c r="DR64" s="283"/>
      <c r="DS64" s="282"/>
      <c r="DT64" s="913"/>
      <c r="DU64" s="283"/>
      <c r="DV64" s="283"/>
      <c r="DW64" s="283"/>
      <c r="DX64" s="283"/>
      <c r="DY64" s="282"/>
      <c r="DZ64" s="913"/>
      <c r="EA64" s="283"/>
      <c r="EB64" s="283"/>
      <c r="EC64" s="283"/>
      <c r="ED64" s="283"/>
      <c r="EE64" s="282"/>
      <c r="EF64" s="913"/>
      <c r="EG64" s="283"/>
      <c r="EH64" s="283"/>
      <c r="EI64" s="283"/>
      <c r="EJ64" s="283"/>
      <c r="EK64" s="282"/>
      <c r="EL64" s="913"/>
      <c r="EM64" s="283"/>
      <c r="EN64" s="283"/>
      <c r="EO64" s="283"/>
      <c r="EP64" s="283"/>
      <c r="EQ64" s="282"/>
      <c r="ER64" s="913"/>
      <c r="ES64" s="283"/>
      <c r="ET64" s="283"/>
      <c r="EU64" s="283"/>
      <c r="EV64" s="283"/>
      <c r="EW64" s="282"/>
      <c r="EX64" s="913"/>
      <c r="EY64" s="283"/>
      <c r="EZ64" s="283"/>
      <c r="FA64" s="283"/>
      <c r="FB64" s="283"/>
      <c r="FC64" s="282"/>
      <c r="FD64" s="913"/>
      <c r="FE64" s="283"/>
      <c r="FF64" s="283"/>
      <c r="FG64" s="283"/>
      <c r="FH64" s="283"/>
      <c r="FI64" s="282"/>
      <c r="FJ64" s="913"/>
      <c r="FK64" s="283"/>
      <c r="FL64" s="283"/>
      <c r="FM64" s="283"/>
      <c r="FN64" s="283"/>
      <c r="FO64" s="282"/>
      <c r="FP64" s="913"/>
      <c r="FQ64" s="283"/>
      <c r="FR64" s="283"/>
      <c r="FS64" s="283"/>
      <c r="FT64" s="283"/>
      <c r="FU64" s="282"/>
      <c r="FV64" s="913"/>
      <c r="FW64" s="283"/>
      <c r="FX64" s="283"/>
      <c r="FY64" s="283"/>
      <c r="FZ64" s="283"/>
      <c r="GA64" s="282"/>
      <c r="GB64" s="913"/>
      <c r="GC64" s="283"/>
      <c r="GD64" s="283"/>
      <c r="GE64" s="283"/>
      <c r="GF64" s="283"/>
      <c r="GG64" s="282"/>
      <c r="GH64" s="913"/>
      <c r="GI64" s="283"/>
      <c r="GJ64" s="283"/>
      <c r="GK64" s="283"/>
      <c r="GL64" s="283"/>
      <c r="GM64" s="282"/>
      <c r="GN64" s="913"/>
      <c r="GO64" s="283"/>
      <c r="GP64" s="283"/>
      <c r="GQ64" s="283"/>
      <c r="GR64" s="283"/>
      <c r="GS64" s="282"/>
      <c r="GT64" s="913"/>
      <c r="GU64" s="283"/>
      <c r="GV64" s="283"/>
      <c r="GW64" s="283"/>
      <c r="GX64" s="283"/>
      <c r="GY64" s="282"/>
      <c r="GZ64" s="913"/>
      <c r="HA64" s="283"/>
      <c r="HB64" s="283"/>
      <c r="HC64" s="283"/>
      <c r="HD64" s="283"/>
      <c r="HE64" s="282"/>
      <c r="HF64" s="913"/>
      <c r="HG64" s="283"/>
      <c r="HH64" s="283"/>
      <c r="HI64" s="283"/>
      <c r="HJ64" s="283"/>
      <c r="HK64" s="282"/>
      <c r="HL64" s="913"/>
      <c r="HM64" s="283"/>
      <c r="HN64" s="283"/>
      <c r="HO64" s="283"/>
      <c r="HP64" s="283"/>
      <c r="HQ64" s="282"/>
      <c r="HR64" s="913"/>
      <c r="HS64" s="283"/>
      <c r="HT64" s="283"/>
      <c r="HU64" s="283"/>
      <c r="HV64" s="283"/>
      <c r="HW64" s="282"/>
      <c r="HX64" s="913"/>
      <c r="HY64" s="283"/>
      <c r="HZ64" s="283"/>
      <c r="IA64" s="283"/>
      <c r="IB64" s="283"/>
      <c r="IC64" s="282"/>
      <c r="ID64" s="913"/>
      <c r="IE64" s="283"/>
      <c r="IF64" s="283"/>
      <c r="IG64" s="283"/>
      <c r="IH64" s="283"/>
      <c r="II64" s="282"/>
      <c r="IJ64" s="913"/>
      <c r="IK64" s="283"/>
      <c r="IL64" s="283"/>
      <c r="IM64" s="283"/>
      <c r="IN64" s="283"/>
      <c r="IO64" s="282"/>
      <c r="IP64" s="913"/>
      <c r="IQ64" s="283"/>
      <c r="IR64" s="283"/>
      <c r="IS64" s="283"/>
      <c r="IT64" s="283"/>
      <c r="IU64" s="282"/>
      <c r="IV64" s="913"/>
      <c r="IW64" s="283"/>
      <c r="IX64" s="283"/>
      <c r="IY64" s="283"/>
      <c r="IZ64" s="283"/>
      <c r="JA64" s="282"/>
      <c r="JB64" s="913"/>
      <c r="JC64" s="283"/>
      <c r="JD64" s="283"/>
      <c r="JE64" s="283"/>
      <c r="JF64" s="283"/>
      <c r="JG64" s="282"/>
      <c r="JH64" s="913"/>
      <c r="JI64" s="283"/>
      <c r="JJ64" s="283"/>
      <c r="JK64" s="283"/>
      <c r="JL64" s="283"/>
      <c r="JM64" s="283"/>
      <c r="JN64" s="283"/>
      <c r="JO64" s="283"/>
      <c r="JP64" s="283"/>
      <c r="JQ64" s="283"/>
      <c r="JR64" s="283"/>
      <c r="JS64" s="283"/>
      <c r="JT64" s="283"/>
      <c r="JU64" s="283"/>
      <c r="JV64" s="283"/>
      <c r="JW64" s="283"/>
      <c r="JX64" s="283"/>
      <c r="JY64" s="283"/>
      <c r="JZ64" s="283"/>
      <c r="KA64" s="283"/>
      <c r="KB64" s="283"/>
      <c r="KC64" s="283"/>
      <c r="KD64" s="283"/>
      <c r="KE64" s="283"/>
      <c r="KF64" s="283"/>
      <c r="KG64" s="283"/>
      <c r="KH64" s="283"/>
      <c r="KI64" s="283"/>
      <c r="KJ64" s="283"/>
      <c r="KK64" s="283"/>
      <c r="KL64" s="283"/>
      <c r="KM64" s="283"/>
      <c r="KN64" s="283"/>
      <c r="KO64" s="283"/>
      <c r="KP64" s="283"/>
      <c r="KQ64" s="283"/>
      <c r="KR64" s="283"/>
      <c r="KS64" s="283"/>
      <c r="KT64" s="283"/>
      <c r="KU64" s="283"/>
      <c r="KV64" s="283"/>
      <c r="KW64" s="283"/>
      <c r="KX64" s="283"/>
      <c r="KY64" s="283"/>
      <c r="KZ64" s="283"/>
      <c r="LA64" s="283"/>
      <c r="LB64" s="283"/>
      <c r="LC64" s="283"/>
    </row>
    <row r="65" spans="1:316" s="71" customFormat="1" ht="6" customHeight="1" x14ac:dyDescent="0.2">
      <c r="A65" s="62"/>
      <c r="B65" s="62"/>
      <c r="C65" s="62"/>
      <c r="D65" s="62"/>
      <c r="E65" s="62"/>
      <c r="F65" s="62" t="s">
        <v>77</v>
      </c>
      <c r="G65" s="114"/>
      <c r="K65" s="116"/>
      <c r="L65" s="116"/>
      <c r="M65" s="116"/>
      <c r="N65" s="284"/>
      <c r="O65" s="116"/>
      <c r="P65" s="72"/>
      <c r="U65" s="74"/>
      <c r="V65" s="72"/>
      <c r="AA65" s="74"/>
      <c r="AB65" s="72"/>
      <c r="AG65" s="74"/>
      <c r="AH65" s="72"/>
      <c r="AM65" s="74"/>
      <c r="AN65" s="72"/>
      <c r="AS65" s="74"/>
      <c r="AT65" s="72"/>
      <c r="AY65" s="74"/>
      <c r="AZ65" s="72"/>
      <c r="BE65" s="74"/>
      <c r="BF65" s="72"/>
      <c r="BK65" s="74"/>
      <c r="BL65" s="72"/>
      <c r="BQ65" s="74"/>
      <c r="BR65" s="72"/>
      <c r="BW65" s="74"/>
      <c r="BX65" s="72"/>
      <c r="CC65" s="74"/>
      <c r="CD65" s="72"/>
      <c r="CI65" s="74"/>
      <c r="CJ65" s="72"/>
      <c r="CO65" s="74"/>
      <c r="CP65" s="72"/>
      <c r="CU65" s="74"/>
      <c r="CV65" s="72"/>
      <c r="DA65" s="74"/>
      <c r="DB65" s="72"/>
      <c r="DG65" s="74"/>
      <c r="DH65" s="72"/>
      <c r="DM65" s="74"/>
      <c r="DN65" s="72"/>
      <c r="DS65" s="74"/>
      <c r="DT65" s="72"/>
      <c r="DY65" s="74"/>
      <c r="DZ65" s="72"/>
      <c r="EE65" s="74"/>
      <c r="EF65" s="72"/>
      <c r="EK65" s="74"/>
      <c r="EL65" s="72"/>
      <c r="EQ65" s="74"/>
      <c r="ER65" s="72"/>
      <c r="EW65" s="74"/>
      <c r="EX65" s="72"/>
      <c r="FC65" s="74"/>
      <c r="FD65" s="72"/>
      <c r="FI65" s="74"/>
      <c r="FJ65" s="72"/>
      <c r="FO65" s="74"/>
      <c r="FP65" s="72"/>
      <c r="FU65" s="74"/>
      <c r="FV65" s="72"/>
      <c r="GA65" s="74"/>
      <c r="GB65" s="72"/>
      <c r="GG65" s="74"/>
      <c r="GH65" s="72"/>
      <c r="GM65" s="74"/>
      <c r="GN65" s="72"/>
      <c r="GS65" s="74"/>
      <c r="GT65" s="72"/>
      <c r="GY65" s="74"/>
      <c r="GZ65" s="72"/>
      <c r="HE65" s="74"/>
      <c r="HF65" s="72"/>
      <c r="HK65" s="74"/>
      <c r="HL65" s="72"/>
      <c r="HQ65" s="74"/>
      <c r="HR65" s="72"/>
      <c r="HW65" s="74"/>
      <c r="HX65" s="72"/>
      <c r="IC65" s="74"/>
      <c r="ID65" s="72"/>
      <c r="II65" s="74"/>
      <c r="IJ65" s="72"/>
      <c r="IO65" s="74"/>
      <c r="IP65" s="72"/>
      <c r="IU65" s="74"/>
      <c r="IV65" s="72"/>
      <c r="JA65" s="74"/>
      <c r="JB65" s="72"/>
      <c r="JG65" s="74"/>
      <c r="JH65" s="72"/>
      <c r="JM65" s="225"/>
      <c r="JS65" s="225"/>
      <c r="JY65" s="225"/>
      <c r="KE65" s="225"/>
      <c r="KK65" s="225"/>
      <c r="KQ65" s="225"/>
      <c r="KW65" s="225"/>
      <c r="LC65" s="225"/>
    </row>
    <row r="66" spans="1:316" s="103" customFormat="1" ht="25.5" x14ac:dyDescent="0.2">
      <c r="A66" s="285"/>
      <c r="B66" s="285"/>
      <c r="C66" s="285"/>
      <c r="D66" s="285"/>
      <c r="E66" s="285"/>
      <c r="F66" s="285" t="s">
        <v>85</v>
      </c>
      <c r="G66" s="286"/>
      <c r="K66" s="287"/>
      <c r="L66" s="287"/>
      <c r="M66" s="287"/>
      <c r="N66" s="288"/>
      <c r="O66" s="287"/>
      <c r="P66" s="289"/>
      <c r="Q66" s="103" t="str">
        <f>IF(Q$2=1,"Internal","")</f>
        <v>Internal</v>
      </c>
      <c r="R66" s="103" t="str">
        <f>IF(R$2=2,"External Federal","")</f>
        <v>External Federal</v>
      </c>
      <c r="S66" s="103" t="str">
        <f>IF(S$2=3,"External Non-Profit","")</f>
        <v>External Non-Profit</v>
      </c>
      <c r="T66" s="103" t="str">
        <f>IF(T$2=4,"External Corporate","")</f>
        <v>External Corporate</v>
      </c>
      <c r="U66" s="290" t="str">
        <f>IF(U$2=5,"Total","")</f>
        <v>Total</v>
      </c>
      <c r="V66" s="289"/>
      <c r="W66" s="103" t="str">
        <f>IF(W$2=1,"Internal","")</f>
        <v>Internal</v>
      </c>
      <c r="X66" s="103" t="str">
        <f>IF(X$2=2,"External Federal","")</f>
        <v>External Federal</v>
      </c>
      <c r="Y66" s="103" t="str">
        <f>IF(Y$2=3,"External Non-Profit","")</f>
        <v>External Non-Profit</v>
      </c>
      <c r="Z66" s="103" t="str">
        <f>IF(Z$2=4,"External Corporate","")</f>
        <v>External Corporate</v>
      </c>
      <c r="AA66" s="290" t="str">
        <f>IF(AA$2=5,"Total","")</f>
        <v>Total</v>
      </c>
      <c r="AB66" s="289"/>
      <c r="AC66" s="103" t="str">
        <f t="shared" ref="AC66" si="3907">IF(AC$2=1,"Internal","")</f>
        <v>Internal</v>
      </c>
      <c r="AD66" s="103" t="str">
        <f t="shared" ref="AD66" si="3908">IF(AD$2=2,"External Federal","")</f>
        <v>External Federal</v>
      </c>
      <c r="AE66" s="103" t="str">
        <f t="shared" ref="AE66" si="3909">IF(AE$2=3,"External Non-Profit","")</f>
        <v>External Non-Profit</v>
      </c>
      <c r="AF66" s="103" t="str">
        <f t="shared" ref="AF66" si="3910">IF(AF$2=4,"External Corporate","")</f>
        <v>External Corporate</v>
      </c>
      <c r="AG66" s="290" t="str">
        <f t="shared" ref="AG66" si="3911">IF(AG$2=5,"Total","")</f>
        <v>Total</v>
      </c>
      <c r="AH66" s="289"/>
      <c r="AI66" s="103" t="str">
        <f t="shared" ref="AI66" si="3912">IF(AI$2=1,"Internal","")</f>
        <v/>
      </c>
      <c r="AJ66" s="103" t="str">
        <f t="shared" ref="AJ66" si="3913">IF(AJ$2=2,"External Federal","")</f>
        <v/>
      </c>
      <c r="AK66" s="103" t="str">
        <f t="shared" ref="AK66" si="3914">IF(AK$2=3,"External Non-Profit","")</f>
        <v/>
      </c>
      <c r="AL66" s="103" t="str">
        <f t="shared" ref="AL66" si="3915">IF(AL$2=4,"External Corporate","")</f>
        <v/>
      </c>
      <c r="AM66" s="290" t="str">
        <f t="shared" ref="AM66" si="3916">IF(AM$2=5,"Total","")</f>
        <v/>
      </c>
      <c r="AN66" s="289"/>
      <c r="AO66" s="103" t="str">
        <f t="shared" ref="AO66" si="3917">IF(AO$2=1,"Internal","")</f>
        <v/>
      </c>
      <c r="AP66" s="103" t="str">
        <f t="shared" ref="AP66" si="3918">IF(AP$2=2,"External Federal","")</f>
        <v/>
      </c>
      <c r="AQ66" s="103" t="str">
        <f t="shared" ref="AQ66" si="3919">IF(AQ$2=3,"External Non-Profit","")</f>
        <v/>
      </c>
      <c r="AR66" s="103" t="str">
        <f t="shared" ref="AR66" si="3920">IF(AR$2=4,"External Corporate","")</f>
        <v/>
      </c>
      <c r="AS66" s="290" t="str">
        <f t="shared" ref="AS66" si="3921">IF(AS$2=5,"Total","")</f>
        <v/>
      </c>
      <c r="AT66" s="289"/>
      <c r="AU66" s="103" t="str">
        <f t="shared" ref="AU66" si="3922">IF(AU$2=1,"Internal","")</f>
        <v/>
      </c>
      <c r="AV66" s="103" t="str">
        <f t="shared" ref="AV66" si="3923">IF(AV$2=2,"External Federal","")</f>
        <v/>
      </c>
      <c r="AW66" s="103" t="str">
        <f t="shared" ref="AW66" si="3924">IF(AW$2=3,"External Non-Profit","")</f>
        <v/>
      </c>
      <c r="AX66" s="103" t="str">
        <f t="shared" ref="AX66" si="3925">IF(AX$2=4,"External Corporate","")</f>
        <v/>
      </c>
      <c r="AY66" s="290" t="str">
        <f t="shared" ref="AY66" si="3926">IF(AY$2=5,"Total","")</f>
        <v/>
      </c>
      <c r="AZ66" s="289"/>
      <c r="BA66" s="103" t="str">
        <f t="shared" ref="BA66" si="3927">IF(BA$2=1,"Internal","")</f>
        <v/>
      </c>
      <c r="BB66" s="103" t="str">
        <f t="shared" ref="BB66" si="3928">IF(BB$2=2,"External Federal","")</f>
        <v/>
      </c>
      <c r="BC66" s="103" t="str">
        <f t="shared" ref="BC66" si="3929">IF(BC$2=3,"External Non-Profit","")</f>
        <v/>
      </c>
      <c r="BD66" s="103" t="str">
        <f t="shared" ref="BD66" si="3930">IF(BD$2=4,"External Corporate","")</f>
        <v/>
      </c>
      <c r="BE66" s="290" t="str">
        <f t="shared" ref="BE66" si="3931">IF(BE$2=5,"Total","")</f>
        <v/>
      </c>
      <c r="BF66" s="289"/>
      <c r="BG66" s="103" t="str">
        <f t="shared" ref="BG66" si="3932">IF(BG$2=1,"Internal","")</f>
        <v/>
      </c>
      <c r="BH66" s="103" t="str">
        <f t="shared" ref="BH66" si="3933">IF(BH$2=2,"External Federal","")</f>
        <v/>
      </c>
      <c r="BI66" s="103" t="str">
        <f t="shared" ref="BI66" si="3934">IF(BI$2=3,"External Non-Profit","")</f>
        <v/>
      </c>
      <c r="BJ66" s="103" t="str">
        <f t="shared" ref="BJ66" si="3935">IF(BJ$2=4,"External Corporate","")</f>
        <v/>
      </c>
      <c r="BK66" s="290" t="str">
        <f t="shared" ref="BK66" si="3936">IF(BK$2=5,"Total","")</f>
        <v/>
      </c>
      <c r="BL66" s="289"/>
      <c r="BM66" s="103" t="str">
        <f t="shared" ref="BM66" si="3937">IF(BM$2=1,"Internal","")</f>
        <v/>
      </c>
      <c r="BN66" s="103" t="str">
        <f t="shared" ref="BN66" si="3938">IF(BN$2=2,"External Federal","")</f>
        <v/>
      </c>
      <c r="BO66" s="103" t="str">
        <f t="shared" ref="BO66" si="3939">IF(BO$2=3,"External Non-Profit","")</f>
        <v/>
      </c>
      <c r="BP66" s="103" t="str">
        <f t="shared" ref="BP66" si="3940">IF(BP$2=4,"External Corporate","")</f>
        <v/>
      </c>
      <c r="BQ66" s="290" t="str">
        <f t="shared" ref="BQ66" si="3941">IF(BQ$2=5,"Total","")</f>
        <v/>
      </c>
      <c r="BR66" s="289"/>
      <c r="BS66" s="103" t="str">
        <f t="shared" ref="BS66" si="3942">IF(BS$2=1,"Internal","")</f>
        <v/>
      </c>
      <c r="BT66" s="103" t="str">
        <f t="shared" ref="BT66" si="3943">IF(BT$2=2,"External Federal","")</f>
        <v/>
      </c>
      <c r="BU66" s="103" t="str">
        <f t="shared" ref="BU66" si="3944">IF(BU$2=3,"External Non-Profit","")</f>
        <v/>
      </c>
      <c r="BV66" s="103" t="str">
        <f t="shared" ref="BV66" si="3945">IF(BV$2=4,"External Corporate","")</f>
        <v/>
      </c>
      <c r="BW66" s="290" t="str">
        <f t="shared" ref="BW66" si="3946">IF(BW$2=5,"Total","")</f>
        <v/>
      </c>
      <c r="BX66" s="289"/>
      <c r="BY66" s="103" t="str">
        <f t="shared" ref="BY66" si="3947">IF(BY$2=1,"Internal","")</f>
        <v/>
      </c>
      <c r="BZ66" s="103" t="str">
        <f t="shared" ref="BZ66" si="3948">IF(BZ$2=2,"External Federal","")</f>
        <v/>
      </c>
      <c r="CA66" s="103" t="str">
        <f t="shared" ref="CA66" si="3949">IF(CA$2=3,"External Non-Profit","")</f>
        <v/>
      </c>
      <c r="CB66" s="103" t="str">
        <f t="shared" ref="CB66" si="3950">IF(CB$2=4,"External Corporate","")</f>
        <v/>
      </c>
      <c r="CC66" s="290" t="str">
        <f t="shared" ref="CC66" si="3951">IF(CC$2=5,"Total","")</f>
        <v/>
      </c>
      <c r="CD66" s="289"/>
      <c r="CE66" s="103" t="str">
        <f t="shared" ref="CE66" si="3952">IF(CE$2=1,"Internal","")</f>
        <v/>
      </c>
      <c r="CF66" s="103" t="str">
        <f t="shared" ref="CF66" si="3953">IF(CF$2=2,"External Federal","")</f>
        <v/>
      </c>
      <c r="CG66" s="103" t="str">
        <f t="shared" ref="CG66" si="3954">IF(CG$2=3,"External Non-Profit","")</f>
        <v/>
      </c>
      <c r="CH66" s="103" t="str">
        <f t="shared" ref="CH66" si="3955">IF(CH$2=4,"External Corporate","")</f>
        <v/>
      </c>
      <c r="CI66" s="290" t="str">
        <f t="shared" ref="CI66" si="3956">IF(CI$2=5,"Total","")</f>
        <v/>
      </c>
      <c r="CJ66" s="289"/>
      <c r="CK66" s="103" t="str">
        <f t="shared" ref="CK66" si="3957">IF(CK$2=1,"Internal","")</f>
        <v/>
      </c>
      <c r="CL66" s="103" t="str">
        <f t="shared" ref="CL66" si="3958">IF(CL$2=2,"External Federal","")</f>
        <v/>
      </c>
      <c r="CM66" s="103" t="str">
        <f t="shared" ref="CM66" si="3959">IF(CM$2=3,"External Non-Profit","")</f>
        <v/>
      </c>
      <c r="CN66" s="103" t="str">
        <f t="shared" ref="CN66" si="3960">IF(CN$2=4,"External Corporate","")</f>
        <v/>
      </c>
      <c r="CO66" s="290" t="str">
        <f t="shared" ref="CO66" si="3961">IF(CO$2=5,"Total","")</f>
        <v/>
      </c>
      <c r="CP66" s="289"/>
      <c r="CQ66" s="103" t="str">
        <f t="shared" ref="CQ66" si="3962">IF(CQ$2=1,"Internal","")</f>
        <v/>
      </c>
      <c r="CR66" s="103" t="str">
        <f t="shared" ref="CR66" si="3963">IF(CR$2=2,"External Federal","")</f>
        <v/>
      </c>
      <c r="CS66" s="103" t="str">
        <f t="shared" ref="CS66" si="3964">IF(CS$2=3,"External Non-Profit","")</f>
        <v/>
      </c>
      <c r="CT66" s="103" t="str">
        <f t="shared" ref="CT66" si="3965">IF(CT$2=4,"External Corporate","")</f>
        <v/>
      </c>
      <c r="CU66" s="290" t="str">
        <f t="shared" ref="CU66" si="3966">IF(CU$2=5,"Total","")</f>
        <v/>
      </c>
      <c r="CV66" s="289"/>
      <c r="CW66" s="103" t="str">
        <f t="shared" ref="CW66" si="3967">IF(CW$2=1,"Internal","")</f>
        <v/>
      </c>
      <c r="CX66" s="103" t="str">
        <f t="shared" ref="CX66" si="3968">IF(CX$2=2,"External Federal","")</f>
        <v/>
      </c>
      <c r="CY66" s="103" t="str">
        <f t="shared" ref="CY66" si="3969">IF(CY$2=3,"External Non-Profit","")</f>
        <v/>
      </c>
      <c r="CZ66" s="103" t="str">
        <f t="shared" ref="CZ66" si="3970">IF(CZ$2=4,"External Corporate","")</f>
        <v/>
      </c>
      <c r="DA66" s="290" t="str">
        <f t="shared" ref="DA66" si="3971">IF(DA$2=5,"Total","")</f>
        <v/>
      </c>
      <c r="DB66" s="289"/>
      <c r="DC66" s="103" t="str">
        <f t="shared" ref="DC66" si="3972">IF(DC$2=1,"Internal","")</f>
        <v/>
      </c>
      <c r="DD66" s="103" t="str">
        <f t="shared" ref="DD66" si="3973">IF(DD$2=2,"External Federal","")</f>
        <v/>
      </c>
      <c r="DE66" s="103" t="str">
        <f t="shared" ref="DE66" si="3974">IF(DE$2=3,"External Non-Profit","")</f>
        <v/>
      </c>
      <c r="DF66" s="103" t="str">
        <f t="shared" ref="DF66" si="3975">IF(DF$2=4,"External Corporate","")</f>
        <v/>
      </c>
      <c r="DG66" s="290" t="str">
        <f t="shared" ref="DG66" si="3976">IF(DG$2=5,"Total","")</f>
        <v/>
      </c>
      <c r="DH66" s="289"/>
      <c r="DI66" s="103" t="str">
        <f t="shared" ref="DI66" si="3977">IF(DI$2=1,"Internal","")</f>
        <v/>
      </c>
      <c r="DJ66" s="103" t="str">
        <f t="shared" ref="DJ66" si="3978">IF(DJ$2=2,"External Federal","")</f>
        <v/>
      </c>
      <c r="DK66" s="103" t="str">
        <f t="shared" ref="DK66" si="3979">IF(DK$2=3,"External Non-Profit","")</f>
        <v/>
      </c>
      <c r="DL66" s="103" t="str">
        <f t="shared" ref="DL66" si="3980">IF(DL$2=4,"External Corporate","")</f>
        <v/>
      </c>
      <c r="DM66" s="290" t="str">
        <f t="shared" ref="DM66" si="3981">IF(DM$2=5,"Total","")</f>
        <v/>
      </c>
      <c r="DN66" s="289"/>
      <c r="DO66" s="103" t="str">
        <f t="shared" ref="DO66" si="3982">IF(DO$2=1,"Internal","")</f>
        <v/>
      </c>
      <c r="DP66" s="103" t="str">
        <f t="shared" ref="DP66" si="3983">IF(DP$2=2,"External Federal","")</f>
        <v/>
      </c>
      <c r="DQ66" s="103" t="str">
        <f t="shared" ref="DQ66" si="3984">IF(DQ$2=3,"External Non-Profit","")</f>
        <v/>
      </c>
      <c r="DR66" s="103" t="str">
        <f t="shared" ref="DR66" si="3985">IF(DR$2=4,"External Corporate","")</f>
        <v/>
      </c>
      <c r="DS66" s="290" t="str">
        <f t="shared" ref="DS66" si="3986">IF(DS$2=5,"Total","")</f>
        <v/>
      </c>
      <c r="DT66" s="289"/>
      <c r="DU66" s="103" t="str">
        <f t="shared" ref="DU66" si="3987">IF(DU$2=1,"Internal","")</f>
        <v/>
      </c>
      <c r="DV66" s="103" t="str">
        <f t="shared" ref="DV66" si="3988">IF(DV$2=2,"External Federal","")</f>
        <v/>
      </c>
      <c r="DW66" s="103" t="str">
        <f t="shared" ref="DW66" si="3989">IF(DW$2=3,"External Non-Profit","")</f>
        <v/>
      </c>
      <c r="DX66" s="103" t="str">
        <f t="shared" ref="DX66" si="3990">IF(DX$2=4,"External Corporate","")</f>
        <v/>
      </c>
      <c r="DY66" s="290" t="str">
        <f t="shared" ref="DY66" si="3991">IF(DY$2=5,"Total","")</f>
        <v/>
      </c>
      <c r="DZ66" s="289"/>
      <c r="EA66" s="103" t="str">
        <f t="shared" ref="EA66" si="3992">IF(EA$2=1,"Internal","")</f>
        <v/>
      </c>
      <c r="EB66" s="103" t="str">
        <f t="shared" ref="EB66" si="3993">IF(EB$2=2,"External Federal","")</f>
        <v/>
      </c>
      <c r="EC66" s="103" t="str">
        <f t="shared" ref="EC66" si="3994">IF(EC$2=3,"External Non-Profit","")</f>
        <v/>
      </c>
      <c r="ED66" s="103" t="str">
        <f t="shared" ref="ED66" si="3995">IF(ED$2=4,"External Corporate","")</f>
        <v/>
      </c>
      <c r="EE66" s="290" t="str">
        <f t="shared" ref="EE66" si="3996">IF(EE$2=5,"Total","")</f>
        <v/>
      </c>
      <c r="EF66" s="289"/>
      <c r="EG66" s="103" t="str">
        <f t="shared" ref="EG66" si="3997">IF(EG$2=1,"Internal","")</f>
        <v/>
      </c>
      <c r="EH66" s="103" t="str">
        <f t="shared" ref="EH66" si="3998">IF(EH$2=2,"External Federal","")</f>
        <v/>
      </c>
      <c r="EI66" s="103" t="str">
        <f t="shared" ref="EI66" si="3999">IF(EI$2=3,"External Non-Profit","")</f>
        <v/>
      </c>
      <c r="EJ66" s="103" t="str">
        <f t="shared" ref="EJ66" si="4000">IF(EJ$2=4,"External Corporate","")</f>
        <v/>
      </c>
      <c r="EK66" s="290" t="str">
        <f t="shared" ref="EK66" si="4001">IF(EK$2=5,"Total","")</f>
        <v/>
      </c>
      <c r="EL66" s="289"/>
      <c r="EM66" s="103" t="str">
        <f t="shared" ref="EM66" si="4002">IF(EM$2=1,"Internal","")</f>
        <v/>
      </c>
      <c r="EN66" s="103" t="str">
        <f t="shared" ref="EN66" si="4003">IF(EN$2=2,"External Federal","")</f>
        <v/>
      </c>
      <c r="EO66" s="103" t="str">
        <f t="shared" ref="EO66" si="4004">IF(EO$2=3,"External Non-Profit","")</f>
        <v/>
      </c>
      <c r="EP66" s="103" t="str">
        <f t="shared" ref="EP66" si="4005">IF(EP$2=4,"External Corporate","")</f>
        <v/>
      </c>
      <c r="EQ66" s="290" t="str">
        <f t="shared" ref="EQ66" si="4006">IF(EQ$2=5,"Total","")</f>
        <v/>
      </c>
      <c r="ER66" s="289"/>
      <c r="ES66" s="103" t="str">
        <f t="shared" ref="ES66" si="4007">IF(ES$2=1,"Internal","")</f>
        <v/>
      </c>
      <c r="ET66" s="103" t="str">
        <f t="shared" ref="ET66" si="4008">IF(ET$2=2,"External Federal","")</f>
        <v/>
      </c>
      <c r="EU66" s="103" t="str">
        <f t="shared" ref="EU66" si="4009">IF(EU$2=3,"External Non-Profit","")</f>
        <v/>
      </c>
      <c r="EV66" s="103" t="str">
        <f t="shared" ref="EV66" si="4010">IF(EV$2=4,"External Corporate","")</f>
        <v/>
      </c>
      <c r="EW66" s="290" t="str">
        <f t="shared" ref="EW66" si="4011">IF(EW$2=5,"Total","")</f>
        <v/>
      </c>
      <c r="EX66" s="289"/>
      <c r="EY66" s="103" t="str">
        <f t="shared" ref="EY66" si="4012">IF(EY$2=1,"Internal","")</f>
        <v/>
      </c>
      <c r="EZ66" s="103" t="str">
        <f t="shared" ref="EZ66" si="4013">IF(EZ$2=2,"External Federal","")</f>
        <v/>
      </c>
      <c r="FA66" s="103" t="str">
        <f t="shared" ref="FA66" si="4014">IF(FA$2=3,"External Non-Profit","")</f>
        <v/>
      </c>
      <c r="FB66" s="103" t="str">
        <f t="shared" ref="FB66" si="4015">IF(FB$2=4,"External Corporate","")</f>
        <v/>
      </c>
      <c r="FC66" s="290" t="str">
        <f t="shared" ref="FC66" si="4016">IF(FC$2=5,"Total","")</f>
        <v/>
      </c>
      <c r="FD66" s="289"/>
      <c r="FE66" s="103" t="str">
        <f t="shared" ref="FE66" si="4017">IF(FE$2=1,"Internal","")</f>
        <v/>
      </c>
      <c r="FF66" s="103" t="str">
        <f t="shared" ref="FF66" si="4018">IF(FF$2=2,"External Federal","")</f>
        <v/>
      </c>
      <c r="FG66" s="103" t="str">
        <f t="shared" ref="FG66" si="4019">IF(FG$2=3,"External Non-Profit","")</f>
        <v/>
      </c>
      <c r="FH66" s="103" t="str">
        <f t="shared" ref="FH66" si="4020">IF(FH$2=4,"External Corporate","")</f>
        <v/>
      </c>
      <c r="FI66" s="290" t="str">
        <f t="shared" ref="FI66" si="4021">IF(FI$2=5,"Total","")</f>
        <v/>
      </c>
      <c r="FJ66" s="289"/>
      <c r="FK66" s="103" t="str">
        <f t="shared" ref="FK66" si="4022">IF(FK$2=1,"Internal","")</f>
        <v/>
      </c>
      <c r="FL66" s="103" t="str">
        <f t="shared" ref="FL66" si="4023">IF(FL$2=2,"External Federal","")</f>
        <v/>
      </c>
      <c r="FM66" s="103" t="str">
        <f t="shared" ref="FM66" si="4024">IF(FM$2=3,"External Non-Profit","")</f>
        <v/>
      </c>
      <c r="FN66" s="103" t="str">
        <f t="shared" ref="FN66" si="4025">IF(FN$2=4,"External Corporate","")</f>
        <v/>
      </c>
      <c r="FO66" s="290" t="str">
        <f t="shared" ref="FO66" si="4026">IF(FO$2=5,"Total","")</f>
        <v/>
      </c>
      <c r="FP66" s="289"/>
      <c r="FQ66" s="103" t="str">
        <f t="shared" ref="FQ66" si="4027">IF(FQ$2=1,"Internal","")</f>
        <v/>
      </c>
      <c r="FR66" s="103" t="str">
        <f t="shared" ref="FR66" si="4028">IF(FR$2=2,"External Federal","")</f>
        <v/>
      </c>
      <c r="FS66" s="103" t="str">
        <f t="shared" ref="FS66" si="4029">IF(FS$2=3,"External Non-Profit","")</f>
        <v/>
      </c>
      <c r="FT66" s="103" t="str">
        <f t="shared" ref="FT66" si="4030">IF(FT$2=4,"External Corporate","")</f>
        <v/>
      </c>
      <c r="FU66" s="290" t="str">
        <f t="shared" ref="FU66" si="4031">IF(FU$2=5,"Total","")</f>
        <v/>
      </c>
      <c r="FV66" s="289"/>
      <c r="FW66" s="103" t="str">
        <f t="shared" ref="FW66" si="4032">IF(FW$2=1,"Internal","")</f>
        <v/>
      </c>
      <c r="FX66" s="103" t="str">
        <f t="shared" ref="FX66" si="4033">IF(FX$2=2,"External Federal","")</f>
        <v/>
      </c>
      <c r="FY66" s="103" t="str">
        <f t="shared" ref="FY66" si="4034">IF(FY$2=3,"External Non-Profit","")</f>
        <v/>
      </c>
      <c r="FZ66" s="103" t="str">
        <f t="shared" ref="FZ66" si="4035">IF(FZ$2=4,"External Corporate","")</f>
        <v/>
      </c>
      <c r="GA66" s="290" t="str">
        <f t="shared" ref="GA66" si="4036">IF(GA$2=5,"Total","")</f>
        <v/>
      </c>
      <c r="GB66" s="289"/>
      <c r="GC66" s="103" t="str">
        <f t="shared" ref="GC66" si="4037">IF(GC$2=1,"Internal","")</f>
        <v/>
      </c>
      <c r="GD66" s="103" t="str">
        <f t="shared" ref="GD66" si="4038">IF(GD$2=2,"External Federal","")</f>
        <v/>
      </c>
      <c r="GE66" s="103" t="str">
        <f t="shared" ref="GE66" si="4039">IF(GE$2=3,"External Non-Profit","")</f>
        <v/>
      </c>
      <c r="GF66" s="103" t="str">
        <f t="shared" ref="GF66" si="4040">IF(GF$2=4,"External Corporate","")</f>
        <v/>
      </c>
      <c r="GG66" s="290" t="str">
        <f t="shared" ref="GG66" si="4041">IF(GG$2=5,"Total","")</f>
        <v/>
      </c>
      <c r="GH66" s="289"/>
      <c r="GI66" s="103" t="str">
        <f t="shared" ref="GI66" si="4042">IF(GI$2=1,"Internal","")</f>
        <v/>
      </c>
      <c r="GJ66" s="103" t="str">
        <f t="shared" ref="GJ66" si="4043">IF(GJ$2=2,"External Federal","")</f>
        <v/>
      </c>
      <c r="GK66" s="103" t="str">
        <f t="shared" ref="GK66" si="4044">IF(GK$2=3,"External Non-Profit","")</f>
        <v/>
      </c>
      <c r="GL66" s="103" t="str">
        <f t="shared" ref="GL66" si="4045">IF(GL$2=4,"External Corporate","")</f>
        <v/>
      </c>
      <c r="GM66" s="290" t="str">
        <f t="shared" ref="GM66" si="4046">IF(GM$2=5,"Total","")</f>
        <v/>
      </c>
      <c r="GN66" s="289"/>
      <c r="GO66" s="103" t="str">
        <f t="shared" ref="GO66" si="4047">IF(GO$2=1,"Internal","")</f>
        <v/>
      </c>
      <c r="GP66" s="103" t="str">
        <f t="shared" ref="GP66" si="4048">IF(GP$2=2,"External Federal","")</f>
        <v/>
      </c>
      <c r="GQ66" s="103" t="str">
        <f t="shared" ref="GQ66" si="4049">IF(GQ$2=3,"External Non-Profit","")</f>
        <v/>
      </c>
      <c r="GR66" s="103" t="str">
        <f t="shared" ref="GR66" si="4050">IF(GR$2=4,"External Corporate","")</f>
        <v/>
      </c>
      <c r="GS66" s="290" t="str">
        <f t="shared" ref="GS66" si="4051">IF(GS$2=5,"Total","")</f>
        <v/>
      </c>
      <c r="GT66" s="289"/>
      <c r="GU66" s="103" t="str">
        <f t="shared" ref="GU66" si="4052">IF(GU$2=1,"Internal","")</f>
        <v/>
      </c>
      <c r="GV66" s="103" t="str">
        <f t="shared" ref="GV66" si="4053">IF(GV$2=2,"External Federal","")</f>
        <v/>
      </c>
      <c r="GW66" s="103" t="str">
        <f t="shared" ref="GW66" si="4054">IF(GW$2=3,"External Non-Profit","")</f>
        <v/>
      </c>
      <c r="GX66" s="103" t="str">
        <f t="shared" ref="GX66" si="4055">IF(GX$2=4,"External Corporate","")</f>
        <v/>
      </c>
      <c r="GY66" s="290" t="str">
        <f t="shared" ref="GY66" si="4056">IF(GY$2=5,"Total","")</f>
        <v/>
      </c>
      <c r="GZ66" s="289"/>
      <c r="HA66" s="103" t="str">
        <f t="shared" ref="HA66" si="4057">IF(HA$2=1,"Internal","")</f>
        <v/>
      </c>
      <c r="HB66" s="103" t="str">
        <f t="shared" ref="HB66" si="4058">IF(HB$2=2,"External Federal","")</f>
        <v/>
      </c>
      <c r="HC66" s="103" t="str">
        <f t="shared" ref="HC66" si="4059">IF(HC$2=3,"External Non-Profit","")</f>
        <v/>
      </c>
      <c r="HD66" s="103" t="str">
        <f t="shared" ref="HD66" si="4060">IF(HD$2=4,"External Corporate","")</f>
        <v/>
      </c>
      <c r="HE66" s="290" t="str">
        <f t="shared" ref="HE66" si="4061">IF(HE$2=5,"Total","")</f>
        <v/>
      </c>
      <c r="HF66" s="289"/>
      <c r="HG66" s="103" t="str">
        <f t="shared" ref="HG66" si="4062">IF(HG$2=1,"Internal","")</f>
        <v/>
      </c>
      <c r="HH66" s="103" t="str">
        <f t="shared" ref="HH66" si="4063">IF(HH$2=2,"External Federal","")</f>
        <v/>
      </c>
      <c r="HI66" s="103" t="str">
        <f t="shared" ref="HI66" si="4064">IF(HI$2=3,"External Non-Profit","")</f>
        <v/>
      </c>
      <c r="HJ66" s="103" t="str">
        <f t="shared" ref="HJ66" si="4065">IF(HJ$2=4,"External Corporate","")</f>
        <v/>
      </c>
      <c r="HK66" s="290" t="str">
        <f t="shared" ref="HK66" si="4066">IF(HK$2=5,"Total","")</f>
        <v/>
      </c>
      <c r="HL66" s="289"/>
      <c r="HM66" s="103" t="str">
        <f t="shared" ref="HM66" si="4067">IF(HM$2=1,"Internal","")</f>
        <v/>
      </c>
      <c r="HN66" s="103" t="str">
        <f t="shared" ref="HN66" si="4068">IF(HN$2=2,"External Federal","")</f>
        <v/>
      </c>
      <c r="HO66" s="103" t="str">
        <f t="shared" ref="HO66" si="4069">IF(HO$2=3,"External Non-Profit","")</f>
        <v/>
      </c>
      <c r="HP66" s="103" t="str">
        <f t="shared" ref="HP66" si="4070">IF(HP$2=4,"External Corporate","")</f>
        <v/>
      </c>
      <c r="HQ66" s="290" t="str">
        <f t="shared" ref="HQ66" si="4071">IF(HQ$2=5,"Total","")</f>
        <v/>
      </c>
      <c r="HR66" s="289"/>
      <c r="HS66" s="103" t="str">
        <f t="shared" ref="HS66" si="4072">IF(HS$2=1,"Internal","")</f>
        <v/>
      </c>
      <c r="HT66" s="103" t="str">
        <f t="shared" ref="HT66" si="4073">IF(HT$2=2,"External Federal","")</f>
        <v/>
      </c>
      <c r="HU66" s="103" t="str">
        <f t="shared" ref="HU66" si="4074">IF(HU$2=3,"External Non-Profit","")</f>
        <v/>
      </c>
      <c r="HV66" s="103" t="str">
        <f t="shared" ref="HV66" si="4075">IF(HV$2=4,"External Corporate","")</f>
        <v/>
      </c>
      <c r="HW66" s="290" t="str">
        <f t="shared" ref="HW66" si="4076">IF(HW$2=5,"Total","")</f>
        <v/>
      </c>
      <c r="HX66" s="289"/>
      <c r="HY66" s="103" t="str">
        <f t="shared" ref="HY66" si="4077">IF(HY$2=1,"Internal","")</f>
        <v/>
      </c>
      <c r="HZ66" s="103" t="str">
        <f t="shared" ref="HZ66" si="4078">IF(HZ$2=2,"External Federal","")</f>
        <v/>
      </c>
      <c r="IA66" s="103" t="str">
        <f t="shared" ref="IA66" si="4079">IF(IA$2=3,"External Non-Profit","")</f>
        <v/>
      </c>
      <c r="IB66" s="103" t="str">
        <f t="shared" ref="IB66" si="4080">IF(IB$2=4,"External Corporate","")</f>
        <v/>
      </c>
      <c r="IC66" s="290" t="str">
        <f t="shared" ref="IC66" si="4081">IF(IC$2=5,"Total","")</f>
        <v/>
      </c>
      <c r="ID66" s="289"/>
      <c r="IE66" s="103" t="str">
        <f t="shared" ref="IE66" si="4082">IF(IE$2=1,"Internal","")</f>
        <v/>
      </c>
      <c r="IF66" s="103" t="str">
        <f t="shared" ref="IF66" si="4083">IF(IF$2=2,"External Federal","")</f>
        <v/>
      </c>
      <c r="IG66" s="103" t="str">
        <f t="shared" ref="IG66" si="4084">IF(IG$2=3,"External Non-Profit","")</f>
        <v/>
      </c>
      <c r="IH66" s="103" t="str">
        <f t="shared" ref="IH66" si="4085">IF(IH$2=4,"External Corporate","")</f>
        <v/>
      </c>
      <c r="II66" s="290" t="str">
        <f t="shared" ref="II66" si="4086">IF(II$2=5,"Total","")</f>
        <v/>
      </c>
      <c r="IJ66" s="289"/>
      <c r="IK66" s="103" t="str">
        <f t="shared" ref="IK66" si="4087">IF(IK$2=1,"Internal","")</f>
        <v/>
      </c>
      <c r="IL66" s="103" t="str">
        <f t="shared" ref="IL66" si="4088">IF(IL$2=2,"External Federal","")</f>
        <v/>
      </c>
      <c r="IM66" s="103" t="str">
        <f t="shared" ref="IM66" si="4089">IF(IM$2=3,"External Non-Profit","")</f>
        <v/>
      </c>
      <c r="IN66" s="103" t="str">
        <f t="shared" ref="IN66" si="4090">IF(IN$2=4,"External Corporate","")</f>
        <v/>
      </c>
      <c r="IO66" s="290" t="str">
        <f t="shared" ref="IO66" si="4091">IF(IO$2=5,"Total","")</f>
        <v/>
      </c>
      <c r="IP66" s="289"/>
      <c r="IQ66" s="103" t="str">
        <f t="shared" ref="IQ66" si="4092">IF(IQ$2=1,"Internal","")</f>
        <v/>
      </c>
      <c r="IR66" s="103" t="str">
        <f t="shared" ref="IR66" si="4093">IF(IR$2=2,"External Federal","")</f>
        <v/>
      </c>
      <c r="IS66" s="103" t="str">
        <f t="shared" ref="IS66" si="4094">IF(IS$2=3,"External Non-Profit","")</f>
        <v/>
      </c>
      <c r="IT66" s="103" t="str">
        <f t="shared" ref="IT66" si="4095">IF(IT$2=4,"External Corporate","")</f>
        <v/>
      </c>
      <c r="IU66" s="290" t="str">
        <f t="shared" ref="IU66" si="4096">IF(IU$2=5,"Total","")</f>
        <v/>
      </c>
      <c r="IV66" s="289"/>
      <c r="IW66" s="103" t="str">
        <f t="shared" ref="IW66:JC66" si="4097">IF(IW$2=1,"Internal","")</f>
        <v/>
      </c>
      <c r="IX66" s="103" t="str">
        <f t="shared" ref="IX66:JD66" si="4098">IF(IX$2=2,"External Federal","")</f>
        <v/>
      </c>
      <c r="IY66" s="103" t="str">
        <f t="shared" ref="IY66:JE66" si="4099">IF(IY$2=3,"External Non-Profit","")</f>
        <v/>
      </c>
      <c r="IZ66" s="103" t="str">
        <f t="shared" ref="IZ66:JF66" si="4100">IF(IZ$2=4,"External Corporate","")</f>
        <v/>
      </c>
      <c r="JA66" s="290" t="str">
        <f t="shared" ref="JA66:JG66" si="4101">IF(JA$2=5,"Total","")</f>
        <v/>
      </c>
      <c r="JB66" s="289"/>
      <c r="JC66" s="103" t="str">
        <f t="shared" si="4097"/>
        <v/>
      </c>
      <c r="JD66" s="103" t="str">
        <f t="shared" si="4098"/>
        <v/>
      </c>
      <c r="JE66" s="103" t="str">
        <f t="shared" si="4099"/>
        <v/>
      </c>
      <c r="JF66" s="103" t="str">
        <f t="shared" si="4100"/>
        <v/>
      </c>
      <c r="JG66" s="290" t="str">
        <f t="shared" si="4101"/>
        <v/>
      </c>
      <c r="JH66" s="289"/>
      <c r="JI66" s="103" t="str">
        <f t="shared" ref="JI66:KY66" si="4102">IF(JI$2=1,"Internal","")</f>
        <v/>
      </c>
      <c r="JJ66" s="103" t="str">
        <f t="shared" ref="JJ66:KZ66" si="4103">IF(JJ$2=2,"External Federal","")</f>
        <v/>
      </c>
      <c r="JK66" s="103" t="str">
        <f t="shared" ref="JK66:LA66" si="4104">IF(JK$2=3,"External Non-Profit","")</f>
        <v/>
      </c>
      <c r="JL66" s="103" t="str">
        <f t="shared" ref="JL66:LB66" si="4105">IF(JL$2=4,"External Corporate","")</f>
        <v/>
      </c>
      <c r="JM66" s="290" t="str">
        <f t="shared" ref="JM66:LC66" si="4106">IF(JM$2=5,"Total","")</f>
        <v/>
      </c>
      <c r="JO66" s="103" t="str">
        <f t="shared" si="4102"/>
        <v/>
      </c>
      <c r="JP66" s="103" t="str">
        <f t="shared" si="4103"/>
        <v/>
      </c>
      <c r="JQ66" s="103" t="str">
        <f t="shared" si="4104"/>
        <v/>
      </c>
      <c r="JR66" s="103" t="str">
        <f t="shared" si="4105"/>
        <v/>
      </c>
      <c r="JS66" s="290" t="str">
        <f t="shared" si="4106"/>
        <v/>
      </c>
      <c r="JU66" s="103" t="str">
        <f t="shared" si="4102"/>
        <v/>
      </c>
      <c r="JV66" s="103" t="str">
        <f t="shared" si="4103"/>
        <v/>
      </c>
      <c r="JW66" s="103" t="str">
        <f t="shared" si="4104"/>
        <v/>
      </c>
      <c r="JX66" s="103" t="str">
        <f t="shared" si="4105"/>
        <v/>
      </c>
      <c r="JY66" s="290" t="str">
        <f t="shared" si="4106"/>
        <v/>
      </c>
      <c r="KA66" s="103" t="str">
        <f t="shared" si="4102"/>
        <v/>
      </c>
      <c r="KB66" s="103" t="str">
        <f t="shared" si="4103"/>
        <v/>
      </c>
      <c r="KC66" s="103" t="str">
        <f t="shared" si="4104"/>
        <v/>
      </c>
      <c r="KD66" s="103" t="str">
        <f t="shared" si="4105"/>
        <v/>
      </c>
      <c r="KE66" s="290" t="str">
        <f t="shared" si="4106"/>
        <v/>
      </c>
      <c r="KG66" s="103" t="str">
        <f t="shared" si="4102"/>
        <v/>
      </c>
      <c r="KH66" s="103" t="str">
        <f t="shared" si="4103"/>
        <v/>
      </c>
      <c r="KI66" s="103" t="str">
        <f t="shared" si="4104"/>
        <v/>
      </c>
      <c r="KJ66" s="103" t="str">
        <f t="shared" si="4105"/>
        <v/>
      </c>
      <c r="KK66" s="290" t="str">
        <f t="shared" si="4106"/>
        <v/>
      </c>
      <c r="KM66" s="103" t="str">
        <f t="shared" si="4102"/>
        <v/>
      </c>
      <c r="KN66" s="103" t="str">
        <f t="shared" si="4103"/>
        <v/>
      </c>
      <c r="KO66" s="103" t="str">
        <f t="shared" si="4104"/>
        <v/>
      </c>
      <c r="KP66" s="103" t="str">
        <f t="shared" si="4105"/>
        <v/>
      </c>
      <c r="KQ66" s="290" t="str">
        <f t="shared" si="4106"/>
        <v/>
      </c>
      <c r="KS66" s="103" t="str">
        <f t="shared" si="4102"/>
        <v/>
      </c>
      <c r="KT66" s="103" t="str">
        <f t="shared" si="4103"/>
        <v/>
      </c>
      <c r="KU66" s="103" t="str">
        <f t="shared" si="4104"/>
        <v/>
      </c>
      <c r="KV66" s="103" t="str">
        <f t="shared" si="4105"/>
        <v/>
      </c>
      <c r="KW66" s="290" t="str">
        <f t="shared" si="4106"/>
        <v/>
      </c>
      <c r="KY66" s="103" t="str">
        <f t="shared" si="4102"/>
        <v/>
      </c>
      <c r="KZ66" s="103" t="str">
        <f t="shared" si="4103"/>
        <v/>
      </c>
      <c r="LA66" s="103" t="str">
        <f t="shared" si="4104"/>
        <v/>
      </c>
      <c r="LB66" s="103" t="str">
        <f t="shared" si="4105"/>
        <v/>
      </c>
      <c r="LC66" s="290" t="str">
        <f t="shared" si="4106"/>
        <v/>
      </c>
    </row>
    <row r="67" spans="1:316" s="296" customFormat="1" x14ac:dyDescent="0.2">
      <c r="A67" s="62"/>
      <c r="B67" s="62"/>
      <c r="C67" s="62"/>
      <c r="D67" s="62"/>
      <c r="E67" s="62"/>
      <c r="F67" s="62" t="s">
        <v>85</v>
      </c>
      <c r="G67" s="114"/>
      <c r="H67" s="71"/>
      <c r="I67" s="71" t="s">
        <v>70</v>
      </c>
      <c r="J67" s="71"/>
      <c r="K67" s="116"/>
      <c r="L67" s="116"/>
      <c r="M67" s="116"/>
      <c r="N67" s="284"/>
      <c r="O67" s="116"/>
      <c r="P67" s="72"/>
      <c r="Q67" s="569">
        <v>0.4</v>
      </c>
      <c r="R67" s="569">
        <v>0.3</v>
      </c>
      <c r="S67" s="569">
        <v>0.2</v>
      </c>
      <c r="T67" s="569">
        <v>0.1</v>
      </c>
      <c r="U67" s="291">
        <f>IF(AND(U$2=5,SUM(Q67:T67)&gt;0),ROUND(SUM(Q67:T67),2),"")</f>
        <v>1</v>
      </c>
      <c r="V67" s="292"/>
      <c r="W67" s="569">
        <v>0.4</v>
      </c>
      <c r="X67" s="569">
        <v>0.3</v>
      </c>
      <c r="Y67" s="569">
        <v>0.2</v>
      </c>
      <c r="Z67" s="569">
        <v>0.1</v>
      </c>
      <c r="AA67" s="291">
        <f>IF(AND(AA$2=5,SUM(W67:Z67)&gt;0),ROUND(SUM(W67:Z67),2),"")</f>
        <v>1</v>
      </c>
      <c r="AB67" s="293"/>
      <c r="AC67" s="569">
        <v>0.4</v>
      </c>
      <c r="AD67" s="569">
        <v>0.3</v>
      </c>
      <c r="AE67" s="569">
        <v>0.2</v>
      </c>
      <c r="AF67" s="569">
        <v>0.1</v>
      </c>
      <c r="AG67" s="291">
        <f>IF(AND(AG$2=5,SUM(AC67:AF67)&gt;0),ROUND(SUM(AC67:AF67),2),"")</f>
        <v>1</v>
      </c>
      <c r="AH67" s="293"/>
      <c r="AI67" s="119"/>
      <c r="AJ67" s="119"/>
      <c r="AK67" s="119"/>
      <c r="AL67" s="119"/>
      <c r="AM67" s="291" t="str">
        <f>IF(AND(AM$2=5,SUM(AI67:AL67)&gt;0),ROUND(SUM(AI67:AL67),2),"")</f>
        <v/>
      </c>
      <c r="AN67" s="294"/>
      <c r="AO67" s="119"/>
      <c r="AP67" s="119"/>
      <c r="AQ67" s="119"/>
      <c r="AR67" s="119"/>
      <c r="AS67" s="291" t="str">
        <f t="shared" ref="AS67" si="4107">IF(AND(AS$2=5,SUM(AO67:AR67)&gt;0),ROUND(SUM(AO67:AR67),2),"")</f>
        <v/>
      </c>
      <c r="AT67" s="294"/>
      <c r="AU67" s="119"/>
      <c r="AV67" s="119"/>
      <c r="AW67" s="119"/>
      <c r="AX67" s="119"/>
      <c r="AY67" s="291" t="str">
        <f t="shared" ref="AY67" si="4108">IF(AND(AY$2=5,SUM(AU67:AX67)&gt;0),ROUND(SUM(AU67:AX67),2),"")</f>
        <v/>
      </c>
      <c r="AZ67" s="294"/>
      <c r="BA67" s="119"/>
      <c r="BB67" s="119"/>
      <c r="BC67" s="119"/>
      <c r="BD67" s="119"/>
      <c r="BE67" s="291" t="str">
        <f t="shared" ref="BE67" si="4109">IF(AND(BE$2=5,SUM(BA67:BD67)&gt;0),ROUND(SUM(BA67:BD67),2),"")</f>
        <v/>
      </c>
      <c r="BF67" s="294"/>
      <c r="BG67" s="119"/>
      <c r="BH67" s="119"/>
      <c r="BI67" s="119"/>
      <c r="BJ67" s="119"/>
      <c r="BK67" s="291" t="str">
        <f t="shared" ref="BK67" si="4110">IF(AND(BK$2=5,SUM(BG67:BJ67)&gt;0),ROUND(SUM(BG67:BJ67),2),"")</f>
        <v/>
      </c>
      <c r="BL67" s="294"/>
      <c r="BM67" s="119"/>
      <c r="BN67" s="119"/>
      <c r="BO67" s="119"/>
      <c r="BP67" s="119"/>
      <c r="BQ67" s="291" t="str">
        <f t="shared" ref="BQ67" si="4111">IF(AND(BQ$2=5,SUM(BM67:BP67)&gt;0),ROUND(SUM(BM67:BP67),2),"")</f>
        <v/>
      </c>
      <c r="BR67" s="294"/>
      <c r="BS67" s="119"/>
      <c r="BT67" s="119"/>
      <c r="BU67" s="119"/>
      <c r="BV67" s="119"/>
      <c r="BW67" s="291" t="str">
        <f t="shared" ref="BW67" si="4112">IF(AND(BW$2=5,SUM(BS67:BV67)&gt;0),ROUND(SUM(BS67:BV67),2),"")</f>
        <v/>
      </c>
      <c r="BX67" s="294"/>
      <c r="BY67" s="119"/>
      <c r="BZ67" s="119"/>
      <c r="CA67" s="119"/>
      <c r="CB67" s="119"/>
      <c r="CC67" s="291" t="str">
        <f t="shared" ref="CC67" si="4113">IF(AND(CC$2=5,SUM(BY67:CB67)&gt;0),ROUND(SUM(BY67:CB67),2),"")</f>
        <v/>
      </c>
      <c r="CD67" s="294"/>
      <c r="CE67" s="119"/>
      <c r="CF67" s="119"/>
      <c r="CG67" s="119"/>
      <c r="CH67" s="119"/>
      <c r="CI67" s="291" t="str">
        <f t="shared" ref="CI67" si="4114">IF(AND(CI$2=5,SUM(CE67:CH67)&gt;0),ROUND(SUM(CE67:CH67),2),"")</f>
        <v/>
      </c>
      <c r="CJ67" s="294"/>
      <c r="CK67" s="119"/>
      <c r="CL67" s="119"/>
      <c r="CM67" s="119"/>
      <c r="CN67" s="119"/>
      <c r="CO67" s="291" t="str">
        <f t="shared" ref="CO67" si="4115">IF(AND(CO$2=5,SUM(CK67:CN67)&gt;0),ROUND(SUM(CK67:CN67),2),"")</f>
        <v/>
      </c>
      <c r="CP67" s="294"/>
      <c r="CQ67" s="119"/>
      <c r="CR67" s="119"/>
      <c r="CS67" s="119"/>
      <c r="CT67" s="119"/>
      <c r="CU67" s="291" t="str">
        <f t="shared" ref="CU67" si="4116">IF(AND(CU$2=5,SUM(CQ67:CT67)&gt;0),ROUND(SUM(CQ67:CT67),2),"")</f>
        <v/>
      </c>
      <c r="CV67" s="294"/>
      <c r="CW67" s="119"/>
      <c r="CX67" s="119"/>
      <c r="CY67" s="119"/>
      <c r="CZ67" s="119"/>
      <c r="DA67" s="291" t="str">
        <f t="shared" ref="DA67" si="4117">IF(AND(DA$2=5,SUM(CW67:CZ67)&gt;0),ROUND(SUM(CW67:CZ67),2),"")</f>
        <v/>
      </c>
      <c r="DB67" s="294"/>
      <c r="DC67" s="119"/>
      <c r="DD67" s="119"/>
      <c r="DE67" s="119"/>
      <c r="DF67" s="119"/>
      <c r="DG67" s="291" t="str">
        <f t="shared" ref="DG67" si="4118">IF(AND(DG$2=5,SUM(DC67:DF67)&gt;0),ROUND(SUM(DC67:DF67),2),"")</f>
        <v/>
      </c>
      <c r="DH67" s="294"/>
      <c r="DI67" s="119"/>
      <c r="DJ67" s="119"/>
      <c r="DK67" s="119"/>
      <c r="DL67" s="119"/>
      <c r="DM67" s="291" t="str">
        <f t="shared" ref="DM67" si="4119">IF(AND(DM$2=5,SUM(DI67:DL67)&gt;0),ROUND(SUM(DI67:DL67),2),"")</f>
        <v/>
      </c>
      <c r="DN67" s="294"/>
      <c r="DO67" s="119"/>
      <c r="DP67" s="119"/>
      <c r="DQ67" s="119"/>
      <c r="DR67" s="119"/>
      <c r="DS67" s="291" t="str">
        <f t="shared" ref="DS67" si="4120">IF(AND(DS$2=5,SUM(DO67:DR67)&gt;0),ROUND(SUM(DO67:DR67),2),"")</f>
        <v/>
      </c>
      <c r="DT67" s="294"/>
      <c r="DU67" s="119"/>
      <c r="DV67" s="119"/>
      <c r="DW67" s="119"/>
      <c r="DX67" s="119"/>
      <c r="DY67" s="291" t="str">
        <f t="shared" ref="DY67" si="4121">IF(AND(DY$2=5,SUM(DU67:DX67)&gt;0),ROUND(SUM(DU67:DX67),2),"")</f>
        <v/>
      </c>
      <c r="DZ67" s="294"/>
      <c r="EA67" s="119"/>
      <c r="EB67" s="119"/>
      <c r="EC67" s="119"/>
      <c r="ED67" s="119"/>
      <c r="EE67" s="291" t="str">
        <f t="shared" ref="EE67" si="4122">IF(AND(EE$2=5,SUM(EA67:ED67)&gt;0),ROUND(SUM(EA67:ED67),2),"")</f>
        <v/>
      </c>
      <c r="EF67" s="294"/>
      <c r="EG67" s="119"/>
      <c r="EH67" s="119"/>
      <c r="EI67" s="119"/>
      <c r="EJ67" s="119"/>
      <c r="EK67" s="291" t="str">
        <f t="shared" ref="EK67" si="4123">IF(AND(EK$2=5,SUM(EG67:EJ67)&gt;0),ROUND(SUM(EG67:EJ67),2),"")</f>
        <v/>
      </c>
      <c r="EL67" s="294"/>
      <c r="EM67" s="119"/>
      <c r="EN67" s="119"/>
      <c r="EO67" s="119"/>
      <c r="EP67" s="119"/>
      <c r="EQ67" s="291" t="str">
        <f t="shared" ref="EQ67" si="4124">IF(AND(EQ$2=5,SUM(EM67:EP67)&gt;0),ROUND(SUM(EM67:EP67),2),"")</f>
        <v/>
      </c>
      <c r="ER67" s="294"/>
      <c r="ES67" s="119"/>
      <c r="ET67" s="119"/>
      <c r="EU67" s="119"/>
      <c r="EV67" s="119"/>
      <c r="EW67" s="291" t="str">
        <f t="shared" ref="EW67" si="4125">IF(AND(EW$2=5,SUM(ES67:EV67)&gt;0),ROUND(SUM(ES67:EV67),2),"")</f>
        <v/>
      </c>
      <c r="EX67" s="294"/>
      <c r="EY67" s="119"/>
      <c r="EZ67" s="119"/>
      <c r="FA67" s="119"/>
      <c r="FB67" s="119"/>
      <c r="FC67" s="291" t="str">
        <f t="shared" ref="FC67" si="4126">IF(AND(FC$2=5,SUM(EY67:FB67)&gt;0),ROUND(SUM(EY67:FB67),2),"")</f>
        <v/>
      </c>
      <c r="FD67" s="294"/>
      <c r="FE67" s="119"/>
      <c r="FF67" s="119"/>
      <c r="FG67" s="119"/>
      <c r="FH67" s="119"/>
      <c r="FI67" s="291" t="str">
        <f t="shared" ref="FI67" si="4127">IF(AND(FI$2=5,SUM(FE67:FH67)&gt;0),ROUND(SUM(FE67:FH67),2),"")</f>
        <v/>
      </c>
      <c r="FJ67" s="294"/>
      <c r="FK67" s="119"/>
      <c r="FL67" s="119"/>
      <c r="FM67" s="119"/>
      <c r="FN67" s="119"/>
      <c r="FO67" s="291" t="str">
        <f t="shared" ref="FO67" si="4128">IF(AND(FO$2=5,SUM(FK67:FN67)&gt;0),ROUND(SUM(FK67:FN67),2),"")</f>
        <v/>
      </c>
      <c r="FP67" s="294"/>
      <c r="FQ67" s="119"/>
      <c r="FR67" s="119"/>
      <c r="FS67" s="119"/>
      <c r="FT67" s="119"/>
      <c r="FU67" s="291" t="str">
        <f t="shared" ref="FU67" si="4129">IF(AND(FU$2=5,SUM(FQ67:FT67)&gt;0),ROUND(SUM(FQ67:FT67),2),"")</f>
        <v/>
      </c>
      <c r="FV67" s="294"/>
      <c r="FW67" s="119"/>
      <c r="FX67" s="119"/>
      <c r="FY67" s="119"/>
      <c r="FZ67" s="119"/>
      <c r="GA67" s="291" t="str">
        <f t="shared" ref="GA67" si="4130">IF(AND(GA$2=5,SUM(FW67:FZ67)&gt;0),ROUND(SUM(FW67:FZ67),2),"")</f>
        <v/>
      </c>
      <c r="GB67" s="294"/>
      <c r="GC67" s="119"/>
      <c r="GD67" s="119"/>
      <c r="GE67" s="119"/>
      <c r="GF67" s="119"/>
      <c r="GG67" s="291" t="str">
        <f t="shared" ref="GG67" si="4131">IF(AND(GG$2=5,SUM(GC67:GF67)&gt;0),ROUND(SUM(GC67:GF67),2),"")</f>
        <v/>
      </c>
      <c r="GH67" s="294"/>
      <c r="GI67" s="119"/>
      <c r="GJ67" s="119"/>
      <c r="GK67" s="119"/>
      <c r="GL67" s="119"/>
      <c r="GM67" s="291" t="str">
        <f t="shared" ref="GM67" si="4132">IF(AND(GM$2=5,SUM(GI67:GL67)&gt;0),ROUND(SUM(GI67:GL67),2),"")</f>
        <v/>
      </c>
      <c r="GN67" s="294"/>
      <c r="GO67" s="119"/>
      <c r="GP67" s="119"/>
      <c r="GQ67" s="119"/>
      <c r="GR67" s="119"/>
      <c r="GS67" s="291" t="str">
        <f t="shared" ref="GS67" si="4133">IF(AND(GS$2=5,SUM(GO67:GR67)&gt;0),ROUND(SUM(GO67:GR67),2),"")</f>
        <v/>
      </c>
      <c r="GT67" s="294"/>
      <c r="GU67" s="119"/>
      <c r="GV67" s="119"/>
      <c r="GW67" s="119"/>
      <c r="GX67" s="119"/>
      <c r="GY67" s="291" t="str">
        <f t="shared" ref="GY67" si="4134">IF(AND(GY$2=5,SUM(GU67:GX67)&gt;0),ROUND(SUM(GU67:GX67),2),"")</f>
        <v/>
      </c>
      <c r="GZ67" s="294"/>
      <c r="HA67" s="119"/>
      <c r="HB67" s="119"/>
      <c r="HC67" s="119"/>
      <c r="HD67" s="119"/>
      <c r="HE67" s="291" t="str">
        <f t="shared" ref="HE67" si="4135">IF(AND(HE$2=5,SUM(HA67:HD67)&gt;0),ROUND(SUM(HA67:HD67),2),"")</f>
        <v/>
      </c>
      <c r="HF67" s="294"/>
      <c r="HG67" s="119"/>
      <c r="HH67" s="119"/>
      <c r="HI67" s="119"/>
      <c r="HJ67" s="119"/>
      <c r="HK67" s="291" t="str">
        <f t="shared" ref="HK67" si="4136">IF(AND(HK$2=5,SUM(HG67:HJ67)&gt;0),ROUND(SUM(HG67:HJ67),2),"")</f>
        <v/>
      </c>
      <c r="HL67" s="294"/>
      <c r="HM67" s="119"/>
      <c r="HN67" s="119"/>
      <c r="HO67" s="119"/>
      <c r="HP67" s="119"/>
      <c r="HQ67" s="291" t="str">
        <f t="shared" ref="HQ67" si="4137">IF(AND(HQ$2=5,SUM(HM67:HP67)&gt;0),ROUND(SUM(HM67:HP67),2),"")</f>
        <v/>
      </c>
      <c r="HR67" s="294"/>
      <c r="HS67" s="119"/>
      <c r="HT67" s="119"/>
      <c r="HU67" s="119"/>
      <c r="HV67" s="119"/>
      <c r="HW67" s="291" t="str">
        <f t="shared" ref="HW67" si="4138">IF(AND(HW$2=5,SUM(HS67:HV67)&gt;0),ROUND(SUM(HS67:HV67),2),"")</f>
        <v/>
      </c>
      <c r="HX67" s="294"/>
      <c r="HY67" s="119"/>
      <c r="HZ67" s="119"/>
      <c r="IA67" s="119"/>
      <c r="IB67" s="119"/>
      <c r="IC67" s="291" t="str">
        <f t="shared" ref="IC67" si="4139">IF(AND(IC$2=5,SUM(HY67:IB67)&gt;0),ROUND(SUM(HY67:IB67),2),"")</f>
        <v/>
      </c>
      <c r="ID67" s="294"/>
      <c r="IE67" s="119"/>
      <c r="IF67" s="119"/>
      <c r="IG67" s="119"/>
      <c r="IH67" s="119"/>
      <c r="II67" s="291" t="str">
        <f t="shared" ref="II67" si="4140">IF(AND(II$2=5,SUM(IE67:IH67)&gt;0),ROUND(SUM(IE67:IH67),2),"")</f>
        <v/>
      </c>
      <c r="IJ67" s="294"/>
      <c r="IK67" s="119"/>
      <c r="IL67" s="119"/>
      <c r="IM67" s="119"/>
      <c r="IN67" s="119"/>
      <c r="IO67" s="291" t="str">
        <f t="shared" ref="IO67" si="4141">IF(AND(IO$2=5,SUM(IK67:IN67)&gt;0),ROUND(SUM(IK67:IN67),2),"")</f>
        <v/>
      </c>
      <c r="IP67" s="294"/>
      <c r="IQ67" s="119"/>
      <c r="IR67" s="119"/>
      <c r="IS67" s="119"/>
      <c r="IT67" s="119"/>
      <c r="IU67" s="291" t="str">
        <f t="shared" ref="IU67" si="4142">IF(AND(IU$2=5,SUM(IQ67:IT67)&gt;0),ROUND(SUM(IQ67:IT67),2),"")</f>
        <v/>
      </c>
      <c r="IV67" s="295"/>
      <c r="IW67" s="119"/>
      <c r="IX67" s="119"/>
      <c r="IY67" s="119"/>
      <c r="IZ67" s="119"/>
      <c r="JA67" s="291" t="str">
        <f t="shared" ref="JA67" si="4143">IF(AND(JA$2=5,SUM(IW67:IZ67)&gt;0),ROUND(SUM(IW67:IZ67),2),"")</f>
        <v/>
      </c>
      <c r="JB67" s="295"/>
      <c r="JC67" s="119"/>
      <c r="JD67" s="119"/>
      <c r="JE67" s="119"/>
      <c r="JF67" s="119"/>
      <c r="JG67" s="291" t="str">
        <f t="shared" ref="JG67" si="4144">IF(AND(JG$2=5,SUM(JC67:JF67)&gt;0),ROUND(SUM(JC67:JF67),2),"")</f>
        <v/>
      </c>
      <c r="JH67" s="294"/>
      <c r="JI67" s="119"/>
      <c r="JJ67" s="119"/>
      <c r="JK67" s="119"/>
      <c r="JL67" s="119"/>
      <c r="JM67" s="291" t="str">
        <f t="shared" ref="JM67" si="4145">IF(AND(JM$2=5,SUM(JI67:JL67)&gt;0),ROUND(SUM(JI67:JL67),2),"")</f>
        <v/>
      </c>
      <c r="JN67" s="119"/>
      <c r="JO67" s="119"/>
      <c r="JP67" s="119"/>
      <c r="JQ67" s="119"/>
      <c r="JR67" s="119"/>
      <c r="JS67" s="291" t="str">
        <f t="shared" ref="JS67" si="4146">IF(AND(JS$2=5,SUM(JO67:JR67)&gt;0),ROUND(SUM(JO67:JR67),2),"")</f>
        <v/>
      </c>
      <c r="JT67" s="119"/>
      <c r="JU67" s="119"/>
      <c r="JV67" s="119"/>
      <c r="JW67" s="119"/>
      <c r="JX67" s="119"/>
      <c r="JY67" s="291" t="str">
        <f t="shared" ref="JY67" si="4147">IF(AND(JY$2=5,SUM(JU67:JX67)&gt;0),ROUND(SUM(JU67:JX67),2),"")</f>
        <v/>
      </c>
      <c r="JZ67" s="119"/>
      <c r="KA67" s="119"/>
      <c r="KB67" s="119"/>
      <c r="KC67" s="119"/>
      <c r="KD67" s="119"/>
      <c r="KE67" s="291" t="str">
        <f t="shared" ref="KE67" si="4148">IF(AND(KE$2=5,SUM(KA67:KD67)&gt;0),ROUND(SUM(KA67:KD67),2),"")</f>
        <v/>
      </c>
      <c r="KF67" s="119"/>
      <c r="KG67" s="119"/>
      <c r="KH67" s="119"/>
      <c r="KI67" s="119"/>
      <c r="KJ67" s="119"/>
      <c r="KK67" s="291" t="str">
        <f t="shared" ref="KK67" si="4149">IF(AND(KK$2=5,SUM(KG67:KJ67)&gt;0),ROUND(SUM(KG67:KJ67),2),"")</f>
        <v/>
      </c>
      <c r="KL67" s="119"/>
      <c r="KM67" s="119"/>
      <c r="KN67" s="119"/>
      <c r="KO67" s="119"/>
      <c r="KP67" s="119"/>
      <c r="KQ67" s="291" t="str">
        <f t="shared" ref="KQ67" si="4150">IF(AND(KQ$2=5,SUM(KM67:KP67)&gt;0),ROUND(SUM(KM67:KP67),2),"")</f>
        <v/>
      </c>
      <c r="KR67" s="119"/>
      <c r="KS67" s="119"/>
      <c r="KT67" s="119"/>
      <c r="KU67" s="119"/>
      <c r="KV67" s="119"/>
      <c r="KW67" s="291" t="str">
        <f t="shared" ref="KW67" si="4151">IF(AND(KW$2=5,SUM(KS67:KV67)&gt;0),ROUND(SUM(KS67:KV67),2),"")</f>
        <v/>
      </c>
      <c r="KX67" s="119"/>
      <c r="KY67" s="119"/>
      <c r="KZ67" s="119"/>
      <c r="LA67" s="119"/>
      <c r="LB67" s="119"/>
      <c r="LC67" s="291" t="str">
        <f t="shared" ref="LC67" si="4152">IF(AND(LC$2=5,SUM(KY67:LB67)&gt;0),ROUND(SUM(KY67:LB67),2),"")</f>
        <v/>
      </c>
    </row>
    <row r="68" spans="1:316" s="263" customFormat="1" x14ac:dyDescent="0.2">
      <c r="A68" s="61"/>
      <c r="B68" s="61"/>
      <c r="C68" s="61"/>
      <c r="D68" s="61"/>
      <c r="E68" s="61"/>
      <c r="F68" s="62" t="s">
        <v>85</v>
      </c>
      <c r="G68" s="297"/>
      <c r="J68" s="298" t="s">
        <v>68</v>
      </c>
      <c r="K68" s="299"/>
      <c r="L68" s="299"/>
      <c r="M68" s="299"/>
      <c r="N68" s="300"/>
      <c r="O68" s="299"/>
      <c r="Q68" s="263" t="str">
        <f>IF(AND(ISNUMBER(U67),U67&gt;0,ISNUMBER(U69),U69&gt;0),"Use % of sales OR # of sales, not both",IF(AND(ISNUMBER(U67),U67&lt;&gt;1),"Total does not equal 100%",IF(AND(ISNUMBER(U69),U69&lt;&gt;Q64),"Total does not equal expected sales above","")))</f>
        <v/>
      </c>
      <c r="T68" s="301"/>
      <c r="U68" s="302"/>
      <c r="V68" s="303"/>
      <c r="W68" s="263" t="str">
        <f t="shared" ref="W68" si="4153">IF(AND(ISNUMBER(AA67),AA67&gt;0,ISNUMBER(AA69),AA69&gt;0),"Use % of sales OR # of sales, not both",IF(AND(ISNUMBER(AA67),AA67&lt;&gt;1),"Total does not equal 100%",IF(AND(ISNUMBER(AA69),AA69&lt;&gt;W64),"Total does not equal expected sales above","")))</f>
        <v/>
      </c>
      <c r="Z68" s="304"/>
      <c r="AA68" s="302"/>
      <c r="AB68" s="303"/>
      <c r="AC68" s="263" t="str">
        <f t="shared" ref="AC68" si="4154">IF(AND(ISNUMBER(AG67),AG67&gt;0,ISNUMBER(AG69),AG69&gt;0),"Use % of sales OR # of sales, not both",IF(AND(ISNUMBER(AG67),AG67&lt;&gt;1),"Total does not equal 100%",IF(AND(ISNUMBER(AG69),AG69&lt;&gt;AC64),"Total does not equal expected sales above","")))</f>
        <v/>
      </c>
      <c r="AF68" s="301"/>
      <c r="AG68" s="302"/>
      <c r="AH68" s="303"/>
      <c r="AI68" s="305" t="str">
        <f t="shared" ref="AI68" si="4155">IF(AND(ISNUMBER(AM67),AM67&gt;0,ISNUMBER(AM69),AM69&gt;0),"Use % of sales OR # of sales, not both",IF(AND(ISNUMBER(AM67),AM67&lt;&gt;1),"Total does not equal 100%",IF(AND(ISNUMBER(AM69),AM69&lt;&gt;AI64),"Total does not equal expected sales above","")))</f>
        <v/>
      </c>
      <c r="AJ68" s="305"/>
      <c r="AK68" s="305"/>
      <c r="AL68" s="304"/>
      <c r="AM68" s="306"/>
      <c r="AN68" s="301"/>
      <c r="AO68" s="305" t="str">
        <f t="shared" ref="AO68" si="4156">IF(AND(ISNUMBER(AS67),AS67&gt;0,ISNUMBER(AS69),AS69&gt;0),"Use % of sales OR # of sales, not both",IF(AND(ISNUMBER(AS67),AS67&lt;&gt;1),"Total does not equal 100%",IF(AND(ISNUMBER(AS69),AS69&lt;&gt;AO64),"Total does not equal expected sales above","")))</f>
        <v/>
      </c>
      <c r="AP68" s="305"/>
      <c r="AQ68" s="305"/>
      <c r="AR68" s="304"/>
      <c r="AS68" s="306"/>
      <c r="AT68" s="301"/>
      <c r="AU68" s="305" t="str">
        <f t="shared" ref="AU68" si="4157">IF(AND(ISNUMBER(AY67),AY67&gt;0,ISNUMBER(AY69),AY69&gt;0),"Use % of sales OR # of sales, not both",IF(AND(ISNUMBER(AY67),AY67&lt;&gt;1),"Total does not equal 100%",IF(AND(ISNUMBER(AY69),AY69&lt;&gt;AU64),"Total does not equal expected sales above","")))</f>
        <v/>
      </c>
      <c r="AV68" s="305"/>
      <c r="AW68" s="305"/>
      <c r="AX68" s="304"/>
      <c r="AY68" s="306"/>
      <c r="AZ68" s="301"/>
      <c r="BA68" s="305" t="str">
        <f t="shared" ref="BA68" si="4158">IF(AND(ISNUMBER(BE67),BE67&gt;0,ISNUMBER(BE69),BE69&gt;0),"Use % of sales OR # of sales, not both",IF(AND(ISNUMBER(BE67),BE67&lt;&gt;1),"Total does not equal 100%",IF(AND(ISNUMBER(BE69),BE69&lt;&gt;BA64),"Total does not equal expected sales above","")))</f>
        <v/>
      </c>
      <c r="BB68" s="305"/>
      <c r="BC68" s="305"/>
      <c r="BD68" s="304"/>
      <c r="BE68" s="306"/>
      <c r="BF68" s="301"/>
      <c r="BG68" s="305" t="str">
        <f t="shared" ref="BG68" si="4159">IF(AND(ISNUMBER(BK67),BK67&gt;0,ISNUMBER(BK69),BK69&gt;0),"Use % of sales OR # of sales, not both",IF(AND(ISNUMBER(BK67),BK67&lt;&gt;1),"Total does not equal 100%",IF(AND(ISNUMBER(BK69),BK69&lt;&gt;BG64),"Total does not equal expected sales above","")))</f>
        <v/>
      </c>
      <c r="BH68" s="305"/>
      <c r="BI68" s="305"/>
      <c r="BJ68" s="304"/>
      <c r="BK68" s="306"/>
      <c r="BL68" s="301"/>
      <c r="BM68" s="305" t="str">
        <f t="shared" ref="BM68" si="4160">IF(AND(ISNUMBER(BQ67),BQ67&gt;0,ISNUMBER(BQ69),BQ69&gt;0),"Use % of sales OR # of sales, not both",IF(AND(ISNUMBER(BQ67),BQ67&lt;&gt;1),"Total does not equal 100%",IF(AND(ISNUMBER(BQ69),BQ69&lt;&gt;BM64),"Total does not equal expected sales above","")))</f>
        <v/>
      </c>
      <c r="BN68" s="305"/>
      <c r="BO68" s="305"/>
      <c r="BP68" s="304"/>
      <c r="BQ68" s="306"/>
      <c r="BR68" s="301"/>
      <c r="BS68" s="305" t="str">
        <f t="shared" ref="BS68" si="4161">IF(AND(ISNUMBER(BW67),BW67&gt;0,ISNUMBER(BW69),BW69&gt;0),"Use % of sales OR # of sales, not both",IF(AND(ISNUMBER(BW67),BW67&lt;&gt;1),"Total does not equal 100%",IF(AND(ISNUMBER(BW69),BW69&lt;&gt;BS64),"Total does not equal expected sales above","")))</f>
        <v/>
      </c>
      <c r="BT68" s="305"/>
      <c r="BU68" s="305"/>
      <c r="BV68" s="304"/>
      <c r="BW68" s="306"/>
      <c r="BX68" s="301"/>
      <c r="BY68" s="263" t="str">
        <f t="shared" ref="BY68" si="4162">IF(AND(ISNUMBER(CC67),CC67&gt;0,ISNUMBER(CC69),CC69&gt;0),"Use % of sales OR # of sales, not both",IF(AND(ISNUMBER(CC67),CC67&lt;&gt;1),"Total does not equal 100%",IF(AND(ISNUMBER(CC69),CC69&lt;&gt;BY64),"Total does not equal expected sales above","")))</f>
        <v/>
      </c>
      <c r="CB68" s="301"/>
      <c r="CC68" s="306"/>
      <c r="CD68" s="301"/>
      <c r="CE68" s="263" t="str">
        <f t="shared" ref="CE68" si="4163">IF(AND(ISNUMBER(CI67),CI67&gt;0,ISNUMBER(CI69),CI69&gt;0),"Use % of sales OR # of sales, not both",IF(AND(ISNUMBER(CI67),CI67&lt;&gt;1),"Total does not equal 100%",IF(AND(ISNUMBER(CI69),CI69&lt;&gt;CE64),"Total does not equal expected sales above","")))</f>
        <v/>
      </c>
      <c r="CH68" s="301"/>
      <c r="CI68" s="306"/>
      <c r="CJ68" s="301"/>
      <c r="CK68" s="263" t="str">
        <f t="shared" ref="CK68" si="4164">IF(AND(ISNUMBER(CO67),CO67&gt;0,ISNUMBER(CO69),CO69&gt;0),"Use % of sales OR # of sales, not both",IF(AND(ISNUMBER(CO67),CO67&lt;&gt;1),"Total does not equal 100%",IF(AND(ISNUMBER(CO69),CO69&lt;&gt;CK64),"Total does not equal expected sales above","")))</f>
        <v/>
      </c>
      <c r="CN68" s="301"/>
      <c r="CO68" s="306"/>
      <c r="CP68" s="301"/>
      <c r="CQ68" s="263" t="str">
        <f t="shared" ref="CQ68" si="4165">IF(AND(ISNUMBER(CU67),CU67&gt;0,ISNUMBER(CU69),CU69&gt;0),"Use % of sales OR # of sales, not both",IF(AND(ISNUMBER(CU67),CU67&lt;&gt;1),"Total does not equal 100%",IF(AND(ISNUMBER(CU69),CU69&lt;&gt;CQ64),"Total does not equal expected sales above","")))</f>
        <v/>
      </c>
      <c r="CT68" s="301"/>
      <c r="CU68" s="306"/>
      <c r="CV68" s="301"/>
      <c r="CW68" s="263" t="str">
        <f t="shared" ref="CW68" si="4166">IF(AND(ISNUMBER(DA67),DA67&gt;0,ISNUMBER(DA69),DA69&gt;0),"Use % of sales OR # of sales, not both",IF(AND(ISNUMBER(DA67),DA67&lt;&gt;1),"Total does not equal 100%",IF(AND(ISNUMBER(DA69),DA69&lt;&gt;CW64),"Total does not equal expected sales above","")))</f>
        <v/>
      </c>
      <c r="CZ68" s="301"/>
      <c r="DA68" s="306"/>
      <c r="DB68" s="301"/>
      <c r="DC68" s="263" t="str">
        <f t="shared" ref="DC68" si="4167">IF(AND(ISNUMBER(DG67),DG67&gt;0,ISNUMBER(DG69),DG69&gt;0),"Use % of sales OR # of sales, not both",IF(AND(ISNUMBER(DG67),DG67&lt;&gt;1),"Total does not equal 100%",IF(AND(ISNUMBER(DG69),DG69&lt;&gt;DC64),"Total does not equal expected sales above","")))</f>
        <v/>
      </c>
      <c r="DF68" s="301"/>
      <c r="DG68" s="306"/>
      <c r="DH68" s="301"/>
      <c r="DI68" s="263" t="str">
        <f t="shared" ref="DI68" si="4168">IF(AND(ISNUMBER(DM67),DM67&gt;0,ISNUMBER(DM69),DM69&gt;0),"Use % of sales OR # of sales, not both",IF(AND(ISNUMBER(DM67),DM67&lt;&gt;1),"Total does not equal 100%",IF(AND(ISNUMBER(DM69),DM69&lt;&gt;DI64),"Total does not equal expected sales above","")))</f>
        <v/>
      </c>
      <c r="DL68" s="301"/>
      <c r="DM68" s="306"/>
      <c r="DN68" s="301"/>
      <c r="DO68" s="263" t="str">
        <f t="shared" ref="DO68" si="4169">IF(AND(ISNUMBER(DS67),DS67&gt;0,ISNUMBER(DS69),DS69&gt;0),"Use % of sales OR # of sales, not both",IF(AND(ISNUMBER(DS67),DS67&lt;&gt;1),"Total does not equal 100%",IF(AND(ISNUMBER(DS69),DS69&lt;&gt;DO64),"Total does not equal expected sales above","")))</f>
        <v/>
      </c>
      <c r="DR68" s="301"/>
      <c r="DS68" s="306"/>
      <c r="DT68" s="301"/>
      <c r="DU68" s="263" t="str">
        <f t="shared" ref="DU68" si="4170">IF(AND(ISNUMBER(DY67),DY67&gt;0,ISNUMBER(DY69),DY69&gt;0),"Use % of sales OR # of sales, not both",IF(AND(ISNUMBER(DY67),DY67&lt;&gt;1),"Total does not equal 100%",IF(AND(ISNUMBER(DY69),DY69&lt;&gt;DU64),"Total does not equal expected sales above","")))</f>
        <v/>
      </c>
      <c r="DX68" s="301"/>
      <c r="DY68" s="306"/>
      <c r="DZ68" s="301"/>
      <c r="EA68" s="263" t="str">
        <f t="shared" ref="EA68" si="4171">IF(AND(ISNUMBER(EE67),EE67&gt;0,ISNUMBER(EE69),EE69&gt;0),"Use % of sales OR # of sales, not both",IF(AND(ISNUMBER(EE67),EE67&lt;&gt;1),"Total does not equal 100%",IF(AND(ISNUMBER(EE69),EE69&lt;&gt;EA64),"Total does not equal expected sales above","")))</f>
        <v/>
      </c>
      <c r="ED68" s="301"/>
      <c r="EE68" s="306"/>
      <c r="EF68" s="301"/>
      <c r="EG68" s="263" t="str">
        <f t="shared" ref="EG68" si="4172">IF(AND(ISNUMBER(EK67),EK67&gt;0,ISNUMBER(EK69),EK69&gt;0),"Use % of sales OR # of sales, not both",IF(AND(ISNUMBER(EK67),EK67&lt;&gt;1),"Total does not equal 100%",IF(AND(ISNUMBER(EK69),EK69&lt;&gt;EG64),"Total does not equal expected sales above","")))</f>
        <v/>
      </c>
      <c r="EJ68" s="301"/>
      <c r="EK68" s="306"/>
      <c r="EL68" s="301"/>
      <c r="EM68" s="263" t="str">
        <f t="shared" ref="EM68" si="4173">IF(AND(ISNUMBER(EQ67),EQ67&gt;0,ISNUMBER(EQ69),EQ69&gt;0),"Use % of sales OR # of sales, not both",IF(AND(ISNUMBER(EQ67),EQ67&lt;&gt;1),"Total does not equal 100%",IF(AND(ISNUMBER(EQ69),EQ69&lt;&gt;EM64),"Total does not equal expected sales above","")))</f>
        <v/>
      </c>
      <c r="EP68" s="301"/>
      <c r="EQ68" s="306"/>
      <c r="ER68" s="301"/>
      <c r="ES68" s="263" t="str">
        <f t="shared" ref="ES68" si="4174">IF(AND(ISNUMBER(EW67),EW67&gt;0,ISNUMBER(EW69),EW69&gt;0),"Use % of sales OR # of sales, not both",IF(AND(ISNUMBER(EW67),EW67&lt;&gt;1),"Total does not equal 100%",IF(AND(ISNUMBER(EW69),EW69&lt;&gt;ES64),"Total does not equal expected sales above","")))</f>
        <v/>
      </c>
      <c r="EV68" s="301"/>
      <c r="EW68" s="306"/>
      <c r="EX68" s="301"/>
      <c r="EY68" s="263" t="str">
        <f t="shared" ref="EY68" si="4175">IF(AND(ISNUMBER(FC67),FC67&gt;0,ISNUMBER(FC69),FC69&gt;0),"Use % of sales OR # of sales, not both",IF(AND(ISNUMBER(FC67),FC67&lt;&gt;1),"Total does not equal 100%",IF(AND(ISNUMBER(FC69),FC69&lt;&gt;EY64),"Total does not equal expected sales above","")))</f>
        <v/>
      </c>
      <c r="FB68" s="301"/>
      <c r="FC68" s="306"/>
      <c r="FD68" s="301"/>
      <c r="FE68" s="263" t="str">
        <f t="shared" ref="FE68" si="4176">IF(AND(ISNUMBER(FI67),FI67&gt;0,ISNUMBER(FI69),FI69&gt;0),"Use % of sales OR # of sales, not both",IF(AND(ISNUMBER(FI67),FI67&lt;&gt;1),"Total does not equal 100%",IF(AND(ISNUMBER(FI69),FI69&lt;&gt;FE64),"Total does not equal expected sales above","")))</f>
        <v/>
      </c>
      <c r="FH68" s="301"/>
      <c r="FI68" s="306"/>
      <c r="FJ68" s="301"/>
      <c r="FK68" s="263" t="str">
        <f t="shared" ref="FK68" si="4177">IF(AND(ISNUMBER(FO67),FO67&gt;0,ISNUMBER(FO69),FO69&gt;0),"Use % of sales OR # of sales, not both",IF(AND(ISNUMBER(FO67),FO67&lt;&gt;1),"Total does not equal 100%",IF(AND(ISNUMBER(FO69),FO69&lt;&gt;FK64),"Total does not equal expected sales above","")))</f>
        <v/>
      </c>
      <c r="FN68" s="301"/>
      <c r="FO68" s="306"/>
      <c r="FP68" s="301"/>
      <c r="FQ68" s="263" t="str">
        <f t="shared" ref="FQ68" si="4178">IF(AND(ISNUMBER(FU67),FU67&gt;0,ISNUMBER(FU69),FU69&gt;0),"Use % of sales OR # of sales, not both",IF(AND(ISNUMBER(FU67),FU67&lt;&gt;1),"Total does not equal 100%",IF(AND(ISNUMBER(FU69),FU69&lt;&gt;FQ64),"Total does not equal expected sales above","")))</f>
        <v/>
      </c>
      <c r="FT68" s="301"/>
      <c r="FU68" s="306"/>
      <c r="FV68" s="301"/>
      <c r="FW68" s="263" t="str">
        <f t="shared" ref="FW68" si="4179">IF(AND(ISNUMBER(GA67),GA67&gt;0,ISNUMBER(GA69),GA69&gt;0),"Use % of sales OR # of sales, not both",IF(AND(ISNUMBER(GA67),GA67&lt;&gt;1),"Total does not equal 100%",IF(AND(ISNUMBER(GA69),GA69&lt;&gt;FW64),"Total does not equal expected sales above","")))</f>
        <v/>
      </c>
      <c r="FZ68" s="301"/>
      <c r="GA68" s="306"/>
      <c r="GB68" s="301"/>
      <c r="GC68" s="263" t="str">
        <f t="shared" ref="GC68" si="4180">IF(AND(ISNUMBER(GG67),GG67&gt;0,ISNUMBER(GG69),GG69&gt;0),"Use % of sales OR # of sales, not both",IF(AND(ISNUMBER(GG67),GG67&lt;&gt;1),"Total does not equal 100%",IF(AND(ISNUMBER(GG69),GG69&lt;&gt;GC64),"Total does not equal expected sales above","")))</f>
        <v/>
      </c>
      <c r="GF68" s="301"/>
      <c r="GG68" s="306"/>
      <c r="GH68" s="301"/>
      <c r="GI68" s="263" t="str">
        <f t="shared" ref="GI68" si="4181">IF(AND(ISNUMBER(GM67),GM67&gt;0,ISNUMBER(GM69),GM69&gt;0),"Use % of sales OR # of sales, not both",IF(AND(ISNUMBER(GM67),GM67&lt;&gt;1),"Total does not equal 100%",IF(AND(ISNUMBER(GM69),GM69&lt;&gt;GI64),"Total does not equal expected sales above","")))</f>
        <v/>
      </c>
      <c r="GL68" s="301"/>
      <c r="GM68" s="306"/>
      <c r="GN68" s="301"/>
      <c r="GO68" s="263" t="str">
        <f t="shared" ref="GO68" si="4182">IF(AND(ISNUMBER(GS67),GS67&gt;0,ISNUMBER(GS69),GS69&gt;0),"Use % of sales OR # of sales, not both",IF(AND(ISNUMBER(GS67),GS67&lt;&gt;1),"Total does not equal 100%",IF(AND(ISNUMBER(GS69),GS69&lt;&gt;GO64),"Total does not equal expected sales above","")))</f>
        <v/>
      </c>
      <c r="GR68" s="301"/>
      <c r="GS68" s="306"/>
      <c r="GT68" s="301"/>
      <c r="GU68" s="263" t="str">
        <f t="shared" ref="GU68" si="4183">IF(AND(ISNUMBER(GY67),GY67&gt;0,ISNUMBER(GY69),GY69&gt;0),"Use % of sales OR # of sales, not both",IF(AND(ISNUMBER(GY67),GY67&lt;&gt;1),"Total does not equal 100%",IF(AND(ISNUMBER(GY69),GY69&lt;&gt;GU64),"Total does not equal expected sales above","")))</f>
        <v/>
      </c>
      <c r="GX68" s="301"/>
      <c r="GY68" s="306"/>
      <c r="GZ68" s="301"/>
      <c r="HA68" s="263" t="str">
        <f t="shared" ref="HA68" si="4184">IF(AND(ISNUMBER(HE67),HE67&gt;0,ISNUMBER(HE69),HE69&gt;0),"Use % of sales OR # of sales, not both",IF(AND(ISNUMBER(HE67),HE67&lt;&gt;1),"Total does not equal 100%",IF(AND(ISNUMBER(HE69),HE69&lt;&gt;HA64),"Total does not equal expected sales above","")))</f>
        <v/>
      </c>
      <c r="HD68" s="301"/>
      <c r="HE68" s="306"/>
      <c r="HF68" s="301"/>
      <c r="HG68" s="263" t="str">
        <f t="shared" ref="HG68" si="4185">IF(AND(ISNUMBER(HK67),HK67&gt;0,ISNUMBER(HK69),HK69&gt;0),"Use % of sales OR # of sales, not both",IF(AND(ISNUMBER(HK67),HK67&lt;&gt;1),"Total does not equal 100%",IF(AND(ISNUMBER(HK69),HK69&lt;&gt;HG64),"Total does not equal expected sales above","")))</f>
        <v/>
      </c>
      <c r="HJ68" s="301"/>
      <c r="HK68" s="306"/>
      <c r="HL68" s="301"/>
      <c r="HM68" s="263" t="str">
        <f t="shared" ref="HM68" si="4186">IF(AND(ISNUMBER(HQ67),HQ67&gt;0,ISNUMBER(HQ69),HQ69&gt;0),"Use % of sales OR # of sales, not both",IF(AND(ISNUMBER(HQ67),HQ67&lt;&gt;1),"Total does not equal 100%",IF(AND(ISNUMBER(HQ69),HQ69&lt;&gt;HM64),"Total does not equal expected sales above","")))</f>
        <v/>
      </c>
      <c r="HP68" s="301"/>
      <c r="HQ68" s="306"/>
      <c r="HR68" s="301"/>
      <c r="HS68" s="263" t="str">
        <f t="shared" ref="HS68" si="4187">IF(AND(ISNUMBER(HW67),HW67&gt;0,ISNUMBER(HW69),HW69&gt;0),"Use % of sales OR # of sales, not both",IF(AND(ISNUMBER(HW67),HW67&lt;&gt;1),"Total does not equal 100%",IF(AND(ISNUMBER(HW69),HW69&lt;&gt;HS64),"Total does not equal expected sales above","")))</f>
        <v/>
      </c>
      <c r="HV68" s="301"/>
      <c r="HW68" s="306"/>
      <c r="HX68" s="301"/>
      <c r="HY68" s="263" t="str">
        <f t="shared" ref="HY68" si="4188">IF(AND(ISNUMBER(IC67),IC67&gt;0,ISNUMBER(IC69),IC69&gt;0),"Use % of sales OR # of sales, not both",IF(AND(ISNUMBER(IC67),IC67&lt;&gt;1),"Total does not equal 100%",IF(AND(ISNUMBER(IC69),IC69&lt;&gt;HY64),"Total does not equal expected sales above","")))</f>
        <v/>
      </c>
      <c r="IB68" s="301"/>
      <c r="IC68" s="306"/>
      <c r="ID68" s="301"/>
      <c r="IE68" s="263" t="str">
        <f t="shared" ref="IE68" si="4189">IF(AND(ISNUMBER(II67),II67&gt;0,ISNUMBER(II69),II69&gt;0),"Use % of sales OR # of sales, not both",IF(AND(ISNUMBER(II67),II67&lt;&gt;1),"Total does not equal 100%",IF(AND(ISNUMBER(II69),II69&lt;&gt;IE64),"Total does not equal expected sales above","")))</f>
        <v/>
      </c>
      <c r="IH68" s="301"/>
      <c r="II68" s="306"/>
      <c r="IJ68" s="301"/>
      <c r="IK68" s="263" t="str">
        <f t="shared" ref="IK68" si="4190">IF(AND(ISNUMBER(IO67),IO67&gt;0,ISNUMBER(IO69),IO69&gt;0),"Use % of sales OR # of sales, not both",IF(AND(ISNUMBER(IO67),IO67&lt;&gt;1),"Total does not equal 100%",IF(AND(ISNUMBER(IO69),IO69&lt;&gt;IK64),"Total does not equal expected sales above","")))</f>
        <v/>
      </c>
      <c r="IN68" s="301"/>
      <c r="IO68" s="306"/>
      <c r="IP68" s="301"/>
      <c r="IQ68" s="263" t="str">
        <f t="shared" ref="IQ68" si="4191">IF(AND(ISNUMBER(IU67),IU67&gt;0,ISNUMBER(IU69),IU69&gt;0),"Use % of sales OR # of sales, not both",IF(AND(ISNUMBER(IU67),IU67&lt;&gt;1),"Total does not equal 100%",IF(AND(ISNUMBER(IU69),IU69&lt;&gt;IQ64),"Total does not equal expected sales above","")))</f>
        <v/>
      </c>
      <c r="IT68" s="301"/>
      <c r="IU68" s="306"/>
      <c r="IV68" s="301"/>
      <c r="IW68" s="263" t="str">
        <f t="shared" ref="IW68" si="4192">IF(AND(ISNUMBER(JA67),JA67&gt;0,ISNUMBER(JA69),JA69&gt;0),"Use % of sales OR # of sales, not both",IF(AND(ISNUMBER(JA67),JA67&lt;&gt;1),"Total does not equal 100%",IF(AND(ISNUMBER(JA69),JA69&lt;&gt;IW64),"Total does not equal expected sales above","")))</f>
        <v/>
      </c>
      <c r="IZ68" s="301"/>
      <c r="JA68" s="306"/>
      <c r="JB68" s="301"/>
      <c r="JC68" s="263" t="str">
        <f t="shared" ref="JC68" si="4193">IF(AND(ISNUMBER(JG67),JG67&gt;0,ISNUMBER(JG69),JG69&gt;0),"Use % of sales OR # of sales, not both",IF(AND(ISNUMBER(JG67),JG67&lt;&gt;1),"Total does not equal 100%",IF(AND(ISNUMBER(JG69),JG69&lt;&gt;JC64),"Total does not equal expected sales above","")))</f>
        <v/>
      </c>
      <c r="JF68" s="301"/>
      <c r="JG68" s="306"/>
      <c r="JH68" s="301"/>
      <c r="JI68" s="263" t="str">
        <f t="shared" ref="JI68" si="4194">IF(AND(ISNUMBER(JM67),JM67&gt;0,ISNUMBER(JM69),JM69&gt;0),"Use % of sales OR # of sales, not both",IF(AND(ISNUMBER(JM67),JM67&lt;&gt;1),"Total does not equal 100%",IF(AND(ISNUMBER(JM69),JM69&lt;&gt;JI64),"Total does not equal expected sales above","")))</f>
        <v/>
      </c>
      <c r="JL68" s="301"/>
      <c r="JM68" s="306"/>
      <c r="JN68" s="301"/>
      <c r="JO68" s="263" t="str">
        <f t="shared" ref="JO68" si="4195">IF(AND(ISNUMBER(JS67),JS67&gt;0,ISNUMBER(JS69),JS69&gt;0),"Use % of sales OR # of sales, not both",IF(AND(ISNUMBER(JS67),JS67&lt;&gt;1),"Total does not equal 100%",IF(AND(ISNUMBER(JS69),JS69&lt;&gt;JO64),"Total does not equal expected sales above","")))</f>
        <v/>
      </c>
      <c r="JR68" s="301"/>
      <c r="JS68" s="306"/>
      <c r="JT68" s="301"/>
      <c r="JU68" s="263" t="str">
        <f t="shared" ref="JU68" si="4196">IF(AND(ISNUMBER(JY67),JY67&gt;0,ISNUMBER(JY69),JY69&gt;0),"Use % of sales OR # of sales, not both",IF(AND(ISNUMBER(JY67),JY67&lt;&gt;1),"Total does not equal 100%",IF(AND(ISNUMBER(JY69),JY69&lt;&gt;JU64),"Total does not equal expected sales above","")))</f>
        <v/>
      </c>
      <c r="JX68" s="301"/>
      <c r="JY68" s="306"/>
      <c r="JZ68" s="301"/>
      <c r="KA68" s="263" t="str">
        <f t="shared" ref="KA68" si="4197">IF(AND(ISNUMBER(KE67),KE67&gt;0,ISNUMBER(KE69),KE69&gt;0),"Use % of sales OR # of sales, not both",IF(AND(ISNUMBER(KE67),KE67&lt;&gt;1),"Total does not equal 100%",IF(AND(ISNUMBER(KE69),KE69&lt;&gt;KA64),"Total does not equal expected sales above","")))</f>
        <v/>
      </c>
      <c r="KD68" s="301"/>
      <c r="KE68" s="306"/>
      <c r="KF68" s="301"/>
      <c r="KG68" s="263" t="str">
        <f t="shared" ref="KG68" si="4198">IF(AND(ISNUMBER(KK67),KK67&gt;0,ISNUMBER(KK69),KK69&gt;0),"Use % of sales OR # of sales, not both",IF(AND(ISNUMBER(KK67),KK67&lt;&gt;1),"Total does not equal 100%",IF(AND(ISNUMBER(KK69),KK69&lt;&gt;KG64),"Total does not equal expected sales above","")))</f>
        <v/>
      </c>
      <c r="KJ68" s="301"/>
      <c r="KK68" s="306"/>
      <c r="KL68" s="301"/>
      <c r="KM68" s="263" t="str">
        <f t="shared" ref="KM68" si="4199">IF(AND(ISNUMBER(KQ67),KQ67&gt;0,ISNUMBER(KQ69),KQ69&gt;0),"Use % of sales OR # of sales, not both",IF(AND(ISNUMBER(KQ67),KQ67&lt;&gt;1),"Total does not equal 100%",IF(AND(ISNUMBER(KQ69),KQ69&lt;&gt;KM64),"Total does not equal expected sales above","")))</f>
        <v/>
      </c>
      <c r="KP68" s="301"/>
      <c r="KQ68" s="306"/>
      <c r="KR68" s="301"/>
      <c r="KS68" s="263" t="str">
        <f t="shared" ref="KS68" si="4200">IF(AND(ISNUMBER(KW67),KW67&gt;0,ISNUMBER(KW69),KW69&gt;0),"Use % of sales OR # of sales, not both",IF(AND(ISNUMBER(KW67),KW67&lt;&gt;1),"Total does not equal 100%",IF(AND(ISNUMBER(KW69),KW69&lt;&gt;KS64),"Total does not equal expected sales above","")))</f>
        <v/>
      </c>
      <c r="KV68" s="301"/>
      <c r="KW68" s="306"/>
      <c r="KX68" s="301"/>
      <c r="KY68" s="263" t="str">
        <f t="shared" ref="KY68" si="4201">IF(AND(ISNUMBER(LC67),LC67&gt;0,ISNUMBER(LC69),LC69&gt;0),"Use % of sales OR # of sales, not both",IF(AND(ISNUMBER(LC67),LC67&lt;&gt;1),"Total does not equal 100%",IF(AND(ISNUMBER(LC69),LC69&lt;&gt;KY64),"Total does not equal expected sales above","")))</f>
        <v/>
      </c>
      <c r="LB68" s="301"/>
      <c r="LC68" s="306"/>
      <c r="LD68" s="301"/>
    </row>
    <row r="69" spans="1:316" s="309" customFormat="1" x14ac:dyDescent="0.2">
      <c r="A69" s="307"/>
      <c r="B69" s="307"/>
      <c r="C69" s="307"/>
      <c r="D69" s="307"/>
      <c r="E69" s="307"/>
      <c r="F69" s="307" t="s">
        <v>85</v>
      </c>
      <c r="G69" s="308"/>
      <c r="I69" s="309" t="s">
        <v>69</v>
      </c>
      <c r="K69" s="310"/>
      <c r="L69" s="1120" t="str">
        <f>IF(AND(L59="Step Complete",COUNTIF(72:72,"Y")='Part A - Inputs - Sample'!R9),"Step Complete","")</f>
        <v>Step Complete</v>
      </c>
      <c r="M69" s="1120"/>
      <c r="N69" s="311"/>
      <c r="O69" s="310"/>
      <c r="P69" s="312"/>
      <c r="Q69" s="570"/>
      <c r="R69" s="570"/>
      <c r="S69" s="570"/>
      <c r="T69" s="570"/>
      <c r="U69" s="313" t="str">
        <f>IF(U$2=5,IF(SUM(Q69:T69)&gt;0,ROUND(SUM(Q69:T69),2),""),"")</f>
        <v/>
      </c>
      <c r="V69" s="314"/>
      <c r="W69" s="570"/>
      <c r="X69" s="570"/>
      <c r="Y69" s="570"/>
      <c r="Z69" s="571"/>
      <c r="AA69" s="313" t="str">
        <f>IF(AA$2=5,IF(SUM(W69:Z69)&gt;0,ROUND(SUM(W69:Z69),2),""),"")</f>
        <v/>
      </c>
      <c r="AB69" s="315"/>
      <c r="AC69" s="570"/>
      <c r="AD69" s="570"/>
      <c r="AE69" s="570"/>
      <c r="AF69" s="570"/>
      <c r="AG69" s="313" t="str">
        <f>IF(AG$2=5,IF(SUM(AC69:AF69)&gt;0,ROUND(SUM(AC69:AF69),2),""),"")</f>
        <v/>
      </c>
      <c r="AH69" s="315"/>
      <c r="AI69" s="849"/>
      <c r="AJ69" s="849"/>
      <c r="AK69" s="849"/>
      <c r="AL69" s="849"/>
      <c r="AM69" s="316" t="str">
        <f>IF(AM$2=5,IF(SUM(AI69:AL69)&gt;0,ROUND(SUM(AI69:AL69),2),""),"")</f>
        <v/>
      </c>
      <c r="AN69" s="317"/>
      <c r="AO69" s="849"/>
      <c r="AP69" s="849"/>
      <c r="AQ69" s="849"/>
      <c r="AR69" s="849"/>
      <c r="AS69" s="316" t="str">
        <f t="shared" ref="AS69" si="4202">IF(AS$2=5,IF(SUM(AO69:AR69)&gt;0,ROUND(SUM(AO69:AR69),2),""),"")</f>
        <v/>
      </c>
      <c r="AT69" s="317"/>
      <c r="AU69" s="849"/>
      <c r="AV69" s="849"/>
      <c r="AW69" s="849"/>
      <c r="AX69" s="849"/>
      <c r="AY69" s="316" t="str">
        <f t="shared" ref="AY69" si="4203">IF(AY$2=5,IF(SUM(AU69:AX69)&gt;0,ROUND(SUM(AU69:AX69),2),""),"")</f>
        <v/>
      </c>
      <c r="AZ69" s="317"/>
      <c r="BA69" s="849"/>
      <c r="BB69" s="849"/>
      <c r="BC69" s="849"/>
      <c r="BD69" s="849"/>
      <c r="BE69" s="316" t="str">
        <f t="shared" ref="BE69" si="4204">IF(BE$2=5,IF(SUM(BA69:BD69)&gt;0,ROUND(SUM(BA69:BD69),2),""),"")</f>
        <v/>
      </c>
      <c r="BF69" s="317"/>
      <c r="BG69" s="849"/>
      <c r="BH69" s="849"/>
      <c r="BI69" s="849"/>
      <c r="BJ69" s="849"/>
      <c r="BK69" s="316" t="str">
        <f t="shared" ref="BK69" si="4205">IF(BK$2=5,IF(SUM(BG69:BJ69)&gt;0,ROUND(SUM(BG69:BJ69),2),""),"")</f>
        <v/>
      </c>
      <c r="BL69" s="317"/>
      <c r="BM69" s="849"/>
      <c r="BN69" s="849"/>
      <c r="BO69" s="849"/>
      <c r="BP69" s="849"/>
      <c r="BQ69" s="316" t="str">
        <f t="shared" ref="BQ69" si="4206">IF(BQ$2=5,IF(SUM(BM69:BP69)&gt;0,ROUND(SUM(BM69:BP69),2),""),"")</f>
        <v/>
      </c>
      <c r="BR69" s="317"/>
      <c r="BS69" s="849"/>
      <c r="BT69" s="849"/>
      <c r="BU69" s="849"/>
      <c r="BV69" s="849"/>
      <c r="BW69" s="316" t="str">
        <f t="shared" ref="BW69" si="4207">IF(BW$2=5,IF(SUM(BS69:BV69)&gt;0,ROUND(SUM(BS69:BV69),2),""),"")</f>
        <v/>
      </c>
      <c r="BX69" s="317"/>
      <c r="BY69" s="848"/>
      <c r="BZ69" s="848"/>
      <c r="CA69" s="848"/>
      <c r="CB69" s="848"/>
      <c r="CC69" s="316" t="str">
        <f t="shared" ref="CC69" si="4208">IF(CC$2=5,IF(SUM(BY69:CB69)&gt;0,ROUND(SUM(BY69:CB69),2),""),"")</f>
        <v/>
      </c>
      <c r="CD69" s="317"/>
      <c r="CE69" s="848"/>
      <c r="CF69" s="848"/>
      <c r="CG69" s="848"/>
      <c r="CH69" s="848"/>
      <c r="CI69" s="316" t="str">
        <f t="shared" ref="CI69" si="4209">IF(CI$2=5,IF(SUM(CE69:CH69)&gt;0,ROUND(SUM(CE69:CH69),2),""),"")</f>
        <v/>
      </c>
      <c r="CJ69" s="317"/>
      <c r="CK69" s="848"/>
      <c r="CL69" s="848"/>
      <c r="CM69" s="848"/>
      <c r="CN69" s="848"/>
      <c r="CO69" s="316" t="str">
        <f t="shared" ref="CO69" si="4210">IF(CO$2=5,IF(SUM(CK69:CN69)&gt;0,ROUND(SUM(CK69:CN69),2),""),"")</f>
        <v/>
      </c>
      <c r="CP69" s="317"/>
      <c r="CQ69" s="848"/>
      <c r="CR69" s="848"/>
      <c r="CS69" s="848"/>
      <c r="CT69" s="848"/>
      <c r="CU69" s="316" t="str">
        <f t="shared" ref="CU69" si="4211">IF(CU$2=5,IF(SUM(CQ69:CT69)&gt;0,ROUND(SUM(CQ69:CT69),2),""),"")</f>
        <v/>
      </c>
      <c r="CV69" s="317"/>
      <c r="CW69" s="848"/>
      <c r="CX69" s="848"/>
      <c r="CY69" s="848"/>
      <c r="CZ69" s="848"/>
      <c r="DA69" s="316" t="str">
        <f t="shared" ref="DA69" si="4212">IF(DA$2=5,IF(SUM(CW69:CZ69)&gt;0,ROUND(SUM(CW69:CZ69),2),""),"")</f>
        <v/>
      </c>
      <c r="DB69" s="317"/>
      <c r="DC69" s="848"/>
      <c r="DD69" s="848"/>
      <c r="DE69" s="848"/>
      <c r="DF69" s="848"/>
      <c r="DG69" s="316" t="str">
        <f t="shared" ref="DG69" si="4213">IF(DG$2=5,IF(SUM(DC69:DF69)&gt;0,ROUND(SUM(DC69:DF69),2),""),"")</f>
        <v/>
      </c>
      <c r="DH69" s="317"/>
      <c r="DI69" s="848"/>
      <c r="DJ69" s="848"/>
      <c r="DK69" s="848"/>
      <c r="DL69" s="848"/>
      <c r="DM69" s="316" t="str">
        <f t="shared" ref="DM69" si="4214">IF(DM$2=5,IF(SUM(DI69:DL69)&gt;0,ROUND(SUM(DI69:DL69),2),""),"")</f>
        <v/>
      </c>
      <c r="DN69" s="317"/>
      <c r="DO69" s="848"/>
      <c r="DP69" s="848"/>
      <c r="DQ69" s="848"/>
      <c r="DR69" s="848"/>
      <c r="DS69" s="316" t="str">
        <f t="shared" ref="DS69" si="4215">IF(DS$2=5,IF(SUM(DO69:DR69)&gt;0,ROUND(SUM(DO69:DR69),2),""),"")</f>
        <v/>
      </c>
      <c r="DT69" s="317"/>
      <c r="DU69" s="848"/>
      <c r="DV69" s="848"/>
      <c r="DW69" s="848"/>
      <c r="DX69" s="848"/>
      <c r="DY69" s="316" t="str">
        <f t="shared" ref="DY69" si="4216">IF(DY$2=5,IF(SUM(DU69:DX69)&gt;0,ROUND(SUM(DU69:DX69),2),""),"")</f>
        <v/>
      </c>
      <c r="DZ69" s="317"/>
      <c r="EA69" s="848"/>
      <c r="EB69" s="848"/>
      <c r="EC69" s="848"/>
      <c r="ED69" s="848"/>
      <c r="EE69" s="316" t="str">
        <f t="shared" ref="EE69" si="4217">IF(EE$2=5,IF(SUM(EA69:ED69)&gt;0,ROUND(SUM(EA69:ED69),2),""),"")</f>
        <v/>
      </c>
      <c r="EF69" s="317"/>
      <c r="EG69" s="848"/>
      <c r="EH69" s="848"/>
      <c r="EI69" s="848"/>
      <c r="EJ69" s="848"/>
      <c r="EK69" s="316" t="str">
        <f t="shared" ref="EK69" si="4218">IF(EK$2=5,IF(SUM(EG69:EJ69)&gt;0,ROUND(SUM(EG69:EJ69),2),""),"")</f>
        <v/>
      </c>
      <c r="EL69" s="317"/>
      <c r="EM69" s="848"/>
      <c r="EN69" s="848"/>
      <c r="EO69" s="848"/>
      <c r="EP69" s="848"/>
      <c r="EQ69" s="316" t="str">
        <f t="shared" ref="EQ69" si="4219">IF(EQ$2=5,IF(SUM(EM69:EP69)&gt;0,ROUND(SUM(EM69:EP69),2),""),"")</f>
        <v/>
      </c>
      <c r="ER69" s="317"/>
      <c r="ES69" s="848"/>
      <c r="ET69" s="848"/>
      <c r="EU69" s="848"/>
      <c r="EV69" s="848"/>
      <c r="EW69" s="316" t="str">
        <f t="shared" ref="EW69" si="4220">IF(EW$2=5,IF(SUM(ES69:EV69)&gt;0,ROUND(SUM(ES69:EV69),2),""),"")</f>
        <v/>
      </c>
      <c r="EX69" s="317"/>
      <c r="EY69" s="848"/>
      <c r="EZ69" s="848"/>
      <c r="FA69" s="848"/>
      <c r="FB69" s="848"/>
      <c r="FC69" s="316" t="str">
        <f t="shared" ref="FC69" si="4221">IF(FC$2=5,IF(SUM(EY69:FB69)&gt;0,ROUND(SUM(EY69:FB69),2),""),"")</f>
        <v/>
      </c>
      <c r="FD69" s="317"/>
      <c r="FE69" s="848"/>
      <c r="FF69" s="848"/>
      <c r="FG69" s="848"/>
      <c r="FH69" s="848"/>
      <c r="FI69" s="316" t="str">
        <f t="shared" ref="FI69" si="4222">IF(FI$2=5,IF(SUM(FE69:FH69)&gt;0,ROUND(SUM(FE69:FH69),2),""),"")</f>
        <v/>
      </c>
      <c r="FJ69" s="317"/>
      <c r="FK69" s="848"/>
      <c r="FL69" s="848"/>
      <c r="FM69" s="848"/>
      <c r="FN69" s="848"/>
      <c r="FO69" s="316" t="str">
        <f t="shared" ref="FO69" si="4223">IF(FO$2=5,IF(SUM(FK69:FN69)&gt;0,ROUND(SUM(FK69:FN69),2),""),"")</f>
        <v/>
      </c>
      <c r="FP69" s="317"/>
      <c r="FQ69" s="848"/>
      <c r="FR69" s="848"/>
      <c r="FS69" s="848"/>
      <c r="FT69" s="848"/>
      <c r="FU69" s="316" t="str">
        <f t="shared" ref="FU69" si="4224">IF(FU$2=5,IF(SUM(FQ69:FT69)&gt;0,ROUND(SUM(FQ69:FT69),2),""),"")</f>
        <v/>
      </c>
      <c r="FV69" s="317"/>
      <c r="FW69" s="848"/>
      <c r="FX69" s="848"/>
      <c r="FY69" s="848"/>
      <c r="FZ69" s="848"/>
      <c r="GA69" s="316" t="str">
        <f t="shared" ref="GA69" si="4225">IF(GA$2=5,IF(SUM(FW69:FZ69)&gt;0,ROUND(SUM(FW69:FZ69),2),""),"")</f>
        <v/>
      </c>
      <c r="GB69" s="317"/>
      <c r="GC69" s="848"/>
      <c r="GD69" s="848"/>
      <c r="GE69" s="848"/>
      <c r="GF69" s="848"/>
      <c r="GG69" s="316" t="str">
        <f t="shared" ref="GG69" si="4226">IF(GG$2=5,IF(SUM(GC69:GF69)&gt;0,ROUND(SUM(GC69:GF69),2),""),"")</f>
        <v/>
      </c>
      <c r="GH69" s="317"/>
      <c r="GI69" s="848"/>
      <c r="GJ69" s="848"/>
      <c r="GK69" s="848"/>
      <c r="GL69" s="848"/>
      <c r="GM69" s="316" t="str">
        <f t="shared" ref="GM69" si="4227">IF(GM$2=5,IF(SUM(GI69:GL69)&gt;0,ROUND(SUM(GI69:GL69),2),""),"")</f>
        <v/>
      </c>
      <c r="GN69" s="317"/>
      <c r="GO69" s="848"/>
      <c r="GP69" s="848"/>
      <c r="GQ69" s="848"/>
      <c r="GR69" s="848"/>
      <c r="GS69" s="316" t="str">
        <f t="shared" ref="GS69" si="4228">IF(GS$2=5,IF(SUM(GO69:GR69)&gt;0,ROUND(SUM(GO69:GR69),2),""),"")</f>
        <v/>
      </c>
      <c r="GT69" s="317"/>
      <c r="GU69" s="848"/>
      <c r="GV69" s="848"/>
      <c r="GW69" s="848"/>
      <c r="GX69" s="848"/>
      <c r="GY69" s="316" t="str">
        <f t="shared" ref="GY69" si="4229">IF(GY$2=5,IF(SUM(GU69:GX69)&gt;0,ROUND(SUM(GU69:GX69),2),""),"")</f>
        <v/>
      </c>
      <c r="GZ69" s="317"/>
      <c r="HA69" s="848"/>
      <c r="HB69" s="848"/>
      <c r="HC69" s="848"/>
      <c r="HD69" s="848"/>
      <c r="HE69" s="316" t="str">
        <f t="shared" ref="HE69" si="4230">IF(HE$2=5,IF(SUM(HA69:HD69)&gt;0,ROUND(SUM(HA69:HD69),2),""),"")</f>
        <v/>
      </c>
      <c r="HF69" s="317"/>
      <c r="HG69" s="848"/>
      <c r="HH69" s="848"/>
      <c r="HI69" s="848"/>
      <c r="HJ69" s="848"/>
      <c r="HK69" s="316" t="str">
        <f t="shared" ref="HK69" si="4231">IF(HK$2=5,IF(SUM(HG69:HJ69)&gt;0,ROUND(SUM(HG69:HJ69),2),""),"")</f>
        <v/>
      </c>
      <c r="HL69" s="317"/>
      <c r="HM69" s="848"/>
      <c r="HN69" s="848"/>
      <c r="HO69" s="848"/>
      <c r="HP69" s="848"/>
      <c r="HQ69" s="316" t="str">
        <f t="shared" ref="HQ69" si="4232">IF(HQ$2=5,IF(SUM(HM69:HP69)&gt;0,ROUND(SUM(HM69:HP69),2),""),"")</f>
        <v/>
      </c>
      <c r="HR69" s="317"/>
      <c r="HS69" s="848"/>
      <c r="HT69" s="848"/>
      <c r="HU69" s="848"/>
      <c r="HV69" s="848"/>
      <c r="HW69" s="316" t="str">
        <f t="shared" ref="HW69" si="4233">IF(HW$2=5,IF(SUM(HS69:HV69)&gt;0,ROUND(SUM(HS69:HV69),2),""),"")</f>
        <v/>
      </c>
      <c r="HX69" s="317"/>
      <c r="HY69" s="848"/>
      <c r="HZ69" s="848"/>
      <c r="IA69" s="848"/>
      <c r="IB69" s="848"/>
      <c r="IC69" s="316" t="str">
        <f t="shared" ref="IC69" si="4234">IF(IC$2=5,IF(SUM(HY69:IB69)&gt;0,ROUND(SUM(HY69:IB69),2),""),"")</f>
        <v/>
      </c>
      <c r="ID69" s="317"/>
      <c r="IE69" s="848"/>
      <c r="IF69" s="848"/>
      <c r="IG69" s="848"/>
      <c r="IH69" s="848"/>
      <c r="II69" s="316" t="str">
        <f t="shared" ref="II69" si="4235">IF(II$2=5,IF(SUM(IE69:IH69)&gt;0,ROUND(SUM(IE69:IH69),2),""),"")</f>
        <v/>
      </c>
      <c r="IJ69" s="317"/>
      <c r="IK69" s="848"/>
      <c r="IL69" s="848"/>
      <c r="IM69" s="848"/>
      <c r="IN69" s="848"/>
      <c r="IO69" s="316" t="str">
        <f t="shared" ref="IO69" si="4236">IF(IO$2=5,IF(SUM(IK69:IN69)&gt;0,ROUND(SUM(IK69:IN69),2),""),"")</f>
        <v/>
      </c>
      <c r="IP69" s="317"/>
      <c r="IQ69" s="848"/>
      <c r="IR69" s="848"/>
      <c r="IS69" s="848"/>
      <c r="IT69" s="848"/>
      <c r="IU69" s="316" t="str">
        <f t="shared" ref="IU69" si="4237">IF(IU$2=5,IF(SUM(IQ69:IT69)&gt;0,ROUND(SUM(IQ69:IT69),2),""),"")</f>
        <v/>
      </c>
      <c r="IV69" s="312"/>
      <c r="IW69" s="848"/>
      <c r="IX69" s="848"/>
      <c r="IY69" s="848"/>
      <c r="IZ69" s="848"/>
      <c r="JA69" s="316" t="str">
        <f t="shared" ref="JA69" si="4238">IF(JA$2=5,IF(SUM(IW69:IZ69)&gt;0,ROUND(SUM(IW69:IZ69),2),""),"")</f>
        <v/>
      </c>
      <c r="JB69" s="312"/>
      <c r="JC69" s="848"/>
      <c r="JD69" s="848"/>
      <c r="JE69" s="848"/>
      <c r="JF69" s="848"/>
      <c r="JG69" s="316" t="str">
        <f t="shared" ref="JG69" si="4239">IF(JG$2=5,IF(SUM(JC69:JF69)&gt;0,ROUND(SUM(JC69:JF69),2),""),"")</f>
        <v/>
      </c>
      <c r="JH69" s="317"/>
      <c r="JI69" s="848"/>
      <c r="JJ69" s="848"/>
      <c r="JK69" s="848"/>
      <c r="JL69" s="848"/>
      <c r="JM69" s="316" t="str">
        <f t="shared" ref="JM69" si="4240">IF(JM$2=5,IF(SUM(JI69:JL69)&gt;0,ROUND(SUM(JI69:JL69),2),""),"")</f>
        <v/>
      </c>
      <c r="JN69" s="848"/>
      <c r="JO69" s="848"/>
      <c r="JP69" s="848"/>
      <c r="JQ69" s="848"/>
      <c r="JR69" s="848"/>
      <c r="JS69" s="316" t="str">
        <f t="shared" ref="JS69" si="4241">IF(JS$2=5,IF(SUM(JO69:JR69)&gt;0,ROUND(SUM(JO69:JR69),2),""),"")</f>
        <v/>
      </c>
      <c r="JT69" s="848"/>
      <c r="JU69" s="848"/>
      <c r="JV69" s="848"/>
      <c r="JW69" s="848"/>
      <c r="JX69" s="848"/>
      <c r="JY69" s="316" t="str">
        <f t="shared" ref="JY69" si="4242">IF(JY$2=5,IF(SUM(JU69:JX69)&gt;0,ROUND(SUM(JU69:JX69),2),""),"")</f>
        <v/>
      </c>
      <c r="JZ69" s="848"/>
      <c r="KA69" s="848"/>
      <c r="KB69" s="848"/>
      <c r="KC69" s="848"/>
      <c r="KD69" s="848"/>
      <c r="KE69" s="316" t="str">
        <f t="shared" ref="KE69" si="4243">IF(KE$2=5,IF(SUM(KA69:KD69)&gt;0,ROUND(SUM(KA69:KD69),2),""),"")</f>
        <v/>
      </c>
      <c r="KF69" s="848"/>
      <c r="KG69" s="848"/>
      <c r="KH69" s="848"/>
      <c r="KI69" s="848"/>
      <c r="KJ69" s="848"/>
      <c r="KK69" s="316" t="str">
        <f t="shared" ref="KK69" si="4244">IF(KK$2=5,IF(SUM(KG69:KJ69)&gt;0,ROUND(SUM(KG69:KJ69),2),""),"")</f>
        <v/>
      </c>
      <c r="KL69" s="848"/>
      <c r="KM69" s="848"/>
      <c r="KN69" s="848"/>
      <c r="KO69" s="848"/>
      <c r="KP69" s="848"/>
      <c r="KQ69" s="316" t="str">
        <f t="shared" ref="KQ69" si="4245">IF(KQ$2=5,IF(SUM(KM69:KP69)&gt;0,ROUND(SUM(KM69:KP69),2),""),"")</f>
        <v/>
      </c>
      <c r="KR69" s="848"/>
      <c r="KS69" s="848"/>
      <c r="KT69" s="848"/>
      <c r="KU69" s="848"/>
      <c r="KV69" s="848"/>
      <c r="KW69" s="316" t="str">
        <f t="shared" ref="KW69" si="4246">IF(KW$2=5,IF(SUM(KS69:KV69)&gt;0,ROUND(SUM(KS69:KV69),2),""),"")</f>
        <v/>
      </c>
      <c r="KX69" s="848"/>
      <c r="KY69" s="848"/>
      <c r="KZ69" s="848"/>
      <c r="LA69" s="848"/>
      <c r="LB69" s="848"/>
      <c r="LC69" s="316" t="str">
        <f t="shared" ref="LC69" si="4247">IF(LC$2=5,IF(SUM(KY69:LB69)&gt;0,ROUND(SUM(KY69:LB69),2),""),"")</f>
        <v/>
      </c>
    </row>
    <row r="70" spans="1:316" s="190" customFormat="1" ht="11.25" hidden="1" x14ac:dyDescent="0.2">
      <c r="A70" s="61" t="s">
        <v>61</v>
      </c>
      <c r="B70" s="62"/>
      <c r="C70" s="62"/>
      <c r="D70" s="62"/>
      <c r="E70" s="62"/>
      <c r="F70" s="62"/>
      <c r="G70" s="155"/>
      <c r="H70" s="61" t="s">
        <v>117</v>
      </c>
      <c r="I70" s="62"/>
      <c r="J70" s="62"/>
      <c r="K70" s="62"/>
      <c r="L70" s="62"/>
      <c r="M70" s="156" t="s">
        <v>72</v>
      </c>
      <c r="N70" s="62"/>
      <c r="O70" s="62"/>
      <c r="P70" s="62"/>
      <c r="Q70" s="62" t="str">
        <f t="shared" ref="Q70" si="4248">IF(AND(U67="",U69=""),"empty",IF(ISNUMBER(U67),"Pct","Num"))</f>
        <v>Pct</v>
      </c>
      <c r="R70" s="62" t="str">
        <f t="shared" ref="R70" si="4249">IF(AND(U67="",U69=""),"empty",IF(ISNUMBER(U67),"Pct","Num"))</f>
        <v>Pct</v>
      </c>
      <c r="S70" s="62" t="str">
        <f t="shared" ref="S70" si="4250">IF(AND(U67="",U69=""),"empty",IF(ISNUMBER(U67),"Pct","Num"))</f>
        <v>Pct</v>
      </c>
      <c r="T70" s="169" t="str">
        <f t="shared" ref="T70" si="4251">IF(AND(U67="",U69=""),"empty",IF(ISNUMBER(U67),"Pct","Num"))</f>
        <v>Pct</v>
      </c>
      <c r="U70" s="318"/>
      <c r="V70" s="169"/>
      <c r="W70" s="62" t="str">
        <f t="shared" ref="W70" si="4252">IF(AND(AA67="",AA69=""),"empty",IF(ISNUMBER(AA67),"Pct","Num"))</f>
        <v>Pct</v>
      </c>
      <c r="X70" s="62" t="str">
        <f t="shared" ref="X70" si="4253">IF(AND(AA67="",AA69=""),"empty",IF(ISNUMBER(AA67),"Pct","Num"))</f>
        <v>Pct</v>
      </c>
      <c r="Y70" s="62" t="str">
        <f t="shared" ref="Y70" si="4254">IF(AND(AA67="",AA69=""),"empty",IF(ISNUMBER(AA67),"Pct","Num"))</f>
        <v>Pct</v>
      </c>
      <c r="Z70" s="169" t="str">
        <f t="shared" ref="Z70" si="4255">IF(AND(AA67="",AA69=""),"empty",IF(ISNUMBER(AA67),"Pct","Num"))</f>
        <v>Pct</v>
      </c>
      <c r="AA70" s="318"/>
      <c r="AB70" s="169"/>
      <c r="AC70" s="62" t="str">
        <f t="shared" ref="AC70" si="4256">IF(AND(AG67="",AG69=""),"empty",IF(ISNUMBER(AG67),"Pct","Num"))</f>
        <v>Pct</v>
      </c>
      <c r="AD70" s="62" t="str">
        <f t="shared" ref="AD70" si="4257">IF(AND(AG67="",AG69=""),"empty",IF(ISNUMBER(AG67),"Pct","Num"))</f>
        <v>Pct</v>
      </c>
      <c r="AE70" s="62" t="str">
        <f t="shared" ref="AE70" si="4258">IF(AND(AG67="",AG69=""),"empty",IF(ISNUMBER(AG67),"Pct","Num"))</f>
        <v>Pct</v>
      </c>
      <c r="AF70" s="169" t="str">
        <f t="shared" ref="AF70" si="4259">IF(AND(AG67="",AG69=""),"empty",IF(ISNUMBER(AG67),"Pct","Num"))</f>
        <v>Pct</v>
      </c>
      <c r="AG70" s="318"/>
      <c r="AH70" s="169"/>
      <c r="AI70" s="62" t="str">
        <f>IF(AND(AM67="",AM69=""),"empty",IF(ISNUMBER(AM67),"Pct","Num"))</f>
        <v>empty</v>
      </c>
      <c r="AJ70" s="62" t="str">
        <f>IF(AND(AM67="",AM69=""),"empty",IF(ISNUMBER(AM67),"Pct","Num"))</f>
        <v>empty</v>
      </c>
      <c r="AK70" s="62" t="str">
        <f>IF(AND(AM67="",AM69=""),"empty",IF(ISNUMBER(AM67),"Pct","Num"))</f>
        <v>empty</v>
      </c>
      <c r="AL70" s="169" t="str">
        <f>IF(AND(AM67="",AM69=""),"empty",IF(ISNUMBER(AM67),"Pct","Num"))</f>
        <v>empty</v>
      </c>
      <c r="AM70" s="318"/>
      <c r="AN70" s="169"/>
      <c r="AO70" s="62" t="str">
        <f>IF(AND(AS67="",AS69=""),"empty",IF(ISNUMBER(AS67),"Pct","Num"))</f>
        <v>empty</v>
      </c>
      <c r="AP70" s="62" t="str">
        <f>IF(AND(AS67="",AS69=""),"empty",IF(ISNUMBER(AS67),"Pct","Num"))</f>
        <v>empty</v>
      </c>
      <c r="AQ70" s="62" t="str">
        <f>IF(AND(AS67="",AS69=""),"empty",IF(ISNUMBER(AS67),"Pct","Num"))</f>
        <v>empty</v>
      </c>
      <c r="AR70" s="169" t="str">
        <f>IF(AND(AS67="",AS69=""),"empty",IF(ISNUMBER(AS67),"Pct","Num"))</f>
        <v>empty</v>
      </c>
      <c r="AS70" s="318"/>
      <c r="AT70" s="169"/>
      <c r="AU70" s="62" t="str">
        <f>IF(AND(AY67="",AY69=""),"empty",IF(ISNUMBER(AY67),"Pct","Num"))</f>
        <v>empty</v>
      </c>
      <c r="AV70" s="62" t="str">
        <f>IF(AND(AY67="",AY69=""),"empty",IF(ISNUMBER(AY67),"Pct","Num"))</f>
        <v>empty</v>
      </c>
      <c r="AW70" s="62" t="str">
        <f>IF(AND(AY67="",AY69=""),"empty",IF(ISNUMBER(AY67),"Pct","Num"))</f>
        <v>empty</v>
      </c>
      <c r="AX70" s="169" t="str">
        <f>IF(AND(AY67="",AY69=""),"empty",IF(ISNUMBER(AY67),"Pct","Num"))</f>
        <v>empty</v>
      </c>
      <c r="AY70" s="318"/>
      <c r="AZ70" s="169"/>
      <c r="BA70" s="62" t="str">
        <f>IF(AND(BE67="",BE69=""),"empty",IF(ISNUMBER(BE67),"Pct","Num"))</f>
        <v>empty</v>
      </c>
      <c r="BB70" s="62" t="str">
        <f>IF(AND(BE67="",BE69=""),"empty",IF(ISNUMBER(BE67),"Pct","Num"))</f>
        <v>empty</v>
      </c>
      <c r="BC70" s="62" t="str">
        <f>IF(AND(BE67="",BE69=""),"empty",IF(ISNUMBER(BE67),"Pct","Num"))</f>
        <v>empty</v>
      </c>
      <c r="BD70" s="169" t="str">
        <f>IF(AND(BE67="",BE69=""),"empty",IF(ISNUMBER(BE67),"Pct","Num"))</f>
        <v>empty</v>
      </c>
      <c r="BE70" s="318"/>
      <c r="BF70" s="169"/>
      <c r="BG70" s="62" t="str">
        <f>IF(AND(BK67="",BK69=""),"empty",IF(ISNUMBER(BK67),"Pct","Num"))</f>
        <v>empty</v>
      </c>
      <c r="BH70" s="62" t="str">
        <f>IF(AND(BK67="",BK69=""),"empty",IF(ISNUMBER(BK67),"Pct","Num"))</f>
        <v>empty</v>
      </c>
      <c r="BI70" s="62" t="str">
        <f>IF(AND(BK67="",BK69=""),"empty",IF(ISNUMBER(BK67),"Pct","Num"))</f>
        <v>empty</v>
      </c>
      <c r="BJ70" s="169" t="str">
        <f>IF(AND(BK67="",BK69=""),"empty",IF(ISNUMBER(BK67),"Pct","Num"))</f>
        <v>empty</v>
      </c>
      <c r="BK70" s="318"/>
      <c r="BL70" s="169"/>
      <c r="BM70" s="62" t="str">
        <f>IF(AND(BQ67="",BQ69=""),"empty",IF(ISNUMBER(BQ67),"Pct","Num"))</f>
        <v>empty</v>
      </c>
      <c r="BN70" s="62" t="str">
        <f>IF(AND(BQ67="",BQ69=""),"empty",IF(ISNUMBER(BQ67),"Pct","Num"))</f>
        <v>empty</v>
      </c>
      <c r="BO70" s="62" t="str">
        <f>IF(AND(BQ67="",BQ69=""),"empty",IF(ISNUMBER(BQ67),"Pct","Num"))</f>
        <v>empty</v>
      </c>
      <c r="BP70" s="169" t="str">
        <f>IF(AND(BQ67="",BQ69=""),"empty",IF(ISNUMBER(BQ67),"Pct","Num"))</f>
        <v>empty</v>
      </c>
      <c r="BQ70" s="318"/>
      <c r="BR70" s="169"/>
      <c r="BS70" s="62" t="str">
        <f>IF(AND(BW67="",BW69=""),"empty",IF(ISNUMBER(BW67),"Pct","Num"))</f>
        <v>empty</v>
      </c>
      <c r="BT70" s="62" t="str">
        <f>IF(AND(BW67="",BW69=""),"empty",IF(ISNUMBER(BW67),"Pct","Num"))</f>
        <v>empty</v>
      </c>
      <c r="BU70" s="62" t="str">
        <f>IF(AND(BW67="",BW69=""),"empty",IF(ISNUMBER(BW67),"Pct","Num"))</f>
        <v>empty</v>
      </c>
      <c r="BV70" s="169" t="str">
        <f>IF(AND(BW67="",BW69=""),"empty",IF(ISNUMBER(BW67),"Pct","Num"))</f>
        <v>empty</v>
      </c>
      <c r="BW70" s="318"/>
      <c r="BX70" s="169"/>
      <c r="BY70" s="62" t="str">
        <f>IF(AND(CC67="",CC69=""),"empty",IF(ISNUMBER(CC67),"Pct","Num"))</f>
        <v>empty</v>
      </c>
      <c r="BZ70" s="62" t="str">
        <f>IF(AND(CC67="",CC69=""),"empty",IF(ISNUMBER(CC67),"Pct","Num"))</f>
        <v>empty</v>
      </c>
      <c r="CA70" s="62" t="str">
        <f>IF(AND(CC67="",CC69=""),"empty",IF(ISNUMBER(CC67),"Pct","Num"))</f>
        <v>empty</v>
      </c>
      <c r="CB70" s="169" t="str">
        <f>IF(AND(CC67="",CC69=""),"empty",IF(ISNUMBER(CC67),"Pct","Num"))</f>
        <v>empty</v>
      </c>
      <c r="CC70" s="318"/>
      <c r="CD70" s="169"/>
      <c r="CE70" s="62" t="str">
        <f>IF(AND(CI67="",CI69=""),"empty",IF(ISNUMBER(CI67),"Pct","Num"))</f>
        <v>empty</v>
      </c>
      <c r="CF70" s="62" t="str">
        <f>IF(AND(CI67="",CI69=""),"empty",IF(ISNUMBER(CI67),"Pct","Num"))</f>
        <v>empty</v>
      </c>
      <c r="CG70" s="62" t="str">
        <f>IF(AND(CI67="",CI69=""),"empty",IF(ISNUMBER(CI67),"Pct","Num"))</f>
        <v>empty</v>
      </c>
      <c r="CH70" s="169" t="str">
        <f>IF(AND(CI67="",CI69=""),"empty",IF(ISNUMBER(CI67),"Pct","Num"))</f>
        <v>empty</v>
      </c>
      <c r="CI70" s="318"/>
      <c r="CJ70" s="169"/>
      <c r="CK70" s="62" t="str">
        <f>IF(AND(CO67="",CO69=""),"empty",IF(ISNUMBER(CO67),"Pct","Num"))</f>
        <v>empty</v>
      </c>
      <c r="CL70" s="62" t="str">
        <f>IF(AND(CO67="",CO69=""),"empty",IF(ISNUMBER(CO67),"Pct","Num"))</f>
        <v>empty</v>
      </c>
      <c r="CM70" s="62" t="str">
        <f>IF(AND(CO67="",CO69=""),"empty",IF(ISNUMBER(CO67),"Pct","Num"))</f>
        <v>empty</v>
      </c>
      <c r="CN70" s="169" t="str">
        <f>IF(AND(CO67="",CO69=""),"empty",IF(ISNUMBER(CO67),"Pct","Num"))</f>
        <v>empty</v>
      </c>
      <c r="CO70" s="318"/>
      <c r="CP70" s="169"/>
      <c r="CQ70" s="62" t="str">
        <f>IF(AND(CU67="",CU69=""),"empty",IF(ISNUMBER(CU67),"Pct","Num"))</f>
        <v>empty</v>
      </c>
      <c r="CR70" s="62" t="str">
        <f>IF(AND(CU67="",CU69=""),"empty",IF(ISNUMBER(CU67),"Pct","Num"))</f>
        <v>empty</v>
      </c>
      <c r="CS70" s="62" t="str">
        <f>IF(AND(CU67="",CU69=""),"empty",IF(ISNUMBER(CU67),"Pct","Num"))</f>
        <v>empty</v>
      </c>
      <c r="CT70" s="169" t="str">
        <f>IF(AND(CU67="",CU69=""),"empty",IF(ISNUMBER(CU67),"Pct","Num"))</f>
        <v>empty</v>
      </c>
      <c r="CU70" s="318"/>
      <c r="CV70" s="169"/>
      <c r="CW70" s="62" t="str">
        <f>IF(AND(DA67="",DA69=""),"empty",IF(ISNUMBER(DA67),"Pct","Num"))</f>
        <v>empty</v>
      </c>
      <c r="CX70" s="62" t="str">
        <f>IF(AND(DA67="",DA69=""),"empty",IF(ISNUMBER(DA67),"Pct","Num"))</f>
        <v>empty</v>
      </c>
      <c r="CY70" s="62" t="str">
        <f>IF(AND(DA67="",DA69=""),"empty",IF(ISNUMBER(DA67),"Pct","Num"))</f>
        <v>empty</v>
      </c>
      <c r="CZ70" s="169" t="str">
        <f>IF(AND(DA67="",DA69=""),"empty",IF(ISNUMBER(DA67),"Pct","Num"))</f>
        <v>empty</v>
      </c>
      <c r="DA70" s="318"/>
      <c r="DB70" s="169"/>
      <c r="DC70" s="62" t="str">
        <f>IF(AND(DG67="",DG69=""),"empty",IF(ISNUMBER(DG67),"Pct","Num"))</f>
        <v>empty</v>
      </c>
      <c r="DD70" s="62" t="str">
        <f>IF(AND(DG67="",DG69=""),"empty",IF(ISNUMBER(DG67),"Pct","Num"))</f>
        <v>empty</v>
      </c>
      <c r="DE70" s="62" t="str">
        <f>IF(AND(DG67="",DG69=""),"empty",IF(ISNUMBER(DG67),"Pct","Num"))</f>
        <v>empty</v>
      </c>
      <c r="DF70" s="169" t="str">
        <f>IF(AND(DG67="",DG69=""),"empty",IF(ISNUMBER(DG67),"Pct","Num"))</f>
        <v>empty</v>
      </c>
      <c r="DG70" s="318"/>
      <c r="DH70" s="169"/>
      <c r="DI70" s="62" t="str">
        <f>IF(AND(DM67="",DM69=""),"empty",IF(ISNUMBER(DM67),"Pct","Num"))</f>
        <v>empty</v>
      </c>
      <c r="DJ70" s="62" t="str">
        <f>IF(AND(DM67="",DM69=""),"empty",IF(ISNUMBER(DM67),"Pct","Num"))</f>
        <v>empty</v>
      </c>
      <c r="DK70" s="62" t="str">
        <f>IF(AND(DM67="",DM69=""),"empty",IF(ISNUMBER(DM67),"Pct","Num"))</f>
        <v>empty</v>
      </c>
      <c r="DL70" s="169" t="str">
        <f>IF(AND(DM67="",DM69=""),"empty",IF(ISNUMBER(DM67),"Pct","Num"))</f>
        <v>empty</v>
      </c>
      <c r="DM70" s="318"/>
      <c r="DN70" s="169"/>
      <c r="DO70" s="62" t="str">
        <f>IF(AND(DS67="",DS69=""),"empty",IF(ISNUMBER(DS67),"Pct","Num"))</f>
        <v>empty</v>
      </c>
      <c r="DP70" s="62" t="str">
        <f>IF(AND(DS67="",DS69=""),"empty",IF(ISNUMBER(DS67),"Pct","Num"))</f>
        <v>empty</v>
      </c>
      <c r="DQ70" s="62" t="str">
        <f>IF(AND(DS67="",DS69=""),"empty",IF(ISNUMBER(DS67),"Pct","Num"))</f>
        <v>empty</v>
      </c>
      <c r="DR70" s="169" t="str">
        <f>IF(AND(DS67="",DS69=""),"empty",IF(ISNUMBER(DS67),"Pct","Num"))</f>
        <v>empty</v>
      </c>
      <c r="DS70" s="318"/>
      <c r="DT70" s="169"/>
      <c r="DU70" s="62" t="str">
        <f>IF(AND(DY67="",DY69=""),"empty",IF(ISNUMBER(DY67),"Pct","Num"))</f>
        <v>empty</v>
      </c>
      <c r="DV70" s="62" t="str">
        <f>IF(AND(DY67="",DY69=""),"empty",IF(ISNUMBER(DY67),"Pct","Num"))</f>
        <v>empty</v>
      </c>
      <c r="DW70" s="62" t="str">
        <f>IF(AND(DY67="",DY69=""),"empty",IF(ISNUMBER(DY67),"Pct","Num"))</f>
        <v>empty</v>
      </c>
      <c r="DX70" s="169" t="str">
        <f>IF(AND(DY67="",DY69=""),"empty",IF(ISNUMBER(DY67),"Pct","Num"))</f>
        <v>empty</v>
      </c>
      <c r="DY70" s="318"/>
      <c r="DZ70" s="169"/>
      <c r="EA70" s="62" t="str">
        <f>IF(AND(EE67="",EE69=""),"empty",IF(ISNUMBER(EE67),"Pct","Num"))</f>
        <v>empty</v>
      </c>
      <c r="EB70" s="62" t="str">
        <f>IF(AND(EE67="",EE69=""),"empty",IF(ISNUMBER(EE67),"Pct","Num"))</f>
        <v>empty</v>
      </c>
      <c r="EC70" s="62" t="str">
        <f>IF(AND(EE67="",EE69=""),"empty",IF(ISNUMBER(EE67),"Pct","Num"))</f>
        <v>empty</v>
      </c>
      <c r="ED70" s="169" t="str">
        <f>IF(AND(EE67="",EE69=""),"empty",IF(ISNUMBER(EE67),"Pct","Num"))</f>
        <v>empty</v>
      </c>
      <c r="EE70" s="318"/>
      <c r="EF70" s="169"/>
      <c r="EG70" s="62" t="str">
        <f>IF(AND(EK67="",EK69=""),"empty",IF(ISNUMBER(EK67),"Pct","Num"))</f>
        <v>empty</v>
      </c>
      <c r="EH70" s="62" t="str">
        <f>IF(AND(EK67="",EK69=""),"empty",IF(ISNUMBER(EK67),"Pct","Num"))</f>
        <v>empty</v>
      </c>
      <c r="EI70" s="62" t="str">
        <f>IF(AND(EK67="",EK69=""),"empty",IF(ISNUMBER(EK67),"Pct","Num"))</f>
        <v>empty</v>
      </c>
      <c r="EJ70" s="169" t="str">
        <f>IF(AND(EK67="",EK69=""),"empty",IF(ISNUMBER(EK67),"Pct","Num"))</f>
        <v>empty</v>
      </c>
      <c r="EK70" s="318"/>
      <c r="EL70" s="169"/>
      <c r="EM70" s="62" t="str">
        <f>IF(AND(EQ67="",EQ69=""),"empty",IF(ISNUMBER(EQ67),"Pct","Num"))</f>
        <v>empty</v>
      </c>
      <c r="EN70" s="62" t="str">
        <f>IF(AND(EQ67="",EQ69=""),"empty",IF(ISNUMBER(EQ67),"Pct","Num"))</f>
        <v>empty</v>
      </c>
      <c r="EO70" s="62" t="str">
        <f>IF(AND(EQ67="",EQ69=""),"empty",IF(ISNUMBER(EQ67),"Pct","Num"))</f>
        <v>empty</v>
      </c>
      <c r="EP70" s="169" t="str">
        <f>IF(AND(EQ67="",EQ69=""),"empty",IF(ISNUMBER(EQ67),"Pct","Num"))</f>
        <v>empty</v>
      </c>
      <c r="EQ70" s="318"/>
      <c r="ER70" s="169"/>
      <c r="ES70" s="62" t="str">
        <f>IF(AND(EW67="",EW69=""),"empty",IF(ISNUMBER(EW67),"Pct","Num"))</f>
        <v>empty</v>
      </c>
      <c r="ET70" s="62" t="str">
        <f>IF(AND(EW67="",EW69=""),"empty",IF(ISNUMBER(EW67),"Pct","Num"))</f>
        <v>empty</v>
      </c>
      <c r="EU70" s="62" t="str">
        <f>IF(AND(EW67="",EW69=""),"empty",IF(ISNUMBER(EW67),"Pct","Num"))</f>
        <v>empty</v>
      </c>
      <c r="EV70" s="169" t="str">
        <f>IF(AND(EW67="",EW69=""),"empty",IF(ISNUMBER(EW67),"Pct","Num"))</f>
        <v>empty</v>
      </c>
      <c r="EW70" s="318"/>
      <c r="EX70" s="169"/>
      <c r="EY70" s="62" t="str">
        <f>IF(AND(FC67="",FC69=""),"empty",IF(ISNUMBER(FC67),"Pct","Num"))</f>
        <v>empty</v>
      </c>
      <c r="EZ70" s="62" t="str">
        <f>IF(AND(FC67="",FC69=""),"empty",IF(ISNUMBER(FC67),"Pct","Num"))</f>
        <v>empty</v>
      </c>
      <c r="FA70" s="62" t="str">
        <f>IF(AND(FC67="",FC69=""),"empty",IF(ISNUMBER(FC67),"Pct","Num"))</f>
        <v>empty</v>
      </c>
      <c r="FB70" s="169" t="str">
        <f>IF(AND(FC67="",FC69=""),"empty",IF(ISNUMBER(FC67),"Pct","Num"))</f>
        <v>empty</v>
      </c>
      <c r="FC70" s="318"/>
      <c r="FD70" s="169"/>
      <c r="FE70" s="62" t="str">
        <f>IF(AND(FI67="",FI69=""),"empty",IF(ISNUMBER(FI67),"Pct","Num"))</f>
        <v>empty</v>
      </c>
      <c r="FF70" s="62" t="str">
        <f>IF(AND(FI67="",FI69=""),"empty",IF(ISNUMBER(FI67),"Pct","Num"))</f>
        <v>empty</v>
      </c>
      <c r="FG70" s="62" t="str">
        <f>IF(AND(FI67="",FI69=""),"empty",IF(ISNUMBER(FI67),"Pct","Num"))</f>
        <v>empty</v>
      </c>
      <c r="FH70" s="169" t="str">
        <f>IF(AND(FI67="",FI69=""),"empty",IF(ISNUMBER(FI67),"Pct","Num"))</f>
        <v>empty</v>
      </c>
      <c r="FI70" s="318"/>
      <c r="FJ70" s="169"/>
      <c r="FK70" s="62" t="str">
        <f>IF(AND(FO67="",FO69=""),"empty",IF(ISNUMBER(FO67),"Pct","Num"))</f>
        <v>empty</v>
      </c>
      <c r="FL70" s="62" t="str">
        <f>IF(AND(FO67="",FO69=""),"empty",IF(ISNUMBER(FO67),"Pct","Num"))</f>
        <v>empty</v>
      </c>
      <c r="FM70" s="62" t="str">
        <f>IF(AND(FO67="",FO69=""),"empty",IF(ISNUMBER(FO67),"Pct","Num"))</f>
        <v>empty</v>
      </c>
      <c r="FN70" s="169" t="str">
        <f>IF(AND(FO67="",FO69=""),"empty",IF(ISNUMBER(FO67),"Pct","Num"))</f>
        <v>empty</v>
      </c>
      <c r="FO70" s="318"/>
      <c r="FP70" s="169"/>
      <c r="FQ70" s="62" t="str">
        <f>IF(AND(FU67="",FU69=""),"empty",IF(ISNUMBER(FU67),"Pct","Num"))</f>
        <v>empty</v>
      </c>
      <c r="FR70" s="62" t="str">
        <f>IF(AND(FU67="",FU69=""),"empty",IF(ISNUMBER(FU67),"Pct","Num"))</f>
        <v>empty</v>
      </c>
      <c r="FS70" s="62" t="str">
        <f>IF(AND(FU67="",FU69=""),"empty",IF(ISNUMBER(FU67),"Pct","Num"))</f>
        <v>empty</v>
      </c>
      <c r="FT70" s="169" t="str">
        <f>IF(AND(FU67="",FU69=""),"empty",IF(ISNUMBER(FU67),"Pct","Num"))</f>
        <v>empty</v>
      </c>
      <c r="FU70" s="318"/>
      <c r="FV70" s="169"/>
      <c r="FW70" s="62" t="str">
        <f>IF(AND(GA67="",GA69=""),"empty",IF(ISNUMBER(GA67),"Pct","Num"))</f>
        <v>empty</v>
      </c>
      <c r="FX70" s="62" t="str">
        <f>IF(AND(GA67="",GA69=""),"empty",IF(ISNUMBER(GA67),"Pct","Num"))</f>
        <v>empty</v>
      </c>
      <c r="FY70" s="62" t="str">
        <f>IF(AND(GA67="",GA69=""),"empty",IF(ISNUMBER(GA67),"Pct","Num"))</f>
        <v>empty</v>
      </c>
      <c r="FZ70" s="169" t="str">
        <f>IF(AND(GA67="",GA69=""),"empty",IF(ISNUMBER(GA67),"Pct","Num"))</f>
        <v>empty</v>
      </c>
      <c r="GA70" s="318"/>
      <c r="GB70" s="169"/>
      <c r="GC70" s="62" t="str">
        <f>IF(AND(GG67="",GG69=""),"empty",IF(ISNUMBER(GG67),"Pct","Num"))</f>
        <v>empty</v>
      </c>
      <c r="GD70" s="62" t="str">
        <f>IF(AND(GG67="",GG69=""),"empty",IF(ISNUMBER(GG67),"Pct","Num"))</f>
        <v>empty</v>
      </c>
      <c r="GE70" s="62" t="str">
        <f>IF(AND(GG67="",GG69=""),"empty",IF(ISNUMBER(GG67),"Pct","Num"))</f>
        <v>empty</v>
      </c>
      <c r="GF70" s="169" t="str">
        <f>IF(AND(GG67="",GG69=""),"empty",IF(ISNUMBER(GG67),"Pct","Num"))</f>
        <v>empty</v>
      </c>
      <c r="GG70" s="318"/>
      <c r="GH70" s="169"/>
      <c r="GI70" s="62" t="str">
        <f>IF(AND(GM67="",GM69=""),"empty",IF(ISNUMBER(GM67),"Pct","Num"))</f>
        <v>empty</v>
      </c>
      <c r="GJ70" s="62" t="str">
        <f>IF(AND(GM67="",GM69=""),"empty",IF(ISNUMBER(GM67),"Pct","Num"))</f>
        <v>empty</v>
      </c>
      <c r="GK70" s="62" t="str">
        <f>IF(AND(GM67="",GM69=""),"empty",IF(ISNUMBER(GM67),"Pct","Num"))</f>
        <v>empty</v>
      </c>
      <c r="GL70" s="169" t="str">
        <f>IF(AND(GM67="",GM69=""),"empty",IF(ISNUMBER(GM67),"Pct","Num"))</f>
        <v>empty</v>
      </c>
      <c r="GM70" s="318"/>
      <c r="GN70" s="169"/>
      <c r="GO70" s="62" t="str">
        <f>IF(AND(GS67="",GS69=""),"empty",IF(ISNUMBER(GS67),"Pct","Num"))</f>
        <v>empty</v>
      </c>
      <c r="GP70" s="62" t="str">
        <f>IF(AND(GS67="",GS69=""),"empty",IF(ISNUMBER(GS67),"Pct","Num"))</f>
        <v>empty</v>
      </c>
      <c r="GQ70" s="62" t="str">
        <f>IF(AND(GS67="",GS69=""),"empty",IF(ISNUMBER(GS67),"Pct","Num"))</f>
        <v>empty</v>
      </c>
      <c r="GR70" s="169" t="str">
        <f>IF(AND(GS67="",GS69=""),"empty",IF(ISNUMBER(GS67),"Pct","Num"))</f>
        <v>empty</v>
      </c>
      <c r="GS70" s="318"/>
      <c r="GT70" s="169"/>
      <c r="GU70" s="62" t="str">
        <f>IF(AND(GY67="",GY69=""),"empty",IF(ISNUMBER(GY67),"Pct","Num"))</f>
        <v>empty</v>
      </c>
      <c r="GV70" s="62" t="str">
        <f>IF(AND(GY67="",GY69=""),"empty",IF(ISNUMBER(GY67),"Pct","Num"))</f>
        <v>empty</v>
      </c>
      <c r="GW70" s="62" t="str">
        <f>IF(AND(GY67="",GY69=""),"empty",IF(ISNUMBER(GY67),"Pct","Num"))</f>
        <v>empty</v>
      </c>
      <c r="GX70" s="169" t="str">
        <f>IF(AND(GY67="",GY69=""),"empty",IF(ISNUMBER(GY67),"Pct","Num"))</f>
        <v>empty</v>
      </c>
      <c r="GY70" s="318"/>
      <c r="GZ70" s="169"/>
      <c r="HA70" s="62" t="str">
        <f>IF(AND(HE67="",HE69=""),"empty",IF(ISNUMBER(HE67),"Pct","Num"))</f>
        <v>empty</v>
      </c>
      <c r="HB70" s="62" t="str">
        <f>IF(AND(HE67="",HE69=""),"empty",IF(ISNUMBER(HE67),"Pct","Num"))</f>
        <v>empty</v>
      </c>
      <c r="HC70" s="62" t="str">
        <f>IF(AND(HE67="",HE69=""),"empty",IF(ISNUMBER(HE67),"Pct","Num"))</f>
        <v>empty</v>
      </c>
      <c r="HD70" s="169" t="str">
        <f>IF(AND(HE67="",HE69=""),"empty",IF(ISNUMBER(HE67),"Pct","Num"))</f>
        <v>empty</v>
      </c>
      <c r="HE70" s="318"/>
      <c r="HF70" s="169"/>
      <c r="HG70" s="62" t="str">
        <f>IF(AND(HK67="",HK69=""),"empty",IF(ISNUMBER(HK67),"Pct","Num"))</f>
        <v>empty</v>
      </c>
      <c r="HH70" s="62" t="str">
        <f>IF(AND(HK67="",HK69=""),"empty",IF(ISNUMBER(HK67),"Pct","Num"))</f>
        <v>empty</v>
      </c>
      <c r="HI70" s="62" t="str">
        <f>IF(AND(HK67="",HK69=""),"empty",IF(ISNUMBER(HK67),"Pct","Num"))</f>
        <v>empty</v>
      </c>
      <c r="HJ70" s="169" t="str">
        <f>IF(AND(HK67="",HK69=""),"empty",IF(ISNUMBER(HK67),"Pct","Num"))</f>
        <v>empty</v>
      </c>
      <c r="HK70" s="318"/>
      <c r="HL70" s="169"/>
      <c r="HM70" s="62" t="str">
        <f>IF(AND(HQ67="",HQ69=""),"empty",IF(ISNUMBER(HQ67),"Pct","Num"))</f>
        <v>empty</v>
      </c>
      <c r="HN70" s="62" t="str">
        <f>IF(AND(HQ67="",HQ69=""),"empty",IF(ISNUMBER(HQ67),"Pct","Num"))</f>
        <v>empty</v>
      </c>
      <c r="HO70" s="62" t="str">
        <f>IF(AND(HQ67="",HQ69=""),"empty",IF(ISNUMBER(HQ67),"Pct","Num"))</f>
        <v>empty</v>
      </c>
      <c r="HP70" s="169" t="str">
        <f>IF(AND(HQ67="",HQ69=""),"empty",IF(ISNUMBER(HQ67),"Pct","Num"))</f>
        <v>empty</v>
      </c>
      <c r="HQ70" s="318"/>
      <c r="HR70" s="169"/>
      <c r="HS70" s="62" t="str">
        <f>IF(AND(HW67="",HW69=""),"empty",IF(ISNUMBER(HW67),"Pct","Num"))</f>
        <v>empty</v>
      </c>
      <c r="HT70" s="62" t="str">
        <f>IF(AND(HW67="",HW69=""),"empty",IF(ISNUMBER(HW67),"Pct","Num"))</f>
        <v>empty</v>
      </c>
      <c r="HU70" s="62" t="str">
        <f>IF(AND(HW67="",HW69=""),"empty",IF(ISNUMBER(HW67),"Pct","Num"))</f>
        <v>empty</v>
      </c>
      <c r="HV70" s="169" t="str">
        <f>IF(AND(HW67="",HW69=""),"empty",IF(ISNUMBER(HW67),"Pct","Num"))</f>
        <v>empty</v>
      </c>
      <c r="HW70" s="318"/>
      <c r="HX70" s="169"/>
      <c r="HY70" s="62" t="str">
        <f>IF(AND(IC67="",IC69=""),"empty",IF(ISNUMBER(IC67),"Pct","Num"))</f>
        <v>empty</v>
      </c>
      <c r="HZ70" s="62" t="str">
        <f>IF(AND(IC67="",IC69=""),"empty",IF(ISNUMBER(IC67),"Pct","Num"))</f>
        <v>empty</v>
      </c>
      <c r="IA70" s="62" t="str">
        <f>IF(AND(IC67="",IC69=""),"empty",IF(ISNUMBER(IC67),"Pct","Num"))</f>
        <v>empty</v>
      </c>
      <c r="IB70" s="169" t="str">
        <f>IF(AND(IC67="",IC69=""),"empty",IF(ISNUMBER(IC67),"Pct","Num"))</f>
        <v>empty</v>
      </c>
      <c r="IC70" s="318"/>
      <c r="ID70" s="169"/>
      <c r="IE70" s="62" t="str">
        <f>IF(AND(II67="",II69=""),"empty",IF(ISNUMBER(II67),"Pct","Num"))</f>
        <v>empty</v>
      </c>
      <c r="IF70" s="62" t="str">
        <f>IF(AND(II67="",II69=""),"empty",IF(ISNUMBER(II67),"Pct","Num"))</f>
        <v>empty</v>
      </c>
      <c r="IG70" s="62" t="str">
        <f>IF(AND(II67="",II69=""),"empty",IF(ISNUMBER(II67),"Pct","Num"))</f>
        <v>empty</v>
      </c>
      <c r="IH70" s="169" t="str">
        <f>IF(AND(II67="",II69=""),"empty",IF(ISNUMBER(II67),"Pct","Num"))</f>
        <v>empty</v>
      </c>
      <c r="II70" s="318"/>
      <c r="IJ70" s="169"/>
      <c r="IK70" s="62" t="str">
        <f>IF(AND(IO67="",IO69=""),"empty",IF(ISNUMBER(IO67),"Pct","Num"))</f>
        <v>empty</v>
      </c>
      <c r="IL70" s="62" t="str">
        <f>IF(AND(IO67="",IO69=""),"empty",IF(ISNUMBER(IO67),"Pct","Num"))</f>
        <v>empty</v>
      </c>
      <c r="IM70" s="62" t="str">
        <f>IF(AND(IO67="",IO69=""),"empty",IF(ISNUMBER(IO67),"Pct","Num"))</f>
        <v>empty</v>
      </c>
      <c r="IN70" s="169" t="str">
        <f>IF(AND(IO67="",IO69=""),"empty",IF(ISNUMBER(IO67),"Pct","Num"))</f>
        <v>empty</v>
      </c>
      <c r="IO70" s="318"/>
      <c r="IP70" s="169"/>
      <c r="IQ70" s="62" t="str">
        <f>IF(AND(IU67="",IU69=""),"empty",IF(ISNUMBER(IU67),"Pct","Num"))</f>
        <v>empty</v>
      </c>
      <c r="IR70" s="62" t="str">
        <f>IF(AND(IU67="",IU69=""),"empty",IF(ISNUMBER(IU67),"Pct","Num"))</f>
        <v>empty</v>
      </c>
      <c r="IS70" s="62" t="str">
        <f>IF(AND(IU67="",IU69=""),"empty",IF(ISNUMBER(IU67),"Pct","Num"))</f>
        <v>empty</v>
      </c>
      <c r="IT70" s="169" t="str">
        <f>IF(AND(IU67="",IU69=""),"empty",IF(ISNUMBER(IU67),"Pct","Num"))</f>
        <v>empty</v>
      </c>
      <c r="IU70" s="318"/>
      <c r="IV70" s="169"/>
      <c r="IW70" s="62" t="str">
        <f t="shared" ref="IW70" si="4260">IF(AND(JA67="",JA69=""),"empty",IF(ISNUMBER(JA67),"Pct","Num"))</f>
        <v>empty</v>
      </c>
      <c r="IX70" s="62" t="str">
        <f t="shared" ref="IX70" si="4261">IF(AND(JA67="",JA69=""),"empty",IF(ISNUMBER(JA67),"Pct","Num"))</f>
        <v>empty</v>
      </c>
      <c r="IY70" s="62" t="str">
        <f t="shared" ref="IY70" si="4262">IF(AND(JA67="",JA69=""),"empty",IF(ISNUMBER(JA67),"Pct","Num"))</f>
        <v>empty</v>
      </c>
      <c r="IZ70" s="169" t="str">
        <f t="shared" ref="IZ70" si="4263">IF(AND(JA67="",JA69=""),"empty",IF(ISNUMBER(JA67),"Pct","Num"))</f>
        <v>empty</v>
      </c>
      <c r="JA70" s="318"/>
      <c r="JB70" s="169"/>
      <c r="JC70" s="62" t="str">
        <f t="shared" ref="JC70" si="4264">IF(AND(JG67="",JG69=""),"empty",IF(ISNUMBER(JG67),"Pct","Num"))</f>
        <v>empty</v>
      </c>
      <c r="JD70" s="62" t="str">
        <f t="shared" ref="JD70" si="4265">IF(AND(JG67="",JG69=""),"empty",IF(ISNUMBER(JG67),"Pct","Num"))</f>
        <v>empty</v>
      </c>
      <c r="JE70" s="62" t="str">
        <f t="shared" ref="JE70" si="4266">IF(AND(JG67="",JG69=""),"empty",IF(ISNUMBER(JG67),"Pct","Num"))</f>
        <v>empty</v>
      </c>
      <c r="JF70" s="169" t="str">
        <f t="shared" ref="JF70" si="4267">IF(AND(JG67="",JG69=""),"empty",IF(ISNUMBER(JG67),"Pct","Num"))</f>
        <v>empty</v>
      </c>
      <c r="JG70" s="318"/>
      <c r="JH70" s="169"/>
      <c r="JI70" s="62" t="str">
        <f t="shared" ref="JI70" si="4268">IF(AND(JM67="",JM69=""),"empty",IF(ISNUMBER(JM67),"Pct","Num"))</f>
        <v>empty</v>
      </c>
      <c r="JJ70" s="62" t="str">
        <f t="shared" ref="JJ70" si="4269">IF(AND(JM67="",JM69=""),"empty",IF(ISNUMBER(JM67),"Pct","Num"))</f>
        <v>empty</v>
      </c>
      <c r="JK70" s="62" t="str">
        <f t="shared" ref="JK70" si="4270">IF(AND(JM67="",JM69=""),"empty",IF(ISNUMBER(JM67),"Pct","Num"))</f>
        <v>empty</v>
      </c>
      <c r="JL70" s="169" t="str">
        <f t="shared" ref="JL70" si="4271">IF(AND(JM67="",JM69=""),"empty",IF(ISNUMBER(JM67),"Pct","Num"))</f>
        <v>empty</v>
      </c>
      <c r="JM70" s="319"/>
      <c r="JN70" s="169"/>
      <c r="JO70" s="62" t="str">
        <f t="shared" ref="JO70" si="4272">IF(AND(JS67="",JS69=""),"empty",IF(ISNUMBER(JS67),"Pct","Num"))</f>
        <v>empty</v>
      </c>
      <c r="JP70" s="62" t="str">
        <f t="shared" ref="JP70" si="4273">IF(AND(JS67="",JS69=""),"empty",IF(ISNUMBER(JS67),"Pct","Num"))</f>
        <v>empty</v>
      </c>
      <c r="JQ70" s="62" t="str">
        <f t="shared" ref="JQ70" si="4274">IF(AND(JS67="",JS69=""),"empty",IF(ISNUMBER(JS67),"Pct","Num"))</f>
        <v>empty</v>
      </c>
      <c r="JR70" s="169" t="str">
        <f t="shared" ref="JR70" si="4275">IF(AND(JS67="",JS69=""),"empty",IF(ISNUMBER(JS67),"Pct","Num"))</f>
        <v>empty</v>
      </c>
      <c r="JS70" s="319"/>
      <c r="JT70" s="169"/>
      <c r="JU70" s="62" t="str">
        <f t="shared" ref="JU70" si="4276">IF(AND(JY67="",JY69=""),"empty",IF(ISNUMBER(JY67),"Pct","Num"))</f>
        <v>empty</v>
      </c>
      <c r="JV70" s="62" t="str">
        <f t="shared" ref="JV70" si="4277">IF(AND(JY67="",JY69=""),"empty",IF(ISNUMBER(JY67),"Pct","Num"))</f>
        <v>empty</v>
      </c>
      <c r="JW70" s="62" t="str">
        <f t="shared" ref="JW70" si="4278">IF(AND(JY67="",JY69=""),"empty",IF(ISNUMBER(JY67),"Pct","Num"))</f>
        <v>empty</v>
      </c>
      <c r="JX70" s="169" t="str">
        <f t="shared" ref="JX70" si="4279">IF(AND(JY67="",JY69=""),"empty",IF(ISNUMBER(JY67),"Pct","Num"))</f>
        <v>empty</v>
      </c>
      <c r="JY70" s="319"/>
      <c r="JZ70" s="169"/>
      <c r="KA70" s="62" t="str">
        <f t="shared" ref="KA70" si="4280">IF(AND(KE67="",KE69=""),"empty",IF(ISNUMBER(KE67),"Pct","Num"))</f>
        <v>empty</v>
      </c>
      <c r="KB70" s="62" t="str">
        <f t="shared" ref="KB70" si="4281">IF(AND(KE67="",KE69=""),"empty",IF(ISNUMBER(KE67),"Pct","Num"))</f>
        <v>empty</v>
      </c>
      <c r="KC70" s="62" t="str">
        <f t="shared" ref="KC70" si="4282">IF(AND(KE67="",KE69=""),"empty",IF(ISNUMBER(KE67),"Pct","Num"))</f>
        <v>empty</v>
      </c>
      <c r="KD70" s="169" t="str">
        <f t="shared" ref="KD70" si="4283">IF(AND(KE67="",KE69=""),"empty",IF(ISNUMBER(KE67),"Pct","Num"))</f>
        <v>empty</v>
      </c>
      <c r="KE70" s="319"/>
      <c r="KF70" s="169"/>
      <c r="KG70" s="62" t="str">
        <f t="shared" ref="KG70" si="4284">IF(AND(KK67="",KK69=""),"empty",IF(ISNUMBER(KK67),"Pct","Num"))</f>
        <v>empty</v>
      </c>
      <c r="KH70" s="62" t="str">
        <f t="shared" ref="KH70" si="4285">IF(AND(KK67="",KK69=""),"empty",IF(ISNUMBER(KK67),"Pct","Num"))</f>
        <v>empty</v>
      </c>
      <c r="KI70" s="62" t="str">
        <f t="shared" ref="KI70" si="4286">IF(AND(KK67="",KK69=""),"empty",IF(ISNUMBER(KK67),"Pct","Num"))</f>
        <v>empty</v>
      </c>
      <c r="KJ70" s="169" t="str">
        <f t="shared" ref="KJ70" si="4287">IF(AND(KK67="",KK69=""),"empty",IF(ISNUMBER(KK67),"Pct","Num"))</f>
        <v>empty</v>
      </c>
      <c r="KK70" s="319"/>
      <c r="KL70" s="169"/>
      <c r="KM70" s="62" t="str">
        <f t="shared" ref="KM70" si="4288">IF(AND(KQ67="",KQ69=""),"empty",IF(ISNUMBER(KQ67),"Pct","Num"))</f>
        <v>empty</v>
      </c>
      <c r="KN70" s="62" t="str">
        <f t="shared" ref="KN70" si="4289">IF(AND(KQ67="",KQ69=""),"empty",IF(ISNUMBER(KQ67),"Pct","Num"))</f>
        <v>empty</v>
      </c>
      <c r="KO70" s="62" t="str">
        <f t="shared" ref="KO70" si="4290">IF(AND(KQ67="",KQ69=""),"empty",IF(ISNUMBER(KQ67),"Pct","Num"))</f>
        <v>empty</v>
      </c>
      <c r="KP70" s="169" t="str">
        <f t="shared" ref="KP70" si="4291">IF(AND(KQ67="",KQ69=""),"empty",IF(ISNUMBER(KQ67),"Pct","Num"))</f>
        <v>empty</v>
      </c>
      <c r="KQ70" s="319"/>
      <c r="KR70" s="169"/>
      <c r="KS70" s="62" t="str">
        <f t="shared" ref="KS70" si="4292">IF(AND(KW67="",KW69=""),"empty",IF(ISNUMBER(KW67),"Pct","Num"))</f>
        <v>empty</v>
      </c>
      <c r="KT70" s="62" t="str">
        <f t="shared" ref="KT70" si="4293">IF(AND(KW67="",KW69=""),"empty",IF(ISNUMBER(KW67),"Pct","Num"))</f>
        <v>empty</v>
      </c>
      <c r="KU70" s="62" t="str">
        <f t="shared" ref="KU70" si="4294">IF(AND(KW67="",KW69=""),"empty",IF(ISNUMBER(KW67),"Pct","Num"))</f>
        <v>empty</v>
      </c>
      <c r="KV70" s="169" t="str">
        <f t="shared" ref="KV70" si="4295">IF(AND(KW67="",KW69=""),"empty",IF(ISNUMBER(KW67),"Pct","Num"))</f>
        <v>empty</v>
      </c>
      <c r="KW70" s="319"/>
      <c r="KX70" s="169"/>
      <c r="KY70" s="62" t="str">
        <f t="shared" ref="KY70" si="4296">IF(AND(LC67="",LC69=""),"empty",IF(ISNUMBER(LC67),"Pct","Num"))</f>
        <v>empty</v>
      </c>
      <c r="KZ70" s="62" t="str">
        <f t="shared" ref="KZ70" si="4297">IF(AND(LC67="",LC69=""),"empty",IF(ISNUMBER(LC67),"Pct","Num"))</f>
        <v>empty</v>
      </c>
      <c r="LA70" s="62" t="str">
        <f t="shared" ref="LA70" si="4298">IF(AND(LC67="",LC69=""),"empty",IF(ISNUMBER(LC67),"Pct","Num"))</f>
        <v>empty</v>
      </c>
      <c r="LB70" s="169" t="str">
        <f t="shared" ref="LB70" si="4299">IF(AND(LC67="",LC69=""),"empty",IF(ISNUMBER(LC67),"Pct","Num"))</f>
        <v>empty</v>
      </c>
      <c r="LC70" s="319"/>
      <c r="LD70" s="169"/>
    </row>
    <row r="71" spans="1:316" s="190" customFormat="1" ht="11.25" hidden="1" x14ac:dyDescent="0.2">
      <c r="A71" s="61" t="s">
        <v>61</v>
      </c>
      <c r="B71" s="62"/>
      <c r="C71" s="62"/>
      <c r="D71" s="62"/>
      <c r="E71" s="62"/>
      <c r="F71" s="62"/>
      <c r="G71" s="155"/>
      <c r="H71" s="62" t="s">
        <v>118</v>
      </c>
      <c r="I71" s="61"/>
      <c r="J71" s="62"/>
      <c r="K71" s="62"/>
      <c r="L71" s="62"/>
      <c r="M71" s="156" t="s">
        <v>71</v>
      </c>
      <c r="N71" s="62"/>
      <c r="O71" s="62"/>
      <c r="P71" s="62"/>
      <c r="Q71" s="167">
        <f t="shared" ref="Q71:BY71" si="4300">IF(AND(Q$2&gt;0,Q$2&lt;5),IF(OR(ISNUMBER(Q67),ISNUMBER(Q69)),IF(Q70="Num",Q69/Q64,Q67),""),"")</f>
        <v>0.4</v>
      </c>
      <c r="R71" s="169">
        <f t="shared" ref="R71:BZ71" si="4301">IF(AND(R$2&gt;0,R$2&lt;5),IF(OR(ISNUMBER(R67),ISNUMBER(R69)),IF(R70="Num",R69/Q64,R67),""),"")</f>
        <v>0.3</v>
      </c>
      <c r="S71" s="169">
        <f t="shared" ref="S71:CA71" si="4302">IF(AND(S$2&gt;0,S$2&lt;5),IF(OR(ISNUMBER(S67),ISNUMBER(S69)),IF(S70="Num",S69/Q64,S67),""),"")</f>
        <v>0.2</v>
      </c>
      <c r="T71" s="169">
        <f t="shared" ref="T71:CB71" si="4303">IF(AND(T$2&gt;0,T$2&lt;5),IF(OR(ISNUMBER(T67),ISNUMBER(T69)),IF(T70="Num",T69/Q64,T67),""),"")</f>
        <v>0.1</v>
      </c>
      <c r="U71" s="318"/>
      <c r="V71" s="169"/>
      <c r="W71" s="169">
        <f t="shared" si="4300"/>
        <v>0.4</v>
      </c>
      <c r="X71" s="169">
        <f t="shared" si="4301"/>
        <v>0.3</v>
      </c>
      <c r="Y71" s="169">
        <f t="shared" si="4302"/>
        <v>0.2</v>
      </c>
      <c r="Z71" s="169">
        <f t="shared" si="4303"/>
        <v>0.1</v>
      </c>
      <c r="AA71" s="318"/>
      <c r="AB71" s="169"/>
      <c r="AC71" s="169">
        <f t="shared" si="4300"/>
        <v>0.4</v>
      </c>
      <c r="AD71" s="169">
        <f t="shared" si="4301"/>
        <v>0.3</v>
      </c>
      <c r="AE71" s="169">
        <f t="shared" si="4302"/>
        <v>0.2</v>
      </c>
      <c r="AF71" s="169">
        <f t="shared" si="4303"/>
        <v>0.1</v>
      </c>
      <c r="AG71" s="318"/>
      <c r="AH71" s="169"/>
      <c r="AI71" s="169" t="str">
        <f t="shared" si="4300"/>
        <v/>
      </c>
      <c r="AJ71" s="169" t="str">
        <f t="shared" si="4301"/>
        <v/>
      </c>
      <c r="AK71" s="169" t="str">
        <f t="shared" si="4302"/>
        <v/>
      </c>
      <c r="AL71" s="169" t="str">
        <f t="shared" si="4303"/>
        <v/>
      </c>
      <c r="AM71" s="318"/>
      <c r="AN71" s="169"/>
      <c r="AO71" s="169" t="str">
        <f t="shared" si="4300"/>
        <v/>
      </c>
      <c r="AP71" s="169" t="str">
        <f t="shared" si="4301"/>
        <v/>
      </c>
      <c r="AQ71" s="169" t="str">
        <f t="shared" si="4302"/>
        <v/>
      </c>
      <c r="AR71" s="169" t="str">
        <f t="shared" si="4303"/>
        <v/>
      </c>
      <c r="AS71" s="318"/>
      <c r="AT71" s="169"/>
      <c r="AU71" s="169" t="str">
        <f t="shared" si="4300"/>
        <v/>
      </c>
      <c r="AV71" s="169" t="str">
        <f t="shared" si="4301"/>
        <v/>
      </c>
      <c r="AW71" s="169" t="str">
        <f t="shared" si="4302"/>
        <v/>
      </c>
      <c r="AX71" s="169" t="str">
        <f t="shared" si="4303"/>
        <v/>
      </c>
      <c r="AY71" s="318"/>
      <c r="AZ71" s="169"/>
      <c r="BA71" s="169" t="str">
        <f t="shared" si="4300"/>
        <v/>
      </c>
      <c r="BB71" s="169" t="str">
        <f t="shared" si="4301"/>
        <v/>
      </c>
      <c r="BC71" s="169" t="str">
        <f t="shared" si="4302"/>
        <v/>
      </c>
      <c r="BD71" s="169" t="str">
        <f t="shared" si="4303"/>
        <v/>
      </c>
      <c r="BE71" s="318"/>
      <c r="BF71" s="169"/>
      <c r="BG71" s="169" t="str">
        <f t="shared" si="4300"/>
        <v/>
      </c>
      <c r="BH71" s="169" t="str">
        <f t="shared" si="4301"/>
        <v/>
      </c>
      <c r="BI71" s="169" t="str">
        <f t="shared" si="4302"/>
        <v/>
      </c>
      <c r="BJ71" s="169" t="str">
        <f t="shared" si="4303"/>
        <v/>
      </c>
      <c r="BK71" s="318"/>
      <c r="BL71" s="169"/>
      <c r="BM71" s="169" t="str">
        <f t="shared" si="4300"/>
        <v/>
      </c>
      <c r="BN71" s="169" t="str">
        <f t="shared" si="4301"/>
        <v/>
      </c>
      <c r="BO71" s="169" t="str">
        <f t="shared" si="4302"/>
        <v/>
      </c>
      <c r="BP71" s="169" t="str">
        <f t="shared" si="4303"/>
        <v/>
      </c>
      <c r="BQ71" s="318"/>
      <c r="BR71" s="169"/>
      <c r="BS71" s="169" t="str">
        <f t="shared" si="4300"/>
        <v/>
      </c>
      <c r="BT71" s="169" t="str">
        <f t="shared" si="4301"/>
        <v/>
      </c>
      <c r="BU71" s="169" t="str">
        <f t="shared" si="4302"/>
        <v/>
      </c>
      <c r="BV71" s="169" t="str">
        <f t="shared" si="4303"/>
        <v/>
      </c>
      <c r="BW71" s="318"/>
      <c r="BX71" s="169"/>
      <c r="BY71" s="169" t="str">
        <f t="shared" si="4300"/>
        <v/>
      </c>
      <c r="BZ71" s="169" t="str">
        <f t="shared" si="4301"/>
        <v/>
      </c>
      <c r="CA71" s="169" t="str">
        <f t="shared" si="4302"/>
        <v/>
      </c>
      <c r="CB71" s="169" t="str">
        <f t="shared" si="4303"/>
        <v/>
      </c>
      <c r="CC71" s="318"/>
      <c r="CD71" s="169"/>
      <c r="CE71" s="169" t="str">
        <f t="shared" ref="CE71:EM71" si="4304">IF(AND(CE$2&gt;0,CE$2&lt;5),IF(OR(ISNUMBER(CE67),ISNUMBER(CE69)),IF(CE70="Num",CE69/CE64,CE67),""),"")</f>
        <v/>
      </c>
      <c r="CF71" s="169" t="str">
        <f t="shared" ref="CF71:EN71" si="4305">IF(AND(CF$2&gt;0,CF$2&lt;5),IF(OR(ISNUMBER(CF67),ISNUMBER(CF69)),IF(CF70="Num",CF69/CE64,CF67),""),"")</f>
        <v/>
      </c>
      <c r="CG71" s="169" t="str">
        <f t="shared" ref="CG71:EO71" si="4306">IF(AND(CG$2&gt;0,CG$2&lt;5),IF(OR(ISNUMBER(CG67),ISNUMBER(CG69)),IF(CG70="Num",CG69/CE64,CG67),""),"")</f>
        <v/>
      </c>
      <c r="CH71" s="169" t="str">
        <f t="shared" ref="CH71:EP71" si="4307">IF(AND(CH$2&gt;0,CH$2&lt;5),IF(OR(ISNUMBER(CH67),ISNUMBER(CH69)),IF(CH70="Num",CH69/CE64,CH67),""),"")</f>
        <v/>
      </c>
      <c r="CI71" s="318"/>
      <c r="CJ71" s="169"/>
      <c r="CK71" s="169" t="str">
        <f t="shared" si="4304"/>
        <v/>
      </c>
      <c r="CL71" s="169" t="str">
        <f t="shared" si="4305"/>
        <v/>
      </c>
      <c r="CM71" s="169" t="str">
        <f t="shared" si="4306"/>
        <v/>
      </c>
      <c r="CN71" s="169" t="str">
        <f t="shared" si="4307"/>
        <v/>
      </c>
      <c r="CO71" s="318"/>
      <c r="CP71" s="169"/>
      <c r="CQ71" s="169" t="str">
        <f t="shared" si="4304"/>
        <v/>
      </c>
      <c r="CR71" s="169" t="str">
        <f t="shared" si="4305"/>
        <v/>
      </c>
      <c r="CS71" s="169" t="str">
        <f t="shared" si="4306"/>
        <v/>
      </c>
      <c r="CT71" s="169" t="str">
        <f t="shared" si="4307"/>
        <v/>
      </c>
      <c r="CU71" s="318"/>
      <c r="CV71" s="169"/>
      <c r="CW71" s="169" t="str">
        <f t="shared" si="4304"/>
        <v/>
      </c>
      <c r="CX71" s="169" t="str">
        <f t="shared" si="4305"/>
        <v/>
      </c>
      <c r="CY71" s="169" t="str">
        <f t="shared" si="4306"/>
        <v/>
      </c>
      <c r="CZ71" s="169" t="str">
        <f t="shared" si="4307"/>
        <v/>
      </c>
      <c r="DA71" s="318"/>
      <c r="DB71" s="169"/>
      <c r="DC71" s="169" t="str">
        <f t="shared" si="4304"/>
        <v/>
      </c>
      <c r="DD71" s="169" t="str">
        <f t="shared" si="4305"/>
        <v/>
      </c>
      <c r="DE71" s="169" t="str">
        <f t="shared" si="4306"/>
        <v/>
      </c>
      <c r="DF71" s="169" t="str">
        <f t="shared" si="4307"/>
        <v/>
      </c>
      <c r="DG71" s="318"/>
      <c r="DH71" s="169"/>
      <c r="DI71" s="169" t="str">
        <f t="shared" si="4304"/>
        <v/>
      </c>
      <c r="DJ71" s="169" t="str">
        <f t="shared" si="4305"/>
        <v/>
      </c>
      <c r="DK71" s="169" t="str">
        <f t="shared" si="4306"/>
        <v/>
      </c>
      <c r="DL71" s="169" t="str">
        <f t="shared" si="4307"/>
        <v/>
      </c>
      <c r="DM71" s="318"/>
      <c r="DN71" s="169"/>
      <c r="DO71" s="169" t="str">
        <f t="shared" si="4304"/>
        <v/>
      </c>
      <c r="DP71" s="169" t="str">
        <f t="shared" si="4305"/>
        <v/>
      </c>
      <c r="DQ71" s="169" t="str">
        <f t="shared" si="4306"/>
        <v/>
      </c>
      <c r="DR71" s="169" t="str">
        <f t="shared" si="4307"/>
        <v/>
      </c>
      <c r="DS71" s="318"/>
      <c r="DT71" s="169"/>
      <c r="DU71" s="169" t="str">
        <f t="shared" si="4304"/>
        <v/>
      </c>
      <c r="DV71" s="169" t="str">
        <f t="shared" si="4305"/>
        <v/>
      </c>
      <c r="DW71" s="169" t="str">
        <f t="shared" si="4306"/>
        <v/>
      </c>
      <c r="DX71" s="169" t="str">
        <f t="shared" si="4307"/>
        <v/>
      </c>
      <c r="DY71" s="318"/>
      <c r="DZ71" s="169"/>
      <c r="EA71" s="169" t="str">
        <f t="shared" si="4304"/>
        <v/>
      </c>
      <c r="EB71" s="169" t="str">
        <f t="shared" si="4305"/>
        <v/>
      </c>
      <c r="EC71" s="169" t="str">
        <f t="shared" si="4306"/>
        <v/>
      </c>
      <c r="ED71" s="169" t="str">
        <f t="shared" si="4307"/>
        <v/>
      </c>
      <c r="EE71" s="318"/>
      <c r="EF71" s="169"/>
      <c r="EG71" s="169" t="str">
        <f t="shared" si="4304"/>
        <v/>
      </c>
      <c r="EH71" s="169" t="str">
        <f t="shared" si="4305"/>
        <v/>
      </c>
      <c r="EI71" s="169" t="str">
        <f t="shared" si="4306"/>
        <v/>
      </c>
      <c r="EJ71" s="169" t="str">
        <f t="shared" si="4307"/>
        <v/>
      </c>
      <c r="EK71" s="318"/>
      <c r="EL71" s="169"/>
      <c r="EM71" s="169" t="str">
        <f t="shared" si="4304"/>
        <v/>
      </c>
      <c r="EN71" s="169" t="str">
        <f t="shared" si="4305"/>
        <v/>
      </c>
      <c r="EO71" s="169" t="str">
        <f t="shared" si="4306"/>
        <v/>
      </c>
      <c r="EP71" s="169" t="str">
        <f t="shared" si="4307"/>
        <v/>
      </c>
      <c r="EQ71" s="318"/>
      <c r="ER71" s="169"/>
      <c r="ES71" s="169" t="str">
        <f t="shared" ref="ES71:HA71" si="4308">IF(AND(ES$2&gt;0,ES$2&lt;5),IF(OR(ISNUMBER(ES67),ISNUMBER(ES69)),IF(ES70="Num",ES69/ES64,ES67),""),"")</f>
        <v/>
      </c>
      <c r="ET71" s="169" t="str">
        <f t="shared" ref="ET71:HB71" si="4309">IF(AND(ET$2&gt;0,ET$2&lt;5),IF(OR(ISNUMBER(ET67),ISNUMBER(ET69)),IF(ET70="Num",ET69/ES64,ET67),""),"")</f>
        <v/>
      </c>
      <c r="EU71" s="169" t="str">
        <f t="shared" ref="EU71:HC71" si="4310">IF(AND(EU$2&gt;0,EU$2&lt;5),IF(OR(ISNUMBER(EU67),ISNUMBER(EU69)),IF(EU70="Num",EU69/ES64,EU67),""),"")</f>
        <v/>
      </c>
      <c r="EV71" s="169" t="str">
        <f t="shared" ref="EV71:HD71" si="4311">IF(AND(EV$2&gt;0,EV$2&lt;5),IF(OR(ISNUMBER(EV67),ISNUMBER(EV69)),IF(EV70="Num",EV69/ES64,EV67),""),"")</f>
        <v/>
      </c>
      <c r="EW71" s="318"/>
      <c r="EX71" s="169"/>
      <c r="EY71" s="169" t="str">
        <f t="shared" si="4308"/>
        <v/>
      </c>
      <c r="EZ71" s="169" t="str">
        <f t="shared" si="4309"/>
        <v/>
      </c>
      <c r="FA71" s="169" t="str">
        <f t="shared" si="4310"/>
        <v/>
      </c>
      <c r="FB71" s="169" t="str">
        <f t="shared" si="4311"/>
        <v/>
      </c>
      <c r="FC71" s="318"/>
      <c r="FD71" s="169"/>
      <c r="FE71" s="169" t="str">
        <f t="shared" si="4308"/>
        <v/>
      </c>
      <c r="FF71" s="169" t="str">
        <f t="shared" si="4309"/>
        <v/>
      </c>
      <c r="FG71" s="169" t="str">
        <f t="shared" si="4310"/>
        <v/>
      </c>
      <c r="FH71" s="169" t="str">
        <f t="shared" si="4311"/>
        <v/>
      </c>
      <c r="FI71" s="318"/>
      <c r="FJ71" s="169"/>
      <c r="FK71" s="169" t="str">
        <f t="shared" si="4308"/>
        <v/>
      </c>
      <c r="FL71" s="169" t="str">
        <f t="shared" si="4309"/>
        <v/>
      </c>
      <c r="FM71" s="169" t="str">
        <f t="shared" si="4310"/>
        <v/>
      </c>
      <c r="FN71" s="169" t="str">
        <f t="shared" si="4311"/>
        <v/>
      </c>
      <c r="FO71" s="318"/>
      <c r="FP71" s="169"/>
      <c r="FQ71" s="169" t="str">
        <f t="shared" si="4308"/>
        <v/>
      </c>
      <c r="FR71" s="169" t="str">
        <f t="shared" si="4309"/>
        <v/>
      </c>
      <c r="FS71" s="169" t="str">
        <f t="shared" si="4310"/>
        <v/>
      </c>
      <c r="FT71" s="169" t="str">
        <f t="shared" si="4311"/>
        <v/>
      </c>
      <c r="FU71" s="318"/>
      <c r="FV71" s="169"/>
      <c r="FW71" s="169" t="str">
        <f t="shared" si="4308"/>
        <v/>
      </c>
      <c r="FX71" s="169" t="str">
        <f t="shared" si="4309"/>
        <v/>
      </c>
      <c r="FY71" s="169" t="str">
        <f t="shared" si="4310"/>
        <v/>
      </c>
      <c r="FZ71" s="169" t="str">
        <f t="shared" si="4311"/>
        <v/>
      </c>
      <c r="GA71" s="318"/>
      <c r="GB71" s="169"/>
      <c r="GC71" s="169" t="str">
        <f t="shared" si="4308"/>
        <v/>
      </c>
      <c r="GD71" s="169" t="str">
        <f t="shared" si="4309"/>
        <v/>
      </c>
      <c r="GE71" s="169" t="str">
        <f t="shared" si="4310"/>
        <v/>
      </c>
      <c r="GF71" s="169" t="str">
        <f t="shared" si="4311"/>
        <v/>
      </c>
      <c r="GG71" s="318"/>
      <c r="GH71" s="169"/>
      <c r="GI71" s="169" t="str">
        <f t="shared" si="4308"/>
        <v/>
      </c>
      <c r="GJ71" s="169" t="str">
        <f t="shared" si="4309"/>
        <v/>
      </c>
      <c r="GK71" s="169" t="str">
        <f t="shared" si="4310"/>
        <v/>
      </c>
      <c r="GL71" s="169" t="str">
        <f t="shared" si="4311"/>
        <v/>
      </c>
      <c r="GM71" s="318"/>
      <c r="GN71" s="169"/>
      <c r="GO71" s="169" t="str">
        <f t="shared" si="4308"/>
        <v/>
      </c>
      <c r="GP71" s="169" t="str">
        <f t="shared" si="4309"/>
        <v/>
      </c>
      <c r="GQ71" s="169" t="str">
        <f t="shared" si="4310"/>
        <v/>
      </c>
      <c r="GR71" s="169" t="str">
        <f t="shared" si="4311"/>
        <v/>
      </c>
      <c r="GS71" s="318"/>
      <c r="GT71" s="169"/>
      <c r="GU71" s="169" t="str">
        <f t="shared" si="4308"/>
        <v/>
      </c>
      <c r="GV71" s="169" t="str">
        <f t="shared" si="4309"/>
        <v/>
      </c>
      <c r="GW71" s="169" t="str">
        <f t="shared" si="4310"/>
        <v/>
      </c>
      <c r="GX71" s="169" t="str">
        <f t="shared" si="4311"/>
        <v/>
      </c>
      <c r="GY71" s="318"/>
      <c r="GZ71" s="169"/>
      <c r="HA71" s="169" t="str">
        <f t="shared" si="4308"/>
        <v/>
      </c>
      <c r="HB71" s="169" t="str">
        <f t="shared" si="4309"/>
        <v/>
      </c>
      <c r="HC71" s="169" t="str">
        <f t="shared" si="4310"/>
        <v/>
      </c>
      <c r="HD71" s="169" t="str">
        <f t="shared" si="4311"/>
        <v/>
      </c>
      <c r="HE71" s="318"/>
      <c r="HF71" s="169"/>
      <c r="HG71" s="169" t="str">
        <f t="shared" ref="HG71:JO71" si="4312">IF(AND(HG$2&gt;0,HG$2&lt;5),IF(OR(ISNUMBER(HG67),ISNUMBER(HG69)),IF(HG70="Num",HG69/HG64,HG67),""),"")</f>
        <v/>
      </c>
      <c r="HH71" s="169" t="str">
        <f t="shared" ref="HH71:JP71" si="4313">IF(AND(HH$2&gt;0,HH$2&lt;5),IF(OR(ISNUMBER(HH67),ISNUMBER(HH69)),IF(HH70="Num",HH69/HG64,HH67),""),"")</f>
        <v/>
      </c>
      <c r="HI71" s="169" t="str">
        <f t="shared" ref="HI71:JQ71" si="4314">IF(AND(HI$2&gt;0,HI$2&lt;5),IF(OR(ISNUMBER(HI67),ISNUMBER(HI69)),IF(HI70="Num",HI69/HG64,HI67),""),"")</f>
        <v/>
      </c>
      <c r="HJ71" s="169" t="str">
        <f t="shared" ref="HJ71:JR71" si="4315">IF(AND(HJ$2&gt;0,HJ$2&lt;5),IF(OR(ISNUMBER(HJ67),ISNUMBER(HJ69)),IF(HJ70="Num",HJ69/HG64,HJ67),""),"")</f>
        <v/>
      </c>
      <c r="HK71" s="318"/>
      <c r="HL71" s="169"/>
      <c r="HM71" s="169" t="str">
        <f t="shared" si="4312"/>
        <v/>
      </c>
      <c r="HN71" s="169" t="str">
        <f t="shared" si="4313"/>
        <v/>
      </c>
      <c r="HO71" s="169" t="str">
        <f t="shared" si="4314"/>
        <v/>
      </c>
      <c r="HP71" s="169" t="str">
        <f t="shared" si="4315"/>
        <v/>
      </c>
      <c r="HQ71" s="318"/>
      <c r="HR71" s="169"/>
      <c r="HS71" s="169" t="str">
        <f t="shared" si="4312"/>
        <v/>
      </c>
      <c r="HT71" s="169" t="str">
        <f t="shared" si="4313"/>
        <v/>
      </c>
      <c r="HU71" s="169" t="str">
        <f t="shared" si="4314"/>
        <v/>
      </c>
      <c r="HV71" s="169" t="str">
        <f t="shared" si="4315"/>
        <v/>
      </c>
      <c r="HW71" s="318"/>
      <c r="HX71" s="169"/>
      <c r="HY71" s="169" t="str">
        <f t="shared" si="4312"/>
        <v/>
      </c>
      <c r="HZ71" s="169" t="str">
        <f t="shared" si="4313"/>
        <v/>
      </c>
      <c r="IA71" s="169" t="str">
        <f t="shared" si="4314"/>
        <v/>
      </c>
      <c r="IB71" s="169" t="str">
        <f t="shared" si="4315"/>
        <v/>
      </c>
      <c r="IC71" s="318"/>
      <c r="ID71" s="169"/>
      <c r="IE71" s="169" t="str">
        <f t="shared" si="4312"/>
        <v/>
      </c>
      <c r="IF71" s="169" t="str">
        <f t="shared" si="4313"/>
        <v/>
      </c>
      <c r="IG71" s="169" t="str">
        <f t="shared" si="4314"/>
        <v/>
      </c>
      <c r="IH71" s="169" t="str">
        <f t="shared" si="4315"/>
        <v/>
      </c>
      <c r="II71" s="318"/>
      <c r="IJ71" s="169"/>
      <c r="IK71" s="169" t="str">
        <f t="shared" si="4312"/>
        <v/>
      </c>
      <c r="IL71" s="169" t="str">
        <f t="shared" si="4313"/>
        <v/>
      </c>
      <c r="IM71" s="169" t="str">
        <f t="shared" si="4314"/>
        <v/>
      </c>
      <c r="IN71" s="169" t="str">
        <f t="shared" si="4315"/>
        <v/>
      </c>
      <c r="IO71" s="318"/>
      <c r="IP71" s="169"/>
      <c r="IQ71" s="169" t="str">
        <f t="shared" si="4312"/>
        <v/>
      </c>
      <c r="IR71" s="169" t="str">
        <f t="shared" si="4313"/>
        <v/>
      </c>
      <c r="IS71" s="169" t="str">
        <f t="shared" si="4314"/>
        <v/>
      </c>
      <c r="IT71" s="169" t="str">
        <f t="shared" si="4315"/>
        <v/>
      </c>
      <c r="IU71" s="318"/>
      <c r="IV71" s="169"/>
      <c r="IW71" s="169" t="str">
        <f t="shared" si="4312"/>
        <v/>
      </c>
      <c r="IX71" s="169" t="str">
        <f t="shared" si="4313"/>
        <v/>
      </c>
      <c r="IY71" s="169" t="str">
        <f t="shared" si="4314"/>
        <v/>
      </c>
      <c r="IZ71" s="169" t="str">
        <f t="shared" si="4315"/>
        <v/>
      </c>
      <c r="JA71" s="318"/>
      <c r="JB71" s="169"/>
      <c r="JC71" s="169" t="str">
        <f t="shared" si="4312"/>
        <v/>
      </c>
      <c r="JD71" s="169" t="str">
        <f t="shared" si="4313"/>
        <v/>
      </c>
      <c r="JE71" s="169" t="str">
        <f t="shared" si="4314"/>
        <v/>
      </c>
      <c r="JF71" s="169" t="str">
        <f t="shared" si="4315"/>
        <v/>
      </c>
      <c r="JG71" s="318"/>
      <c r="JH71" s="169"/>
      <c r="JI71" s="169" t="str">
        <f t="shared" si="4312"/>
        <v/>
      </c>
      <c r="JJ71" s="169" t="str">
        <f t="shared" si="4313"/>
        <v/>
      </c>
      <c r="JK71" s="169" t="str">
        <f t="shared" si="4314"/>
        <v/>
      </c>
      <c r="JL71" s="169" t="str">
        <f t="shared" si="4315"/>
        <v/>
      </c>
      <c r="JM71" s="319"/>
      <c r="JN71" s="169"/>
      <c r="JO71" s="169" t="str">
        <f t="shared" si="4312"/>
        <v/>
      </c>
      <c r="JP71" s="169" t="str">
        <f t="shared" si="4313"/>
        <v/>
      </c>
      <c r="JQ71" s="169" t="str">
        <f t="shared" si="4314"/>
        <v/>
      </c>
      <c r="JR71" s="169" t="str">
        <f t="shared" si="4315"/>
        <v/>
      </c>
      <c r="JS71" s="319"/>
      <c r="JT71" s="169"/>
      <c r="JU71" s="169" t="str">
        <f t="shared" ref="JU71:KY71" si="4316">IF(AND(JU$2&gt;0,JU$2&lt;5),IF(OR(ISNUMBER(JU67),ISNUMBER(JU69)),IF(JU70="Num",JU69/JU64,JU67),""),"")</f>
        <v/>
      </c>
      <c r="JV71" s="169" t="str">
        <f t="shared" ref="JV71:KZ71" si="4317">IF(AND(JV$2&gt;0,JV$2&lt;5),IF(OR(ISNUMBER(JV67),ISNUMBER(JV69)),IF(JV70="Num",JV69/JU64,JV67),""),"")</f>
        <v/>
      </c>
      <c r="JW71" s="169" t="str">
        <f t="shared" ref="JW71:LA71" si="4318">IF(AND(JW$2&gt;0,JW$2&lt;5),IF(OR(ISNUMBER(JW67),ISNUMBER(JW69)),IF(JW70="Num",JW69/JU64,JW67),""),"")</f>
        <v/>
      </c>
      <c r="JX71" s="169" t="str">
        <f t="shared" ref="JX71:LB71" si="4319">IF(AND(JX$2&gt;0,JX$2&lt;5),IF(OR(ISNUMBER(JX67),ISNUMBER(JX69)),IF(JX70="Num",JX69/JU64,JX67),""),"")</f>
        <v/>
      </c>
      <c r="JY71" s="319"/>
      <c r="JZ71" s="169"/>
      <c r="KA71" s="169" t="str">
        <f t="shared" si="4316"/>
        <v/>
      </c>
      <c r="KB71" s="169" t="str">
        <f t="shared" si="4317"/>
        <v/>
      </c>
      <c r="KC71" s="169" t="str">
        <f t="shared" si="4318"/>
        <v/>
      </c>
      <c r="KD71" s="169" t="str">
        <f t="shared" si="4319"/>
        <v/>
      </c>
      <c r="KE71" s="319"/>
      <c r="KF71" s="169"/>
      <c r="KG71" s="169" t="str">
        <f t="shared" si="4316"/>
        <v/>
      </c>
      <c r="KH71" s="169" t="str">
        <f t="shared" si="4317"/>
        <v/>
      </c>
      <c r="KI71" s="169" t="str">
        <f t="shared" si="4318"/>
        <v/>
      </c>
      <c r="KJ71" s="169" t="str">
        <f t="shared" si="4319"/>
        <v/>
      </c>
      <c r="KK71" s="319"/>
      <c r="KL71" s="169"/>
      <c r="KM71" s="169" t="str">
        <f t="shared" si="4316"/>
        <v/>
      </c>
      <c r="KN71" s="169" t="str">
        <f t="shared" si="4317"/>
        <v/>
      </c>
      <c r="KO71" s="169" t="str">
        <f t="shared" si="4318"/>
        <v/>
      </c>
      <c r="KP71" s="169" t="str">
        <f t="shared" si="4319"/>
        <v/>
      </c>
      <c r="KQ71" s="319"/>
      <c r="KR71" s="169"/>
      <c r="KS71" s="169" t="str">
        <f t="shared" si="4316"/>
        <v/>
      </c>
      <c r="KT71" s="169" t="str">
        <f t="shared" si="4317"/>
        <v/>
      </c>
      <c r="KU71" s="169" t="str">
        <f t="shared" si="4318"/>
        <v/>
      </c>
      <c r="KV71" s="169" t="str">
        <f t="shared" si="4319"/>
        <v/>
      </c>
      <c r="KW71" s="319"/>
      <c r="KX71" s="169"/>
      <c r="KY71" s="169" t="str">
        <f t="shared" si="4316"/>
        <v/>
      </c>
      <c r="KZ71" s="169" t="str">
        <f t="shared" si="4317"/>
        <v/>
      </c>
      <c r="LA71" s="169" t="str">
        <f t="shared" si="4318"/>
        <v/>
      </c>
      <c r="LB71" s="169" t="str">
        <f t="shared" si="4319"/>
        <v/>
      </c>
      <c r="LC71" s="319"/>
      <c r="LD71" s="169"/>
    </row>
    <row r="72" spans="1:316" s="190" customFormat="1" ht="11.25" hidden="1" x14ac:dyDescent="0.2">
      <c r="A72" s="61" t="s">
        <v>61</v>
      </c>
      <c r="B72" s="62"/>
      <c r="C72" s="62"/>
      <c r="D72" s="62"/>
      <c r="E72" s="62"/>
      <c r="F72" s="62"/>
      <c r="G72" s="155"/>
      <c r="H72" s="62"/>
      <c r="I72" s="61"/>
      <c r="J72" s="62"/>
      <c r="K72" s="62"/>
      <c r="L72" s="62"/>
      <c r="M72" s="156" t="s">
        <v>124</v>
      </c>
      <c r="N72" s="62"/>
      <c r="O72" s="62"/>
      <c r="P72" s="62"/>
      <c r="Q72" s="167">
        <f>IF(Q$2=1,IFERROR(Q64/SUMIFS($64:$64,$2:$2,1),0),"")</f>
        <v>0.5</v>
      </c>
      <c r="R72" s="169">
        <f>IF(R$2=2,IFERROR(U39/SUMIFS(39:39,2:2,5),0),"")</f>
        <v>0.45652173913043476</v>
      </c>
      <c r="S72" s="169" t="s">
        <v>320</v>
      </c>
      <c r="T72" s="169" t="str">
        <f>IF(T$2=4,IF(AND(ISNUMBER(Q64),Q64=0),"Y",IF(OR(AND(ISNUMBER(Q64),U67=1),AND(ISNUMBER(Q64),U69=Q64)),"Y","N")),"")</f>
        <v>Y</v>
      </c>
      <c r="U72" s="318"/>
      <c r="V72" s="169"/>
      <c r="W72" s="167">
        <f t="shared" ref="W72" si="4320">IF(W$2=1,IFERROR(W64/SUMIFS($64:$64,$2:$2,1),0),"")</f>
        <v>0.11</v>
      </c>
      <c r="X72" s="169">
        <f t="shared" ref="X72" si="4321">IF(X$2=2,IFERROR(AA39/SUMIFS(39:39,2:2,5),0),"")</f>
        <v>0.15217391304347827</v>
      </c>
      <c r="Y72" s="169" t="s">
        <v>320</v>
      </c>
      <c r="Z72" s="169" t="str">
        <f t="shared" ref="Z72" si="4322">IF(Z$2=4,IF(AND(ISNUMBER(W64),W64=0),"Y",IF(OR(AND(ISNUMBER(W64),AA67=1),AND(ISNUMBER(W64),AA69=W64)),"Y","N")),"")</f>
        <v>Y</v>
      </c>
      <c r="AA72" s="318"/>
      <c r="AB72" s="169"/>
      <c r="AC72" s="169">
        <f t="shared" ref="AC72" si="4323">IF(AC$2=1,IFERROR(AC64/SUMIFS($64:$64,$2:$2,1),0),"")</f>
        <v>0.39</v>
      </c>
      <c r="AD72" s="169">
        <f t="shared" ref="AD72" si="4324">IF(AD$2=2,IFERROR(AG39/SUMIFS(39:39,2:2,5),0),"")</f>
        <v>0.39130434782608697</v>
      </c>
      <c r="AE72" s="169" t="s">
        <v>320</v>
      </c>
      <c r="AF72" s="169" t="str">
        <f t="shared" ref="AF72" si="4325">IF(AF$2=4,IF(AND(ISNUMBER(AC64),AC64=0),"Y",IF(OR(AND(ISNUMBER(AC64),AG67=1),AND(ISNUMBER(AC64),AG69=AC64)),"Y","N")),"")</f>
        <v>Y</v>
      </c>
      <c r="AG72" s="318"/>
      <c r="AH72" s="169"/>
      <c r="AI72" s="169" t="str">
        <f t="shared" ref="AI72" si="4326">IF(AI$2=1,IFERROR(AI64/SUMIFS($64:$64,$2:$2,1),0),"")</f>
        <v/>
      </c>
      <c r="AJ72" s="169" t="str">
        <f t="shared" ref="AJ72" si="4327">IF(AJ$2=2,IFERROR(AM39/SUMIFS(39:39,2:2,5),0),"")</f>
        <v/>
      </c>
      <c r="AK72" s="169" t="s">
        <v>320</v>
      </c>
      <c r="AL72" s="169" t="str">
        <f t="shared" ref="AL72" si="4328">IF(AL$2=4,IF(AND(ISNUMBER(AI64),AI64=0),"Y",IF(OR(AND(ISNUMBER(AI64),AM67=1),AND(ISNUMBER(AI64),AM69=AI64)),"Y","N")),"")</f>
        <v/>
      </c>
      <c r="AM72" s="318"/>
      <c r="AN72" s="169"/>
      <c r="AO72" s="169" t="str">
        <f t="shared" ref="AO72" si="4329">IF(AO$2=1,IFERROR(AO64/SUMIFS($64:$64,$2:$2,1),0),"")</f>
        <v/>
      </c>
      <c r="AP72" s="169" t="str">
        <f t="shared" ref="AP72" si="4330">IF(AP$2=2,IFERROR(AS39/SUMIFS(39:39,2:2,5),0),"")</f>
        <v/>
      </c>
      <c r="AQ72" s="169" t="s">
        <v>320</v>
      </c>
      <c r="AR72" s="169" t="str">
        <f t="shared" ref="AR72" si="4331">IF(AR$2=4,IF(AND(ISNUMBER(AO64),AO64=0),"Y",IF(OR(AND(ISNUMBER(AO64),AS67=1),AND(ISNUMBER(AO64),AS69=AO64)),"Y","N")),"")</f>
        <v/>
      </c>
      <c r="AS72" s="318"/>
      <c r="AT72" s="169"/>
      <c r="AU72" s="169" t="str">
        <f t="shared" ref="AU72" si="4332">IF(AU$2=1,IFERROR(AU64/SUMIFS($64:$64,$2:$2,1),0),"")</f>
        <v/>
      </c>
      <c r="AV72" s="169" t="str">
        <f t="shared" ref="AV72" si="4333">IF(AV$2=2,IFERROR(AY39/SUMIFS(39:39,2:2,5),0),"")</f>
        <v/>
      </c>
      <c r="AW72" s="169" t="s">
        <v>320</v>
      </c>
      <c r="AX72" s="169" t="str">
        <f t="shared" ref="AX72" si="4334">IF(AX$2=4,IF(AND(ISNUMBER(AU64),AU64=0),"Y",IF(OR(AND(ISNUMBER(AU64),AY67=1),AND(ISNUMBER(AU64),AY69=AU64)),"Y","N")),"")</f>
        <v/>
      </c>
      <c r="AY72" s="318"/>
      <c r="AZ72" s="169"/>
      <c r="BA72" s="169" t="str">
        <f t="shared" ref="BA72" si="4335">IF(BA$2=1,IFERROR(BA64/SUMIFS($64:$64,$2:$2,1),0),"")</f>
        <v/>
      </c>
      <c r="BB72" s="169" t="str">
        <f t="shared" ref="BB72" si="4336">IF(BB$2=2,IFERROR(BE39/SUMIFS(39:39,2:2,5),0),"")</f>
        <v/>
      </c>
      <c r="BC72" s="169" t="s">
        <v>320</v>
      </c>
      <c r="BD72" s="169" t="str">
        <f t="shared" ref="BD72" si="4337">IF(BD$2=4,IF(AND(ISNUMBER(BA64),BA64=0),"Y",IF(OR(AND(ISNUMBER(BA64),BE67=1),AND(ISNUMBER(BA64),BE69=BA64)),"Y","N")),"")</f>
        <v/>
      </c>
      <c r="BE72" s="318"/>
      <c r="BF72" s="169"/>
      <c r="BG72" s="169" t="str">
        <f t="shared" ref="BG72" si="4338">IF(BG$2=1,IFERROR(BG64/SUMIFS($64:$64,$2:$2,1),0),"")</f>
        <v/>
      </c>
      <c r="BH72" s="169" t="str">
        <f t="shared" ref="BH72" si="4339">IF(BH$2=2,IFERROR(BK39/SUMIFS(39:39,2:2,5),0),"")</f>
        <v/>
      </c>
      <c r="BI72" s="169" t="s">
        <v>320</v>
      </c>
      <c r="BJ72" s="169" t="str">
        <f t="shared" ref="BJ72" si="4340">IF(BJ$2=4,IF(AND(ISNUMBER(BG64),BG64=0),"Y",IF(OR(AND(ISNUMBER(BG64),BK67=1),AND(ISNUMBER(BG64),BK69=BG64)),"Y","N")),"")</f>
        <v/>
      </c>
      <c r="BK72" s="318"/>
      <c r="BL72" s="169"/>
      <c r="BM72" s="169" t="str">
        <f t="shared" ref="BM72" si="4341">IF(BM$2=1,IFERROR(BM64/SUMIFS($64:$64,$2:$2,1),0),"")</f>
        <v/>
      </c>
      <c r="BN72" s="169" t="str">
        <f t="shared" ref="BN72" si="4342">IF(BN$2=2,IFERROR(BQ39/SUMIFS(39:39,2:2,5),0),"")</f>
        <v/>
      </c>
      <c r="BO72" s="169" t="s">
        <v>320</v>
      </c>
      <c r="BP72" s="169" t="str">
        <f t="shared" ref="BP72" si="4343">IF(BP$2=4,IF(AND(ISNUMBER(BM64),BM64=0),"Y",IF(OR(AND(ISNUMBER(BM64),BQ67=1),AND(ISNUMBER(BM64),BQ69=BM64)),"Y","N")),"")</f>
        <v/>
      </c>
      <c r="BQ72" s="318"/>
      <c r="BR72" s="169"/>
      <c r="BS72" s="169" t="str">
        <f t="shared" ref="BS72" si="4344">IF(BS$2=1,IFERROR(BS64/SUMIFS($64:$64,$2:$2,1),0),"")</f>
        <v/>
      </c>
      <c r="BT72" s="169" t="str">
        <f t="shared" ref="BT72" si="4345">IF(BT$2=2,IFERROR(BW39/SUMIFS(39:39,2:2,5),0),"")</f>
        <v/>
      </c>
      <c r="BU72" s="169" t="s">
        <v>320</v>
      </c>
      <c r="BV72" s="169" t="str">
        <f t="shared" ref="BV72" si="4346">IF(BV$2=4,IF(AND(ISNUMBER(BS64),BS64=0),"Y",IF(OR(AND(ISNUMBER(BS64),BW67=1),AND(ISNUMBER(BS64),BW69=BS64)),"Y","N")),"")</f>
        <v/>
      </c>
      <c r="BW72" s="318"/>
      <c r="BX72" s="169"/>
      <c r="BY72" s="169" t="str">
        <f t="shared" ref="BY72" si="4347">IF(BY$2=1,IFERROR(BY64/SUMIFS($64:$64,$2:$2,1),0),"")</f>
        <v/>
      </c>
      <c r="BZ72" s="169" t="str">
        <f t="shared" ref="BZ72" si="4348">IF(BZ$2=2,IFERROR(CC39/SUMIFS(39:39,2:2,5),0),"")</f>
        <v/>
      </c>
      <c r="CA72" s="169" t="s">
        <v>320</v>
      </c>
      <c r="CB72" s="169" t="str">
        <f t="shared" ref="CB72" si="4349">IF(CB$2=4,IF(AND(ISNUMBER(BY64),BY64=0),"Y",IF(OR(AND(ISNUMBER(BY64),CC67=1),AND(ISNUMBER(BY64),CC69=BY64)),"Y","N")),"")</f>
        <v/>
      </c>
      <c r="CC72" s="318"/>
      <c r="CD72" s="169"/>
      <c r="CE72" s="169" t="str">
        <f t="shared" ref="CE72" si="4350">IF(CE$2=1,IFERROR(CE64/SUMIFS($64:$64,$2:$2,1),0),"")</f>
        <v/>
      </c>
      <c r="CF72" s="169" t="str">
        <f t="shared" ref="CF72" si="4351">IF(CF$2=2,IFERROR(CI39/SUMIFS(39:39,2:2,5),0),"")</f>
        <v/>
      </c>
      <c r="CG72" s="169" t="s">
        <v>320</v>
      </c>
      <c r="CH72" s="169" t="str">
        <f t="shared" ref="CH72" si="4352">IF(CH$2=4,IF(AND(ISNUMBER(CE64),CE64=0),"Y",IF(OR(AND(ISNUMBER(CE64),CI67=1),AND(ISNUMBER(CE64),CI69=CE64)),"Y","N")),"")</f>
        <v/>
      </c>
      <c r="CI72" s="318"/>
      <c r="CJ72" s="169"/>
      <c r="CK72" s="169" t="str">
        <f t="shared" ref="CK72" si="4353">IF(CK$2=1,IFERROR(CK64/SUMIFS($64:$64,$2:$2,1),0),"")</f>
        <v/>
      </c>
      <c r="CL72" s="169" t="str">
        <f t="shared" ref="CL72" si="4354">IF(CL$2=2,IFERROR(CO39/SUMIFS(39:39,2:2,5),0),"")</f>
        <v/>
      </c>
      <c r="CM72" s="169" t="s">
        <v>320</v>
      </c>
      <c r="CN72" s="169" t="str">
        <f t="shared" ref="CN72" si="4355">IF(CN$2=4,IF(AND(ISNUMBER(CK64),CK64=0),"Y",IF(OR(AND(ISNUMBER(CK64),CO67=1),AND(ISNUMBER(CK64),CO69=CK64)),"Y","N")),"")</f>
        <v/>
      </c>
      <c r="CO72" s="318"/>
      <c r="CP72" s="169"/>
      <c r="CQ72" s="169" t="str">
        <f t="shared" ref="CQ72" si="4356">IF(CQ$2=1,IFERROR(CQ64/SUMIFS($64:$64,$2:$2,1),0),"")</f>
        <v/>
      </c>
      <c r="CR72" s="169" t="str">
        <f t="shared" ref="CR72" si="4357">IF(CR$2=2,IFERROR(CU39/SUMIFS(39:39,2:2,5),0),"")</f>
        <v/>
      </c>
      <c r="CS72" s="169" t="s">
        <v>320</v>
      </c>
      <c r="CT72" s="169" t="str">
        <f t="shared" ref="CT72" si="4358">IF(CT$2=4,IF(AND(ISNUMBER(CQ64),CQ64=0),"Y",IF(OR(AND(ISNUMBER(CQ64),CU67=1),AND(ISNUMBER(CQ64),CU69=CQ64)),"Y","N")),"")</f>
        <v/>
      </c>
      <c r="CU72" s="318"/>
      <c r="CV72" s="169"/>
      <c r="CW72" s="169" t="str">
        <f t="shared" ref="CW72" si="4359">IF(CW$2=1,IFERROR(CW64/SUMIFS($64:$64,$2:$2,1),0),"")</f>
        <v/>
      </c>
      <c r="CX72" s="169" t="str">
        <f t="shared" ref="CX72" si="4360">IF(CX$2=2,IFERROR(DA39/SUMIFS(39:39,2:2,5),0),"")</f>
        <v/>
      </c>
      <c r="CY72" s="169" t="s">
        <v>320</v>
      </c>
      <c r="CZ72" s="169" t="str">
        <f t="shared" ref="CZ72" si="4361">IF(CZ$2=4,IF(AND(ISNUMBER(CW64),CW64=0),"Y",IF(OR(AND(ISNUMBER(CW64),DA67=1),AND(ISNUMBER(CW64),DA69=CW64)),"Y","N")),"")</f>
        <v/>
      </c>
      <c r="DA72" s="318"/>
      <c r="DB72" s="169"/>
      <c r="DC72" s="169" t="str">
        <f t="shared" ref="DC72" si="4362">IF(DC$2=1,IFERROR(DC64/SUMIFS($64:$64,$2:$2,1),0),"")</f>
        <v/>
      </c>
      <c r="DD72" s="169" t="str">
        <f t="shared" ref="DD72" si="4363">IF(DD$2=2,IFERROR(DG39/SUMIFS(39:39,2:2,5),0),"")</f>
        <v/>
      </c>
      <c r="DE72" s="169" t="s">
        <v>320</v>
      </c>
      <c r="DF72" s="169" t="str">
        <f t="shared" ref="DF72" si="4364">IF(DF$2=4,IF(AND(ISNUMBER(DC64),DC64=0),"Y",IF(OR(AND(ISNUMBER(DC64),DG67=1),AND(ISNUMBER(DC64),DG69=DC64)),"Y","N")),"")</f>
        <v/>
      </c>
      <c r="DG72" s="318"/>
      <c r="DH72" s="169"/>
      <c r="DI72" s="169" t="str">
        <f t="shared" ref="DI72" si="4365">IF(DI$2=1,IFERROR(DI64/SUMIFS($64:$64,$2:$2,1),0),"")</f>
        <v/>
      </c>
      <c r="DJ72" s="169" t="str">
        <f t="shared" ref="DJ72" si="4366">IF(DJ$2=2,IFERROR(DM39/SUMIFS(39:39,2:2,5),0),"")</f>
        <v/>
      </c>
      <c r="DK72" s="169" t="s">
        <v>320</v>
      </c>
      <c r="DL72" s="169" t="str">
        <f t="shared" ref="DL72" si="4367">IF(DL$2=4,IF(AND(ISNUMBER(DI64),DI64=0),"Y",IF(OR(AND(ISNUMBER(DI64),DM67=1),AND(ISNUMBER(DI64),DM69=DI64)),"Y","N")),"")</f>
        <v/>
      </c>
      <c r="DM72" s="318"/>
      <c r="DN72" s="169"/>
      <c r="DO72" s="169" t="str">
        <f t="shared" ref="DO72" si="4368">IF(DO$2=1,IFERROR(DO64/SUMIFS($64:$64,$2:$2,1),0),"")</f>
        <v/>
      </c>
      <c r="DP72" s="169" t="str">
        <f t="shared" ref="DP72" si="4369">IF(DP$2=2,IFERROR(DS39/SUMIFS(39:39,2:2,5),0),"")</f>
        <v/>
      </c>
      <c r="DQ72" s="169" t="s">
        <v>320</v>
      </c>
      <c r="DR72" s="169" t="str">
        <f t="shared" ref="DR72" si="4370">IF(DR$2=4,IF(AND(ISNUMBER(DO64),DO64=0),"Y",IF(OR(AND(ISNUMBER(DO64),DS67=1),AND(ISNUMBER(DO64),DS69=DO64)),"Y","N")),"")</f>
        <v/>
      </c>
      <c r="DS72" s="318"/>
      <c r="DT72" s="169"/>
      <c r="DU72" s="169" t="str">
        <f t="shared" ref="DU72" si="4371">IF(DU$2=1,IFERROR(DU64/SUMIFS($64:$64,$2:$2,1),0),"")</f>
        <v/>
      </c>
      <c r="DV72" s="169" t="str">
        <f t="shared" ref="DV72" si="4372">IF(DV$2=2,IFERROR(DY39/SUMIFS(39:39,2:2,5),0),"")</f>
        <v/>
      </c>
      <c r="DW72" s="169" t="s">
        <v>320</v>
      </c>
      <c r="DX72" s="169" t="str">
        <f t="shared" ref="DX72" si="4373">IF(DX$2=4,IF(AND(ISNUMBER(DU64),DU64=0),"Y",IF(OR(AND(ISNUMBER(DU64),DY67=1),AND(ISNUMBER(DU64),DY69=DU64)),"Y","N")),"")</f>
        <v/>
      </c>
      <c r="DY72" s="318"/>
      <c r="DZ72" s="169"/>
      <c r="EA72" s="169" t="str">
        <f t="shared" ref="EA72" si="4374">IF(EA$2=1,IFERROR(EA64/SUMIFS($64:$64,$2:$2,1),0),"")</f>
        <v/>
      </c>
      <c r="EB72" s="169" t="str">
        <f t="shared" ref="EB72" si="4375">IF(EB$2=2,IFERROR(EE39/SUMIFS(39:39,2:2,5),0),"")</f>
        <v/>
      </c>
      <c r="EC72" s="169" t="s">
        <v>320</v>
      </c>
      <c r="ED72" s="169" t="str">
        <f t="shared" ref="ED72" si="4376">IF(ED$2=4,IF(AND(ISNUMBER(EA64),EA64=0),"Y",IF(OR(AND(ISNUMBER(EA64),EE67=1),AND(ISNUMBER(EA64),EE69=EA64)),"Y","N")),"")</f>
        <v/>
      </c>
      <c r="EE72" s="318"/>
      <c r="EF72" s="169"/>
      <c r="EG72" s="169" t="str">
        <f t="shared" ref="EG72" si="4377">IF(EG$2=1,IFERROR(EG64/SUMIFS($64:$64,$2:$2,1),0),"")</f>
        <v/>
      </c>
      <c r="EH72" s="169" t="str">
        <f t="shared" ref="EH72" si="4378">IF(EH$2=2,IFERROR(EK39/SUMIFS(39:39,2:2,5),0),"")</f>
        <v/>
      </c>
      <c r="EI72" s="169" t="s">
        <v>320</v>
      </c>
      <c r="EJ72" s="169" t="str">
        <f t="shared" ref="EJ72" si="4379">IF(EJ$2=4,IF(AND(ISNUMBER(EG64),EG64=0),"Y",IF(OR(AND(ISNUMBER(EG64),EK67=1),AND(ISNUMBER(EG64),EK69=EG64)),"Y","N")),"")</f>
        <v/>
      </c>
      <c r="EK72" s="318"/>
      <c r="EL72" s="169"/>
      <c r="EM72" s="169" t="str">
        <f t="shared" ref="EM72" si="4380">IF(EM$2=1,IFERROR(EM64/SUMIFS($64:$64,$2:$2,1),0),"")</f>
        <v/>
      </c>
      <c r="EN72" s="169" t="str">
        <f t="shared" ref="EN72" si="4381">IF(EN$2=2,IFERROR(EQ39/SUMIFS(39:39,2:2,5),0),"")</f>
        <v/>
      </c>
      <c r="EO72" s="169" t="s">
        <v>320</v>
      </c>
      <c r="EP72" s="169" t="str">
        <f t="shared" ref="EP72" si="4382">IF(EP$2=4,IF(AND(ISNUMBER(EM64),EM64=0),"Y",IF(OR(AND(ISNUMBER(EM64),EQ67=1),AND(ISNUMBER(EM64),EQ69=EM64)),"Y","N")),"")</f>
        <v/>
      </c>
      <c r="EQ72" s="318"/>
      <c r="ER72" s="169"/>
      <c r="ES72" s="169" t="str">
        <f t="shared" ref="ES72" si="4383">IF(ES$2=1,IFERROR(ES64/SUMIFS($64:$64,$2:$2,1),0),"")</f>
        <v/>
      </c>
      <c r="ET72" s="169" t="str">
        <f t="shared" ref="ET72" si="4384">IF(ET$2=2,IFERROR(EW39/SUMIFS(39:39,2:2,5),0),"")</f>
        <v/>
      </c>
      <c r="EU72" s="169" t="s">
        <v>320</v>
      </c>
      <c r="EV72" s="169" t="str">
        <f t="shared" ref="EV72" si="4385">IF(EV$2=4,IF(AND(ISNUMBER(ES64),ES64=0),"Y",IF(OR(AND(ISNUMBER(ES64),EW67=1),AND(ISNUMBER(ES64),EW69=ES64)),"Y","N")),"")</f>
        <v/>
      </c>
      <c r="EW72" s="318"/>
      <c r="EX72" s="169"/>
      <c r="EY72" s="169" t="str">
        <f t="shared" ref="EY72" si="4386">IF(EY$2=1,IFERROR(EY64/SUMIFS($64:$64,$2:$2,1),0),"")</f>
        <v/>
      </c>
      <c r="EZ72" s="169" t="str">
        <f t="shared" ref="EZ72" si="4387">IF(EZ$2=2,IFERROR(FC39/SUMIFS(39:39,2:2,5),0),"")</f>
        <v/>
      </c>
      <c r="FA72" s="169" t="s">
        <v>320</v>
      </c>
      <c r="FB72" s="169" t="str">
        <f t="shared" ref="FB72" si="4388">IF(FB$2=4,IF(AND(ISNUMBER(EY64),EY64=0),"Y",IF(OR(AND(ISNUMBER(EY64),FC67=1),AND(ISNUMBER(EY64),FC69=EY64)),"Y","N")),"")</f>
        <v/>
      </c>
      <c r="FC72" s="318"/>
      <c r="FD72" s="169"/>
      <c r="FE72" s="169" t="str">
        <f t="shared" ref="FE72" si="4389">IF(FE$2=1,IFERROR(FE64/SUMIFS($64:$64,$2:$2,1),0),"")</f>
        <v/>
      </c>
      <c r="FF72" s="169" t="str">
        <f t="shared" ref="FF72" si="4390">IF(FF$2=2,IFERROR(FI39/SUMIFS(39:39,2:2,5),0),"")</f>
        <v/>
      </c>
      <c r="FG72" s="169" t="s">
        <v>320</v>
      </c>
      <c r="FH72" s="169" t="str">
        <f t="shared" ref="FH72" si="4391">IF(FH$2=4,IF(AND(ISNUMBER(FE64),FE64=0),"Y",IF(OR(AND(ISNUMBER(FE64),FI67=1),AND(ISNUMBER(FE64),FI69=FE64)),"Y","N")),"")</f>
        <v/>
      </c>
      <c r="FI72" s="318"/>
      <c r="FJ72" s="169"/>
      <c r="FK72" s="169" t="str">
        <f t="shared" ref="FK72" si="4392">IF(FK$2=1,IFERROR(FK64/SUMIFS($64:$64,$2:$2,1),0),"")</f>
        <v/>
      </c>
      <c r="FL72" s="169" t="str">
        <f t="shared" ref="FL72" si="4393">IF(FL$2=2,IFERROR(FO39/SUMIFS(39:39,2:2,5),0),"")</f>
        <v/>
      </c>
      <c r="FM72" s="169" t="s">
        <v>320</v>
      </c>
      <c r="FN72" s="169" t="str">
        <f t="shared" ref="FN72" si="4394">IF(FN$2=4,IF(AND(ISNUMBER(FK64),FK64=0),"Y",IF(OR(AND(ISNUMBER(FK64),FO67=1),AND(ISNUMBER(FK64),FO69=FK64)),"Y","N")),"")</f>
        <v/>
      </c>
      <c r="FO72" s="318"/>
      <c r="FP72" s="169"/>
      <c r="FQ72" s="169" t="str">
        <f t="shared" ref="FQ72" si="4395">IF(FQ$2=1,IFERROR(FQ64/SUMIFS($64:$64,$2:$2,1),0),"")</f>
        <v/>
      </c>
      <c r="FR72" s="169" t="str">
        <f t="shared" ref="FR72" si="4396">IF(FR$2=2,IFERROR(FU39/SUMIFS(39:39,2:2,5),0),"")</f>
        <v/>
      </c>
      <c r="FS72" s="169" t="s">
        <v>320</v>
      </c>
      <c r="FT72" s="169" t="str">
        <f t="shared" ref="FT72" si="4397">IF(FT$2=4,IF(AND(ISNUMBER(FQ64),FQ64=0),"Y",IF(OR(AND(ISNUMBER(FQ64),FU67=1),AND(ISNUMBER(FQ64),FU69=FQ64)),"Y","N")),"")</f>
        <v/>
      </c>
      <c r="FU72" s="318"/>
      <c r="FV72" s="169"/>
      <c r="FW72" s="169" t="str">
        <f t="shared" ref="FW72" si="4398">IF(FW$2=1,IFERROR(FW64/SUMIFS($64:$64,$2:$2,1),0),"")</f>
        <v/>
      </c>
      <c r="FX72" s="169" t="str">
        <f t="shared" ref="FX72" si="4399">IF(FX$2=2,IFERROR(GA39/SUMIFS(39:39,2:2,5),0),"")</f>
        <v/>
      </c>
      <c r="FY72" s="169" t="s">
        <v>320</v>
      </c>
      <c r="FZ72" s="169" t="str">
        <f t="shared" ref="FZ72" si="4400">IF(FZ$2=4,IF(AND(ISNUMBER(FW64),FW64=0),"Y",IF(OR(AND(ISNUMBER(FW64),GA67=1),AND(ISNUMBER(FW64),GA69=FW64)),"Y","N")),"")</f>
        <v/>
      </c>
      <c r="GA72" s="318"/>
      <c r="GB72" s="169"/>
      <c r="GC72" s="169" t="str">
        <f t="shared" ref="GC72" si="4401">IF(GC$2=1,IFERROR(GC64/SUMIFS($64:$64,$2:$2,1),0),"")</f>
        <v/>
      </c>
      <c r="GD72" s="169" t="str">
        <f t="shared" ref="GD72" si="4402">IF(GD$2=2,IFERROR(GG39/SUMIFS(39:39,2:2,5),0),"")</f>
        <v/>
      </c>
      <c r="GE72" s="169" t="s">
        <v>320</v>
      </c>
      <c r="GF72" s="169" t="str">
        <f t="shared" ref="GF72" si="4403">IF(GF$2=4,IF(AND(ISNUMBER(GC64),GC64=0),"Y",IF(OR(AND(ISNUMBER(GC64),GG67=1),AND(ISNUMBER(GC64),GG69=GC64)),"Y","N")),"")</f>
        <v/>
      </c>
      <c r="GG72" s="318"/>
      <c r="GH72" s="169"/>
      <c r="GI72" s="169" t="str">
        <f t="shared" ref="GI72" si="4404">IF(GI$2=1,IFERROR(GI64/SUMIFS($64:$64,$2:$2,1),0),"")</f>
        <v/>
      </c>
      <c r="GJ72" s="169" t="str">
        <f t="shared" ref="GJ72" si="4405">IF(GJ$2=2,IFERROR(GM39/SUMIFS(39:39,2:2,5),0),"")</f>
        <v/>
      </c>
      <c r="GK72" s="169" t="s">
        <v>320</v>
      </c>
      <c r="GL72" s="169" t="str">
        <f t="shared" ref="GL72" si="4406">IF(GL$2=4,IF(AND(ISNUMBER(GI64),GI64=0),"Y",IF(OR(AND(ISNUMBER(GI64),GM67=1),AND(ISNUMBER(GI64),GM69=GI64)),"Y","N")),"")</f>
        <v/>
      </c>
      <c r="GM72" s="318"/>
      <c r="GN72" s="169"/>
      <c r="GO72" s="169" t="str">
        <f t="shared" ref="GO72" si="4407">IF(GO$2=1,IFERROR(GO64/SUMIFS($64:$64,$2:$2,1),0),"")</f>
        <v/>
      </c>
      <c r="GP72" s="169" t="str">
        <f t="shared" ref="GP72" si="4408">IF(GP$2=2,IFERROR(GS39/SUMIFS(39:39,2:2,5),0),"")</f>
        <v/>
      </c>
      <c r="GQ72" s="169" t="s">
        <v>320</v>
      </c>
      <c r="GR72" s="169" t="str">
        <f t="shared" ref="GR72" si="4409">IF(GR$2=4,IF(AND(ISNUMBER(GO64),GO64=0),"Y",IF(OR(AND(ISNUMBER(GO64),GS67=1),AND(ISNUMBER(GO64),GS69=GO64)),"Y","N")),"")</f>
        <v/>
      </c>
      <c r="GS72" s="318"/>
      <c r="GT72" s="169"/>
      <c r="GU72" s="169" t="str">
        <f t="shared" ref="GU72" si="4410">IF(GU$2=1,IFERROR(GU64/SUMIFS($64:$64,$2:$2,1),0),"")</f>
        <v/>
      </c>
      <c r="GV72" s="169" t="str">
        <f t="shared" ref="GV72" si="4411">IF(GV$2=2,IFERROR(GY39/SUMIFS(39:39,2:2,5),0),"")</f>
        <v/>
      </c>
      <c r="GW72" s="169" t="s">
        <v>320</v>
      </c>
      <c r="GX72" s="169" t="str">
        <f t="shared" ref="GX72" si="4412">IF(GX$2=4,IF(AND(ISNUMBER(GU64),GU64=0),"Y",IF(OR(AND(ISNUMBER(GU64),GY67=1),AND(ISNUMBER(GU64),GY69=GU64)),"Y","N")),"")</f>
        <v/>
      </c>
      <c r="GY72" s="318"/>
      <c r="GZ72" s="169"/>
      <c r="HA72" s="169" t="str">
        <f t="shared" ref="HA72" si="4413">IF(HA$2=1,IFERROR(HA64/SUMIFS($64:$64,$2:$2,1),0),"")</f>
        <v/>
      </c>
      <c r="HB72" s="169" t="str">
        <f t="shared" ref="HB72" si="4414">IF(HB$2=2,IFERROR(HE39/SUMIFS(39:39,2:2,5),0),"")</f>
        <v/>
      </c>
      <c r="HC72" s="169" t="s">
        <v>320</v>
      </c>
      <c r="HD72" s="169" t="str">
        <f t="shared" ref="HD72" si="4415">IF(HD$2=4,IF(AND(ISNUMBER(HA64),HA64=0),"Y",IF(OR(AND(ISNUMBER(HA64),HE67=1),AND(ISNUMBER(HA64),HE69=HA64)),"Y","N")),"")</f>
        <v/>
      </c>
      <c r="HE72" s="318"/>
      <c r="HF72" s="169"/>
      <c r="HG72" s="169" t="str">
        <f t="shared" ref="HG72" si="4416">IF(HG$2=1,IFERROR(HG64/SUMIFS($64:$64,$2:$2,1),0),"")</f>
        <v/>
      </c>
      <c r="HH72" s="169" t="str">
        <f t="shared" ref="HH72" si="4417">IF(HH$2=2,IFERROR(HK39/SUMIFS(39:39,2:2,5),0),"")</f>
        <v/>
      </c>
      <c r="HI72" s="169" t="s">
        <v>320</v>
      </c>
      <c r="HJ72" s="169" t="str">
        <f t="shared" ref="HJ72" si="4418">IF(HJ$2=4,IF(AND(ISNUMBER(HG64),HG64=0),"Y",IF(OR(AND(ISNUMBER(HG64),HK67=1),AND(ISNUMBER(HG64),HK69=HG64)),"Y","N")),"")</f>
        <v/>
      </c>
      <c r="HK72" s="318"/>
      <c r="HL72" s="169"/>
      <c r="HM72" s="169" t="str">
        <f t="shared" ref="HM72" si="4419">IF(HM$2=1,IFERROR(HM64/SUMIFS($64:$64,$2:$2,1),0),"")</f>
        <v/>
      </c>
      <c r="HN72" s="169" t="str">
        <f t="shared" ref="HN72" si="4420">IF(HN$2=2,IFERROR(HQ39/SUMIFS(39:39,2:2,5),0),"")</f>
        <v/>
      </c>
      <c r="HO72" s="169" t="s">
        <v>320</v>
      </c>
      <c r="HP72" s="169" t="str">
        <f t="shared" ref="HP72" si="4421">IF(HP$2=4,IF(AND(ISNUMBER(HM64),HM64=0),"Y",IF(OR(AND(ISNUMBER(HM64),HQ67=1),AND(ISNUMBER(HM64),HQ69=HM64)),"Y","N")),"")</f>
        <v/>
      </c>
      <c r="HQ72" s="318"/>
      <c r="HR72" s="169"/>
      <c r="HS72" s="169" t="str">
        <f t="shared" ref="HS72" si="4422">IF(HS$2=1,IFERROR(HS64/SUMIFS($64:$64,$2:$2,1),0),"")</f>
        <v/>
      </c>
      <c r="HT72" s="169" t="str">
        <f t="shared" ref="HT72" si="4423">IF(HT$2=2,IFERROR(HW39/SUMIFS(39:39,2:2,5),0),"")</f>
        <v/>
      </c>
      <c r="HU72" s="169" t="s">
        <v>320</v>
      </c>
      <c r="HV72" s="169" t="str">
        <f t="shared" ref="HV72" si="4424">IF(HV$2=4,IF(AND(ISNUMBER(HS64),HS64=0),"Y",IF(OR(AND(ISNUMBER(HS64),HW67=1),AND(ISNUMBER(HS64),HW69=HS64)),"Y","N")),"")</f>
        <v/>
      </c>
      <c r="HW72" s="318"/>
      <c r="HX72" s="169"/>
      <c r="HY72" s="169" t="str">
        <f t="shared" ref="HY72" si="4425">IF(HY$2=1,IFERROR(HY64/SUMIFS($64:$64,$2:$2,1),0),"")</f>
        <v/>
      </c>
      <c r="HZ72" s="169" t="str">
        <f t="shared" ref="HZ72" si="4426">IF(HZ$2=2,IFERROR(IC39/SUMIFS(39:39,2:2,5),0),"")</f>
        <v/>
      </c>
      <c r="IA72" s="169" t="s">
        <v>320</v>
      </c>
      <c r="IB72" s="169" t="str">
        <f t="shared" ref="IB72" si="4427">IF(IB$2=4,IF(AND(ISNUMBER(HY64),HY64=0),"Y",IF(OR(AND(ISNUMBER(HY64),IC67=1),AND(ISNUMBER(HY64),IC69=HY64)),"Y","N")),"")</f>
        <v/>
      </c>
      <c r="IC72" s="318"/>
      <c r="ID72" s="169"/>
      <c r="IE72" s="169" t="str">
        <f t="shared" ref="IE72" si="4428">IF(IE$2=1,IFERROR(IE64/SUMIFS($64:$64,$2:$2,1),0),"")</f>
        <v/>
      </c>
      <c r="IF72" s="169" t="str">
        <f t="shared" ref="IF72" si="4429">IF(IF$2=2,IFERROR(II39/SUMIFS(39:39,2:2,5),0),"")</f>
        <v/>
      </c>
      <c r="IG72" s="169" t="s">
        <v>320</v>
      </c>
      <c r="IH72" s="169" t="str">
        <f t="shared" ref="IH72" si="4430">IF(IH$2=4,IF(AND(ISNUMBER(IE64),IE64=0),"Y",IF(OR(AND(ISNUMBER(IE64),II67=1),AND(ISNUMBER(IE64),II69=IE64)),"Y","N")),"")</f>
        <v/>
      </c>
      <c r="II72" s="318"/>
      <c r="IJ72" s="169"/>
      <c r="IK72" s="169" t="str">
        <f t="shared" ref="IK72" si="4431">IF(IK$2=1,IFERROR(IK64/SUMIFS($64:$64,$2:$2,1),0),"")</f>
        <v/>
      </c>
      <c r="IL72" s="169" t="str">
        <f t="shared" ref="IL72" si="4432">IF(IL$2=2,IFERROR(IO39/SUMIFS(39:39,2:2,5),0),"")</f>
        <v/>
      </c>
      <c r="IM72" s="169" t="s">
        <v>320</v>
      </c>
      <c r="IN72" s="169" t="str">
        <f t="shared" ref="IN72" si="4433">IF(IN$2=4,IF(AND(ISNUMBER(IK64),IK64=0),"Y",IF(OR(AND(ISNUMBER(IK64),IO67=1),AND(ISNUMBER(IK64),IO69=IK64)),"Y","N")),"")</f>
        <v/>
      </c>
      <c r="IO72" s="318"/>
      <c r="IP72" s="169"/>
      <c r="IQ72" s="169" t="str">
        <f t="shared" ref="IQ72" si="4434">IF(IQ$2=1,IFERROR(IQ64/SUMIFS($64:$64,$2:$2,1),0),"")</f>
        <v/>
      </c>
      <c r="IR72" s="169" t="str">
        <f t="shared" ref="IR72" si="4435">IF(IR$2=2,IFERROR(IU39/SUMIFS(39:39,2:2,5),0),"")</f>
        <v/>
      </c>
      <c r="IS72" s="169" t="s">
        <v>320</v>
      </c>
      <c r="IT72" s="169" t="str">
        <f t="shared" ref="IT72" si="4436">IF(IT$2=4,IF(AND(ISNUMBER(IQ64),IQ64=0),"Y",IF(OR(AND(ISNUMBER(IQ64),IU67=1),AND(ISNUMBER(IQ64),IU69=IQ64)),"Y","N")),"")</f>
        <v/>
      </c>
      <c r="IU72" s="318"/>
      <c r="IV72" s="169"/>
      <c r="IW72" s="169" t="str">
        <f t="shared" ref="IW72" si="4437">IF(IW$2=1,IFERROR(IW64/SUMIFS($64:$64,$2:$2,1),0),"")</f>
        <v/>
      </c>
      <c r="IX72" s="169" t="str">
        <f t="shared" ref="IX72" si="4438">IF(IX$2=2,IFERROR(JA39/SUMIFS(39:39,2:2,5),0),"")</f>
        <v/>
      </c>
      <c r="IY72" s="169" t="s">
        <v>320</v>
      </c>
      <c r="IZ72" s="169" t="str">
        <f t="shared" ref="IZ72" si="4439">IF(IZ$2=4,IF(AND(ISNUMBER(IW64),IW64=0),"Y",IF(OR(AND(ISNUMBER(IW64),JA67=1),AND(ISNUMBER(IW64),JA69=IW64)),"Y","N")),"")</f>
        <v/>
      </c>
      <c r="JA72" s="318"/>
      <c r="JB72" s="169"/>
      <c r="JC72" s="169" t="str">
        <f t="shared" ref="JC72" si="4440">IF(JC$2=1,IFERROR(JC64/SUMIFS($64:$64,$2:$2,1),0),"")</f>
        <v/>
      </c>
      <c r="JD72" s="169" t="str">
        <f t="shared" ref="JD72" si="4441">IF(JD$2=2,IFERROR(JG39/SUMIFS(39:39,2:2,5),0),"")</f>
        <v/>
      </c>
      <c r="JE72" s="169" t="s">
        <v>320</v>
      </c>
      <c r="JF72" s="169" t="str">
        <f t="shared" ref="JF72" si="4442">IF(JF$2=4,IF(AND(ISNUMBER(JC64),JC64=0),"Y",IF(OR(AND(ISNUMBER(JC64),JG67=1),AND(ISNUMBER(JC64),JG69=JC64)),"Y","N")),"")</f>
        <v/>
      </c>
      <c r="JG72" s="318"/>
      <c r="JH72" s="169"/>
      <c r="JI72" s="169" t="str">
        <f t="shared" ref="JI72" si="4443">IF(JI$2=1,IFERROR(JI64/SUMIFS($64:$64,$2:$2,1),0),"")</f>
        <v/>
      </c>
      <c r="JJ72" s="169" t="str">
        <f t="shared" ref="JJ72" si="4444">IF(JJ$2=2,IFERROR(JM39/SUMIFS(39:39,2:2,5),0),"")</f>
        <v/>
      </c>
      <c r="JK72" s="169" t="s">
        <v>320</v>
      </c>
      <c r="JL72" s="169" t="str">
        <f t="shared" ref="JL72" si="4445">IF(JL$2=4,IF(AND(ISNUMBER(JI64),JI64=0),"Y",IF(OR(AND(ISNUMBER(JI64),JM67=1),AND(ISNUMBER(JI64),JM69=JI64)),"Y","N")),"")</f>
        <v/>
      </c>
      <c r="JM72" s="319"/>
      <c r="JN72" s="169"/>
      <c r="JO72" s="169" t="str">
        <f t="shared" ref="JO72" si="4446">IF(JO$2=1,IFERROR(JO64/SUMIFS($64:$64,$2:$2,1),0),"")</f>
        <v/>
      </c>
      <c r="JP72" s="169" t="str">
        <f t="shared" ref="JP72" si="4447">IF(JP$2=2,IFERROR(JS39/SUMIFS(39:39,2:2,5),0),"")</f>
        <v/>
      </c>
      <c r="JQ72" s="169" t="s">
        <v>320</v>
      </c>
      <c r="JR72" s="169" t="str">
        <f t="shared" ref="JR72" si="4448">IF(JR$2=4,IF(AND(ISNUMBER(JO64),JO64=0),"Y",IF(OR(AND(ISNUMBER(JO64),JS67=1),AND(ISNUMBER(JO64),JS69=JO64)),"Y","N")),"")</f>
        <v/>
      </c>
      <c r="JS72" s="319"/>
      <c r="JT72" s="169"/>
      <c r="JU72" s="169" t="str">
        <f t="shared" ref="JU72" si="4449">IF(JU$2=1,IFERROR(JU64/SUMIFS($64:$64,$2:$2,1),0),"")</f>
        <v/>
      </c>
      <c r="JV72" s="169" t="str">
        <f t="shared" ref="JV72" si="4450">IF(JV$2=2,IFERROR(JY39/SUMIFS(39:39,2:2,5),0),"")</f>
        <v/>
      </c>
      <c r="JW72" s="169" t="s">
        <v>320</v>
      </c>
      <c r="JX72" s="169" t="str">
        <f t="shared" ref="JX72" si="4451">IF(JX$2=4,IF(AND(ISNUMBER(JU64),JU64=0),"Y",IF(OR(AND(ISNUMBER(JU64),JY67=1),AND(ISNUMBER(JU64),JY69=JU64)),"Y","N")),"")</f>
        <v/>
      </c>
      <c r="JY72" s="319"/>
      <c r="JZ72" s="169"/>
      <c r="KA72" s="169" t="str">
        <f t="shared" ref="KA72" si="4452">IF(KA$2=1,IFERROR(KA64/SUMIFS($64:$64,$2:$2,1),0),"")</f>
        <v/>
      </c>
      <c r="KB72" s="169" t="str">
        <f t="shared" ref="KB72" si="4453">IF(KB$2=2,IFERROR(KE39/SUMIFS(39:39,2:2,5),0),"")</f>
        <v/>
      </c>
      <c r="KC72" s="169" t="s">
        <v>320</v>
      </c>
      <c r="KD72" s="169" t="str">
        <f t="shared" ref="KD72" si="4454">IF(KD$2=4,IF(AND(ISNUMBER(KA64),KA64=0),"Y",IF(OR(AND(ISNUMBER(KA64),KE67=1),AND(ISNUMBER(KA64),KE69=KA64)),"Y","N")),"")</f>
        <v/>
      </c>
      <c r="KE72" s="319"/>
      <c r="KF72" s="169"/>
      <c r="KG72" s="169" t="str">
        <f t="shared" ref="KG72" si="4455">IF(KG$2=1,IFERROR(KG64/SUMIFS($64:$64,$2:$2,1),0),"")</f>
        <v/>
      </c>
      <c r="KH72" s="169" t="str">
        <f t="shared" ref="KH72" si="4456">IF(KH$2=2,IFERROR(KK39/SUMIFS(39:39,2:2,5),0),"")</f>
        <v/>
      </c>
      <c r="KI72" s="169" t="s">
        <v>320</v>
      </c>
      <c r="KJ72" s="169" t="str">
        <f t="shared" ref="KJ72" si="4457">IF(KJ$2=4,IF(AND(ISNUMBER(KG64),KG64=0),"Y",IF(OR(AND(ISNUMBER(KG64),KK67=1),AND(ISNUMBER(KG64),KK69=KG64)),"Y","N")),"")</f>
        <v/>
      </c>
      <c r="KK72" s="319"/>
      <c r="KL72" s="169"/>
      <c r="KM72" s="169" t="str">
        <f t="shared" ref="KM72" si="4458">IF(KM$2=1,IFERROR(KM64/SUMIFS($64:$64,$2:$2,1),0),"")</f>
        <v/>
      </c>
      <c r="KN72" s="169" t="str">
        <f t="shared" ref="KN72" si="4459">IF(KN$2=2,IFERROR(KQ39/SUMIFS(39:39,2:2,5),0),"")</f>
        <v/>
      </c>
      <c r="KO72" s="169" t="s">
        <v>320</v>
      </c>
      <c r="KP72" s="169" t="str">
        <f t="shared" ref="KP72" si="4460">IF(KP$2=4,IF(AND(ISNUMBER(KM64),KM64=0),"Y",IF(OR(AND(ISNUMBER(KM64),KQ67=1),AND(ISNUMBER(KM64),KQ69=KM64)),"Y","N")),"")</f>
        <v/>
      </c>
      <c r="KQ72" s="319"/>
      <c r="KR72" s="169"/>
      <c r="KS72" s="169" t="str">
        <f t="shared" ref="KS72" si="4461">IF(KS$2=1,IFERROR(KS64/SUMIFS($64:$64,$2:$2,1),0),"")</f>
        <v/>
      </c>
      <c r="KT72" s="169" t="str">
        <f t="shared" ref="KT72" si="4462">IF(KT$2=2,IFERROR(KW39/SUMIFS(39:39,2:2,5),0),"")</f>
        <v/>
      </c>
      <c r="KU72" s="169" t="s">
        <v>320</v>
      </c>
      <c r="KV72" s="169" t="str">
        <f t="shared" ref="KV72" si="4463">IF(KV$2=4,IF(AND(ISNUMBER(KS64),KS64=0),"Y",IF(OR(AND(ISNUMBER(KS64),KW67=1),AND(ISNUMBER(KS64),KW69=KS64)),"Y","N")),"")</f>
        <v/>
      </c>
      <c r="KW72" s="319"/>
      <c r="KX72" s="169"/>
      <c r="KY72" s="169" t="str">
        <f t="shared" ref="KY72" si="4464">IF(KY$2=1,IFERROR(KY64/SUMIFS($64:$64,$2:$2,1),0),"")</f>
        <v/>
      </c>
      <c r="KZ72" s="169" t="str">
        <f t="shared" ref="KZ72" si="4465">IF(KZ$2=2,IFERROR(LC39/SUMIFS(39:39,2:2,5),0),"")</f>
        <v/>
      </c>
      <c r="LA72" s="169" t="s">
        <v>320</v>
      </c>
      <c r="LB72" s="169" t="str">
        <f t="shared" ref="LB72" si="4466">IF(LB$2=4,IF(AND(ISNUMBER(KY64),KY64=0),"Y",IF(OR(AND(ISNUMBER(KY64),LC67=1),AND(ISNUMBER(KY64),LC69=KY64)),"Y","N")),"")</f>
        <v/>
      </c>
      <c r="LC72" s="319"/>
      <c r="LD72" s="169"/>
    </row>
    <row r="73" spans="1:316" s="324" customFormat="1" ht="4.5" customHeight="1" x14ac:dyDescent="0.2">
      <c r="A73" s="62"/>
      <c r="B73" s="62"/>
      <c r="C73" s="62"/>
      <c r="D73" s="62"/>
      <c r="E73" s="62"/>
      <c r="F73" s="320" t="s">
        <v>74</v>
      </c>
      <c r="G73" s="321"/>
      <c r="H73" s="322"/>
      <c r="I73" s="322"/>
      <c r="J73" s="322"/>
      <c r="K73" s="322"/>
      <c r="L73" s="322"/>
      <c r="M73" s="322"/>
      <c r="N73" s="323"/>
      <c r="R73" s="325"/>
      <c r="S73" s="326"/>
      <c r="T73" s="326"/>
      <c r="U73" s="327"/>
      <c r="V73" s="326"/>
      <c r="X73" s="326"/>
      <c r="Y73" s="326"/>
      <c r="Z73" s="326"/>
      <c r="AA73" s="327"/>
      <c r="AB73" s="326"/>
      <c r="AD73" s="326"/>
      <c r="AE73" s="326"/>
      <c r="AF73" s="326"/>
      <c r="AG73" s="327"/>
      <c r="AH73" s="326"/>
      <c r="AJ73" s="326"/>
      <c r="AK73" s="326"/>
      <c r="AL73" s="326"/>
      <c r="AM73" s="327"/>
      <c r="AN73" s="326"/>
      <c r="AP73" s="326"/>
      <c r="AQ73" s="326"/>
      <c r="AR73" s="326"/>
      <c r="AS73" s="327"/>
      <c r="AT73" s="326"/>
      <c r="AV73" s="326"/>
      <c r="AW73" s="326"/>
      <c r="AX73" s="326"/>
      <c r="AY73" s="327"/>
      <c r="AZ73" s="326"/>
      <c r="BB73" s="326"/>
      <c r="BC73" s="326"/>
      <c r="BD73" s="326"/>
      <c r="BE73" s="327"/>
      <c r="BF73" s="326"/>
      <c r="BH73" s="326"/>
      <c r="BI73" s="326"/>
      <c r="BJ73" s="326"/>
      <c r="BK73" s="327"/>
      <c r="BL73" s="326"/>
      <c r="BN73" s="326"/>
      <c r="BO73" s="326"/>
      <c r="BP73" s="326"/>
      <c r="BQ73" s="327"/>
      <c r="BR73" s="326"/>
      <c r="BT73" s="326"/>
      <c r="BU73" s="326"/>
      <c r="BV73" s="326"/>
      <c r="BW73" s="327"/>
      <c r="BX73" s="326"/>
      <c r="BZ73" s="326"/>
      <c r="CA73" s="326"/>
      <c r="CB73" s="326"/>
      <c r="CC73" s="327"/>
      <c r="CD73" s="326"/>
      <c r="CF73" s="326"/>
      <c r="CG73" s="326"/>
      <c r="CH73" s="326"/>
      <c r="CI73" s="327"/>
      <c r="CJ73" s="326"/>
      <c r="CL73" s="326"/>
      <c r="CM73" s="326"/>
      <c r="CN73" s="326"/>
      <c r="CO73" s="327"/>
      <c r="CP73" s="326"/>
      <c r="CR73" s="326"/>
      <c r="CS73" s="326"/>
      <c r="CT73" s="326"/>
      <c r="CU73" s="327"/>
      <c r="CV73" s="326"/>
      <c r="CX73" s="326"/>
      <c r="CY73" s="326"/>
      <c r="CZ73" s="326"/>
      <c r="DA73" s="327"/>
      <c r="DB73" s="326"/>
      <c r="DD73" s="326"/>
      <c r="DE73" s="326"/>
      <c r="DF73" s="326"/>
      <c r="DG73" s="327"/>
      <c r="DH73" s="326"/>
      <c r="DJ73" s="326"/>
      <c r="DK73" s="326"/>
      <c r="DL73" s="326"/>
      <c r="DM73" s="327"/>
      <c r="DN73" s="326"/>
      <c r="DP73" s="326"/>
      <c r="DQ73" s="326"/>
      <c r="DR73" s="326"/>
      <c r="DS73" s="327"/>
      <c r="DT73" s="326"/>
      <c r="DV73" s="326"/>
      <c r="DW73" s="326"/>
      <c r="DX73" s="326"/>
      <c r="DY73" s="327"/>
      <c r="DZ73" s="326"/>
      <c r="EB73" s="326"/>
      <c r="EC73" s="326"/>
      <c r="ED73" s="326"/>
      <c r="EE73" s="327"/>
      <c r="EF73" s="326"/>
      <c r="EH73" s="326"/>
      <c r="EI73" s="326"/>
      <c r="EJ73" s="326"/>
      <c r="EK73" s="327"/>
      <c r="EL73" s="326"/>
      <c r="EN73" s="326"/>
      <c r="EO73" s="326"/>
      <c r="EP73" s="326"/>
      <c r="EQ73" s="327"/>
      <c r="ER73" s="326"/>
      <c r="ET73" s="326"/>
      <c r="EU73" s="326"/>
      <c r="EV73" s="326"/>
      <c r="EW73" s="327"/>
      <c r="EX73" s="326"/>
      <c r="EZ73" s="326"/>
      <c r="FA73" s="326"/>
      <c r="FB73" s="326"/>
      <c r="FC73" s="327"/>
      <c r="FD73" s="326"/>
      <c r="FF73" s="326"/>
      <c r="FG73" s="326"/>
      <c r="FH73" s="326"/>
      <c r="FI73" s="327"/>
      <c r="FJ73" s="326"/>
      <c r="FL73" s="326"/>
      <c r="FM73" s="326"/>
      <c r="FN73" s="326"/>
      <c r="FO73" s="327"/>
      <c r="FP73" s="326"/>
      <c r="FR73" s="326"/>
      <c r="FS73" s="326"/>
      <c r="FT73" s="326"/>
      <c r="FU73" s="327"/>
      <c r="FV73" s="326"/>
      <c r="FX73" s="326"/>
      <c r="FY73" s="326"/>
      <c r="FZ73" s="326"/>
      <c r="GA73" s="327"/>
      <c r="GB73" s="326"/>
      <c r="GD73" s="326"/>
      <c r="GE73" s="326"/>
      <c r="GF73" s="326"/>
      <c r="GG73" s="327"/>
      <c r="GH73" s="326"/>
      <c r="GJ73" s="326"/>
      <c r="GK73" s="326"/>
      <c r="GL73" s="326"/>
      <c r="GM73" s="327"/>
      <c r="GN73" s="326"/>
      <c r="GP73" s="326"/>
      <c r="GQ73" s="326"/>
      <c r="GR73" s="326"/>
      <c r="GS73" s="327"/>
      <c r="GT73" s="326"/>
      <c r="GV73" s="326"/>
      <c r="GW73" s="326"/>
      <c r="GX73" s="326"/>
      <c r="GY73" s="327"/>
      <c r="GZ73" s="326"/>
      <c r="HB73" s="326"/>
      <c r="HC73" s="326"/>
      <c r="HD73" s="326"/>
      <c r="HE73" s="327"/>
      <c r="HF73" s="326"/>
      <c r="HH73" s="326"/>
      <c r="HI73" s="326"/>
      <c r="HJ73" s="326"/>
      <c r="HK73" s="327"/>
      <c r="HL73" s="326"/>
      <c r="HN73" s="326"/>
      <c r="HO73" s="326"/>
      <c r="HP73" s="326"/>
      <c r="HQ73" s="327"/>
      <c r="HR73" s="326"/>
      <c r="HT73" s="326"/>
      <c r="HU73" s="326"/>
      <c r="HV73" s="326"/>
      <c r="HW73" s="327"/>
      <c r="HX73" s="326"/>
      <c r="HZ73" s="326"/>
      <c r="IA73" s="326"/>
      <c r="IB73" s="326"/>
      <c r="IC73" s="327"/>
      <c r="ID73" s="326"/>
      <c r="IF73" s="326"/>
      <c r="IG73" s="326"/>
      <c r="IH73" s="326"/>
      <c r="II73" s="327"/>
      <c r="IJ73" s="326"/>
      <c r="IL73" s="326"/>
      <c r="IM73" s="326"/>
      <c r="IN73" s="326"/>
      <c r="IO73" s="327"/>
      <c r="IP73" s="326"/>
      <c r="IR73" s="326"/>
      <c r="IS73" s="326"/>
      <c r="IT73" s="326"/>
      <c r="IU73" s="327"/>
      <c r="IV73" s="326"/>
      <c r="IX73" s="326"/>
      <c r="IY73" s="326"/>
      <c r="IZ73" s="326"/>
      <c r="JA73" s="327"/>
      <c r="JB73" s="326"/>
      <c r="JD73" s="326"/>
      <c r="JE73" s="326"/>
      <c r="JF73" s="326"/>
      <c r="JG73" s="327"/>
      <c r="JH73" s="326"/>
      <c r="JJ73" s="326"/>
      <c r="JK73" s="326"/>
      <c r="JL73" s="326"/>
      <c r="JM73" s="328"/>
      <c r="JN73" s="326"/>
      <c r="JP73" s="326"/>
      <c r="JQ73" s="326"/>
      <c r="JR73" s="326"/>
      <c r="JS73" s="328"/>
      <c r="JT73" s="326"/>
      <c r="JV73" s="326"/>
      <c r="JW73" s="326"/>
      <c r="JX73" s="326"/>
      <c r="JY73" s="328"/>
      <c r="JZ73" s="326"/>
      <c r="KB73" s="326"/>
      <c r="KC73" s="326"/>
      <c r="KD73" s="326"/>
      <c r="KE73" s="328"/>
      <c r="KF73" s="326"/>
      <c r="KH73" s="326"/>
      <c r="KI73" s="326"/>
      <c r="KJ73" s="326"/>
      <c r="KK73" s="328"/>
      <c r="KL73" s="326"/>
      <c r="KN73" s="326"/>
      <c r="KO73" s="326"/>
      <c r="KP73" s="326"/>
      <c r="KQ73" s="328"/>
      <c r="KR73" s="326"/>
      <c r="KT73" s="326"/>
      <c r="KU73" s="326"/>
      <c r="KV73" s="326"/>
      <c r="KW73" s="328"/>
      <c r="KX73" s="326"/>
      <c r="KZ73" s="326"/>
      <c r="LA73" s="326"/>
      <c r="LB73" s="326"/>
      <c r="LC73" s="328"/>
      <c r="LD73" s="326"/>
    </row>
    <row r="74" spans="1:316" x14ac:dyDescent="0.2">
      <c r="A74" s="62"/>
      <c r="B74" s="62"/>
      <c r="C74" s="62"/>
      <c r="D74" s="62"/>
      <c r="E74" s="62"/>
      <c r="F74" s="62"/>
      <c r="G74" s="223"/>
      <c r="I74" s="71"/>
      <c r="J74" s="71"/>
      <c r="K74" s="116"/>
      <c r="L74" s="116"/>
      <c r="M74" s="71"/>
      <c r="Q74" s="71"/>
      <c r="R74" s="71"/>
      <c r="S74" s="71"/>
      <c r="T74" s="71"/>
      <c r="U74" s="74"/>
      <c r="W74" s="71"/>
      <c r="X74" s="71"/>
      <c r="Y74" s="71"/>
      <c r="Z74" s="71"/>
      <c r="AA74" s="74"/>
      <c r="AC74" s="71"/>
      <c r="AD74" s="71"/>
      <c r="AE74" s="71"/>
      <c r="AF74" s="71"/>
      <c r="AG74" s="74"/>
      <c r="AI74" s="71"/>
      <c r="AJ74" s="71"/>
      <c r="AK74" s="71"/>
      <c r="AL74" s="71"/>
      <c r="AM74" s="74"/>
    </row>
    <row r="75" spans="1:316" s="91" customFormat="1" ht="21.75" customHeight="1" x14ac:dyDescent="0.2">
      <c r="A75" s="85"/>
      <c r="B75" s="85"/>
      <c r="C75" s="85"/>
      <c r="D75" s="85"/>
      <c r="E75" s="85"/>
      <c r="F75" s="85" t="s">
        <v>73</v>
      </c>
      <c r="G75" s="86"/>
      <c r="H75" s="87"/>
      <c r="I75" s="923" t="s">
        <v>314</v>
      </c>
      <c r="J75" s="87" t="str">
        <f>IF(L69&lt;&gt;"Step Complete","Complete Step 6 first","Costs &amp; Subsidies Contributing in "&amp;Control!C6)</f>
        <v>Costs &amp; Subsidies Contributing in FY23</v>
      </c>
      <c r="K75" s="89"/>
      <c r="L75" s="89"/>
      <c r="M75" s="88"/>
      <c r="N75" s="90"/>
      <c r="P75" s="92"/>
      <c r="Q75" s="93"/>
      <c r="R75" s="93"/>
      <c r="S75" s="93"/>
      <c r="T75" s="93"/>
      <c r="U75" s="94"/>
      <c r="V75" s="92"/>
      <c r="W75" s="93"/>
      <c r="X75" s="93"/>
      <c r="Y75" s="93"/>
      <c r="Z75" s="93"/>
      <c r="AA75" s="94"/>
      <c r="AB75" s="92"/>
      <c r="AC75" s="93"/>
      <c r="AD75" s="93"/>
      <c r="AE75" s="93"/>
      <c r="AF75" s="93"/>
      <c r="AG75" s="94"/>
      <c r="AH75" s="92"/>
      <c r="AI75" s="93"/>
      <c r="AJ75" s="93"/>
      <c r="AK75" s="93"/>
      <c r="AL75" s="93"/>
      <c r="AM75" s="94"/>
      <c r="AN75" s="92"/>
      <c r="AO75" s="93"/>
      <c r="AP75" s="93"/>
      <c r="AQ75" s="93"/>
      <c r="AR75" s="93"/>
      <c r="AS75" s="94"/>
      <c r="AT75" s="92"/>
      <c r="AU75" s="93"/>
      <c r="AV75" s="93"/>
      <c r="AW75" s="93"/>
      <c r="AX75" s="93"/>
      <c r="AY75" s="94"/>
      <c r="AZ75" s="92"/>
      <c r="BA75" s="93"/>
      <c r="BB75" s="93"/>
      <c r="BC75" s="93"/>
      <c r="BD75" s="93"/>
      <c r="BE75" s="94"/>
      <c r="BF75" s="92"/>
      <c r="BG75" s="93"/>
      <c r="BH75" s="93"/>
      <c r="BI75" s="93"/>
      <c r="BJ75" s="93"/>
      <c r="BK75" s="94"/>
      <c r="BL75" s="92"/>
      <c r="BM75" s="93"/>
      <c r="BN75" s="93"/>
      <c r="BO75" s="93"/>
      <c r="BP75" s="93"/>
      <c r="BQ75" s="94"/>
      <c r="BR75" s="92"/>
      <c r="BS75" s="93"/>
      <c r="BT75" s="93"/>
      <c r="BU75" s="93"/>
      <c r="BV75" s="93"/>
      <c r="BW75" s="94"/>
      <c r="BX75" s="92"/>
      <c r="BY75" s="93"/>
      <c r="BZ75" s="93"/>
      <c r="CA75" s="93"/>
      <c r="CB75" s="93"/>
      <c r="CC75" s="94"/>
      <c r="CD75" s="92"/>
      <c r="CE75" s="93"/>
      <c r="CF75" s="93"/>
      <c r="CG75" s="93"/>
      <c r="CH75" s="93"/>
      <c r="CI75" s="94"/>
      <c r="CJ75" s="92"/>
      <c r="CK75" s="93"/>
      <c r="CL75" s="93"/>
      <c r="CM75" s="93"/>
      <c r="CN75" s="93"/>
      <c r="CO75" s="94"/>
      <c r="CP75" s="92"/>
      <c r="CQ75" s="93"/>
      <c r="CR75" s="93"/>
      <c r="CS75" s="93"/>
      <c r="CT75" s="93"/>
      <c r="CU75" s="94"/>
      <c r="CV75" s="92"/>
      <c r="CW75" s="93"/>
      <c r="CX75" s="93"/>
      <c r="CY75" s="93"/>
      <c r="CZ75" s="93"/>
      <c r="DA75" s="94"/>
      <c r="DB75" s="92"/>
      <c r="DC75" s="93"/>
      <c r="DD75" s="93"/>
      <c r="DE75" s="93"/>
      <c r="DF75" s="93"/>
      <c r="DG75" s="94"/>
      <c r="DH75" s="92"/>
      <c r="DI75" s="93"/>
      <c r="DJ75" s="93"/>
      <c r="DK75" s="93"/>
      <c r="DL75" s="93"/>
      <c r="DM75" s="94"/>
      <c r="DN75" s="92"/>
      <c r="DO75" s="93"/>
      <c r="DP75" s="93"/>
      <c r="DQ75" s="93"/>
      <c r="DR75" s="93"/>
      <c r="DS75" s="94"/>
      <c r="DT75" s="92"/>
      <c r="DU75" s="93"/>
      <c r="DV75" s="93"/>
      <c r="DW75" s="93"/>
      <c r="DX75" s="93"/>
      <c r="DY75" s="94"/>
      <c r="DZ75" s="92"/>
      <c r="EA75" s="95"/>
      <c r="EB75" s="95"/>
      <c r="EC75" s="95"/>
      <c r="ED75" s="95"/>
      <c r="EE75" s="94"/>
      <c r="EF75" s="92"/>
      <c r="EG75" s="95"/>
      <c r="EH75" s="95"/>
      <c r="EI75" s="95"/>
      <c r="EJ75" s="95"/>
      <c r="EK75" s="94"/>
      <c r="EL75" s="92"/>
      <c r="EM75" s="95"/>
      <c r="EN75" s="95"/>
      <c r="EO75" s="95"/>
      <c r="EP75" s="95"/>
      <c r="EQ75" s="94"/>
      <c r="ER75" s="92"/>
      <c r="ES75" s="95"/>
      <c r="ET75" s="95"/>
      <c r="EU75" s="95"/>
      <c r="EV75" s="95"/>
      <c r="EW75" s="94"/>
      <c r="EX75" s="92"/>
      <c r="EY75" s="95"/>
      <c r="EZ75" s="95"/>
      <c r="FA75" s="95"/>
      <c r="FB75" s="95"/>
      <c r="FC75" s="94"/>
      <c r="FD75" s="92"/>
      <c r="FE75" s="95"/>
      <c r="FF75" s="95"/>
      <c r="FG75" s="95"/>
      <c r="FH75" s="95"/>
      <c r="FI75" s="94"/>
      <c r="FJ75" s="92"/>
      <c r="FK75" s="95"/>
      <c r="FL75" s="95"/>
      <c r="FM75" s="95"/>
      <c r="FN75" s="95"/>
      <c r="FO75" s="94"/>
      <c r="FP75" s="92"/>
      <c r="FQ75" s="95"/>
      <c r="FR75" s="95"/>
      <c r="FS75" s="95"/>
      <c r="FT75" s="95"/>
      <c r="FU75" s="94"/>
      <c r="FV75" s="92"/>
      <c r="FW75" s="95"/>
      <c r="FX75" s="95"/>
      <c r="FY75" s="95"/>
      <c r="FZ75" s="95"/>
      <c r="GA75" s="94"/>
      <c r="GB75" s="92"/>
      <c r="GC75" s="95"/>
      <c r="GD75" s="95"/>
      <c r="GE75" s="95"/>
      <c r="GF75" s="95"/>
      <c r="GG75" s="94"/>
      <c r="GH75" s="92"/>
      <c r="GI75" s="95"/>
      <c r="GJ75" s="95"/>
      <c r="GK75" s="95"/>
      <c r="GL75" s="95"/>
      <c r="GM75" s="94"/>
      <c r="GN75" s="92"/>
      <c r="GO75" s="95"/>
      <c r="GP75" s="95"/>
      <c r="GQ75" s="95"/>
      <c r="GR75" s="95"/>
      <c r="GS75" s="94"/>
      <c r="GT75" s="92"/>
      <c r="GU75" s="95"/>
      <c r="GV75" s="95"/>
      <c r="GW75" s="95"/>
      <c r="GX75" s="95"/>
      <c r="GY75" s="94"/>
      <c r="GZ75" s="92"/>
      <c r="HA75" s="95"/>
      <c r="HB75" s="95"/>
      <c r="HC75" s="95"/>
      <c r="HD75" s="95"/>
      <c r="HE75" s="94"/>
      <c r="HF75" s="92"/>
      <c r="HG75" s="95"/>
      <c r="HH75" s="95"/>
      <c r="HI75" s="95"/>
      <c r="HJ75" s="95"/>
      <c r="HK75" s="94"/>
      <c r="HL75" s="92"/>
      <c r="HM75" s="95"/>
      <c r="HN75" s="95"/>
      <c r="HO75" s="95"/>
      <c r="HP75" s="95"/>
      <c r="HQ75" s="94"/>
      <c r="HR75" s="92"/>
      <c r="HS75" s="95"/>
      <c r="HT75" s="95"/>
      <c r="HU75" s="95"/>
      <c r="HV75" s="95"/>
      <c r="HW75" s="94"/>
      <c r="HX75" s="92"/>
      <c r="HY75" s="95"/>
      <c r="HZ75" s="95"/>
      <c r="IA75" s="95"/>
      <c r="IB75" s="95"/>
      <c r="IC75" s="94"/>
      <c r="ID75" s="92"/>
      <c r="IE75" s="95"/>
      <c r="IF75" s="95"/>
      <c r="IG75" s="95"/>
      <c r="IH75" s="95"/>
      <c r="II75" s="94"/>
      <c r="IJ75" s="92"/>
      <c r="IK75" s="95"/>
      <c r="IL75" s="95"/>
      <c r="IM75" s="95"/>
      <c r="IN75" s="95"/>
      <c r="IO75" s="94"/>
      <c r="IP75" s="92"/>
      <c r="IQ75" s="95"/>
      <c r="IR75" s="95"/>
      <c r="IS75" s="95"/>
      <c r="IT75" s="95"/>
      <c r="IU75" s="94"/>
      <c r="IV75" s="92"/>
      <c r="IW75" s="95"/>
      <c r="IX75" s="95"/>
      <c r="IY75" s="95"/>
      <c r="IZ75" s="95"/>
      <c r="JA75" s="94"/>
      <c r="JB75" s="92"/>
      <c r="JC75" s="95"/>
      <c r="JD75" s="95"/>
      <c r="JE75" s="95"/>
      <c r="JF75" s="95"/>
      <c r="JG75" s="94"/>
      <c r="JH75" s="92"/>
      <c r="JM75" s="96"/>
      <c r="JS75" s="96"/>
      <c r="JY75" s="96"/>
      <c r="KE75" s="96"/>
      <c r="KK75" s="96"/>
      <c r="KQ75" s="96"/>
      <c r="KW75" s="96"/>
      <c r="LC75" s="96"/>
    </row>
    <row r="76" spans="1:316" s="336" customFormat="1" ht="11.25" hidden="1" x14ac:dyDescent="0.2">
      <c r="A76" s="329" t="s">
        <v>61</v>
      </c>
      <c r="B76" s="85"/>
      <c r="C76" s="85"/>
      <c r="D76" s="85"/>
      <c r="E76" s="85"/>
      <c r="F76" s="85"/>
      <c r="G76" s="330"/>
      <c r="H76" s="331" t="s">
        <v>126</v>
      </c>
      <c r="I76" s="331"/>
      <c r="J76" s="331"/>
      <c r="K76" s="331"/>
      <c r="L76" s="331"/>
      <c r="M76" s="331"/>
      <c r="N76" s="332"/>
      <c r="O76" s="331"/>
      <c r="P76" s="331"/>
      <c r="Q76" s="333"/>
      <c r="R76" s="333"/>
      <c r="S76" s="333"/>
      <c r="T76" s="333"/>
      <c r="U76" s="334"/>
      <c r="V76" s="331"/>
      <c r="W76" s="333"/>
      <c r="X76" s="333"/>
      <c r="Y76" s="333"/>
      <c r="Z76" s="333"/>
      <c r="AA76" s="334"/>
      <c r="AB76" s="331"/>
      <c r="AC76" s="333"/>
      <c r="AD76" s="333"/>
      <c r="AE76" s="333"/>
      <c r="AF76" s="333"/>
      <c r="AG76" s="334"/>
      <c r="AH76" s="331"/>
      <c r="AI76" s="333"/>
      <c r="AJ76" s="333"/>
      <c r="AK76" s="333"/>
      <c r="AL76" s="333"/>
      <c r="AM76" s="334"/>
      <c r="AN76" s="331"/>
      <c r="AO76" s="333"/>
      <c r="AP76" s="333"/>
      <c r="AQ76" s="333"/>
      <c r="AR76" s="333"/>
      <c r="AS76" s="334"/>
      <c r="AT76" s="331"/>
      <c r="AU76" s="333"/>
      <c r="AV76" s="333"/>
      <c r="AW76" s="333"/>
      <c r="AX76" s="333"/>
      <c r="AY76" s="334"/>
      <c r="AZ76" s="331"/>
      <c r="BA76" s="333"/>
      <c r="BB76" s="333"/>
      <c r="BC76" s="333"/>
      <c r="BD76" s="333"/>
      <c r="BE76" s="334"/>
      <c r="BF76" s="331"/>
      <c r="BG76" s="333"/>
      <c r="BH76" s="333"/>
      <c r="BI76" s="333"/>
      <c r="BJ76" s="333"/>
      <c r="BK76" s="334"/>
      <c r="BL76" s="331"/>
      <c r="BM76" s="333"/>
      <c r="BN76" s="333"/>
      <c r="BO76" s="333"/>
      <c r="BP76" s="333"/>
      <c r="BQ76" s="334"/>
      <c r="BR76" s="331"/>
      <c r="BS76" s="333"/>
      <c r="BT76" s="333"/>
      <c r="BU76" s="333"/>
      <c r="BV76" s="333"/>
      <c r="BW76" s="334"/>
      <c r="BX76" s="331"/>
      <c r="BY76" s="333"/>
      <c r="BZ76" s="333"/>
      <c r="CA76" s="333"/>
      <c r="CB76" s="333"/>
      <c r="CC76" s="334"/>
      <c r="CD76" s="331"/>
      <c r="CE76" s="333"/>
      <c r="CF76" s="333"/>
      <c r="CG76" s="333"/>
      <c r="CH76" s="333"/>
      <c r="CI76" s="334"/>
      <c r="CJ76" s="331"/>
      <c r="CK76" s="333"/>
      <c r="CL76" s="333"/>
      <c r="CM76" s="333"/>
      <c r="CN76" s="333"/>
      <c r="CO76" s="334"/>
      <c r="CP76" s="331"/>
      <c r="CQ76" s="333"/>
      <c r="CR76" s="333"/>
      <c r="CS76" s="333"/>
      <c r="CT76" s="333"/>
      <c r="CU76" s="334"/>
      <c r="CV76" s="331"/>
      <c r="CW76" s="333"/>
      <c r="CX76" s="333"/>
      <c r="CY76" s="333"/>
      <c r="CZ76" s="333"/>
      <c r="DA76" s="334"/>
      <c r="DB76" s="331"/>
      <c r="DC76" s="333"/>
      <c r="DD76" s="333"/>
      <c r="DE76" s="333"/>
      <c r="DF76" s="333"/>
      <c r="DG76" s="334"/>
      <c r="DH76" s="331"/>
      <c r="DI76" s="333"/>
      <c r="DJ76" s="333"/>
      <c r="DK76" s="333"/>
      <c r="DL76" s="333"/>
      <c r="DM76" s="334"/>
      <c r="DN76" s="331"/>
      <c r="DO76" s="333"/>
      <c r="DP76" s="333"/>
      <c r="DQ76" s="333"/>
      <c r="DR76" s="333"/>
      <c r="DS76" s="334"/>
      <c r="DT76" s="331"/>
      <c r="DU76" s="333"/>
      <c r="DV76" s="333"/>
      <c r="DW76" s="333"/>
      <c r="DX76" s="333"/>
      <c r="DY76" s="334"/>
      <c r="DZ76" s="331"/>
      <c r="EA76" s="333"/>
      <c r="EB76" s="333"/>
      <c r="EC76" s="333"/>
      <c r="ED76" s="333"/>
      <c r="EE76" s="334"/>
      <c r="EF76" s="331"/>
      <c r="EG76" s="333"/>
      <c r="EH76" s="333"/>
      <c r="EI76" s="333"/>
      <c r="EJ76" s="333"/>
      <c r="EK76" s="334"/>
      <c r="EL76" s="331"/>
      <c r="EM76" s="333"/>
      <c r="EN76" s="333"/>
      <c r="EO76" s="333"/>
      <c r="EP76" s="333"/>
      <c r="EQ76" s="334"/>
      <c r="ER76" s="331"/>
      <c r="ES76" s="333"/>
      <c r="ET76" s="333"/>
      <c r="EU76" s="333"/>
      <c r="EV76" s="333"/>
      <c r="EW76" s="334"/>
      <c r="EX76" s="331"/>
      <c r="EY76" s="333"/>
      <c r="EZ76" s="333"/>
      <c r="FA76" s="333"/>
      <c r="FB76" s="333"/>
      <c r="FC76" s="334"/>
      <c r="FD76" s="331"/>
      <c r="FE76" s="333"/>
      <c r="FF76" s="333"/>
      <c r="FG76" s="333"/>
      <c r="FH76" s="333"/>
      <c r="FI76" s="334"/>
      <c r="FJ76" s="331"/>
      <c r="FK76" s="333"/>
      <c r="FL76" s="333"/>
      <c r="FM76" s="333"/>
      <c r="FN76" s="333"/>
      <c r="FO76" s="334"/>
      <c r="FP76" s="331"/>
      <c r="FQ76" s="333"/>
      <c r="FR76" s="333"/>
      <c r="FS76" s="333"/>
      <c r="FT76" s="333"/>
      <c r="FU76" s="334"/>
      <c r="FV76" s="331"/>
      <c r="FW76" s="333"/>
      <c r="FX76" s="333"/>
      <c r="FY76" s="333"/>
      <c r="FZ76" s="333"/>
      <c r="GA76" s="334"/>
      <c r="GB76" s="331"/>
      <c r="GC76" s="333"/>
      <c r="GD76" s="333"/>
      <c r="GE76" s="333"/>
      <c r="GF76" s="333"/>
      <c r="GG76" s="334"/>
      <c r="GH76" s="331"/>
      <c r="GI76" s="333"/>
      <c r="GJ76" s="333"/>
      <c r="GK76" s="333"/>
      <c r="GL76" s="333"/>
      <c r="GM76" s="334"/>
      <c r="GN76" s="331"/>
      <c r="GO76" s="333"/>
      <c r="GP76" s="333"/>
      <c r="GQ76" s="333"/>
      <c r="GR76" s="333"/>
      <c r="GS76" s="334"/>
      <c r="GT76" s="331"/>
      <c r="GU76" s="333"/>
      <c r="GV76" s="333"/>
      <c r="GW76" s="333"/>
      <c r="GX76" s="333"/>
      <c r="GY76" s="334"/>
      <c r="GZ76" s="331"/>
      <c r="HA76" s="333"/>
      <c r="HB76" s="333"/>
      <c r="HC76" s="333"/>
      <c r="HD76" s="333"/>
      <c r="HE76" s="334"/>
      <c r="HF76" s="331"/>
      <c r="HG76" s="333"/>
      <c r="HH76" s="333"/>
      <c r="HI76" s="333"/>
      <c r="HJ76" s="333"/>
      <c r="HK76" s="334"/>
      <c r="HL76" s="331"/>
      <c r="HM76" s="333"/>
      <c r="HN76" s="333"/>
      <c r="HO76" s="333"/>
      <c r="HP76" s="333"/>
      <c r="HQ76" s="334"/>
      <c r="HR76" s="331"/>
      <c r="HS76" s="333"/>
      <c r="HT76" s="333"/>
      <c r="HU76" s="333"/>
      <c r="HV76" s="333"/>
      <c r="HW76" s="334"/>
      <c r="HX76" s="331"/>
      <c r="HY76" s="333"/>
      <c r="HZ76" s="333"/>
      <c r="IA76" s="333"/>
      <c r="IB76" s="333"/>
      <c r="IC76" s="334"/>
      <c r="ID76" s="331"/>
      <c r="IE76" s="333"/>
      <c r="IF76" s="333"/>
      <c r="IG76" s="333"/>
      <c r="IH76" s="333"/>
      <c r="II76" s="334"/>
      <c r="IJ76" s="331"/>
      <c r="IK76" s="333"/>
      <c r="IL76" s="333"/>
      <c r="IM76" s="333"/>
      <c r="IN76" s="333"/>
      <c r="IO76" s="334"/>
      <c r="IP76" s="331"/>
      <c r="IQ76" s="333"/>
      <c r="IR76" s="333"/>
      <c r="IS76" s="333"/>
      <c r="IT76" s="333"/>
      <c r="IU76" s="334"/>
      <c r="IV76" s="331"/>
      <c r="IW76" s="333"/>
      <c r="IX76" s="333"/>
      <c r="IY76" s="333"/>
      <c r="IZ76" s="333"/>
      <c r="JA76" s="334"/>
      <c r="JB76" s="331"/>
      <c r="JC76" s="333"/>
      <c r="JD76" s="333"/>
      <c r="JE76" s="333"/>
      <c r="JF76" s="333"/>
      <c r="JG76" s="334"/>
      <c r="JH76" s="331"/>
      <c r="JI76" s="331"/>
      <c r="JJ76" s="331"/>
      <c r="JK76" s="331"/>
      <c r="JL76" s="331"/>
      <c r="JM76" s="335"/>
      <c r="JN76" s="331"/>
      <c r="JO76" s="331"/>
      <c r="JP76" s="331"/>
      <c r="JQ76" s="331"/>
      <c r="JR76" s="331"/>
      <c r="JS76" s="335"/>
      <c r="JT76" s="331"/>
      <c r="JU76" s="331"/>
      <c r="JV76" s="331"/>
      <c r="JW76" s="331"/>
      <c r="JX76" s="331"/>
      <c r="JY76" s="335"/>
      <c r="JZ76" s="331"/>
      <c r="KA76" s="331"/>
      <c r="KB76" s="331"/>
      <c r="KC76" s="331"/>
      <c r="KD76" s="331"/>
      <c r="KE76" s="335"/>
      <c r="KF76" s="331"/>
      <c r="KG76" s="331"/>
      <c r="KH76" s="331"/>
      <c r="KI76" s="331"/>
      <c r="KJ76" s="331"/>
      <c r="KK76" s="335"/>
      <c r="KL76" s="331"/>
      <c r="KM76" s="331"/>
      <c r="KN76" s="331"/>
      <c r="KO76" s="331"/>
      <c r="KP76" s="331"/>
      <c r="KQ76" s="335"/>
      <c r="KR76" s="331"/>
      <c r="KS76" s="331"/>
      <c r="KT76" s="331"/>
      <c r="KU76" s="331"/>
      <c r="KV76" s="331"/>
      <c r="KW76" s="335"/>
      <c r="KX76" s="331"/>
      <c r="KY76" s="331"/>
      <c r="KZ76" s="331"/>
      <c r="LA76" s="331"/>
      <c r="LB76" s="331"/>
      <c r="LC76" s="335"/>
      <c r="LD76" s="331"/>
    </row>
    <row r="77" spans="1:316" s="91" customFormat="1" ht="15.6" customHeight="1" x14ac:dyDescent="0.2">
      <c r="A77" s="85"/>
      <c r="B77" s="85"/>
      <c r="C77" s="85"/>
      <c r="D77" s="85"/>
      <c r="E77" s="85"/>
      <c r="F77" s="85" t="s">
        <v>77</v>
      </c>
      <c r="G77" s="337"/>
      <c r="H77" s="338" t="s">
        <v>125</v>
      </c>
      <c r="I77" s="338"/>
      <c r="J77" s="338"/>
      <c r="K77" s="338"/>
      <c r="L77" s="338"/>
      <c r="M77" s="338"/>
      <c r="N77" s="339"/>
      <c r="P77" s="92"/>
      <c r="Q77" s="340"/>
      <c r="R77" s="93"/>
      <c r="S77" s="93"/>
      <c r="T77" s="93"/>
      <c r="U77" s="94"/>
      <c r="V77" s="92"/>
      <c r="W77" s="93"/>
      <c r="X77" s="93"/>
      <c r="Y77" s="93"/>
      <c r="Z77" s="93"/>
      <c r="AA77" s="94"/>
      <c r="AB77" s="92"/>
      <c r="AC77" s="93"/>
      <c r="AD77" s="93"/>
      <c r="AE77" s="93"/>
      <c r="AF77" s="93"/>
      <c r="AG77" s="94"/>
      <c r="AH77" s="92"/>
      <c r="AI77" s="93"/>
      <c r="AJ77" s="93"/>
      <c r="AK77" s="93"/>
      <c r="AL77" s="93"/>
      <c r="AM77" s="94"/>
      <c r="AN77" s="92"/>
      <c r="AO77" s="93"/>
      <c r="AP77" s="93"/>
      <c r="AQ77" s="93"/>
      <c r="AR77" s="93"/>
      <c r="AS77" s="94"/>
      <c r="AT77" s="92"/>
      <c r="AU77" s="93"/>
      <c r="AV77" s="93"/>
      <c r="AW77" s="93"/>
      <c r="AX77" s="93"/>
      <c r="AY77" s="94"/>
      <c r="AZ77" s="92"/>
      <c r="BA77" s="93"/>
      <c r="BB77" s="93"/>
      <c r="BC77" s="93"/>
      <c r="BD77" s="93"/>
      <c r="BE77" s="94"/>
      <c r="BF77" s="92"/>
      <c r="BG77" s="93"/>
      <c r="BH77" s="93"/>
      <c r="BI77" s="93"/>
      <c r="BJ77" s="93"/>
      <c r="BK77" s="94"/>
      <c r="BL77" s="92"/>
      <c r="BM77" s="93"/>
      <c r="BN77" s="93"/>
      <c r="BO77" s="93"/>
      <c r="BP77" s="93"/>
      <c r="BQ77" s="94"/>
      <c r="BR77" s="92"/>
      <c r="BS77" s="93"/>
      <c r="BT77" s="93"/>
      <c r="BU77" s="93"/>
      <c r="BV77" s="93"/>
      <c r="BW77" s="94"/>
      <c r="BX77" s="92"/>
      <c r="BY77" s="93"/>
      <c r="BZ77" s="93"/>
      <c r="CA77" s="93"/>
      <c r="CB77" s="93"/>
      <c r="CC77" s="94"/>
      <c r="CD77" s="92"/>
      <c r="CE77" s="93"/>
      <c r="CF77" s="93"/>
      <c r="CG77" s="93"/>
      <c r="CH77" s="93"/>
      <c r="CI77" s="94"/>
      <c r="CJ77" s="92"/>
      <c r="CK77" s="93"/>
      <c r="CL77" s="93"/>
      <c r="CM77" s="93"/>
      <c r="CN77" s="93"/>
      <c r="CO77" s="94"/>
      <c r="CP77" s="92"/>
      <c r="CQ77" s="93"/>
      <c r="CR77" s="93"/>
      <c r="CS77" s="93"/>
      <c r="CT77" s="93"/>
      <c r="CU77" s="94"/>
      <c r="CV77" s="92"/>
      <c r="CW77" s="93"/>
      <c r="CX77" s="93"/>
      <c r="CY77" s="93"/>
      <c r="CZ77" s="93"/>
      <c r="DA77" s="94"/>
      <c r="DB77" s="92"/>
      <c r="DC77" s="93"/>
      <c r="DD77" s="93"/>
      <c r="DE77" s="93"/>
      <c r="DF77" s="93"/>
      <c r="DG77" s="94"/>
      <c r="DH77" s="92"/>
      <c r="DI77" s="93"/>
      <c r="DJ77" s="93"/>
      <c r="DK77" s="93"/>
      <c r="DL77" s="93"/>
      <c r="DM77" s="94"/>
      <c r="DN77" s="92"/>
      <c r="DO77" s="93"/>
      <c r="DP77" s="93"/>
      <c r="DQ77" s="93"/>
      <c r="DR77" s="93"/>
      <c r="DS77" s="94"/>
      <c r="DT77" s="92"/>
      <c r="DU77" s="93"/>
      <c r="DV77" s="93"/>
      <c r="DW77" s="93"/>
      <c r="DX77" s="93"/>
      <c r="DY77" s="94"/>
      <c r="DZ77" s="92"/>
      <c r="EA77" s="95"/>
      <c r="EB77" s="95"/>
      <c r="EC77" s="95"/>
      <c r="ED77" s="95"/>
      <c r="EE77" s="94"/>
      <c r="EF77" s="92"/>
      <c r="EG77" s="95"/>
      <c r="EH77" s="95"/>
      <c r="EI77" s="95"/>
      <c r="EJ77" s="95"/>
      <c r="EK77" s="94"/>
      <c r="EL77" s="92"/>
      <c r="EM77" s="95"/>
      <c r="EN77" s="95"/>
      <c r="EO77" s="95"/>
      <c r="EP77" s="95"/>
      <c r="EQ77" s="94"/>
      <c r="ER77" s="92"/>
      <c r="ES77" s="95"/>
      <c r="ET77" s="95"/>
      <c r="EU77" s="95"/>
      <c r="EV77" s="95"/>
      <c r="EW77" s="94"/>
      <c r="EX77" s="92"/>
      <c r="EY77" s="95"/>
      <c r="EZ77" s="95"/>
      <c r="FA77" s="95"/>
      <c r="FB77" s="95"/>
      <c r="FC77" s="94"/>
      <c r="FD77" s="92"/>
      <c r="FE77" s="95"/>
      <c r="FF77" s="95"/>
      <c r="FG77" s="95"/>
      <c r="FH77" s="95"/>
      <c r="FI77" s="94"/>
      <c r="FJ77" s="92"/>
      <c r="FK77" s="95"/>
      <c r="FL77" s="95"/>
      <c r="FM77" s="95"/>
      <c r="FN77" s="95"/>
      <c r="FO77" s="94"/>
      <c r="FP77" s="92"/>
      <c r="FQ77" s="95"/>
      <c r="FR77" s="95"/>
      <c r="FS77" s="95"/>
      <c r="FT77" s="95"/>
      <c r="FU77" s="94"/>
      <c r="FV77" s="92"/>
      <c r="FW77" s="95"/>
      <c r="FX77" s="95"/>
      <c r="FY77" s="95"/>
      <c r="FZ77" s="95"/>
      <c r="GA77" s="94"/>
      <c r="GB77" s="92"/>
      <c r="GC77" s="95"/>
      <c r="GD77" s="95"/>
      <c r="GE77" s="95"/>
      <c r="GF77" s="95"/>
      <c r="GG77" s="94"/>
      <c r="GH77" s="92"/>
      <c r="GI77" s="95"/>
      <c r="GJ77" s="95"/>
      <c r="GK77" s="95"/>
      <c r="GL77" s="95"/>
      <c r="GM77" s="94"/>
      <c r="GN77" s="92"/>
      <c r="GO77" s="95"/>
      <c r="GP77" s="95"/>
      <c r="GQ77" s="95"/>
      <c r="GR77" s="95"/>
      <c r="GS77" s="94"/>
      <c r="GT77" s="92"/>
      <c r="GU77" s="95"/>
      <c r="GV77" s="95"/>
      <c r="GW77" s="95"/>
      <c r="GX77" s="95"/>
      <c r="GY77" s="94"/>
      <c r="GZ77" s="92"/>
      <c r="HA77" s="95"/>
      <c r="HB77" s="95"/>
      <c r="HC77" s="95"/>
      <c r="HD77" s="95"/>
      <c r="HE77" s="94"/>
      <c r="HF77" s="92"/>
      <c r="HG77" s="95"/>
      <c r="HH77" s="95"/>
      <c r="HI77" s="95"/>
      <c r="HJ77" s="95"/>
      <c r="HK77" s="94"/>
      <c r="HL77" s="92"/>
      <c r="HM77" s="95"/>
      <c r="HN77" s="95"/>
      <c r="HO77" s="95"/>
      <c r="HP77" s="95"/>
      <c r="HQ77" s="94"/>
      <c r="HR77" s="92"/>
      <c r="HS77" s="95"/>
      <c r="HT77" s="95"/>
      <c r="HU77" s="95"/>
      <c r="HV77" s="95"/>
      <c r="HW77" s="94"/>
      <c r="HX77" s="92"/>
      <c r="HY77" s="95"/>
      <c r="HZ77" s="95"/>
      <c r="IA77" s="95"/>
      <c r="IB77" s="95"/>
      <c r="IC77" s="94"/>
      <c r="ID77" s="92"/>
      <c r="IE77" s="95"/>
      <c r="IF77" s="95"/>
      <c r="IG77" s="95"/>
      <c r="IH77" s="95"/>
      <c r="II77" s="94"/>
      <c r="IJ77" s="92"/>
      <c r="IK77" s="95"/>
      <c r="IL77" s="95"/>
      <c r="IM77" s="95"/>
      <c r="IN77" s="95"/>
      <c r="IO77" s="94"/>
      <c r="IP77" s="92"/>
      <c r="IQ77" s="95"/>
      <c r="IR77" s="95"/>
      <c r="IS77" s="95"/>
      <c r="IT77" s="95"/>
      <c r="IU77" s="94"/>
      <c r="IV77" s="92"/>
      <c r="IW77" s="95"/>
      <c r="IX77" s="95"/>
      <c r="IY77" s="95"/>
      <c r="IZ77" s="95"/>
      <c r="JA77" s="94"/>
      <c r="JB77" s="92"/>
      <c r="JC77" s="95"/>
      <c r="JD77" s="95"/>
      <c r="JE77" s="95"/>
      <c r="JF77" s="95"/>
      <c r="JG77" s="94"/>
      <c r="JH77" s="92"/>
      <c r="JM77" s="96"/>
      <c r="JS77" s="96"/>
      <c r="JY77" s="96"/>
      <c r="KE77" s="96"/>
      <c r="KK77" s="96"/>
      <c r="KQ77" s="96"/>
      <c r="KW77" s="96"/>
      <c r="LC77" s="96"/>
    </row>
    <row r="78" spans="1:316" s="91" customFormat="1" ht="15.6" customHeight="1" x14ac:dyDescent="0.2">
      <c r="A78" s="85"/>
      <c r="B78" s="85"/>
      <c r="C78" s="85"/>
      <c r="D78" s="85"/>
      <c r="E78" s="85"/>
      <c r="F78" s="85" t="s">
        <v>77</v>
      </c>
      <c r="G78" s="337"/>
      <c r="H78" s="338" t="s">
        <v>137</v>
      </c>
      <c r="I78" s="338"/>
      <c r="J78" s="338"/>
      <c r="K78" s="338"/>
      <c r="L78" s="338"/>
      <c r="M78" s="560" t="s">
        <v>122</v>
      </c>
      <c r="N78" s="339"/>
      <c r="P78" s="92"/>
      <c r="Q78" s="93"/>
      <c r="R78" s="93"/>
      <c r="S78" s="93"/>
      <c r="T78" s="93"/>
      <c r="U78" s="94"/>
      <c r="V78" s="92"/>
      <c r="W78" s="93"/>
      <c r="X78" s="93"/>
      <c r="Y78" s="93"/>
      <c r="Z78" s="93"/>
      <c r="AA78" s="94"/>
      <c r="AB78" s="92"/>
      <c r="AC78" s="93"/>
      <c r="AD78" s="93"/>
      <c r="AE78" s="93"/>
      <c r="AF78" s="93"/>
      <c r="AG78" s="94"/>
      <c r="AH78" s="92"/>
      <c r="AI78" s="93"/>
      <c r="AJ78" s="93"/>
      <c r="AK78" s="93"/>
      <c r="AL78" s="93"/>
      <c r="AM78" s="94"/>
      <c r="AN78" s="92"/>
      <c r="AO78" s="93"/>
      <c r="AP78" s="93"/>
      <c r="AQ78" s="93"/>
      <c r="AR78" s="93"/>
      <c r="AS78" s="94"/>
      <c r="AT78" s="92"/>
      <c r="AU78" s="93"/>
      <c r="AV78" s="93"/>
      <c r="AW78" s="93"/>
      <c r="AX78" s="93"/>
      <c r="AY78" s="94"/>
      <c r="AZ78" s="92"/>
      <c r="BA78" s="93"/>
      <c r="BB78" s="93"/>
      <c r="BC78" s="93"/>
      <c r="BD78" s="93"/>
      <c r="BE78" s="94"/>
      <c r="BF78" s="92"/>
      <c r="BG78" s="93"/>
      <c r="BH78" s="93"/>
      <c r="BI78" s="93"/>
      <c r="BJ78" s="93"/>
      <c r="BK78" s="94"/>
      <c r="BL78" s="92"/>
      <c r="BM78" s="93"/>
      <c r="BN78" s="93"/>
      <c r="BO78" s="93"/>
      <c r="BP78" s="93"/>
      <c r="BQ78" s="94"/>
      <c r="BR78" s="92"/>
      <c r="BS78" s="93"/>
      <c r="BT78" s="93"/>
      <c r="BU78" s="93"/>
      <c r="BV78" s="93"/>
      <c r="BW78" s="94"/>
      <c r="BX78" s="92"/>
      <c r="BY78" s="93"/>
      <c r="BZ78" s="93"/>
      <c r="CA78" s="93"/>
      <c r="CB78" s="93"/>
      <c r="CC78" s="94"/>
      <c r="CD78" s="92"/>
      <c r="CE78" s="93"/>
      <c r="CF78" s="93"/>
      <c r="CG78" s="93"/>
      <c r="CH78" s="93"/>
      <c r="CI78" s="94"/>
      <c r="CJ78" s="92"/>
      <c r="CK78" s="93"/>
      <c r="CL78" s="93"/>
      <c r="CM78" s="93"/>
      <c r="CN78" s="93"/>
      <c r="CO78" s="94"/>
      <c r="CP78" s="92"/>
      <c r="CQ78" s="93"/>
      <c r="CR78" s="93"/>
      <c r="CS78" s="93"/>
      <c r="CT78" s="93"/>
      <c r="CU78" s="94"/>
      <c r="CV78" s="92"/>
      <c r="CW78" s="93"/>
      <c r="CX78" s="93"/>
      <c r="CY78" s="93"/>
      <c r="CZ78" s="93"/>
      <c r="DA78" s="94"/>
      <c r="DB78" s="92"/>
      <c r="DC78" s="93"/>
      <c r="DD78" s="93"/>
      <c r="DE78" s="93"/>
      <c r="DF78" s="93"/>
      <c r="DG78" s="94"/>
      <c r="DH78" s="92"/>
      <c r="DI78" s="93"/>
      <c r="DJ78" s="93"/>
      <c r="DK78" s="93"/>
      <c r="DL78" s="93"/>
      <c r="DM78" s="94"/>
      <c r="DN78" s="92"/>
      <c r="DO78" s="93"/>
      <c r="DP78" s="93"/>
      <c r="DQ78" s="93"/>
      <c r="DR78" s="93"/>
      <c r="DS78" s="94"/>
      <c r="DT78" s="92"/>
      <c r="DU78" s="93"/>
      <c r="DV78" s="93"/>
      <c r="DW78" s="93"/>
      <c r="DX78" s="93"/>
      <c r="DY78" s="94"/>
      <c r="DZ78" s="92"/>
      <c r="EA78" s="95"/>
      <c r="EB78" s="95"/>
      <c r="EC78" s="95"/>
      <c r="ED78" s="95"/>
      <c r="EE78" s="94"/>
      <c r="EF78" s="92"/>
      <c r="EG78" s="95"/>
      <c r="EH78" s="95"/>
      <c r="EI78" s="95"/>
      <c r="EJ78" s="95"/>
      <c r="EK78" s="94"/>
      <c r="EL78" s="92"/>
      <c r="EM78" s="95"/>
      <c r="EN78" s="95"/>
      <c r="EO78" s="95"/>
      <c r="EP78" s="95"/>
      <c r="EQ78" s="94"/>
      <c r="ER78" s="92"/>
      <c r="ES78" s="95"/>
      <c r="ET78" s="95"/>
      <c r="EU78" s="95"/>
      <c r="EV78" s="95"/>
      <c r="EW78" s="94"/>
      <c r="EX78" s="92"/>
      <c r="EY78" s="95"/>
      <c r="EZ78" s="95"/>
      <c r="FA78" s="95"/>
      <c r="FB78" s="95"/>
      <c r="FC78" s="94"/>
      <c r="FD78" s="92"/>
      <c r="FE78" s="95"/>
      <c r="FF78" s="95"/>
      <c r="FG78" s="95"/>
      <c r="FH78" s="95"/>
      <c r="FI78" s="94"/>
      <c r="FJ78" s="92"/>
      <c r="FK78" s="95"/>
      <c r="FL78" s="95"/>
      <c r="FM78" s="95"/>
      <c r="FN78" s="95"/>
      <c r="FO78" s="94"/>
      <c r="FP78" s="92"/>
      <c r="FQ78" s="95"/>
      <c r="FR78" s="95"/>
      <c r="FS78" s="95"/>
      <c r="FT78" s="95"/>
      <c r="FU78" s="94"/>
      <c r="FV78" s="92"/>
      <c r="FW78" s="95"/>
      <c r="FX78" s="95"/>
      <c r="FY78" s="95"/>
      <c r="FZ78" s="95"/>
      <c r="GA78" s="94"/>
      <c r="GB78" s="92"/>
      <c r="GC78" s="95"/>
      <c r="GD78" s="95"/>
      <c r="GE78" s="95"/>
      <c r="GF78" s="95"/>
      <c r="GG78" s="94"/>
      <c r="GH78" s="92"/>
      <c r="GI78" s="95"/>
      <c r="GJ78" s="95"/>
      <c r="GK78" s="95"/>
      <c r="GL78" s="95"/>
      <c r="GM78" s="94"/>
      <c r="GN78" s="92"/>
      <c r="GO78" s="95"/>
      <c r="GP78" s="95"/>
      <c r="GQ78" s="95"/>
      <c r="GR78" s="95"/>
      <c r="GS78" s="94"/>
      <c r="GT78" s="92"/>
      <c r="GU78" s="95"/>
      <c r="GV78" s="95"/>
      <c r="GW78" s="95"/>
      <c r="GX78" s="95"/>
      <c r="GY78" s="94"/>
      <c r="GZ78" s="92"/>
      <c r="HA78" s="95"/>
      <c r="HB78" s="95"/>
      <c r="HC78" s="95"/>
      <c r="HD78" s="95"/>
      <c r="HE78" s="94"/>
      <c r="HF78" s="92"/>
      <c r="HG78" s="95"/>
      <c r="HH78" s="95"/>
      <c r="HI78" s="95"/>
      <c r="HJ78" s="95"/>
      <c r="HK78" s="94"/>
      <c r="HL78" s="92"/>
      <c r="HM78" s="95"/>
      <c r="HN78" s="95"/>
      <c r="HO78" s="95"/>
      <c r="HP78" s="95"/>
      <c r="HQ78" s="94"/>
      <c r="HR78" s="92"/>
      <c r="HS78" s="95"/>
      <c r="HT78" s="95"/>
      <c r="HU78" s="95"/>
      <c r="HV78" s="95"/>
      <c r="HW78" s="94"/>
      <c r="HX78" s="92"/>
      <c r="HY78" s="95"/>
      <c r="HZ78" s="95"/>
      <c r="IA78" s="95"/>
      <c r="IB78" s="95"/>
      <c r="IC78" s="94"/>
      <c r="ID78" s="92"/>
      <c r="IE78" s="95"/>
      <c r="IF78" s="95"/>
      <c r="IG78" s="95"/>
      <c r="IH78" s="95"/>
      <c r="II78" s="94"/>
      <c r="IJ78" s="92"/>
      <c r="IK78" s="95"/>
      <c r="IL78" s="95"/>
      <c r="IM78" s="95"/>
      <c r="IN78" s="95"/>
      <c r="IO78" s="94"/>
      <c r="IP78" s="92"/>
      <c r="IQ78" s="95"/>
      <c r="IR78" s="95"/>
      <c r="IS78" s="95"/>
      <c r="IT78" s="95"/>
      <c r="IU78" s="94"/>
      <c r="IV78" s="92"/>
      <c r="IW78" s="95"/>
      <c r="IX78" s="95"/>
      <c r="IY78" s="95"/>
      <c r="IZ78" s="95"/>
      <c r="JA78" s="94"/>
      <c r="JB78" s="92"/>
      <c r="JC78" s="95"/>
      <c r="JD78" s="95"/>
      <c r="JE78" s="95"/>
      <c r="JF78" s="95"/>
      <c r="JG78" s="94"/>
      <c r="JH78" s="92"/>
      <c r="JM78" s="96"/>
      <c r="JS78" s="96"/>
      <c r="JY78" s="96"/>
      <c r="KE78" s="96"/>
      <c r="KK78" s="96"/>
      <c r="KQ78" s="96"/>
      <c r="KW78" s="96"/>
      <c r="LC78" s="96"/>
    </row>
    <row r="79" spans="1:316" s="110" customFormat="1" ht="15" x14ac:dyDescent="0.2">
      <c r="A79" s="97"/>
      <c r="B79" s="97"/>
      <c r="C79" s="97"/>
      <c r="D79" s="97"/>
      <c r="E79" s="97"/>
      <c r="F79" s="97" t="s">
        <v>77</v>
      </c>
      <c r="G79" s="98"/>
      <c r="H79" s="341"/>
      <c r="I79" s="99"/>
      <c r="J79" s="99"/>
      <c r="K79" s="100"/>
      <c r="L79" s="100"/>
      <c r="M79" s="110" t="s">
        <v>50</v>
      </c>
      <c r="N79" s="101"/>
      <c r="O79" s="99"/>
      <c r="P79" s="102"/>
      <c r="Q79" s="99"/>
      <c r="R79" s="99"/>
      <c r="S79" s="103" t="str">
        <f>IF(Q$2=1,"% of Total","")</f>
        <v>% of Total</v>
      </c>
      <c r="T79" s="103" t="str">
        <f>IF(T$2=4,"$ Amount","")</f>
        <v>$ Amount</v>
      </c>
      <c r="U79" s="290"/>
      <c r="V79" s="102"/>
      <c r="W79" s="103"/>
      <c r="X79" s="103"/>
      <c r="Y79" s="103" t="str">
        <f>IF(W$2=1,"% of Total","")</f>
        <v>% of Total</v>
      </c>
      <c r="Z79" s="103" t="str">
        <f>IF(Z$2=4,"$ Amount","")</f>
        <v>$ Amount</v>
      </c>
      <c r="AA79" s="290"/>
      <c r="AB79" s="102"/>
      <c r="AC79" s="103"/>
      <c r="AD79" s="103"/>
      <c r="AE79" s="103" t="str">
        <f>IF(AC$2=1,"% of Total","")</f>
        <v>% of Total</v>
      </c>
      <c r="AF79" s="103" t="str">
        <f>IF(AF$2=4,"$ Amount","")</f>
        <v>$ Amount</v>
      </c>
      <c r="AG79" s="290"/>
      <c r="AH79" s="102"/>
      <c r="AI79" s="103"/>
      <c r="AJ79" s="103"/>
      <c r="AK79" s="103" t="str">
        <f t="shared" ref="AK79" si="4467">IF(AI$2=1,"% of Total","")</f>
        <v/>
      </c>
      <c r="AL79" s="103" t="str">
        <f t="shared" ref="AL79" si="4468">IF(AL$2=4,"$ Amount","")</f>
        <v/>
      </c>
      <c r="AM79" s="290"/>
      <c r="AN79" s="102"/>
      <c r="AO79" s="103"/>
      <c r="AP79" s="103"/>
      <c r="AQ79" s="103" t="str">
        <f t="shared" ref="AQ79" si="4469">IF(AO$2=1,"% of Total","")</f>
        <v/>
      </c>
      <c r="AR79" s="103" t="str">
        <f t="shared" ref="AR79" si="4470">IF(AR$2=4,"$ Amount","")</f>
        <v/>
      </c>
      <c r="AS79" s="290"/>
      <c r="AT79" s="102"/>
      <c r="AU79" s="103"/>
      <c r="AV79" s="103"/>
      <c r="AW79" s="103" t="str">
        <f t="shared" ref="AW79" si="4471">IF(AU$2=1,"% of Total","")</f>
        <v/>
      </c>
      <c r="AX79" s="103" t="str">
        <f t="shared" ref="AX79" si="4472">IF(AX$2=4,"$ Amount","")</f>
        <v/>
      </c>
      <c r="AY79" s="290"/>
      <c r="AZ79" s="102"/>
      <c r="BA79" s="103"/>
      <c r="BB79" s="103"/>
      <c r="BC79" s="103" t="str">
        <f t="shared" ref="BC79" si="4473">IF(BA$2=1,"% of Total","")</f>
        <v/>
      </c>
      <c r="BD79" s="103" t="str">
        <f t="shared" ref="BD79" si="4474">IF(BD$2=4,"$ Amount","")</f>
        <v/>
      </c>
      <c r="BE79" s="290"/>
      <c r="BF79" s="102"/>
      <c r="BG79" s="103"/>
      <c r="BH79" s="103"/>
      <c r="BI79" s="103" t="str">
        <f t="shared" ref="BI79" si="4475">IF(BG$2=1,"% of Total","")</f>
        <v/>
      </c>
      <c r="BJ79" s="103" t="str">
        <f t="shared" ref="BJ79" si="4476">IF(BJ$2=4,"$ Amount","")</f>
        <v/>
      </c>
      <c r="BK79" s="290"/>
      <c r="BL79" s="102"/>
      <c r="BM79" s="103"/>
      <c r="BN79" s="103"/>
      <c r="BO79" s="103" t="str">
        <f t="shared" ref="BO79" si="4477">IF(BM$2=1,"% of Total","")</f>
        <v/>
      </c>
      <c r="BP79" s="103" t="str">
        <f t="shared" ref="BP79" si="4478">IF(BP$2=4,"$ Amount","")</f>
        <v/>
      </c>
      <c r="BQ79" s="290"/>
      <c r="BR79" s="102"/>
      <c r="BS79" s="103"/>
      <c r="BT79" s="103"/>
      <c r="BU79" s="103" t="str">
        <f t="shared" ref="BU79" si="4479">IF(BS$2=1,"% of Total","")</f>
        <v/>
      </c>
      <c r="BV79" s="103" t="str">
        <f t="shared" ref="BV79" si="4480">IF(BV$2=4,"$ Amount","")</f>
        <v/>
      </c>
      <c r="BW79" s="290"/>
      <c r="BX79" s="102"/>
      <c r="BY79" s="103"/>
      <c r="BZ79" s="103"/>
      <c r="CA79" s="103" t="str">
        <f t="shared" ref="CA79" si="4481">IF(BY$2=1,"% of Total","")</f>
        <v/>
      </c>
      <c r="CB79" s="103" t="str">
        <f t="shared" ref="CB79" si="4482">IF(CB$2=4,"$ Amount","")</f>
        <v/>
      </c>
      <c r="CC79" s="290"/>
      <c r="CD79" s="102"/>
      <c r="CE79" s="103"/>
      <c r="CF79" s="103"/>
      <c r="CG79" s="103" t="str">
        <f t="shared" ref="CG79" si="4483">IF(CE$2=1,"% of Total","")</f>
        <v/>
      </c>
      <c r="CH79" s="103" t="str">
        <f t="shared" ref="CH79" si="4484">IF(CH$2=4,"$ Amount","")</f>
        <v/>
      </c>
      <c r="CI79" s="290"/>
      <c r="CJ79" s="102"/>
      <c r="CK79" s="103"/>
      <c r="CL79" s="103"/>
      <c r="CM79" s="103" t="str">
        <f t="shared" ref="CM79" si="4485">IF(CK$2=1,"% of Total","")</f>
        <v/>
      </c>
      <c r="CN79" s="103" t="str">
        <f t="shared" ref="CN79" si="4486">IF(CN$2=4,"$ Amount","")</f>
        <v/>
      </c>
      <c r="CO79" s="290"/>
      <c r="CP79" s="102"/>
      <c r="CQ79" s="103"/>
      <c r="CR79" s="103"/>
      <c r="CS79" s="103" t="str">
        <f t="shared" ref="CS79" si="4487">IF(CQ$2=1,"% of Total","")</f>
        <v/>
      </c>
      <c r="CT79" s="103" t="str">
        <f t="shared" ref="CT79" si="4488">IF(CT$2=4,"$ Amount","")</f>
        <v/>
      </c>
      <c r="CU79" s="290"/>
      <c r="CV79" s="102"/>
      <c r="CW79" s="103"/>
      <c r="CX79" s="103"/>
      <c r="CY79" s="103" t="str">
        <f t="shared" ref="CY79" si="4489">IF(CW$2=1,"% of Total","")</f>
        <v/>
      </c>
      <c r="CZ79" s="103" t="str">
        <f t="shared" ref="CZ79" si="4490">IF(CZ$2=4,"$ Amount","")</f>
        <v/>
      </c>
      <c r="DA79" s="290"/>
      <c r="DB79" s="102"/>
      <c r="DC79" s="103"/>
      <c r="DD79" s="103"/>
      <c r="DE79" s="103" t="str">
        <f t="shared" ref="DE79" si="4491">IF(DC$2=1,"% of Total","")</f>
        <v/>
      </c>
      <c r="DF79" s="103" t="str">
        <f t="shared" ref="DF79" si="4492">IF(DF$2=4,"$ Amount","")</f>
        <v/>
      </c>
      <c r="DG79" s="290"/>
      <c r="DH79" s="102"/>
      <c r="DI79" s="103"/>
      <c r="DJ79" s="103"/>
      <c r="DK79" s="103" t="str">
        <f t="shared" ref="DK79" si="4493">IF(DI$2=1,"% of Total","")</f>
        <v/>
      </c>
      <c r="DL79" s="103" t="str">
        <f t="shared" ref="DL79" si="4494">IF(DL$2=4,"$ Amount","")</f>
        <v/>
      </c>
      <c r="DM79" s="290"/>
      <c r="DN79" s="102"/>
      <c r="DO79" s="103"/>
      <c r="DP79" s="103"/>
      <c r="DQ79" s="103" t="str">
        <f t="shared" ref="DQ79" si="4495">IF(DO$2=1,"% of Total","")</f>
        <v/>
      </c>
      <c r="DR79" s="103" t="str">
        <f t="shared" ref="DR79" si="4496">IF(DR$2=4,"$ Amount","")</f>
        <v/>
      </c>
      <c r="DS79" s="290"/>
      <c r="DT79" s="102"/>
      <c r="DU79" s="103"/>
      <c r="DV79" s="103"/>
      <c r="DW79" s="103" t="str">
        <f t="shared" ref="DW79" si="4497">IF(DU$2=1,"% of Total","")</f>
        <v/>
      </c>
      <c r="DX79" s="103" t="str">
        <f t="shared" ref="DX79" si="4498">IF(DX$2=4,"$ Amount","")</f>
        <v/>
      </c>
      <c r="DY79" s="290"/>
      <c r="DZ79" s="102"/>
      <c r="EA79" s="103"/>
      <c r="EB79" s="103"/>
      <c r="EC79" s="103" t="str">
        <f t="shared" ref="EC79" si="4499">IF(EA$2=1,"% of Total","")</f>
        <v/>
      </c>
      <c r="ED79" s="103" t="str">
        <f t="shared" ref="ED79" si="4500">IF(ED$2=4,"$ Amount","")</f>
        <v/>
      </c>
      <c r="EE79" s="290"/>
      <c r="EF79" s="102"/>
      <c r="EG79" s="103"/>
      <c r="EH79" s="103"/>
      <c r="EI79" s="103" t="str">
        <f t="shared" ref="EI79" si="4501">IF(EG$2=1,"% of Total","")</f>
        <v/>
      </c>
      <c r="EJ79" s="103" t="str">
        <f t="shared" ref="EJ79" si="4502">IF(EJ$2=4,"$ Amount","")</f>
        <v/>
      </c>
      <c r="EK79" s="290"/>
      <c r="EL79" s="102"/>
      <c r="EM79" s="103"/>
      <c r="EN79" s="103"/>
      <c r="EO79" s="103" t="str">
        <f t="shared" ref="EO79" si="4503">IF(EM$2=1,"% of Total","")</f>
        <v/>
      </c>
      <c r="EP79" s="103" t="str">
        <f t="shared" ref="EP79" si="4504">IF(EP$2=4,"$ Amount","")</f>
        <v/>
      </c>
      <c r="EQ79" s="290"/>
      <c r="ER79" s="102"/>
      <c r="ES79" s="103"/>
      <c r="ET79" s="103"/>
      <c r="EU79" s="103" t="str">
        <f t="shared" ref="EU79" si="4505">IF(ES$2=1,"% of Total","")</f>
        <v/>
      </c>
      <c r="EV79" s="103" t="str">
        <f t="shared" ref="EV79" si="4506">IF(EV$2=4,"$ Amount","")</f>
        <v/>
      </c>
      <c r="EW79" s="290"/>
      <c r="EX79" s="102"/>
      <c r="EY79" s="103"/>
      <c r="EZ79" s="103"/>
      <c r="FA79" s="103" t="str">
        <f t="shared" ref="FA79" si="4507">IF(EY$2=1,"% of Total","")</f>
        <v/>
      </c>
      <c r="FB79" s="103" t="str">
        <f t="shared" ref="FB79" si="4508">IF(FB$2=4,"$ Amount","")</f>
        <v/>
      </c>
      <c r="FC79" s="290"/>
      <c r="FD79" s="102"/>
      <c r="FE79" s="103"/>
      <c r="FF79" s="103"/>
      <c r="FG79" s="103" t="str">
        <f t="shared" ref="FG79" si="4509">IF(FE$2=1,"% of Total","")</f>
        <v/>
      </c>
      <c r="FH79" s="103" t="str">
        <f t="shared" ref="FH79" si="4510">IF(FH$2=4,"$ Amount","")</f>
        <v/>
      </c>
      <c r="FI79" s="290"/>
      <c r="FJ79" s="102"/>
      <c r="FK79" s="103"/>
      <c r="FL79" s="103"/>
      <c r="FM79" s="103" t="str">
        <f t="shared" ref="FM79" si="4511">IF(FK$2=1,"% of Total","")</f>
        <v/>
      </c>
      <c r="FN79" s="103" t="str">
        <f t="shared" ref="FN79" si="4512">IF(FN$2=4,"$ Amount","")</f>
        <v/>
      </c>
      <c r="FO79" s="290"/>
      <c r="FP79" s="102"/>
      <c r="FQ79" s="103"/>
      <c r="FR79" s="103"/>
      <c r="FS79" s="103" t="str">
        <f t="shared" ref="FS79" si="4513">IF(FQ$2=1,"% of Total","")</f>
        <v/>
      </c>
      <c r="FT79" s="103" t="str">
        <f t="shared" ref="FT79" si="4514">IF(FT$2=4,"$ Amount","")</f>
        <v/>
      </c>
      <c r="FU79" s="290"/>
      <c r="FV79" s="102"/>
      <c r="FW79" s="103"/>
      <c r="FX79" s="103"/>
      <c r="FY79" s="103" t="str">
        <f t="shared" ref="FY79" si="4515">IF(FW$2=1,"% of Total","")</f>
        <v/>
      </c>
      <c r="FZ79" s="103" t="str">
        <f t="shared" ref="FZ79" si="4516">IF(FZ$2=4,"$ Amount","")</f>
        <v/>
      </c>
      <c r="GA79" s="290"/>
      <c r="GB79" s="102"/>
      <c r="GC79" s="103"/>
      <c r="GD79" s="103"/>
      <c r="GE79" s="103" t="str">
        <f t="shared" ref="GE79" si="4517">IF(GC$2=1,"% of Total","")</f>
        <v/>
      </c>
      <c r="GF79" s="103" t="str">
        <f t="shared" ref="GF79" si="4518">IF(GF$2=4,"$ Amount","")</f>
        <v/>
      </c>
      <c r="GG79" s="290"/>
      <c r="GH79" s="102"/>
      <c r="GI79" s="103"/>
      <c r="GJ79" s="103"/>
      <c r="GK79" s="103" t="str">
        <f t="shared" ref="GK79" si="4519">IF(GI$2=1,"% of Total","")</f>
        <v/>
      </c>
      <c r="GL79" s="103" t="str">
        <f t="shared" ref="GL79" si="4520">IF(GL$2=4,"$ Amount","")</f>
        <v/>
      </c>
      <c r="GM79" s="290"/>
      <c r="GN79" s="102"/>
      <c r="GO79" s="103"/>
      <c r="GP79" s="103"/>
      <c r="GQ79" s="103" t="str">
        <f t="shared" ref="GQ79" si="4521">IF(GO$2=1,"% of Total","")</f>
        <v/>
      </c>
      <c r="GR79" s="103" t="str">
        <f t="shared" ref="GR79" si="4522">IF(GR$2=4,"$ Amount","")</f>
        <v/>
      </c>
      <c r="GS79" s="290"/>
      <c r="GT79" s="102"/>
      <c r="GU79" s="103"/>
      <c r="GV79" s="103"/>
      <c r="GW79" s="103" t="str">
        <f t="shared" ref="GW79" si="4523">IF(GU$2=1,"% of Total","")</f>
        <v/>
      </c>
      <c r="GX79" s="103" t="str">
        <f t="shared" ref="GX79" si="4524">IF(GX$2=4,"$ Amount","")</f>
        <v/>
      </c>
      <c r="GY79" s="290"/>
      <c r="GZ79" s="102"/>
      <c r="HA79" s="103"/>
      <c r="HB79" s="103"/>
      <c r="HC79" s="103" t="str">
        <f t="shared" ref="HC79" si="4525">IF(HA$2=1,"% of Total","")</f>
        <v/>
      </c>
      <c r="HD79" s="103" t="str">
        <f t="shared" ref="HD79" si="4526">IF(HD$2=4,"$ Amount","")</f>
        <v/>
      </c>
      <c r="HE79" s="290"/>
      <c r="HF79" s="102"/>
      <c r="HG79" s="103"/>
      <c r="HH79" s="103"/>
      <c r="HI79" s="103" t="str">
        <f t="shared" ref="HI79" si="4527">IF(HG$2=1,"% of Total","")</f>
        <v/>
      </c>
      <c r="HJ79" s="103" t="str">
        <f t="shared" ref="HJ79" si="4528">IF(HJ$2=4,"$ Amount","")</f>
        <v/>
      </c>
      <c r="HK79" s="290"/>
      <c r="HL79" s="102"/>
      <c r="HM79" s="103"/>
      <c r="HN79" s="103"/>
      <c r="HO79" s="103" t="str">
        <f t="shared" ref="HO79" si="4529">IF(HM$2=1,"% of Total","")</f>
        <v/>
      </c>
      <c r="HP79" s="103" t="str">
        <f t="shared" ref="HP79" si="4530">IF(HP$2=4,"$ Amount","")</f>
        <v/>
      </c>
      <c r="HQ79" s="290"/>
      <c r="HR79" s="102"/>
      <c r="HS79" s="103"/>
      <c r="HT79" s="103"/>
      <c r="HU79" s="103" t="str">
        <f t="shared" ref="HU79" si="4531">IF(HS$2=1,"% of Total","")</f>
        <v/>
      </c>
      <c r="HV79" s="103" t="str">
        <f t="shared" ref="HV79" si="4532">IF(HV$2=4,"$ Amount","")</f>
        <v/>
      </c>
      <c r="HW79" s="290"/>
      <c r="HX79" s="102"/>
      <c r="HY79" s="103"/>
      <c r="HZ79" s="103"/>
      <c r="IA79" s="103" t="str">
        <f t="shared" ref="IA79" si="4533">IF(HY$2=1,"% of Total","")</f>
        <v/>
      </c>
      <c r="IB79" s="103" t="str">
        <f t="shared" ref="IB79" si="4534">IF(IB$2=4,"$ Amount","")</f>
        <v/>
      </c>
      <c r="IC79" s="290"/>
      <c r="ID79" s="102"/>
      <c r="IE79" s="103"/>
      <c r="IF79" s="103"/>
      <c r="IG79" s="103" t="str">
        <f t="shared" ref="IG79" si="4535">IF(IE$2=1,"% of Total","")</f>
        <v/>
      </c>
      <c r="IH79" s="103" t="str">
        <f t="shared" ref="IH79" si="4536">IF(IH$2=4,"$ Amount","")</f>
        <v/>
      </c>
      <c r="II79" s="290"/>
      <c r="IJ79" s="102"/>
      <c r="IK79" s="103"/>
      <c r="IL79" s="103"/>
      <c r="IM79" s="103" t="str">
        <f t="shared" ref="IM79" si="4537">IF(IK$2=1,"% of Total","")</f>
        <v/>
      </c>
      <c r="IN79" s="103" t="str">
        <f t="shared" ref="IN79" si="4538">IF(IN$2=4,"$ Amount","")</f>
        <v/>
      </c>
      <c r="IO79" s="290"/>
      <c r="IP79" s="102"/>
      <c r="IQ79" s="103"/>
      <c r="IR79" s="103"/>
      <c r="IS79" s="103" t="str">
        <f t="shared" ref="IS79" si="4539">IF(IQ$2=1,"% of Total","")</f>
        <v/>
      </c>
      <c r="IT79" s="103" t="str">
        <f t="shared" ref="IT79" si="4540">IF(IT$2=4,"$ Amount","")</f>
        <v/>
      </c>
      <c r="IU79" s="290"/>
      <c r="IV79" s="102"/>
      <c r="IW79" s="103"/>
      <c r="IX79" s="103"/>
      <c r="IY79" s="103" t="str">
        <f t="shared" ref="IY79" si="4541">IF(IW$2=1,"% of Total","")</f>
        <v/>
      </c>
      <c r="IZ79" s="103" t="str">
        <f t="shared" ref="IZ79:JF79" si="4542">IF(IZ$2=4,"$ Amount","")</f>
        <v/>
      </c>
      <c r="JA79" s="290"/>
      <c r="JB79" s="102"/>
      <c r="JC79" s="103"/>
      <c r="JD79" s="103"/>
      <c r="JE79" s="103" t="str">
        <f t="shared" ref="JE79" si="4543">IF(JC$2=1,"% of Total","")</f>
        <v/>
      </c>
      <c r="JF79" s="103" t="str">
        <f t="shared" si="4542"/>
        <v/>
      </c>
      <c r="JG79" s="290"/>
      <c r="JH79" s="102"/>
      <c r="JI79" s="99"/>
      <c r="JJ79" s="99"/>
      <c r="JK79" s="110" t="str">
        <f t="shared" ref="JK79" si="4544">IF(JI$2=1,"% of Total","")</f>
        <v/>
      </c>
      <c r="JL79" s="110" t="str">
        <f t="shared" ref="JL79:LB79" si="4545">IF(JL$2=4,"$ Amount","")</f>
        <v/>
      </c>
      <c r="JM79" s="104"/>
      <c r="JQ79" s="110" t="str">
        <f t="shared" ref="JQ79" si="4546">IF(JO$2=1,"% of Total","")</f>
        <v/>
      </c>
      <c r="JR79" s="110" t="str">
        <f t="shared" si="4545"/>
        <v/>
      </c>
      <c r="JS79" s="104"/>
      <c r="JW79" s="110" t="str">
        <f t="shared" ref="JW79" si="4547">IF(JU$2=1,"% of Total","")</f>
        <v/>
      </c>
      <c r="JX79" s="110" t="str">
        <f t="shared" si="4545"/>
        <v/>
      </c>
      <c r="JY79" s="104"/>
      <c r="KC79" s="110" t="str">
        <f t="shared" ref="KC79" si="4548">IF(KA$2=1,"% of Total","")</f>
        <v/>
      </c>
      <c r="KD79" s="110" t="str">
        <f t="shared" si="4545"/>
        <v/>
      </c>
      <c r="KE79" s="104"/>
      <c r="KI79" s="110" t="str">
        <f t="shared" ref="KI79" si="4549">IF(KG$2=1,"% of Total","")</f>
        <v/>
      </c>
      <c r="KJ79" s="110" t="str">
        <f t="shared" si="4545"/>
        <v/>
      </c>
      <c r="KK79" s="104"/>
      <c r="KN79" s="342"/>
      <c r="KO79" s="110" t="str">
        <f t="shared" ref="KO79" si="4550">IF(KM$2=1,"% of Total","")</f>
        <v/>
      </c>
      <c r="KP79" s="110" t="str">
        <f t="shared" si="4545"/>
        <v/>
      </c>
      <c r="KQ79" s="104"/>
      <c r="KU79" s="110" t="str">
        <f t="shared" ref="KU79" si="4551">IF(KS$2=1,"% of Total","")</f>
        <v/>
      </c>
      <c r="KV79" s="110" t="str">
        <f t="shared" si="4545"/>
        <v/>
      </c>
      <c r="KW79" s="104"/>
      <c r="LA79" s="110" t="str">
        <f t="shared" ref="LA79" si="4552">IF(KY$2=1,"% of Total","")</f>
        <v/>
      </c>
      <c r="LB79" s="110" t="str">
        <f t="shared" si="4545"/>
        <v/>
      </c>
      <c r="LC79" s="104"/>
    </row>
    <row r="80" spans="1:316" s="71" customFormat="1" x14ac:dyDescent="0.2">
      <c r="A80" s="62"/>
      <c r="B80" s="62"/>
      <c r="C80" s="62"/>
      <c r="D80" s="62"/>
      <c r="E80" s="62"/>
      <c r="F80" s="62" t="s">
        <v>77</v>
      </c>
      <c r="G80" s="114"/>
      <c r="I80" s="71" t="s">
        <v>0</v>
      </c>
      <c r="K80" s="116"/>
      <c r="L80" s="116"/>
      <c r="M80" s="171" t="str">
        <f>Control!$C$6</f>
        <v>FY23</v>
      </c>
      <c r="N80" s="343"/>
      <c r="O80" s="171"/>
      <c r="P80" s="72"/>
      <c r="U80" s="74"/>
      <c r="V80" s="72"/>
      <c r="AA80" s="74"/>
      <c r="AB80" s="72"/>
      <c r="AG80" s="74"/>
      <c r="AH80" s="72"/>
      <c r="AM80" s="74"/>
      <c r="AN80" s="72"/>
      <c r="AS80" s="74"/>
      <c r="AT80" s="72"/>
      <c r="AY80" s="74"/>
      <c r="AZ80" s="72"/>
      <c r="BE80" s="74"/>
      <c r="BF80" s="72"/>
      <c r="BK80" s="74"/>
      <c r="BL80" s="72"/>
      <c r="BQ80" s="74"/>
      <c r="BR80" s="72"/>
      <c r="BU80" s="344"/>
      <c r="BW80" s="74"/>
      <c r="BX80" s="72"/>
      <c r="CC80" s="74"/>
      <c r="CD80" s="72"/>
      <c r="CI80" s="74"/>
      <c r="CJ80" s="72"/>
      <c r="CO80" s="74"/>
      <c r="CP80" s="72"/>
      <c r="CU80" s="74"/>
      <c r="CV80" s="72"/>
      <c r="DA80" s="74"/>
      <c r="DB80" s="72"/>
      <c r="DG80" s="74"/>
      <c r="DH80" s="72"/>
      <c r="DM80" s="74"/>
      <c r="DN80" s="72"/>
      <c r="DS80" s="74"/>
      <c r="DT80" s="72"/>
      <c r="DY80" s="74"/>
      <c r="DZ80" s="72"/>
      <c r="EE80" s="74"/>
      <c r="EF80" s="72"/>
      <c r="EK80" s="74"/>
      <c r="EL80" s="72"/>
      <c r="EQ80" s="74"/>
      <c r="ER80" s="72"/>
      <c r="EW80" s="74"/>
      <c r="EX80" s="72"/>
      <c r="FC80" s="74"/>
      <c r="FD80" s="72"/>
      <c r="FI80" s="74"/>
      <c r="FJ80" s="72"/>
      <c r="FO80" s="74"/>
      <c r="FP80" s="72"/>
      <c r="FU80" s="74"/>
      <c r="FV80" s="72"/>
      <c r="GA80" s="74"/>
      <c r="GB80" s="72"/>
      <c r="GG80" s="74"/>
      <c r="GH80" s="72"/>
      <c r="GM80" s="74"/>
      <c r="GN80" s="72"/>
      <c r="GS80" s="74"/>
      <c r="GT80" s="72"/>
      <c r="GY80" s="74"/>
      <c r="GZ80" s="72"/>
      <c r="HE80" s="74"/>
      <c r="HF80" s="72"/>
      <c r="HK80" s="74"/>
      <c r="HL80" s="72"/>
      <c r="HQ80" s="74"/>
      <c r="HR80" s="72"/>
      <c r="HW80" s="74"/>
      <c r="HX80" s="72"/>
      <c r="IC80" s="74"/>
      <c r="ID80" s="72"/>
      <c r="II80" s="74"/>
      <c r="IJ80" s="72"/>
      <c r="IO80" s="74"/>
      <c r="IP80" s="72"/>
      <c r="IU80" s="74"/>
      <c r="IV80" s="72"/>
      <c r="JA80" s="74"/>
      <c r="JB80" s="72"/>
      <c r="JG80" s="74"/>
      <c r="JH80" s="72"/>
      <c r="JJ80" s="345"/>
      <c r="JM80" s="225"/>
      <c r="JP80" s="345"/>
      <c r="JS80" s="225"/>
      <c r="JV80" s="345"/>
      <c r="JY80" s="225"/>
      <c r="KB80" s="345"/>
      <c r="KE80" s="225"/>
      <c r="KH80" s="345"/>
      <c r="KK80" s="225"/>
      <c r="KN80" s="345"/>
      <c r="KQ80" s="225"/>
      <c r="KT80" s="345"/>
      <c r="KW80" s="225"/>
      <c r="KZ80" s="345"/>
      <c r="LC80" s="225"/>
    </row>
    <row r="81" spans="1:315" s="71" customFormat="1" x14ac:dyDescent="0.2">
      <c r="A81" s="62"/>
      <c r="B81" s="62"/>
      <c r="C81" s="62" t="str">
        <f t="shared" ref="C81:C88" si="4553">IF(ISNUMBER(M81),3,"")</f>
        <v/>
      </c>
      <c r="D81" s="62"/>
      <c r="E81" s="62"/>
      <c r="F81" s="62" t="s">
        <v>77</v>
      </c>
      <c r="G81" s="114"/>
      <c r="J81" s="71" t="s">
        <v>1</v>
      </c>
      <c r="K81" s="116"/>
      <c r="L81" s="346">
        <v>400000</v>
      </c>
      <c r="M81" s="930"/>
      <c r="N81" s="347"/>
      <c r="O81" s="348"/>
      <c r="P81" s="349"/>
      <c r="R81" s="345" t="str">
        <f t="shared" ref="R81:R88" si="4554">IF(AND(R$2=2,ISNUMBER($M81),SUMIFS(81:81,$2:$2,3)&lt;&gt;1,SUMIFS(81:81,$2:$2,3)&lt;&gt;0),"Row does not total to 100%",IF(SUMIFS(81:81,$2:$2,4)&gt;$M81,"Row total is too high",""))</f>
        <v/>
      </c>
      <c r="S81" s="572"/>
      <c r="T81" s="945">
        <f>IF(T$2=4,IF(SUMIFS(81:81,$2:$2,3)&lt;&gt;0,IFERROR(S81*$M81,""),IF($M$78="Yes",IFERROR($M81*Q$72,""),IFERROR(S81*$M81,""))),"")</f>
        <v>0</v>
      </c>
      <c r="U81" s="350"/>
      <c r="V81" s="349"/>
      <c r="W81" s="296"/>
      <c r="X81" s="345" t="str">
        <f t="shared" ref="X81:CF88" si="4555">IF(AND(X$2=2,ISNUMBER($M81),SUMIFS(81:81,$2:$2,3)&lt;&gt;1,SUMIFS(81:81,$2:$2,3)&lt;&gt;0),"Row does not total to 100%",IF(SUMIFS(81:81,$2:$2,4)&gt;$M81,"Row total is too high",""))</f>
        <v/>
      </c>
      <c r="Y81" s="572"/>
      <c r="Z81" s="945">
        <f t="shared" ref="Z81:Z88" si="4556">IF(Z$2=4,IF(SUMIFS(81:81,$2:$2,3)&lt;&gt;0,IFERROR(Y81*$M81,""),IF($M$78="Yes",IFERROR($M81*W$72,""),IFERROR(Y81*$M81,""))),"")</f>
        <v>0</v>
      </c>
      <c r="AA81" s="350"/>
      <c r="AB81" s="349"/>
      <c r="AC81" s="296"/>
      <c r="AD81" s="345" t="str">
        <f t="shared" si="4555"/>
        <v/>
      </c>
      <c r="AE81" s="572"/>
      <c r="AF81" s="945">
        <f t="shared" ref="AF81:AF88" si="4557">IF(AF$2=4,IF(SUMIFS(81:81,$2:$2,3)&lt;&gt;0,IFERROR(AE81*$M81,""),IF($M$78="Yes",IFERROR($M81*AC$72,""),IFERROR(AE81*$M81,""))),"")</f>
        <v>0</v>
      </c>
      <c r="AG81" s="350"/>
      <c r="AH81" s="349"/>
      <c r="AI81" s="296"/>
      <c r="AJ81" s="345" t="str">
        <f t="shared" si="4555"/>
        <v/>
      </c>
      <c r="AK81" s="850"/>
      <c r="AL81" s="945" t="str">
        <f t="shared" ref="AL81:AL88" si="4558">IF(AL$2=4,IF(SUMIFS(81:81,$2:$2,3)&lt;&gt;0,IFERROR(AK81*$M81,""),IF($M$78="Yes",IFERROR($M81*AI$72,""),IFERROR(AK81*$M81,""))),"")</f>
        <v/>
      </c>
      <c r="AM81" s="350"/>
      <c r="AN81" s="349"/>
      <c r="AO81" s="296"/>
      <c r="AP81" s="345" t="str">
        <f t="shared" si="4555"/>
        <v/>
      </c>
      <c r="AQ81" s="850"/>
      <c r="AR81" s="945" t="str">
        <f t="shared" ref="AR81:AR88" si="4559">IF(AR$2=4,IF(SUMIFS(81:81,$2:$2,3)&lt;&gt;0,IFERROR(AQ81*$M81,""),IF($M$78="Yes",IFERROR($M81*AO$72,""),IFERROR(AQ81*$M81,""))),"")</f>
        <v/>
      </c>
      <c r="AS81" s="350"/>
      <c r="AT81" s="349"/>
      <c r="AU81" s="296"/>
      <c r="AV81" s="345" t="str">
        <f t="shared" si="4555"/>
        <v/>
      </c>
      <c r="AW81" s="850"/>
      <c r="AX81" s="945" t="str">
        <f t="shared" ref="AX81:AX88" si="4560">IF(AX$2=4,IF(SUMIFS(81:81,$2:$2,3)&lt;&gt;0,IFERROR(AW81*$M81,""),IF($M$78="Yes",IFERROR($M81*AU$72,""),IFERROR(AW81*$M81,""))),"")</f>
        <v/>
      </c>
      <c r="AY81" s="350"/>
      <c r="AZ81" s="349"/>
      <c r="BA81" s="296"/>
      <c r="BB81" s="345" t="str">
        <f t="shared" si="4555"/>
        <v/>
      </c>
      <c r="BC81" s="850"/>
      <c r="BD81" s="945" t="str">
        <f t="shared" ref="BD81:BD88" si="4561">IF(BD$2=4,IF(SUMIFS(81:81,$2:$2,3)&lt;&gt;0,IFERROR(BC81*$M81,""),IF($M$78="Yes",IFERROR($M81*BA$72,""),IFERROR(BC81*$M81,""))),"")</f>
        <v/>
      </c>
      <c r="BE81" s="350"/>
      <c r="BF81" s="349"/>
      <c r="BG81" s="296"/>
      <c r="BH81" s="345" t="str">
        <f t="shared" si="4555"/>
        <v/>
      </c>
      <c r="BI81" s="850"/>
      <c r="BJ81" s="945" t="str">
        <f t="shared" ref="BJ81:BJ88" si="4562">IF(BJ$2=4,IF(SUMIFS(81:81,$2:$2,3)&lt;&gt;0,IFERROR(BI81*$M81,""),IF($M$78="Yes",IFERROR($M81*BG$72,""),IFERROR(BI81*$M81,""))),"")</f>
        <v/>
      </c>
      <c r="BK81" s="350"/>
      <c r="BL81" s="349"/>
      <c r="BM81" s="296"/>
      <c r="BN81" s="345" t="str">
        <f t="shared" si="4555"/>
        <v/>
      </c>
      <c r="BO81" s="850"/>
      <c r="BP81" s="945" t="str">
        <f t="shared" ref="BP81:BP88" si="4563">IF(BP$2=4,IF(SUMIFS(81:81,$2:$2,3)&lt;&gt;0,IFERROR(BO81*$M81,""),IF($M$78="Yes",IFERROR($M81*BM$72,""),IFERROR(BO81*$M81,""))),"")</f>
        <v/>
      </c>
      <c r="BQ81" s="350"/>
      <c r="BR81" s="349"/>
      <c r="BS81" s="296"/>
      <c r="BT81" s="345" t="str">
        <f t="shared" si="4555"/>
        <v/>
      </c>
      <c r="BU81" s="850"/>
      <c r="BV81" s="945" t="str">
        <f t="shared" ref="BV81:BV88" si="4564">IF(BV$2=4,IF(SUMIFS(81:81,$2:$2,3)&lt;&gt;0,IFERROR(BU81*$M81,""),IF($M$78="Yes",IFERROR($M81*BS$72,""),IFERROR(BU81*$M81,""))),"")</f>
        <v/>
      </c>
      <c r="BW81" s="350"/>
      <c r="BX81" s="72"/>
      <c r="BY81" s="351"/>
      <c r="BZ81" s="345" t="str">
        <f t="shared" si="4555"/>
        <v/>
      </c>
      <c r="CA81" s="344"/>
      <c r="CB81" s="947" t="str">
        <f t="shared" ref="CB81:CB88" si="4565">IF(CB$2=4,IF(SUMIFS(81:81,$2:$2,3)&lt;&gt;0,IFERROR(CA81*$M81,""),IF($M$78="Yes",IFERROR($M81*BY$72,""),IFERROR(CA81*$M81,""))),"")</f>
        <v/>
      </c>
      <c r="CC81" s="352"/>
      <c r="CD81" s="72"/>
      <c r="CE81" s="351"/>
      <c r="CF81" s="345" t="str">
        <f t="shared" si="4555"/>
        <v/>
      </c>
      <c r="CG81" s="344"/>
      <c r="CH81" s="947" t="str">
        <f t="shared" ref="CH81:CH88" si="4566">IF(CH$2=4,IF(SUMIFS(81:81,$2:$2,3)&lt;&gt;0,IFERROR(CG81*$M81,""),IF($M$78="Yes",IFERROR($M81*CE$72,""),IFERROR(CG81*$M81,""))),"")</f>
        <v/>
      </c>
      <c r="CI81" s="352"/>
      <c r="CJ81" s="72"/>
      <c r="CK81" s="351"/>
      <c r="CL81" s="345" t="str">
        <f t="shared" ref="CL81:ET88" si="4567">IF(AND(CL$2=2,ISNUMBER($M81),SUMIFS(81:81,$2:$2,3)&lt;&gt;1,SUMIFS(81:81,$2:$2,3)&lt;&gt;0),"Row does not total to 100%",IF(SUMIFS(81:81,$2:$2,4)&gt;$M81,"Row total is too high",""))</f>
        <v/>
      </c>
      <c r="CM81" s="344"/>
      <c r="CN81" s="947" t="str">
        <f t="shared" ref="CN81:CN88" si="4568">IF(CN$2=4,IF(SUMIFS(81:81,$2:$2,3)&lt;&gt;0,IFERROR(CM81*$M81,""),IF($M$78="Yes",IFERROR($M81*CK$72,""),IFERROR(CM81*$M81,""))),"")</f>
        <v/>
      </c>
      <c r="CO81" s="352"/>
      <c r="CP81" s="72"/>
      <c r="CQ81" s="351"/>
      <c r="CR81" s="345" t="str">
        <f t="shared" si="4567"/>
        <v/>
      </c>
      <c r="CS81" s="344"/>
      <c r="CT81" s="947" t="str">
        <f t="shared" ref="CT81:CT88" si="4569">IF(CT$2=4,IF(SUMIFS(81:81,$2:$2,3)&lt;&gt;0,IFERROR(CS81*$M81,""),IF($M$78="Yes",IFERROR($M81*CQ$72,""),IFERROR(CS81*$M81,""))),"")</f>
        <v/>
      </c>
      <c r="CU81" s="352"/>
      <c r="CV81" s="72"/>
      <c r="CW81" s="351"/>
      <c r="CX81" s="345" t="str">
        <f t="shared" si="4567"/>
        <v/>
      </c>
      <c r="CY81" s="344"/>
      <c r="CZ81" s="947" t="str">
        <f t="shared" ref="CZ81:CZ88" si="4570">IF(CZ$2=4,IF(SUMIFS(81:81,$2:$2,3)&lt;&gt;0,IFERROR(CY81*$M81,""),IF($M$78="Yes",IFERROR($M81*CW$72,""),IFERROR(CY81*$M81,""))),"")</f>
        <v/>
      </c>
      <c r="DA81" s="352"/>
      <c r="DB81" s="72"/>
      <c r="DC81" s="351"/>
      <c r="DD81" s="345" t="str">
        <f t="shared" si="4567"/>
        <v/>
      </c>
      <c r="DE81" s="344"/>
      <c r="DF81" s="947" t="str">
        <f t="shared" ref="DF81:DF88" si="4571">IF(DF$2=4,IF(SUMIFS(81:81,$2:$2,3)&lt;&gt;0,IFERROR(DE81*$M81,""),IF($M$78="Yes",IFERROR($M81*DC$72,""),IFERROR(DE81*$M81,""))),"")</f>
        <v/>
      </c>
      <c r="DG81" s="352"/>
      <c r="DH81" s="72"/>
      <c r="DI81" s="351"/>
      <c r="DJ81" s="345" t="str">
        <f t="shared" si="4567"/>
        <v/>
      </c>
      <c r="DK81" s="344"/>
      <c r="DL81" s="947" t="str">
        <f t="shared" ref="DL81:DL88" si="4572">IF(DL$2=4,IF(SUMIFS(81:81,$2:$2,3)&lt;&gt;0,IFERROR(DK81*$M81,""),IF($M$78="Yes",IFERROR($M81*DI$72,""),IFERROR(DK81*$M81,""))),"")</f>
        <v/>
      </c>
      <c r="DM81" s="352"/>
      <c r="DN81" s="72"/>
      <c r="DO81" s="351"/>
      <c r="DP81" s="345" t="str">
        <f t="shared" si="4567"/>
        <v/>
      </c>
      <c r="DQ81" s="344"/>
      <c r="DR81" s="947" t="str">
        <f t="shared" ref="DR81:DR88" si="4573">IF(DR$2=4,IF(SUMIFS(81:81,$2:$2,3)&lt;&gt;0,IFERROR(DQ81*$M81,""),IF($M$78="Yes",IFERROR($M81*DO$72,""),IFERROR(DQ81*$M81,""))),"")</f>
        <v/>
      </c>
      <c r="DS81" s="352"/>
      <c r="DT81" s="72"/>
      <c r="DU81" s="351"/>
      <c r="DV81" s="345" t="str">
        <f t="shared" si="4567"/>
        <v/>
      </c>
      <c r="DW81" s="344"/>
      <c r="DX81" s="947" t="str">
        <f t="shared" ref="DX81:DX88" si="4574">IF(DX$2=4,IF(SUMIFS(81:81,$2:$2,3)&lt;&gt;0,IFERROR(DW81*$M81,""),IF($M$78="Yes",IFERROR($M81*DU$72,""),IFERROR(DW81*$M81,""))),"")</f>
        <v/>
      </c>
      <c r="DY81" s="352"/>
      <c r="DZ81" s="72"/>
      <c r="EA81" s="351"/>
      <c r="EB81" s="345" t="str">
        <f t="shared" si="4567"/>
        <v/>
      </c>
      <c r="EC81" s="344"/>
      <c r="ED81" s="947" t="str">
        <f t="shared" ref="ED81:ED88" si="4575">IF(ED$2=4,IF(SUMIFS(81:81,$2:$2,3)&lt;&gt;0,IFERROR(EC81*$M81,""),IF($M$78="Yes",IFERROR($M81*EA$72,""),IFERROR(EC81*$M81,""))),"")</f>
        <v/>
      </c>
      <c r="EE81" s="352"/>
      <c r="EF81" s="72"/>
      <c r="EG81" s="351"/>
      <c r="EH81" s="345" t="str">
        <f t="shared" si="4567"/>
        <v/>
      </c>
      <c r="EI81" s="344"/>
      <c r="EJ81" s="947" t="str">
        <f t="shared" ref="EJ81:EJ88" si="4576">IF(EJ$2=4,IF(SUMIFS(81:81,$2:$2,3)&lt;&gt;0,IFERROR(EI81*$M81,""),IF($M$78="Yes",IFERROR($M81*EG$72,""),IFERROR(EI81*$M81,""))),"")</f>
        <v/>
      </c>
      <c r="EK81" s="352"/>
      <c r="EL81" s="72"/>
      <c r="EM81" s="351"/>
      <c r="EN81" s="345" t="str">
        <f t="shared" si="4567"/>
        <v/>
      </c>
      <c r="EO81" s="344"/>
      <c r="EP81" s="947" t="str">
        <f t="shared" ref="EP81:EP88" si="4577">IF(EP$2=4,IF(SUMIFS(81:81,$2:$2,3)&lt;&gt;0,IFERROR(EO81*$M81,""),IF($M$78="Yes",IFERROR($M81*EM$72,""),IFERROR(EO81*$M81,""))),"")</f>
        <v/>
      </c>
      <c r="EQ81" s="352"/>
      <c r="ER81" s="72"/>
      <c r="ES81" s="351"/>
      <c r="ET81" s="345" t="str">
        <f t="shared" si="4567"/>
        <v/>
      </c>
      <c r="EU81" s="344"/>
      <c r="EV81" s="947" t="str">
        <f t="shared" ref="EV81:EV88" si="4578">IF(EV$2=4,IF(SUMIFS(81:81,$2:$2,3)&lt;&gt;0,IFERROR(EU81*$M81,""),IF($M$78="Yes",IFERROR($M81*ES$72,""),IFERROR(EU81*$M81,""))),"")</f>
        <v/>
      </c>
      <c r="EW81" s="352"/>
      <c r="EX81" s="72"/>
      <c r="EY81" s="351"/>
      <c r="EZ81" s="345" t="str">
        <f t="shared" ref="EZ81:HH88" si="4579">IF(AND(EZ$2=2,ISNUMBER($M81),SUMIFS(81:81,$2:$2,3)&lt;&gt;1,SUMIFS(81:81,$2:$2,3)&lt;&gt;0),"Row does not total to 100%",IF(SUMIFS(81:81,$2:$2,4)&gt;$M81,"Row total is too high",""))</f>
        <v/>
      </c>
      <c r="FA81" s="344"/>
      <c r="FB81" s="947" t="str">
        <f t="shared" ref="FB81:FB88" si="4580">IF(FB$2=4,IF(SUMIFS(81:81,$2:$2,3)&lt;&gt;0,IFERROR(FA81*$M81,""),IF($M$78="Yes",IFERROR($M81*EY$72,""),IFERROR(FA81*$M81,""))),"")</f>
        <v/>
      </c>
      <c r="FC81" s="352"/>
      <c r="FD81" s="72"/>
      <c r="FE81" s="351"/>
      <c r="FF81" s="345" t="str">
        <f t="shared" si="4579"/>
        <v/>
      </c>
      <c r="FG81" s="344"/>
      <c r="FH81" s="947" t="str">
        <f t="shared" ref="FH81:FH88" si="4581">IF(FH$2=4,IF(SUMIFS(81:81,$2:$2,3)&lt;&gt;0,IFERROR(FG81*$M81,""),IF($M$78="Yes",IFERROR($M81*FE$72,""),IFERROR(FG81*$M81,""))),"")</f>
        <v/>
      </c>
      <c r="FI81" s="352"/>
      <c r="FJ81" s="72"/>
      <c r="FK81" s="351"/>
      <c r="FL81" s="345" t="str">
        <f t="shared" si="4579"/>
        <v/>
      </c>
      <c r="FM81" s="344"/>
      <c r="FN81" s="947" t="str">
        <f t="shared" ref="FN81:FN88" si="4582">IF(FN$2=4,IF(SUMIFS(81:81,$2:$2,3)&lt;&gt;0,IFERROR(FM81*$M81,""),IF($M$78="Yes",IFERROR($M81*FK$72,""),IFERROR(FM81*$M81,""))),"")</f>
        <v/>
      </c>
      <c r="FO81" s="352"/>
      <c r="FP81" s="72"/>
      <c r="FQ81" s="351"/>
      <c r="FR81" s="345" t="str">
        <f t="shared" si="4579"/>
        <v/>
      </c>
      <c r="FS81" s="344"/>
      <c r="FT81" s="947" t="str">
        <f t="shared" ref="FT81:FT88" si="4583">IF(FT$2=4,IF(SUMIFS(81:81,$2:$2,3)&lt;&gt;0,IFERROR(FS81*$M81,""),IF($M$78="Yes",IFERROR($M81*FQ$72,""),IFERROR(FS81*$M81,""))),"")</f>
        <v/>
      </c>
      <c r="FU81" s="352"/>
      <c r="FV81" s="72"/>
      <c r="FW81" s="351"/>
      <c r="FX81" s="345" t="str">
        <f t="shared" si="4579"/>
        <v/>
      </c>
      <c r="FY81" s="344"/>
      <c r="FZ81" s="947" t="str">
        <f t="shared" ref="FZ81:FZ88" si="4584">IF(FZ$2=4,IF(SUMIFS(81:81,$2:$2,3)&lt;&gt;0,IFERROR(FY81*$M81,""),IF($M$78="Yes",IFERROR($M81*FW$72,""),IFERROR(FY81*$M81,""))),"")</f>
        <v/>
      </c>
      <c r="GA81" s="352"/>
      <c r="GB81" s="72"/>
      <c r="GC81" s="351"/>
      <c r="GD81" s="345" t="str">
        <f t="shared" si="4579"/>
        <v/>
      </c>
      <c r="GE81" s="344"/>
      <c r="GF81" s="947" t="str">
        <f t="shared" ref="GF81:GF88" si="4585">IF(GF$2=4,IF(SUMIFS(81:81,$2:$2,3)&lt;&gt;0,IFERROR(GE81*$M81,""),IF($M$78="Yes",IFERROR($M81*GC$72,""),IFERROR(GE81*$M81,""))),"")</f>
        <v/>
      </c>
      <c r="GG81" s="352"/>
      <c r="GH81" s="72"/>
      <c r="GI81" s="351"/>
      <c r="GJ81" s="345" t="str">
        <f t="shared" si="4579"/>
        <v/>
      </c>
      <c r="GK81" s="344"/>
      <c r="GL81" s="947" t="str">
        <f t="shared" ref="GL81:GL88" si="4586">IF(GL$2=4,IF(SUMIFS(81:81,$2:$2,3)&lt;&gt;0,IFERROR(GK81*$M81,""),IF($M$78="Yes",IFERROR($M81*GI$72,""),IFERROR(GK81*$M81,""))),"")</f>
        <v/>
      </c>
      <c r="GM81" s="352"/>
      <c r="GN81" s="72"/>
      <c r="GO81" s="351"/>
      <c r="GP81" s="345" t="str">
        <f t="shared" si="4579"/>
        <v/>
      </c>
      <c r="GQ81" s="344"/>
      <c r="GR81" s="947" t="str">
        <f t="shared" ref="GR81:GR88" si="4587">IF(GR$2=4,IF(SUMIFS(81:81,$2:$2,3)&lt;&gt;0,IFERROR(GQ81*$M81,""),IF($M$78="Yes",IFERROR($M81*GO$72,""),IFERROR(GQ81*$M81,""))),"")</f>
        <v/>
      </c>
      <c r="GS81" s="352"/>
      <c r="GT81" s="72"/>
      <c r="GU81" s="351"/>
      <c r="GV81" s="345" t="str">
        <f t="shared" si="4579"/>
        <v/>
      </c>
      <c r="GW81" s="344"/>
      <c r="GX81" s="947" t="str">
        <f t="shared" ref="GX81:GX88" si="4588">IF(GX$2=4,IF(SUMIFS(81:81,$2:$2,3)&lt;&gt;0,IFERROR(GW81*$M81,""),IF($M$78="Yes",IFERROR($M81*GU$72,""),IFERROR(GW81*$M81,""))),"")</f>
        <v/>
      </c>
      <c r="GY81" s="352"/>
      <c r="GZ81" s="72"/>
      <c r="HA81" s="351"/>
      <c r="HB81" s="345" t="str">
        <f t="shared" si="4579"/>
        <v/>
      </c>
      <c r="HC81" s="344"/>
      <c r="HD81" s="947" t="str">
        <f t="shared" ref="HD81:HD88" si="4589">IF(HD$2=4,IF(SUMIFS(81:81,$2:$2,3)&lt;&gt;0,IFERROR(HC81*$M81,""),IF($M$78="Yes",IFERROR($M81*HA$72,""),IFERROR(HC81*$M81,""))),"")</f>
        <v/>
      </c>
      <c r="HE81" s="352"/>
      <c r="HF81" s="72"/>
      <c r="HG81" s="351"/>
      <c r="HH81" s="345" t="str">
        <f t="shared" si="4579"/>
        <v/>
      </c>
      <c r="HI81" s="344"/>
      <c r="HJ81" s="947" t="str">
        <f t="shared" ref="HJ81:HJ88" si="4590">IF(HJ$2=4,IF(SUMIFS(81:81,$2:$2,3)&lt;&gt;0,IFERROR(HI81*$M81,""),IF($M$78="Yes",IFERROR($M81*HG$72,""),IFERROR(HI81*$M81,""))),"")</f>
        <v/>
      </c>
      <c r="HK81" s="352"/>
      <c r="HL81" s="72"/>
      <c r="HM81" s="351"/>
      <c r="HN81" s="345" t="str">
        <f t="shared" ref="HN81:JV88" si="4591">IF(AND(HN$2=2,ISNUMBER($M81),SUMIFS(81:81,$2:$2,3)&lt;&gt;1,SUMIFS(81:81,$2:$2,3)&lt;&gt;0),"Row does not total to 100%",IF(SUMIFS(81:81,$2:$2,4)&gt;$M81,"Row total is too high",""))</f>
        <v/>
      </c>
      <c r="HO81" s="344"/>
      <c r="HP81" s="947" t="str">
        <f t="shared" ref="HP81:HP88" si="4592">IF(HP$2=4,IF(SUMIFS(81:81,$2:$2,3)&lt;&gt;0,IFERROR(HO81*$M81,""),IF($M$78="Yes",IFERROR($M81*HM$72,""),IFERROR(HO81*$M81,""))),"")</f>
        <v/>
      </c>
      <c r="HQ81" s="352"/>
      <c r="HR81" s="72"/>
      <c r="HS81" s="351"/>
      <c r="HT81" s="345" t="str">
        <f t="shared" si="4591"/>
        <v/>
      </c>
      <c r="HU81" s="344"/>
      <c r="HV81" s="947" t="str">
        <f t="shared" ref="HV81:HV88" si="4593">IF(HV$2=4,IF(SUMIFS(81:81,$2:$2,3)&lt;&gt;0,IFERROR(HU81*$M81,""),IF($M$78="Yes",IFERROR($M81*HS$72,""),IFERROR(HU81*$M81,""))),"")</f>
        <v/>
      </c>
      <c r="HW81" s="352"/>
      <c r="HX81" s="72"/>
      <c r="HY81" s="351"/>
      <c r="HZ81" s="345" t="str">
        <f t="shared" si="4591"/>
        <v/>
      </c>
      <c r="IA81" s="344"/>
      <c r="IB81" s="947" t="str">
        <f t="shared" ref="IB81:IB88" si="4594">IF(IB$2=4,IF(SUMIFS(81:81,$2:$2,3)&lt;&gt;0,IFERROR(IA81*$M81,""),IF($M$78="Yes",IFERROR($M81*HY$72,""),IFERROR(IA81*$M81,""))),"")</f>
        <v/>
      </c>
      <c r="IC81" s="352"/>
      <c r="ID81" s="72"/>
      <c r="IE81" s="351"/>
      <c r="IF81" s="345" t="str">
        <f t="shared" si="4591"/>
        <v/>
      </c>
      <c r="IG81" s="344"/>
      <c r="IH81" s="947" t="str">
        <f t="shared" ref="IH81:IH88" si="4595">IF(IH$2=4,IF(SUMIFS(81:81,$2:$2,3)&lt;&gt;0,IFERROR(IG81*$M81,""),IF($M$78="Yes",IFERROR($M81*IE$72,""),IFERROR(IG81*$M81,""))),"")</f>
        <v/>
      </c>
      <c r="II81" s="352"/>
      <c r="IJ81" s="72"/>
      <c r="IK81" s="351"/>
      <c r="IL81" s="345" t="str">
        <f t="shared" si="4591"/>
        <v/>
      </c>
      <c r="IM81" s="344"/>
      <c r="IN81" s="947" t="str">
        <f t="shared" ref="IN81:IN88" si="4596">IF(IN$2=4,IF(SUMIFS(81:81,$2:$2,3)&lt;&gt;0,IFERROR(IM81*$M81,""),IF($M$78="Yes",IFERROR($M81*IK$72,""),IFERROR(IM81*$M81,""))),"")</f>
        <v/>
      </c>
      <c r="IO81" s="352"/>
      <c r="IP81" s="72"/>
      <c r="IQ81" s="351"/>
      <c r="IR81" s="345" t="str">
        <f t="shared" si="4591"/>
        <v/>
      </c>
      <c r="IS81" s="344"/>
      <c r="IT81" s="947" t="str">
        <f t="shared" ref="IT81:IT88" si="4597">IF(IT$2=4,IF(SUMIFS(81:81,$2:$2,3)&lt;&gt;0,IFERROR(IS81*$M81,""),IF($M$78="Yes",IFERROR($M81*IQ$72,""),IFERROR(IS81*$M81,""))),"")</f>
        <v/>
      </c>
      <c r="IU81" s="352"/>
      <c r="IV81" s="72"/>
      <c r="IW81" s="351"/>
      <c r="IX81" s="345" t="str">
        <f t="shared" si="4591"/>
        <v/>
      </c>
      <c r="IY81" s="344"/>
      <c r="IZ81" s="947" t="str">
        <f t="shared" ref="IZ81:IZ88" si="4598">IF(IZ$2=4,IF(SUMIFS(81:81,$2:$2,3)&lt;&gt;0,IFERROR(IY81*$M81,""),IF($M$78="Yes",IFERROR($M81*IW$72,""),IFERROR(IY81*$M81,""))),"")</f>
        <v/>
      </c>
      <c r="JA81" s="352"/>
      <c r="JB81" s="72"/>
      <c r="JC81" s="351"/>
      <c r="JD81" s="345" t="str">
        <f t="shared" si="4591"/>
        <v/>
      </c>
      <c r="JE81" s="344"/>
      <c r="JF81" s="947" t="str">
        <f t="shared" ref="JF81:JF88" si="4599">IF(JF$2=4,IF(SUMIFS(81:81,$2:$2,3)&lt;&gt;0,IFERROR(JE81*$M81,""),IF($M$78="Yes",IFERROR($M81*JC$72,""),IFERROR(JE81*$M81,""))),"")</f>
        <v/>
      </c>
      <c r="JG81" s="352"/>
      <c r="JH81" s="72"/>
      <c r="JI81" s="351"/>
      <c r="JJ81" s="345" t="str">
        <f t="shared" si="4591"/>
        <v/>
      </c>
      <c r="JK81" s="344"/>
      <c r="JL81" s="947" t="str">
        <f t="shared" ref="JL81:JL88" si="4600">IF(JL$2=4,IF(SUMIFS(81:81,$2:$2,3)&lt;&gt;0,IFERROR(JK81*$M81,""),IF($M$78="Yes",IFERROR($M81*JI$72,""),IFERROR(JK81*$M81,""))),"")</f>
        <v/>
      </c>
      <c r="JM81" s="353"/>
      <c r="JO81" s="351"/>
      <c r="JP81" s="345" t="str">
        <f t="shared" si="4591"/>
        <v/>
      </c>
      <c r="JQ81" s="344"/>
      <c r="JR81" s="947" t="str">
        <f t="shared" ref="JR81:JR88" si="4601">IF(JR$2=4,IF(SUMIFS(81:81,$2:$2,3)&lt;&gt;0,IFERROR(JQ81*$M81,""),IF($M$78="Yes",IFERROR($M81*JO$72,""),IFERROR(JQ81*$M81,""))),"")</f>
        <v/>
      </c>
      <c r="JS81" s="353"/>
      <c r="JU81" s="351"/>
      <c r="JV81" s="345" t="str">
        <f t="shared" si="4591"/>
        <v/>
      </c>
      <c r="JW81" s="344"/>
      <c r="JX81" s="947" t="str">
        <f t="shared" ref="JX81:JX88" si="4602">IF(JX$2=4,IF(SUMIFS(81:81,$2:$2,3)&lt;&gt;0,IFERROR(JW81*$M81,""),IF($M$78="Yes",IFERROR($M81*JU$72,""),IFERROR(JW81*$M81,""))),"")</f>
        <v/>
      </c>
      <c r="JY81" s="353"/>
      <c r="KA81" s="351"/>
      <c r="KB81" s="345" t="str">
        <f t="shared" ref="KB81:KZ88" si="4603">IF(AND(KB$2=2,ISNUMBER($M81),SUMIFS(81:81,$2:$2,3)&lt;&gt;1,SUMIFS(81:81,$2:$2,3)&lt;&gt;0),"Row does not total to 100%",IF(SUMIFS(81:81,$2:$2,4)&gt;$M81,"Row total is too high",""))</f>
        <v/>
      </c>
      <c r="KC81" s="344"/>
      <c r="KD81" s="947" t="str">
        <f t="shared" ref="KD81:KD88" si="4604">IF(KD$2=4,IF(SUMIFS(81:81,$2:$2,3)&lt;&gt;0,IFERROR(KC81*$M81,""),IF($M$78="Yes",IFERROR($M81*KA$72,""),IFERROR(KC81*$M81,""))),"")</f>
        <v/>
      </c>
      <c r="KE81" s="353"/>
      <c r="KG81" s="351"/>
      <c r="KH81" s="345" t="str">
        <f t="shared" si="4603"/>
        <v/>
      </c>
      <c r="KI81" s="344"/>
      <c r="KJ81" s="947" t="str">
        <f t="shared" ref="KJ81:KJ88" si="4605">IF(KJ$2=4,IF(SUMIFS(81:81,$2:$2,3)&lt;&gt;0,IFERROR(KI81*$M81,""),IF($M$78="Yes",IFERROR($M81*KG$72,""),IFERROR(KI81*$M81,""))),"")</f>
        <v/>
      </c>
      <c r="KK81" s="353"/>
      <c r="KM81" s="351"/>
      <c r="KN81" s="345" t="str">
        <f t="shared" si="4603"/>
        <v/>
      </c>
      <c r="KO81" s="344"/>
      <c r="KP81" s="947" t="str">
        <f t="shared" ref="KP81:KP88" si="4606">IF(KP$2=4,IF(SUMIFS(81:81,$2:$2,3)&lt;&gt;0,IFERROR(KO81*$M81,""),IF($M$78="Yes",IFERROR($M81*KM$72,""),IFERROR(KO81*$M81,""))),"")</f>
        <v/>
      </c>
      <c r="KQ81" s="353"/>
      <c r="KS81" s="351"/>
      <c r="KT81" s="345" t="str">
        <f t="shared" si="4603"/>
        <v/>
      </c>
      <c r="KU81" s="344"/>
      <c r="KV81" s="947" t="str">
        <f t="shared" ref="KV81:KV88" si="4607">IF(KV$2=4,IF(SUMIFS(81:81,$2:$2,3)&lt;&gt;0,IFERROR(KU81*$M81,""),IF($M$78="Yes",IFERROR($M81*KS$72,""),IFERROR(KU81*$M81,""))),"")</f>
        <v/>
      </c>
      <c r="KW81" s="353"/>
      <c r="KY81" s="351"/>
      <c r="KZ81" s="345" t="str">
        <f t="shared" si="4603"/>
        <v/>
      </c>
      <c r="LA81" s="344"/>
      <c r="LB81" s="947" t="str">
        <f t="shared" ref="LB81:LB88" si="4608">IF(LB$2=4,IF(SUMIFS(81:81,$2:$2,3)&lt;&gt;0,IFERROR(LA81*$M81,""),IF($M$78="Yes",IFERROR($M81*KY$72,""),IFERROR(LA81*$M81,""))),"")</f>
        <v/>
      </c>
      <c r="LC81" s="353"/>
    </row>
    <row r="82" spans="1:315" s="71" customFormat="1" x14ac:dyDescent="0.2">
      <c r="A82" s="62"/>
      <c r="B82" s="62"/>
      <c r="C82" s="62">
        <f t="shared" si="4553"/>
        <v>3</v>
      </c>
      <c r="D82" s="62"/>
      <c r="E82" s="62"/>
      <c r="F82" s="62" t="s">
        <v>77</v>
      </c>
      <c r="G82" s="114"/>
      <c r="J82" s="71" t="s">
        <v>2</v>
      </c>
      <c r="K82" s="116"/>
      <c r="L82" s="346">
        <v>400290</v>
      </c>
      <c r="M82" s="930">
        <v>5000</v>
      </c>
      <c r="N82" s="347"/>
      <c r="O82" s="348"/>
      <c r="P82" s="349"/>
      <c r="R82" s="345" t="str">
        <f t="shared" si="4554"/>
        <v/>
      </c>
      <c r="S82" s="572"/>
      <c r="T82" s="945">
        <f t="shared" ref="T82:T88" si="4609">IF(T$2=4,IF(SUMIFS(82:82,$2:$2,3)&lt;&gt;0,IFERROR(S82*$M82,""),IF($M$78="Yes",IFERROR($M82*Q$72,""),IFERROR(S82*$M82,""))),"")</f>
        <v>2500</v>
      </c>
      <c r="U82" s="350"/>
      <c r="V82" s="349"/>
      <c r="W82" s="296"/>
      <c r="X82" s="345" t="str">
        <f t="shared" si="4555"/>
        <v/>
      </c>
      <c r="Y82" s="572"/>
      <c r="Z82" s="945">
        <f t="shared" si="4556"/>
        <v>550</v>
      </c>
      <c r="AA82" s="350"/>
      <c r="AB82" s="349"/>
      <c r="AC82" s="296"/>
      <c r="AD82" s="345" t="str">
        <f t="shared" si="4555"/>
        <v/>
      </c>
      <c r="AE82" s="572"/>
      <c r="AF82" s="945">
        <f t="shared" si="4557"/>
        <v>1950</v>
      </c>
      <c r="AG82" s="350"/>
      <c r="AH82" s="349"/>
      <c r="AI82" s="296"/>
      <c r="AJ82" s="345" t="str">
        <f t="shared" si="4555"/>
        <v/>
      </c>
      <c r="AK82" s="850"/>
      <c r="AL82" s="945" t="str">
        <f t="shared" si="4558"/>
        <v/>
      </c>
      <c r="AM82" s="350"/>
      <c r="AN82" s="349"/>
      <c r="AO82" s="296"/>
      <c r="AP82" s="345" t="str">
        <f t="shared" si="4555"/>
        <v/>
      </c>
      <c r="AQ82" s="850"/>
      <c r="AR82" s="945" t="str">
        <f t="shared" si="4559"/>
        <v/>
      </c>
      <c r="AS82" s="350"/>
      <c r="AT82" s="349"/>
      <c r="AU82" s="296"/>
      <c r="AV82" s="345" t="str">
        <f t="shared" si="4555"/>
        <v/>
      </c>
      <c r="AW82" s="850"/>
      <c r="AX82" s="945" t="str">
        <f t="shared" si="4560"/>
        <v/>
      </c>
      <c r="AY82" s="350"/>
      <c r="AZ82" s="349"/>
      <c r="BA82" s="296"/>
      <c r="BB82" s="345" t="str">
        <f t="shared" si="4555"/>
        <v/>
      </c>
      <c r="BC82" s="850"/>
      <c r="BD82" s="945" t="str">
        <f t="shared" si="4561"/>
        <v/>
      </c>
      <c r="BE82" s="350"/>
      <c r="BF82" s="349"/>
      <c r="BG82" s="296"/>
      <c r="BH82" s="345" t="str">
        <f t="shared" si="4555"/>
        <v/>
      </c>
      <c r="BI82" s="850"/>
      <c r="BJ82" s="945" t="str">
        <f t="shared" si="4562"/>
        <v/>
      </c>
      <c r="BK82" s="350"/>
      <c r="BL82" s="349"/>
      <c r="BM82" s="296"/>
      <c r="BN82" s="345" t="str">
        <f t="shared" si="4555"/>
        <v/>
      </c>
      <c r="BO82" s="850"/>
      <c r="BP82" s="945" t="str">
        <f t="shared" si="4563"/>
        <v/>
      </c>
      <c r="BQ82" s="350"/>
      <c r="BR82" s="349"/>
      <c r="BS82" s="296"/>
      <c r="BT82" s="345" t="str">
        <f t="shared" si="4555"/>
        <v/>
      </c>
      <c r="BU82" s="850"/>
      <c r="BV82" s="945" t="str">
        <f t="shared" si="4564"/>
        <v/>
      </c>
      <c r="BW82" s="350"/>
      <c r="BX82" s="72"/>
      <c r="BY82" s="351"/>
      <c r="BZ82" s="345" t="str">
        <f t="shared" si="4555"/>
        <v/>
      </c>
      <c r="CA82" s="344"/>
      <c r="CB82" s="947" t="str">
        <f t="shared" si="4565"/>
        <v/>
      </c>
      <c r="CC82" s="352"/>
      <c r="CD82" s="72"/>
      <c r="CE82" s="351"/>
      <c r="CF82" s="345" t="str">
        <f t="shared" si="4555"/>
        <v/>
      </c>
      <c r="CG82" s="344"/>
      <c r="CH82" s="947" t="str">
        <f t="shared" si="4566"/>
        <v/>
      </c>
      <c r="CI82" s="352"/>
      <c r="CJ82" s="72"/>
      <c r="CK82" s="351"/>
      <c r="CL82" s="345" t="str">
        <f t="shared" si="4567"/>
        <v/>
      </c>
      <c r="CM82" s="344"/>
      <c r="CN82" s="947" t="str">
        <f t="shared" si="4568"/>
        <v/>
      </c>
      <c r="CO82" s="352"/>
      <c r="CP82" s="72"/>
      <c r="CQ82" s="351"/>
      <c r="CR82" s="345" t="str">
        <f t="shared" si="4567"/>
        <v/>
      </c>
      <c r="CS82" s="344"/>
      <c r="CT82" s="947" t="str">
        <f t="shared" si="4569"/>
        <v/>
      </c>
      <c r="CU82" s="352"/>
      <c r="CV82" s="72"/>
      <c r="CW82" s="351"/>
      <c r="CX82" s="345" t="str">
        <f t="shared" si="4567"/>
        <v/>
      </c>
      <c r="CY82" s="344"/>
      <c r="CZ82" s="947" t="str">
        <f t="shared" si="4570"/>
        <v/>
      </c>
      <c r="DA82" s="352"/>
      <c r="DB82" s="72"/>
      <c r="DC82" s="351"/>
      <c r="DD82" s="345" t="str">
        <f t="shared" si="4567"/>
        <v/>
      </c>
      <c r="DE82" s="344"/>
      <c r="DF82" s="947" t="str">
        <f t="shared" si="4571"/>
        <v/>
      </c>
      <c r="DG82" s="352"/>
      <c r="DH82" s="72"/>
      <c r="DI82" s="351"/>
      <c r="DJ82" s="345" t="str">
        <f t="shared" si="4567"/>
        <v/>
      </c>
      <c r="DK82" s="344"/>
      <c r="DL82" s="947" t="str">
        <f t="shared" si="4572"/>
        <v/>
      </c>
      <c r="DM82" s="352"/>
      <c r="DN82" s="72"/>
      <c r="DO82" s="351"/>
      <c r="DP82" s="345" t="str">
        <f t="shared" si="4567"/>
        <v/>
      </c>
      <c r="DQ82" s="344"/>
      <c r="DR82" s="947" t="str">
        <f t="shared" si="4573"/>
        <v/>
      </c>
      <c r="DS82" s="352"/>
      <c r="DT82" s="72"/>
      <c r="DU82" s="351"/>
      <c r="DV82" s="345" t="str">
        <f t="shared" si="4567"/>
        <v/>
      </c>
      <c r="DW82" s="344"/>
      <c r="DX82" s="947" t="str">
        <f t="shared" si="4574"/>
        <v/>
      </c>
      <c r="DY82" s="352"/>
      <c r="DZ82" s="72"/>
      <c r="EA82" s="351"/>
      <c r="EB82" s="345" t="str">
        <f t="shared" si="4567"/>
        <v/>
      </c>
      <c r="EC82" s="344"/>
      <c r="ED82" s="947" t="str">
        <f t="shared" si="4575"/>
        <v/>
      </c>
      <c r="EE82" s="352"/>
      <c r="EF82" s="72"/>
      <c r="EG82" s="351"/>
      <c r="EH82" s="345" t="str">
        <f t="shared" si="4567"/>
        <v/>
      </c>
      <c r="EI82" s="344"/>
      <c r="EJ82" s="947" t="str">
        <f t="shared" si="4576"/>
        <v/>
      </c>
      <c r="EK82" s="352"/>
      <c r="EL82" s="72"/>
      <c r="EM82" s="351"/>
      <c r="EN82" s="345" t="str">
        <f t="shared" si="4567"/>
        <v/>
      </c>
      <c r="EO82" s="344"/>
      <c r="EP82" s="947" t="str">
        <f t="shared" si="4577"/>
        <v/>
      </c>
      <c r="EQ82" s="352"/>
      <c r="ER82" s="72"/>
      <c r="ES82" s="351"/>
      <c r="ET82" s="345" t="str">
        <f t="shared" si="4567"/>
        <v/>
      </c>
      <c r="EU82" s="344"/>
      <c r="EV82" s="947" t="str">
        <f t="shared" si="4578"/>
        <v/>
      </c>
      <c r="EW82" s="352"/>
      <c r="EX82" s="72"/>
      <c r="EY82" s="351"/>
      <c r="EZ82" s="345" t="str">
        <f t="shared" si="4579"/>
        <v/>
      </c>
      <c r="FA82" s="344"/>
      <c r="FB82" s="947" t="str">
        <f t="shared" si="4580"/>
        <v/>
      </c>
      <c r="FC82" s="352"/>
      <c r="FD82" s="72"/>
      <c r="FE82" s="351"/>
      <c r="FF82" s="345" t="str">
        <f t="shared" si="4579"/>
        <v/>
      </c>
      <c r="FG82" s="344"/>
      <c r="FH82" s="947" t="str">
        <f t="shared" si="4581"/>
        <v/>
      </c>
      <c r="FI82" s="352"/>
      <c r="FJ82" s="72"/>
      <c r="FK82" s="351"/>
      <c r="FL82" s="345" t="str">
        <f t="shared" si="4579"/>
        <v/>
      </c>
      <c r="FM82" s="344"/>
      <c r="FN82" s="947" t="str">
        <f t="shared" si="4582"/>
        <v/>
      </c>
      <c r="FO82" s="352"/>
      <c r="FP82" s="72"/>
      <c r="FQ82" s="351"/>
      <c r="FR82" s="345" t="str">
        <f t="shared" si="4579"/>
        <v/>
      </c>
      <c r="FS82" s="344"/>
      <c r="FT82" s="947" t="str">
        <f t="shared" si="4583"/>
        <v/>
      </c>
      <c r="FU82" s="352"/>
      <c r="FV82" s="72"/>
      <c r="FW82" s="351"/>
      <c r="FX82" s="345" t="str">
        <f t="shared" si="4579"/>
        <v/>
      </c>
      <c r="FY82" s="344"/>
      <c r="FZ82" s="947" t="str">
        <f t="shared" si="4584"/>
        <v/>
      </c>
      <c r="GA82" s="352"/>
      <c r="GB82" s="72"/>
      <c r="GC82" s="351"/>
      <c r="GD82" s="345" t="str">
        <f t="shared" si="4579"/>
        <v/>
      </c>
      <c r="GE82" s="344"/>
      <c r="GF82" s="947" t="str">
        <f t="shared" si="4585"/>
        <v/>
      </c>
      <c r="GG82" s="352"/>
      <c r="GH82" s="72"/>
      <c r="GI82" s="351"/>
      <c r="GJ82" s="345" t="str">
        <f t="shared" si="4579"/>
        <v/>
      </c>
      <c r="GK82" s="344"/>
      <c r="GL82" s="947" t="str">
        <f t="shared" si="4586"/>
        <v/>
      </c>
      <c r="GM82" s="352"/>
      <c r="GN82" s="72"/>
      <c r="GO82" s="351"/>
      <c r="GP82" s="345" t="str">
        <f t="shared" si="4579"/>
        <v/>
      </c>
      <c r="GQ82" s="344"/>
      <c r="GR82" s="947" t="str">
        <f t="shared" si="4587"/>
        <v/>
      </c>
      <c r="GS82" s="352"/>
      <c r="GT82" s="72"/>
      <c r="GU82" s="351"/>
      <c r="GV82" s="345" t="str">
        <f t="shared" si="4579"/>
        <v/>
      </c>
      <c r="GW82" s="344"/>
      <c r="GX82" s="947" t="str">
        <f t="shared" si="4588"/>
        <v/>
      </c>
      <c r="GY82" s="352"/>
      <c r="GZ82" s="72"/>
      <c r="HA82" s="351"/>
      <c r="HB82" s="345" t="str">
        <f t="shared" si="4579"/>
        <v/>
      </c>
      <c r="HC82" s="344"/>
      <c r="HD82" s="947" t="str">
        <f t="shared" si="4589"/>
        <v/>
      </c>
      <c r="HE82" s="352"/>
      <c r="HF82" s="72"/>
      <c r="HG82" s="351"/>
      <c r="HH82" s="345" t="str">
        <f t="shared" si="4579"/>
        <v/>
      </c>
      <c r="HI82" s="344"/>
      <c r="HJ82" s="947" t="str">
        <f t="shared" si="4590"/>
        <v/>
      </c>
      <c r="HK82" s="352"/>
      <c r="HL82" s="72"/>
      <c r="HM82" s="351"/>
      <c r="HN82" s="345" t="str">
        <f t="shared" si="4591"/>
        <v/>
      </c>
      <c r="HO82" s="344"/>
      <c r="HP82" s="947" t="str">
        <f t="shared" si="4592"/>
        <v/>
      </c>
      <c r="HQ82" s="352"/>
      <c r="HR82" s="72"/>
      <c r="HS82" s="351"/>
      <c r="HT82" s="345" t="str">
        <f t="shared" si="4591"/>
        <v/>
      </c>
      <c r="HU82" s="344"/>
      <c r="HV82" s="947" t="str">
        <f t="shared" si="4593"/>
        <v/>
      </c>
      <c r="HW82" s="352"/>
      <c r="HX82" s="72"/>
      <c r="HY82" s="351"/>
      <c r="HZ82" s="345" t="str">
        <f t="shared" si="4591"/>
        <v/>
      </c>
      <c r="IA82" s="344"/>
      <c r="IB82" s="947" t="str">
        <f t="shared" si="4594"/>
        <v/>
      </c>
      <c r="IC82" s="352"/>
      <c r="ID82" s="72"/>
      <c r="IE82" s="351"/>
      <c r="IF82" s="345" t="str">
        <f t="shared" si="4591"/>
        <v/>
      </c>
      <c r="IG82" s="344"/>
      <c r="IH82" s="947" t="str">
        <f t="shared" si="4595"/>
        <v/>
      </c>
      <c r="II82" s="352"/>
      <c r="IJ82" s="72"/>
      <c r="IK82" s="351"/>
      <c r="IL82" s="345" t="str">
        <f t="shared" si="4591"/>
        <v/>
      </c>
      <c r="IM82" s="344"/>
      <c r="IN82" s="947" t="str">
        <f t="shared" si="4596"/>
        <v/>
      </c>
      <c r="IO82" s="352"/>
      <c r="IP82" s="72"/>
      <c r="IQ82" s="351"/>
      <c r="IR82" s="345" t="str">
        <f t="shared" si="4591"/>
        <v/>
      </c>
      <c r="IS82" s="344"/>
      <c r="IT82" s="947" t="str">
        <f t="shared" si="4597"/>
        <v/>
      </c>
      <c r="IU82" s="352"/>
      <c r="IV82" s="72"/>
      <c r="IW82" s="351"/>
      <c r="IX82" s="345" t="str">
        <f t="shared" si="4591"/>
        <v/>
      </c>
      <c r="IY82" s="344"/>
      <c r="IZ82" s="947" t="str">
        <f t="shared" si="4598"/>
        <v/>
      </c>
      <c r="JA82" s="352"/>
      <c r="JB82" s="72"/>
      <c r="JC82" s="351"/>
      <c r="JD82" s="345" t="str">
        <f t="shared" si="4591"/>
        <v/>
      </c>
      <c r="JE82" s="344"/>
      <c r="JF82" s="947" t="str">
        <f t="shared" si="4599"/>
        <v/>
      </c>
      <c r="JG82" s="352"/>
      <c r="JH82" s="72"/>
      <c r="JI82" s="351"/>
      <c r="JJ82" s="345" t="str">
        <f t="shared" si="4591"/>
        <v/>
      </c>
      <c r="JK82" s="344"/>
      <c r="JL82" s="947" t="str">
        <f t="shared" si="4600"/>
        <v/>
      </c>
      <c r="JM82" s="353"/>
      <c r="JO82" s="351"/>
      <c r="JP82" s="345" t="str">
        <f t="shared" si="4591"/>
        <v/>
      </c>
      <c r="JQ82" s="344"/>
      <c r="JR82" s="947" t="str">
        <f t="shared" si="4601"/>
        <v/>
      </c>
      <c r="JS82" s="353"/>
      <c r="JU82" s="351"/>
      <c r="JV82" s="345" t="str">
        <f t="shared" si="4591"/>
        <v/>
      </c>
      <c r="JW82" s="344"/>
      <c r="JX82" s="947" t="str">
        <f t="shared" si="4602"/>
        <v/>
      </c>
      <c r="JY82" s="353"/>
      <c r="KA82" s="351"/>
      <c r="KB82" s="345" t="str">
        <f t="shared" si="4603"/>
        <v/>
      </c>
      <c r="KC82" s="344"/>
      <c r="KD82" s="947" t="str">
        <f t="shared" si="4604"/>
        <v/>
      </c>
      <c r="KE82" s="353"/>
      <c r="KG82" s="351"/>
      <c r="KH82" s="345" t="str">
        <f t="shared" si="4603"/>
        <v/>
      </c>
      <c r="KI82" s="344"/>
      <c r="KJ82" s="947" t="str">
        <f t="shared" si="4605"/>
        <v/>
      </c>
      <c r="KK82" s="353"/>
      <c r="KM82" s="351"/>
      <c r="KN82" s="345" t="str">
        <f t="shared" si="4603"/>
        <v/>
      </c>
      <c r="KO82" s="344"/>
      <c r="KP82" s="947" t="str">
        <f t="shared" si="4606"/>
        <v/>
      </c>
      <c r="KQ82" s="353"/>
      <c r="KS82" s="351"/>
      <c r="KT82" s="345" t="str">
        <f t="shared" si="4603"/>
        <v/>
      </c>
      <c r="KU82" s="344"/>
      <c r="KV82" s="947" t="str">
        <f t="shared" si="4607"/>
        <v/>
      </c>
      <c r="KW82" s="353"/>
      <c r="KY82" s="351"/>
      <c r="KZ82" s="345" t="str">
        <f t="shared" si="4603"/>
        <v/>
      </c>
      <c r="LA82" s="344"/>
      <c r="LB82" s="947" t="str">
        <f t="shared" si="4608"/>
        <v/>
      </c>
      <c r="LC82" s="353"/>
    </row>
    <row r="83" spans="1:315" s="71" customFormat="1" x14ac:dyDescent="0.2">
      <c r="A83" s="62"/>
      <c r="B83" s="62"/>
      <c r="C83" s="62" t="str">
        <f t="shared" si="4553"/>
        <v/>
      </c>
      <c r="D83" s="62"/>
      <c r="E83" s="62"/>
      <c r="F83" s="62" t="s">
        <v>77</v>
      </c>
      <c r="G83" s="114"/>
      <c r="J83" s="71" t="s">
        <v>3</v>
      </c>
      <c r="K83" s="116"/>
      <c r="L83" s="346">
        <v>402500</v>
      </c>
      <c r="M83" s="930"/>
      <c r="N83" s="347"/>
      <c r="O83" s="348"/>
      <c r="P83" s="349"/>
      <c r="R83" s="345" t="str">
        <f t="shared" si="4554"/>
        <v/>
      </c>
      <c r="S83" s="572"/>
      <c r="T83" s="945">
        <f t="shared" si="4609"/>
        <v>0</v>
      </c>
      <c r="U83" s="350"/>
      <c r="V83" s="349"/>
      <c r="W83" s="296"/>
      <c r="X83" s="345" t="str">
        <f t="shared" si="4555"/>
        <v/>
      </c>
      <c r="Y83" s="572"/>
      <c r="Z83" s="945">
        <f t="shared" si="4556"/>
        <v>0</v>
      </c>
      <c r="AA83" s="350"/>
      <c r="AB83" s="349"/>
      <c r="AC83" s="296"/>
      <c r="AD83" s="345" t="str">
        <f t="shared" si="4555"/>
        <v/>
      </c>
      <c r="AE83" s="572"/>
      <c r="AF83" s="945">
        <f t="shared" si="4557"/>
        <v>0</v>
      </c>
      <c r="AG83" s="350"/>
      <c r="AH83" s="349"/>
      <c r="AI83" s="296"/>
      <c r="AJ83" s="345" t="str">
        <f t="shared" si="4555"/>
        <v/>
      </c>
      <c r="AK83" s="850"/>
      <c r="AL83" s="945" t="str">
        <f t="shared" si="4558"/>
        <v/>
      </c>
      <c r="AM83" s="350"/>
      <c r="AN83" s="349"/>
      <c r="AO83" s="296"/>
      <c r="AP83" s="345" t="str">
        <f t="shared" si="4555"/>
        <v/>
      </c>
      <c r="AQ83" s="850"/>
      <c r="AR83" s="945" t="str">
        <f t="shared" si="4559"/>
        <v/>
      </c>
      <c r="AS83" s="350"/>
      <c r="AT83" s="349"/>
      <c r="AU83" s="296"/>
      <c r="AV83" s="345" t="str">
        <f t="shared" si="4555"/>
        <v/>
      </c>
      <c r="AW83" s="850"/>
      <c r="AX83" s="945" t="str">
        <f t="shared" si="4560"/>
        <v/>
      </c>
      <c r="AY83" s="350"/>
      <c r="AZ83" s="349"/>
      <c r="BA83" s="296"/>
      <c r="BB83" s="345" t="str">
        <f t="shared" si="4555"/>
        <v/>
      </c>
      <c r="BC83" s="850"/>
      <c r="BD83" s="945" t="str">
        <f t="shared" si="4561"/>
        <v/>
      </c>
      <c r="BE83" s="350"/>
      <c r="BF83" s="349"/>
      <c r="BG83" s="296"/>
      <c r="BH83" s="345" t="str">
        <f t="shared" si="4555"/>
        <v/>
      </c>
      <c r="BI83" s="850"/>
      <c r="BJ83" s="945" t="str">
        <f t="shared" si="4562"/>
        <v/>
      </c>
      <c r="BK83" s="350"/>
      <c r="BL83" s="349"/>
      <c r="BM83" s="296"/>
      <c r="BN83" s="345" t="str">
        <f t="shared" si="4555"/>
        <v/>
      </c>
      <c r="BO83" s="850"/>
      <c r="BP83" s="945" t="str">
        <f t="shared" si="4563"/>
        <v/>
      </c>
      <c r="BQ83" s="350"/>
      <c r="BR83" s="349"/>
      <c r="BS83" s="296"/>
      <c r="BT83" s="345" t="str">
        <f t="shared" si="4555"/>
        <v/>
      </c>
      <c r="BU83" s="850"/>
      <c r="BV83" s="945" t="str">
        <f t="shared" si="4564"/>
        <v/>
      </c>
      <c r="BW83" s="350"/>
      <c r="BX83" s="72"/>
      <c r="BY83" s="351"/>
      <c r="BZ83" s="345" t="str">
        <f t="shared" si="4555"/>
        <v/>
      </c>
      <c r="CA83" s="344"/>
      <c r="CB83" s="947" t="str">
        <f t="shared" si="4565"/>
        <v/>
      </c>
      <c r="CC83" s="352"/>
      <c r="CD83" s="72"/>
      <c r="CE83" s="351"/>
      <c r="CF83" s="345" t="str">
        <f t="shared" si="4555"/>
        <v/>
      </c>
      <c r="CG83" s="344"/>
      <c r="CH83" s="947" t="str">
        <f t="shared" si="4566"/>
        <v/>
      </c>
      <c r="CI83" s="352"/>
      <c r="CJ83" s="72"/>
      <c r="CK83" s="351"/>
      <c r="CL83" s="345" t="str">
        <f t="shared" si="4567"/>
        <v/>
      </c>
      <c r="CM83" s="344"/>
      <c r="CN83" s="947" t="str">
        <f t="shared" si="4568"/>
        <v/>
      </c>
      <c r="CO83" s="352"/>
      <c r="CP83" s="72"/>
      <c r="CQ83" s="351"/>
      <c r="CR83" s="345" t="str">
        <f t="shared" si="4567"/>
        <v/>
      </c>
      <c r="CS83" s="344"/>
      <c r="CT83" s="947" t="str">
        <f t="shared" si="4569"/>
        <v/>
      </c>
      <c r="CU83" s="352"/>
      <c r="CV83" s="72"/>
      <c r="CW83" s="351"/>
      <c r="CX83" s="345" t="str">
        <f t="shared" si="4567"/>
        <v/>
      </c>
      <c r="CY83" s="344"/>
      <c r="CZ83" s="947" t="str">
        <f t="shared" si="4570"/>
        <v/>
      </c>
      <c r="DA83" s="352"/>
      <c r="DB83" s="72"/>
      <c r="DC83" s="351"/>
      <c r="DD83" s="345" t="str">
        <f t="shared" si="4567"/>
        <v/>
      </c>
      <c r="DE83" s="344"/>
      <c r="DF83" s="947" t="str">
        <f t="shared" si="4571"/>
        <v/>
      </c>
      <c r="DG83" s="352"/>
      <c r="DH83" s="72"/>
      <c r="DI83" s="351"/>
      <c r="DJ83" s="345" t="str">
        <f t="shared" si="4567"/>
        <v/>
      </c>
      <c r="DK83" s="344"/>
      <c r="DL83" s="947" t="str">
        <f t="shared" si="4572"/>
        <v/>
      </c>
      <c r="DM83" s="352"/>
      <c r="DN83" s="72"/>
      <c r="DO83" s="351"/>
      <c r="DP83" s="345" t="str">
        <f t="shared" si="4567"/>
        <v/>
      </c>
      <c r="DQ83" s="344"/>
      <c r="DR83" s="947" t="str">
        <f t="shared" si="4573"/>
        <v/>
      </c>
      <c r="DS83" s="352"/>
      <c r="DT83" s="72"/>
      <c r="DU83" s="351"/>
      <c r="DV83" s="345" t="str">
        <f t="shared" si="4567"/>
        <v/>
      </c>
      <c r="DW83" s="344"/>
      <c r="DX83" s="947" t="str">
        <f t="shared" si="4574"/>
        <v/>
      </c>
      <c r="DY83" s="352"/>
      <c r="DZ83" s="72"/>
      <c r="EA83" s="351"/>
      <c r="EB83" s="345" t="str">
        <f t="shared" si="4567"/>
        <v/>
      </c>
      <c r="EC83" s="344"/>
      <c r="ED83" s="947" t="str">
        <f t="shared" si="4575"/>
        <v/>
      </c>
      <c r="EE83" s="352"/>
      <c r="EF83" s="72"/>
      <c r="EG83" s="351"/>
      <c r="EH83" s="345" t="str">
        <f t="shared" si="4567"/>
        <v/>
      </c>
      <c r="EI83" s="344"/>
      <c r="EJ83" s="947" t="str">
        <f t="shared" si="4576"/>
        <v/>
      </c>
      <c r="EK83" s="352"/>
      <c r="EL83" s="72"/>
      <c r="EM83" s="351"/>
      <c r="EN83" s="345" t="str">
        <f t="shared" si="4567"/>
        <v/>
      </c>
      <c r="EO83" s="344"/>
      <c r="EP83" s="947" t="str">
        <f t="shared" si="4577"/>
        <v/>
      </c>
      <c r="EQ83" s="352"/>
      <c r="ER83" s="72"/>
      <c r="ES83" s="351"/>
      <c r="ET83" s="345" t="str">
        <f t="shared" si="4567"/>
        <v/>
      </c>
      <c r="EU83" s="344"/>
      <c r="EV83" s="947" t="str">
        <f t="shared" si="4578"/>
        <v/>
      </c>
      <c r="EW83" s="352"/>
      <c r="EX83" s="72"/>
      <c r="EY83" s="351"/>
      <c r="EZ83" s="345" t="str">
        <f t="shared" si="4579"/>
        <v/>
      </c>
      <c r="FA83" s="344"/>
      <c r="FB83" s="947" t="str">
        <f t="shared" si="4580"/>
        <v/>
      </c>
      <c r="FC83" s="352"/>
      <c r="FD83" s="72"/>
      <c r="FE83" s="351"/>
      <c r="FF83" s="345" t="str">
        <f t="shared" si="4579"/>
        <v/>
      </c>
      <c r="FG83" s="344"/>
      <c r="FH83" s="947" t="str">
        <f t="shared" si="4581"/>
        <v/>
      </c>
      <c r="FI83" s="352"/>
      <c r="FJ83" s="72"/>
      <c r="FK83" s="351"/>
      <c r="FL83" s="345" t="str">
        <f t="shared" si="4579"/>
        <v/>
      </c>
      <c r="FM83" s="344"/>
      <c r="FN83" s="947" t="str">
        <f t="shared" si="4582"/>
        <v/>
      </c>
      <c r="FO83" s="352"/>
      <c r="FP83" s="72"/>
      <c r="FQ83" s="351"/>
      <c r="FR83" s="345" t="str">
        <f t="shared" si="4579"/>
        <v/>
      </c>
      <c r="FS83" s="344"/>
      <c r="FT83" s="947" t="str">
        <f t="shared" si="4583"/>
        <v/>
      </c>
      <c r="FU83" s="352"/>
      <c r="FV83" s="72"/>
      <c r="FW83" s="351"/>
      <c r="FX83" s="345" t="str">
        <f t="shared" si="4579"/>
        <v/>
      </c>
      <c r="FY83" s="344"/>
      <c r="FZ83" s="947" t="str">
        <f t="shared" si="4584"/>
        <v/>
      </c>
      <c r="GA83" s="352"/>
      <c r="GB83" s="72"/>
      <c r="GC83" s="351"/>
      <c r="GD83" s="345" t="str">
        <f t="shared" si="4579"/>
        <v/>
      </c>
      <c r="GE83" s="344"/>
      <c r="GF83" s="947" t="str">
        <f t="shared" si="4585"/>
        <v/>
      </c>
      <c r="GG83" s="352"/>
      <c r="GH83" s="72"/>
      <c r="GI83" s="351"/>
      <c r="GJ83" s="345" t="str">
        <f t="shared" si="4579"/>
        <v/>
      </c>
      <c r="GK83" s="344"/>
      <c r="GL83" s="947" t="str">
        <f t="shared" si="4586"/>
        <v/>
      </c>
      <c r="GM83" s="352"/>
      <c r="GN83" s="72"/>
      <c r="GO83" s="351"/>
      <c r="GP83" s="345" t="str">
        <f t="shared" si="4579"/>
        <v/>
      </c>
      <c r="GQ83" s="344"/>
      <c r="GR83" s="947" t="str">
        <f t="shared" si="4587"/>
        <v/>
      </c>
      <c r="GS83" s="352"/>
      <c r="GT83" s="72"/>
      <c r="GU83" s="351"/>
      <c r="GV83" s="345" t="str">
        <f t="shared" si="4579"/>
        <v/>
      </c>
      <c r="GW83" s="344"/>
      <c r="GX83" s="947" t="str">
        <f t="shared" si="4588"/>
        <v/>
      </c>
      <c r="GY83" s="352"/>
      <c r="GZ83" s="72"/>
      <c r="HA83" s="351"/>
      <c r="HB83" s="345" t="str">
        <f t="shared" si="4579"/>
        <v/>
      </c>
      <c r="HC83" s="344"/>
      <c r="HD83" s="947" t="str">
        <f t="shared" si="4589"/>
        <v/>
      </c>
      <c r="HE83" s="352"/>
      <c r="HF83" s="72"/>
      <c r="HG83" s="351"/>
      <c r="HH83" s="345" t="str">
        <f t="shared" si="4579"/>
        <v/>
      </c>
      <c r="HI83" s="344"/>
      <c r="HJ83" s="947" t="str">
        <f t="shared" si="4590"/>
        <v/>
      </c>
      <c r="HK83" s="352"/>
      <c r="HL83" s="72"/>
      <c r="HM83" s="351"/>
      <c r="HN83" s="345" t="str">
        <f t="shared" si="4591"/>
        <v/>
      </c>
      <c r="HO83" s="344"/>
      <c r="HP83" s="947" t="str">
        <f t="shared" si="4592"/>
        <v/>
      </c>
      <c r="HQ83" s="352"/>
      <c r="HR83" s="72"/>
      <c r="HS83" s="351"/>
      <c r="HT83" s="345" t="str">
        <f t="shared" si="4591"/>
        <v/>
      </c>
      <c r="HU83" s="344"/>
      <c r="HV83" s="947" t="str">
        <f t="shared" si="4593"/>
        <v/>
      </c>
      <c r="HW83" s="352"/>
      <c r="HX83" s="72"/>
      <c r="HY83" s="351"/>
      <c r="HZ83" s="345" t="str">
        <f t="shared" si="4591"/>
        <v/>
      </c>
      <c r="IA83" s="344"/>
      <c r="IB83" s="947" t="str">
        <f t="shared" si="4594"/>
        <v/>
      </c>
      <c r="IC83" s="352"/>
      <c r="ID83" s="72"/>
      <c r="IE83" s="351"/>
      <c r="IF83" s="345" t="str">
        <f t="shared" si="4591"/>
        <v/>
      </c>
      <c r="IG83" s="344"/>
      <c r="IH83" s="947" t="str">
        <f t="shared" si="4595"/>
        <v/>
      </c>
      <c r="II83" s="352"/>
      <c r="IJ83" s="72"/>
      <c r="IK83" s="351"/>
      <c r="IL83" s="345" t="str">
        <f t="shared" si="4591"/>
        <v/>
      </c>
      <c r="IM83" s="344"/>
      <c r="IN83" s="947" t="str">
        <f t="shared" si="4596"/>
        <v/>
      </c>
      <c r="IO83" s="352"/>
      <c r="IP83" s="72"/>
      <c r="IQ83" s="351"/>
      <c r="IR83" s="345" t="str">
        <f t="shared" si="4591"/>
        <v/>
      </c>
      <c r="IS83" s="344"/>
      <c r="IT83" s="947" t="str">
        <f t="shared" si="4597"/>
        <v/>
      </c>
      <c r="IU83" s="352"/>
      <c r="IV83" s="72"/>
      <c r="IW83" s="351"/>
      <c r="IX83" s="345" t="str">
        <f t="shared" si="4591"/>
        <v/>
      </c>
      <c r="IY83" s="344"/>
      <c r="IZ83" s="947" t="str">
        <f t="shared" si="4598"/>
        <v/>
      </c>
      <c r="JA83" s="352"/>
      <c r="JB83" s="72"/>
      <c r="JC83" s="351"/>
      <c r="JD83" s="345" t="str">
        <f t="shared" si="4591"/>
        <v/>
      </c>
      <c r="JE83" s="344"/>
      <c r="JF83" s="947" t="str">
        <f t="shared" si="4599"/>
        <v/>
      </c>
      <c r="JG83" s="352"/>
      <c r="JH83" s="72"/>
      <c r="JI83" s="351"/>
      <c r="JJ83" s="345" t="str">
        <f t="shared" si="4591"/>
        <v/>
      </c>
      <c r="JK83" s="344"/>
      <c r="JL83" s="947" t="str">
        <f t="shared" si="4600"/>
        <v/>
      </c>
      <c r="JM83" s="353"/>
      <c r="JO83" s="351"/>
      <c r="JP83" s="345" t="str">
        <f t="shared" si="4591"/>
        <v/>
      </c>
      <c r="JQ83" s="344"/>
      <c r="JR83" s="947" t="str">
        <f t="shared" si="4601"/>
        <v/>
      </c>
      <c r="JS83" s="353"/>
      <c r="JU83" s="351"/>
      <c r="JV83" s="345" t="str">
        <f t="shared" si="4591"/>
        <v/>
      </c>
      <c r="JW83" s="344"/>
      <c r="JX83" s="947" t="str">
        <f t="shared" si="4602"/>
        <v/>
      </c>
      <c r="JY83" s="353"/>
      <c r="KA83" s="351"/>
      <c r="KB83" s="345" t="str">
        <f t="shared" si="4603"/>
        <v/>
      </c>
      <c r="KC83" s="344"/>
      <c r="KD83" s="947" t="str">
        <f t="shared" si="4604"/>
        <v/>
      </c>
      <c r="KE83" s="353"/>
      <c r="KG83" s="351"/>
      <c r="KH83" s="345" t="str">
        <f t="shared" si="4603"/>
        <v/>
      </c>
      <c r="KI83" s="344"/>
      <c r="KJ83" s="947" t="str">
        <f t="shared" si="4605"/>
        <v/>
      </c>
      <c r="KK83" s="353"/>
      <c r="KM83" s="351"/>
      <c r="KN83" s="345" t="str">
        <f t="shared" si="4603"/>
        <v/>
      </c>
      <c r="KO83" s="344"/>
      <c r="KP83" s="947" t="str">
        <f t="shared" si="4606"/>
        <v/>
      </c>
      <c r="KQ83" s="353"/>
      <c r="KS83" s="351"/>
      <c r="KT83" s="345" t="str">
        <f t="shared" si="4603"/>
        <v/>
      </c>
      <c r="KU83" s="344"/>
      <c r="KV83" s="947" t="str">
        <f t="shared" si="4607"/>
        <v/>
      </c>
      <c r="KW83" s="353"/>
      <c r="KY83" s="351"/>
      <c r="KZ83" s="345" t="str">
        <f t="shared" si="4603"/>
        <v/>
      </c>
      <c r="LA83" s="344"/>
      <c r="LB83" s="947" t="str">
        <f t="shared" si="4608"/>
        <v/>
      </c>
      <c r="LC83" s="353"/>
    </row>
    <row r="84" spans="1:315" s="71" customFormat="1" x14ac:dyDescent="0.2">
      <c r="A84" s="62"/>
      <c r="B84" s="62"/>
      <c r="C84" s="62" t="str">
        <f t="shared" si="4553"/>
        <v/>
      </c>
      <c r="D84" s="62"/>
      <c r="E84" s="62"/>
      <c r="F84" s="62" t="s">
        <v>77</v>
      </c>
      <c r="G84" s="114"/>
      <c r="J84" s="71" t="s">
        <v>4</v>
      </c>
      <c r="K84" s="116"/>
      <c r="L84" s="346">
        <v>405000</v>
      </c>
      <c r="M84" s="930"/>
      <c r="N84" s="347"/>
      <c r="O84" s="348"/>
      <c r="P84" s="349"/>
      <c r="R84" s="345" t="str">
        <f t="shared" si="4554"/>
        <v/>
      </c>
      <c r="S84" s="572"/>
      <c r="T84" s="945">
        <f t="shared" si="4609"/>
        <v>0</v>
      </c>
      <c r="U84" s="350"/>
      <c r="V84" s="349"/>
      <c r="W84" s="296"/>
      <c r="X84" s="345" t="str">
        <f t="shared" si="4555"/>
        <v/>
      </c>
      <c r="Y84" s="572"/>
      <c r="Z84" s="945">
        <f t="shared" si="4556"/>
        <v>0</v>
      </c>
      <c r="AA84" s="350"/>
      <c r="AB84" s="349"/>
      <c r="AC84" s="296"/>
      <c r="AD84" s="345" t="str">
        <f t="shared" si="4555"/>
        <v/>
      </c>
      <c r="AE84" s="572"/>
      <c r="AF84" s="945">
        <f t="shared" si="4557"/>
        <v>0</v>
      </c>
      <c r="AG84" s="350"/>
      <c r="AH84" s="349"/>
      <c r="AI84" s="296"/>
      <c r="AJ84" s="345" t="str">
        <f t="shared" si="4555"/>
        <v/>
      </c>
      <c r="AK84" s="850"/>
      <c r="AL84" s="945" t="str">
        <f t="shared" si="4558"/>
        <v/>
      </c>
      <c r="AM84" s="350"/>
      <c r="AN84" s="349"/>
      <c r="AO84" s="296"/>
      <c r="AP84" s="345" t="str">
        <f t="shared" si="4555"/>
        <v/>
      </c>
      <c r="AQ84" s="850"/>
      <c r="AR84" s="945" t="str">
        <f t="shared" si="4559"/>
        <v/>
      </c>
      <c r="AS84" s="350"/>
      <c r="AT84" s="349"/>
      <c r="AU84" s="296"/>
      <c r="AV84" s="345" t="str">
        <f t="shared" si="4555"/>
        <v/>
      </c>
      <c r="AW84" s="850"/>
      <c r="AX84" s="945" t="str">
        <f t="shared" si="4560"/>
        <v/>
      </c>
      <c r="AY84" s="350"/>
      <c r="AZ84" s="349"/>
      <c r="BA84" s="296"/>
      <c r="BB84" s="345" t="str">
        <f t="shared" si="4555"/>
        <v/>
      </c>
      <c r="BC84" s="850"/>
      <c r="BD84" s="945" t="str">
        <f t="shared" si="4561"/>
        <v/>
      </c>
      <c r="BE84" s="350"/>
      <c r="BF84" s="349"/>
      <c r="BG84" s="296"/>
      <c r="BH84" s="345" t="str">
        <f t="shared" si="4555"/>
        <v/>
      </c>
      <c r="BI84" s="850"/>
      <c r="BJ84" s="945" t="str">
        <f t="shared" si="4562"/>
        <v/>
      </c>
      <c r="BK84" s="350"/>
      <c r="BL84" s="349"/>
      <c r="BM84" s="296"/>
      <c r="BN84" s="345" t="str">
        <f t="shared" si="4555"/>
        <v/>
      </c>
      <c r="BO84" s="850"/>
      <c r="BP84" s="945" t="str">
        <f t="shared" si="4563"/>
        <v/>
      </c>
      <c r="BQ84" s="350"/>
      <c r="BR84" s="349"/>
      <c r="BS84" s="296"/>
      <c r="BT84" s="345" t="str">
        <f t="shared" si="4555"/>
        <v/>
      </c>
      <c r="BU84" s="850"/>
      <c r="BV84" s="945" t="str">
        <f t="shared" si="4564"/>
        <v/>
      </c>
      <c r="BW84" s="350"/>
      <c r="BX84" s="72"/>
      <c r="BY84" s="351"/>
      <c r="BZ84" s="345" t="str">
        <f t="shared" si="4555"/>
        <v/>
      </c>
      <c r="CA84" s="344"/>
      <c r="CB84" s="947" t="str">
        <f t="shared" si="4565"/>
        <v/>
      </c>
      <c r="CC84" s="352"/>
      <c r="CD84" s="72"/>
      <c r="CE84" s="351"/>
      <c r="CF84" s="345" t="str">
        <f t="shared" si="4555"/>
        <v/>
      </c>
      <c r="CG84" s="344"/>
      <c r="CH84" s="947" t="str">
        <f t="shared" si="4566"/>
        <v/>
      </c>
      <c r="CI84" s="352"/>
      <c r="CJ84" s="72"/>
      <c r="CK84" s="351"/>
      <c r="CL84" s="345" t="str">
        <f t="shared" si="4567"/>
        <v/>
      </c>
      <c r="CM84" s="344"/>
      <c r="CN84" s="947" t="str">
        <f t="shared" si="4568"/>
        <v/>
      </c>
      <c r="CO84" s="352"/>
      <c r="CP84" s="72"/>
      <c r="CQ84" s="351"/>
      <c r="CR84" s="345" t="str">
        <f t="shared" si="4567"/>
        <v/>
      </c>
      <c r="CS84" s="344"/>
      <c r="CT84" s="947" t="str">
        <f t="shared" si="4569"/>
        <v/>
      </c>
      <c r="CU84" s="352"/>
      <c r="CV84" s="72"/>
      <c r="CW84" s="351"/>
      <c r="CX84" s="345" t="str">
        <f t="shared" si="4567"/>
        <v/>
      </c>
      <c r="CY84" s="344"/>
      <c r="CZ84" s="947" t="str">
        <f t="shared" si="4570"/>
        <v/>
      </c>
      <c r="DA84" s="352"/>
      <c r="DB84" s="72"/>
      <c r="DC84" s="351"/>
      <c r="DD84" s="345" t="str">
        <f t="shared" si="4567"/>
        <v/>
      </c>
      <c r="DE84" s="344"/>
      <c r="DF84" s="947" t="str">
        <f t="shared" si="4571"/>
        <v/>
      </c>
      <c r="DG84" s="352"/>
      <c r="DH84" s="72"/>
      <c r="DI84" s="351"/>
      <c r="DJ84" s="345" t="str">
        <f t="shared" si="4567"/>
        <v/>
      </c>
      <c r="DK84" s="344"/>
      <c r="DL84" s="947" t="str">
        <f t="shared" si="4572"/>
        <v/>
      </c>
      <c r="DM84" s="352"/>
      <c r="DN84" s="72"/>
      <c r="DO84" s="351"/>
      <c r="DP84" s="345" t="str">
        <f t="shared" si="4567"/>
        <v/>
      </c>
      <c r="DQ84" s="344"/>
      <c r="DR84" s="947" t="str">
        <f t="shared" si="4573"/>
        <v/>
      </c>
      <c r="DS84" s="352"/>
      <c r="DT84" s="72"/>
      <c r="DU84" s="351"/>
      <c r="DV84" s="345" t="str">
        <f t="shared" si="4567"/>
        <v/>
      </c>
      <c r="DW84" s="344"/>
      <c r="DX84" s="947" t="str">
        <f t="shared" si="4574"/>
        <v/>
      </c>
      <c r="DY84" s="352"/>
      <c r="DZ84" s="72"/>
      <c r="EA84" s="351"/>
      <c r="EB84" s="345" t="str">
        <f t="shared" si="4567"/>
        <v/>
      </c>
      <c r="EC84" s="344"/>
      <c r="ED84" s="947" t="str">
        <f t="shared" si="4575"/>
        <v/>
      </c>
      <c r="EE84" s="352"/>
      <c r="EF84" s="72"/>
      <c r="EG84" s="351"/>
      <c r="EH84" s="345" t="str">
        <f t="shared" si="4567"/>
        <v/>
      </c>
      <c r="EI84" s="344"/>
      <c r="EJ84" s="947" t="str">
        <f t="shared" si="4576"/>
        <v/>
      </c>
      <c r="EK84" s="352"/>
      <c r="EL84" s="72"/>
      <c r="EM84" s="351"/>
      <c r="EN84" s="345" t="str">
        <f t="shared" si="4567"/>
        <v/>
      </c>
      <c r="EO84" s="344"/>
      <c r="EP84" s="947" t="str">
        <f t="shared" si="4577"/>
        <v/>
      </c>
      <c r="EQ84" s="352"/>
      <c r="ER84" s="72"/>
      <c r="ES84" s="351"/>
      <c r="ET84" s="345" t="str">
        <f t="shared" si="4567"/>
        <v/>
      </c>
      <c r="EU84" s="344"/>
      <c r="EV84" s="947" t="str">
        <f t="shared" si="4578"/>
        <v/>
      </c>
      <c r="EW84" s="352"/>
      <c r="EX84" s="72"/>
      <c r="EY84" s="351"/>
      <c r="EZ84" s="345" t="str">
        <f t="shared" si="4579"/>
        <v/>
      </c>
      <c r="FA84" s="344"/>
      <c r="FB84" s="947" t="str">
        <f t="shared" si="4580"/>
        <v/>
      </c>
      <c r="FC84" s="352"/>
      <c r="FD84" s="72"/>
      <c r="FE84" s="351"/>
      <c r="FF84" s="345" t="str">
        <f t="shared" si="4579"/>
        <v/>
      </c>
      <c r="FG84" s="344"/>
      <c r="FH84" s="947" t="str">
        <f t="shared" si="4581"/>
        <v/>
      </c>
      <c r="FI84" s="352"/>
      <c r="FJ84" s="72"/>
      <c r="FK84" s="351"/>
      <c r="FL84" s="345" t="str">
        <f t="shared" si="4579"/>
        <v/>
      </c>
      <c r="FM84" s="344"/>
      <c r="FN84" s="947" t="str">
        <f t="shared" si="4582"/>
        <v/>
      </c>
      <c r="FO84" s="352"/>
      <c r="FP84" s="72"/>
      <c r="FQ84" s="351"/>
      <c r="FR84" s="345" t="str">
        <f t="shared" si="4579"/>
        <v/>
      </c>
      <c r="FS84" s="344"/>
      <c r="FT84" s="947" t="str">
        <f t="shared" si="4583"/>
        <v/>
      </c>
      <c r="FU84" s="352"/>
      <c r="FV84" s="72"/>
      <c r="FW84" s="351"/>
      <c r="FX84" s="345" t="str">
        <f t="shared" si="4579"/>
        <v/>
      </c>
      <c r="FY84" s="344"/>
      <c r="FZ84" s="947" t="str">
        <f t="shared" si="4584"/>
        <v/>
      </c>
      <c r="GA84" s="352"/>
      <c r="GB84" s="72"/>
      <c r="GC84" s="351"/>
      <c r="GD84" s="345" t="str">
        <f t="shared" si="4579"/>
        <v/>
      </c>
      <c r="GE84" s="344"/>
      <c r="GF84" s="947" t="str">
        <f t="shared" si="4585"/>
        <v/>
      </c>
      <c r="GG84" s="352"/>
      <c r="GH84" s="72"/>
      <c r="GI84" s="351"/>
      <c r="GJ84" s="345" t="str">
        <f t="shared" si="4579"/>
        <v/>
      </c>
      <c r="GK84" s="344"/>
      <c r="GL84" s="947" t="str">
        <f t="shared" si="4586"/>
        <v/>
      </c>
      <c r="GM84" s="352"/>
      <c r="GN84" s="72"/>
      <c r="GO84" s="351"/>
      <c r="GP84" s="345" t="str">
        <f t="shared" si="4579"/>
        <v/>
      </c>
      <c r="GQ84" s="344"/>
      <c r="GR84" s="947" t="str">
        <f t="shared" si="4587"/>
        <v/>
      </c>
      <c r="GS84" s="352"/>
      <c r="GT84" s="72"/>
      <c r="GU84" s="351"/>
      <c r="GV84" s="345" t="str">
        <f t="shared" si="4579"/>
        <v/>
      </c>
      <c r="GW84" s="344"/>
      <c r="GX84" s="947" t="str">
        <f t="shared" si="4588"/>
        <v/>
      </c>
      <c r="GY84" s="352"/>
      <c r="GZ84" s="72"/>
      <c r="HA84" s="351"/>
      <c r="HB84" s="345" t="str">
        <f t="shared" si="4579"/>
        <v/>
      </c>
      <c r="HC84" s="344"/>
      <c r="HD84" s="947" t="str">
        <f t="shared" si="4589"/>
        <v/>
      </c>
      <c r="HE84" s="352"/>
      <c r="HF84" s="72"/>
      <c r="HG84" s="351"/>
      <c r="HH84" s="345" t="str">
        <f t="shared" si="4579"/>
        <v/>
      </c>
      <c r="HI84" s="344"/>
      <c r="HJ84" s="947" t="str">
        <f t="shared" si="4590"/>
        <v/>
      </c>
      <c r="HK84" s="352"/>
      <c r="HL84" s="72"/>
      <c r="HM84" s="351"/>
      <c r="HN84" s="345" t="str">
        <f t="shared" si="4591"/>
        <v/>
      </c>
      <c r="HO84" s="344"/>
      <c r="HP84" s="947" t="str">
        <f t="shared" si="4592"/>
        <v/>
      </c>
      <c r="HQ84" s="352"/>
      <c r="HR84" s="72"/>
      <c r="HS84" s="351"/>
      <c r="HT84" s="345" t="str">
        <f t="shared" si="4591"/>
        <v/>
      </c>
      <c r="HU84" s="344"/>
      <c r="HV84" s="947" t="str">
        <f t="shared" si="4593"/>
        <v/>
      </c>
      <c r="HW84" s="352"/>
      <c r="HX84" s="72"/>
      <c r="HY84" s="351"/>
      <c r="HZ84" s="345" t="str">
        <f t="shared" si="4591"/>
        <v/>
      </c>
      <c r="IA84" s="344"/>
      <c r="IB84" s="947" t="str">
        <f t="shared" si="4594"/>
        <v/>
      </c>
      <c r="IC84" s="352"/>
      <c r="ID84" s="72"/>
      <c r="IE84" s="351"/>
      <c r="IF84" s="345" t="str">
        <f t="shared" si="4591"/>
        <v/>
      </c>
      <c r="IG84" s="344"/>
      <c r="IH84" s="947" t="str">
        <f t="shared" si="4595"/>
        <v/>
      </c>
      <c r="II84" s="352"/>
      <c r="IJ84" s="72"/>
      <c r="IK84" s="351"/>
      <c r="IL84" s="345" t="str">
        <f t="shared" si="4591"/>
        <v/>
      </c>
      <c r="IM84" s="344"/>
      <c r="IN84" s="947" t="str">
        <f t="shared" si="4596"/>
        <v/>
      </c>
      <c r="IO84" s="352"/>
      <c r="IP84" s="72"/>
      <c r="IQ84" s="351"/>
      <c r="IR84" s="345" t="str">
        <f t="shared" si="4591"/>
        <v/>
      </c>
      <c r="IS84" s="344"/>
      <c r="IT84" s="947" t="str">
        <f t="shared" si="4597"/>
        <v/>
      </c>
      <c r="IU84" s="352"/>
      <c r="IV84" s="72"/>
      <c r="IW84" s="351"/>
      <c r="IX84" s="345" t="str">
        <f t="shared" si="4591"/>
        <v/>
      </c>
      <c r="IY84" s="344"/>
      <c r="IZ84" s="947" t="str">
        <f t="shared" si="4598"/>
        <v/>
      </c>
      <c r="JA84" s="352"/>
      <c r="JB84" s="72"/>
      <c r="JC84" s="351"/>
      <c r="JD84" s="345" t="str">
        <f t="shared" si="4591"/>
        <v/>
      </c>
      <c r="JE84" s="344"/>
      <c r="JF84" s="947" t="str">
        <f t="shared" si="4599"/>
        <v/>
      </c>
      <c r="JG84" s="352"/>
      <c r="JH84" s="72"/>
      <c r="JI84" s="351"/>
      <c r="JJ84" s="345" t="str">
        <f t="shared" si="4591"/>
        <v/>
      </c>
      <c r="JK84" s="344"/>
      <c r="JL84" s="947" t="str">
        <f t="shared" si="4600"/>
        <v/>
      </c>
      <c r="JM84" s="353"/>
      <c r="JO84" s="351"/>
      <c r="JP84" s="345" t="str">
        <f t="shared" si="4591"/>
        <v/>
      </c>
      <c r="JQ84" s="344"/>
      <c r="JR84" s="947" t="str">
        <f t="shared" si="4601"/>
        <v/>
      </c>
      <c r="JS84" s="353"/>
      <c r="JU84" s="351"/>
      <c r="JV84" s="345" t="str">
        <f t="shared" si="4591"/>
        <v/>
      </c>
      <c r="JW84" s="344"/>
      <c r="JX84" s="947" t="str">
        <f t="shared" si="4602"/>
        <v/>
      </c>
      <c r="JY84" s="353"/>
      <c r="KA84" s="351"/>
      <c r="KB84" s="345" t="str">
        <f t="shared" si="4603"/>
        <v/>
      </c>
      <c r="KC84" s="344"/>
      <c r="KD84" s="947" t="str">
        <f t="shared" si="4604"/>
        <v/>
      </c>
      <c r="KE84" s="353"/>
      <c r="KG84" s="351"/>
      <c r="KH84" s="345" t="str">
        <f t="shared" si="4603"/>
        <v/>
      </c>
      <c r="KI84" s="344"/>
      <c r="KJ84" s="947" t="str">
        <f t="shared" si="4605"/>
        <v/>
      </c>
      <c r="KK84" s="353"/>
      <c r="KM84" s="351"/>
      <c r="KN84" s="345" t="str">
        <f t="shared" si="4603"/>
        <v/>
      </c>
      <c r="KO84" s="344"/>
      <c r="KP84" s="947" t="str">
        <f t="shared" si="4606"/>
        <v/>
      </c>
      <c r="KQ84" s="353"/>
      <c r="KS84" s="351"/>
      <c r="KT84" s="345" t="str">
        <f t="shared" si="4603"/>
        <v/>
      </c>
      <c r="KU84" s="344"/>
      <c r="KV84" s="947" t="str">
        <f t="shared" si="4607"/>
        <v/>
      </c>
      <c r="KW84" s="353"/>
      <c r="KY84" s="351"/>
      <c r="KZ84" s="345" t="str">
        <f t="shared" si="4603"/>
        <v/>
      </c>
      <c r="LA84" s="344"/>
      <c r="LB84" s="947" t="str">
        <f t="shared" si="4608"/>
        <v/>
      </c>
      <c r="LC84" s="353"/>
    </row>
    <row r="85" spans="1:315" s="71" customFormat="1" x14ac:dyDescent="0.2">
      <c r="A85" s="62"/>
      <c r="B85" s="62"/>
      <c r="C85" s="62" t="str">
        <f t="shared" si="4553"/>
        <v/>
      </c>
      <c r="D85" s="62"/>
      <c r="E85" s="62"/>
      <c r="F85" s="62" t="s">
        <v>77</v>
      </c>
      <c r="G85" s="114"/>
      <c r="J85" s="71" t="s">
        <v>5</v>
      </c>
      <c r="K85" s="116"/>
      <c r="L85" s="346">
        <v>402750</v>
      </c>
      <c r="M85" s="930"/>
      <c r="N85" s="347"/>
      <c r="O85" s="348"/>
      <c r="P85" s="349"/>
      <c r="R85" s="345" t="str">
        <f t="shared" si="4554"/>
        <v/>
      </c>
      <c r="S85" s="572"/>
      <c r="T85" s="945">
        <f t="shared" si="4609"/>
        <v>0</v>
      </c>
      <c r="U85" s="350"/>
      <c r="V85" s="349"/>
      <c r="W85" s="296"/>
      <c r="X85" s="345" t="str">
        <f t="shared" si="4555"/>
        <v/>
      </c>
      <c r="Y85" s="572"/>
      <c r="Z85" s="945">
        <f t="shared" si="4556"/>
        <v>0</v>
      </c>
      <c r="AA85" s="350"/>
      <c r="AB85" s="349"/>
      <c r="AC85" s="296"/>
      <c r="AD85" s="345" t="str">
        <f t="shared" si="4555"/>
        <v/>
      </c>
      <c r="AE85" s="572"/>
      <c r="AF85" s="945">
        <f t="shared" si="4557"/>
        <v>0</v>
      </c>
      <c r="AG85" s="350"/>
      <c r="AH85" s="349"/>
      <c r="AI85" s="296"/>
      <c r="AJ85" s="345" t="str">
        <f t="shared" si="4555"/>
        <v/>
      </c>
      <c r="AK85" s="850"/>
      <c r="AL85" s="945" t="str">
        <f t="shared" si="4558"/>
        <v/>
      </c>
      <c r="AM85" s="350"/>
      <c r="AN85" s="349"/>
      <c r="AO85" s="296"/>
      <c r="AP85" s="345" t="str">
        <f t="shared" si="4555"/>
        <v/>
      </c>
      <c r="AQ85" s="850"/>
      <c r="AR85" s="945" t="str">
        <f t="shared" si="4559"/>
        <v/>
      </c>
      <c r="AS85" s="350"/>
      <c r="AT85" s="349"/>
      <c r="AU85" s="296"/>
      <c r="AV85" s="345" t="str">
        <f t="shared" si="4555"/>
        <v/>
      </c>
      <c r="AW85" s="850"/>
      <c r="AX85" s="945" t="str">
        <f t="shared" si="4560"/>
        <v/>
      </c>
      <c r="AY85" s="350"/>
      <c r="AZ85" s="349"/>
      <c r="BA85" s="296"/>
      <c r="BB85" s="345" t="str">
        <f t="shared" si="4555"/>
        <v/>
      </c>
      <c r="BC85" s="850"/>
      <c r="BD85" s="945" t="str">
        <f t="shared" si="4561"/>
        <v/>
      </c>
      <c r="BE85" s="350"/>
      <c r="BF85" s="349"/>
      <c r="BG85" s="296"/>
      <c r="BH85" s="345" t="str">
        <f t="shared" si="4555"/>
        <v/>
      </c>
      <c r="BI85" s="850"/>
      <c r="BJ85" s="945" t="str">
        <f t="shared" si="4562"/>
        <v/>
      </c>
      <c r="BK85" s="350"/>
      <c r="BL85" s="349"/>
      <c r="BM85" s="296"/>
      <c r="BN85" s="345" t="str">
        <f t="shared" si="4555"/>
        <v/>
      </c>
      <c r="BO85" s="850"/>
      <c r="BP85" s="945" t="str">
        <f t="shared" si="4563"/>
        <v/>
      </c>
      <c r="BQ85" s="350"/>
      <c r="BR85" s="349"/>
      <c r="BS85" s="296"/>
      <c r="BT85" s="345" t="str">
        <f t="shared" si="4555"/>
        <v/>
      </c>
      <c r="BU85" s="850"/>
      <c r="BV85" s="945" t="str">
        <f t="shared" si="4564"/>
        <v/>
      </c>
      <c r="BW85" s="350"/>
      <c r="BX85" s="72"/>
      <c r="BY85" s="351"/>
      <c r="BZ85" s="345" t="str">
        <f t="shared" si="4555"/>
        <v/>
      </c>
      <c r="CA85" s="344"/>
      <c r="CB85" s="947" t="str">
        <f t="shared" si="4565"/>
        <v/>
      </c>
      <c r="CC85" s="352"/>
      <c r="CD85" s="72"/>
      <c r="CE85" s="351"/>
      <c r="CF85" s="345" t="str">
        <f t="shared" si="4555"/>
        <v/>
      </c>
      <c r="CG85" s="344"/>
      <c r="CH85" s="947" t="str">
        <f t="shared" si="4566"/>
        <v/>
      </c>
      <c r="CI85" s="352"/>
      <c r="CJ85" s="72"/>
      <c r="CK85" s="351"/>
      <c r="CL85" s="345" t="str">
        <f t="shared" si="4567"/>
        <v/>
      </c>
      <c r="CM85" s="344"/>
      <c r="CN85" s="947" t="str">
        <f t="shared" si="4568"/>
        <v/>
      </c>
      <c r="CO85" s="352"/>
      <c r="CP85" s="72"/>
      <c r="CQ85" s="351"/>
      <c r="CR85" s="345" t="str">
        <f t="shared" si="4567"/>
        <v/>
      </c>
      <c r="CS85" s="344"/>
      <c r="CT85" s="947" t="str">
        <f t="shared" si="4569"/>
        <v/>
      </c>
      <c r="CU85" s="352"/>
      <c r="CV85" s="72"/>
      <c r="CW85" s="351"/>
      <c r="CX85" s="345" t="str">
        <f t="shared" si="4567"/>
        <v/>
      </c>
      <c r="CY85" s="344"/>
      <c r="CZ85" s="947" t="str">
        <f t="shared" si="4570"/>
        <v/>
      </c>
      <c r="DA85" s="352"/>
      <c r="DB85" s="72"/>
      <c r="DC85" s="351"/>
      <c r="DD85" s="345" t="str">
        <f t="shared" si="4567"/>
        <v/>
      </c>
      <c r="DE85" s="344"/>
      <c r="DF85" s="947" t="str">
        <f t="shared" si="4571"/>
        <v/>
      </c>
      <c r="DG85" s="352"/>
      <c r="DH85" s="72"/>
      <c r="DI85" s="351"/>
      <c r="DJ85" s="345" t="str">
        <f t="shared" si="4567"/>
        <v/>
      </c>
      <c r="DK85" s="344"/>
      <c r="DL85" s="947" t="str">
        <f t="shared" si="4572"/>
        <v/>
      </c>
      <c r="DM85" s="352"/>
      <c r="DN85" s="72"/>
      <c r="DO85" s="351"/>
      <c r="DP85" s="345" t="str">
        <f t="shared" si="4567"/>
        <v/>
      </c>
      <c r="DQ85" s="344"/>
      <c r="DR85" s="947" t="str">
        <f t="shared" si="4573"/>
        <v/>
      </c>
      <c r="DS85" s="352"/>
      <c r="DT85" s="72"/>
      <c r="DU85" s="351"/>
      <c r="DV85" s="345" t="str">
        <f t="shared" si="4567"/>
        <v/>
      </c>
      <c r="DW85" s="344"/>
      <c r="DX85" s="947" t="str">
        <f t="shared" si="4574"/>
        <v/>
      </c>
      <c r="DY85" s="352"/>
      <c r="DZ85" s="72"/>
      <c r="EA85" s="351"/>
      <c r="EB85" s="345" t="str">
        <f t="shared" si="4567"/>
        <v/>
      </c>
      <c r="EC85" s="344"/>
      <c r="ED85" s="947" t="str">
        <f t="shared" si="4575"/>
        <v/>
      </c>
      <c r="EE85" s="352"/>
      <c r="EF85" s="72"/>
      <c r="EG85" s="351"/>
      <c r="EH85" s="345" t="str">
        <f t="shared" si="4567"/>
        <v/>
      </c>
      <c r="EI85" s="344"/>
      <c r="EJ85" s="947" t="str">
        <f t="shared" si="4576"/>
        <v/>
      </c>
      <c r="EK85" s="352"/>
      <c r="EL85" s="72"/>
      <c r="EM85" s="351"/>
      <c r="EN85" s="345" t="str">
        <f t="shared" si="4567"/>
        <v/>
      </c>
      <c r="EO85" s="344"/>
      <c r="EP85" s="947" t="str">
        <f t="shared" si="4577"/>
        <v/>
      </c>
      <c r="EQ85" s="352"/>
      <c r="ER85" s="72"/>
      <c r="ES85" s="351"/>
      <c r="ET85" s="345" t="str">
        <f t="shared" si="4567"/>
        <v/>
      </c>
      <c r="EU85" s="344"/>
      <c r="EV85" s="947" t="str">
        <f t="shared" si="4578"/>
        <v/>
      </c>
      <c r="EW85" s="352"/>
      <c r="EX85" s="72"/>
      <c r="EY85" s="351"/>
      <c r="EZ85" s="345" t="str">
        <f t="shared" si="4579"/>
        <v/>
      </c>
      <c r="FA85" s="344"/>
      <c r="FB85" s="947" t="str">
        <f t="shared" si="4580"/>
        <v/>
      </c>
      <c r="FC85" s="352"/>
      <c r="FD85" s="72"/>
      <c r="FE85" s="351"/>
      <c r="FF85" s="345" t="str">
        <f t="shared" si="4579"/>
        <v/>
      </c>
      <c r="FG85" s="344"/>
      <c r="FH85" s="947" t="str">
        <f t="shared" si="4581"/>
        <v/>
      </c>
      <c r="FI85" s="352"/>
      <c r="FJ85" s="72"/>
      <c r="FK85" s="351"/>
      <c r="FL85" s="345" t="str">
        <f t="shared" si="4579"/>
        <v/>
      </c>
      <c r="FM85" s="344"/>
      <c r="FN85" s="947" t="str">
        <f t="shared" si="4582"/>
        <v/>
      </c>
      <c r="FO85" s="352"/>
      <c r="FP85" s="72"/>
      <c r="FQ85" s="351"/>
      <c r="FR85" s="345" t="str">
        <f t="shared" si="4579"/>
        <v/>
      </c>
      <c r="FS85" s="344"/>
      <c r="FT85" s="947" t="str">
        <f t="shared" si="4583"/>
        <v/>
      </c>
      <c r="FU85" s="352"/>
      <c r="FV85" s="72"/>
      <c r="FW85" s="351"/>
      <c r="FX85" s="345" t="str">
        <f t="shared" si="4579"/>
        <v/>
      </c>
      <c r="FY85" s="344"/>
      <c r="FZ85" s="947" t="str">
        <f t="shared" si="4584"/>
        <v/>
      </c>
      <c r="GA85" s="352"/>
      <c r="GB85" s="72"/>
      <c r="GC85" s="351"/>
      <c r="GD85" s="345" t="str">
        <f t="shared" si="4579"/>
        <v/>
      </c>
      <c r="GE85" s="344"/>
      <c r="GF85" s="947" t="str">
        <f t="shared" si="4585"/>
        <v/>
      </c>
      <c r="GG85" s="352"/>
      <c r="GH85" s="72"/>
      <c r="GI85" s="351"/>
      <c r="GJ85" s="345" t="str">
        <f t="shared" si="4579"/>
        <v/>
      </c>
      <c r="GK85" s="344"/>
      <c r="GL85" s="947" t="str">
        <f t="shared" si="4586"/>
        <v/>
      </c>
      <c r="GM85" s="352"/>
      <c r="GN85" s="72"/>
      <c r="GO85" s="351"/>
      <c r="GP85" s="345" t="str">
        <f t="shared" si="4579"/>
        <v/>
      </c>
      <c r="GQ85" s="344"/>
      <c r="GR85" s="947" t="str">
        <f t="shared" si="4587"/>
        <v/>
      </c>
      <c r="GS85" s="352"/>
      <c r="GT85" s="72"/>
      <c r="GU85" s="351"/>
      <c r="GV85" s="345" t="str">
        <f t="shared" si="4579"/>
        <v/>
      </c>
      <c r="GW85" s="344"/>
      <c r="GX85" s="947" t="str">
        <f t="shared" si="4588"/>
        <v/>
      </c>
      <c r="GY85" s="352"/>
      <c r="GZ85" s="72"/>
      <c r="HA85" s="351"/>
      <c r="HB85" s="345" t="str">
        <f t="shared" si="4579"/>
        <v/>
      </c>
      <c r="HC85" s="344"/>
      <c r="HD85" s="947" t="str">
        <f t="shared" si="4589"/>
        <v/>
      </c>
      <c r="HE85" s="352"/>
      <c r="HF85" s="72"/>
      <c r="HG85" s="351"/>
      <c r="HH85" s="345" t="str">
        <f t="shared" si="4579"/>
        <v/>
      </c>
      <c r="HI85" s="344"/>
      <c r="HJ85" s="947" t="str">
        <f t="shared" si="4590"/>
        <v/>
      </c>
      <c r="HK85" s="352"/>
      <c r="HL85" s="72"/>
      <c r="HM85" s="351"/>
      <c r="HN85" s="345" t="str">
        <f t="shared" si="4591"/>
        <v/>
      </c>
      <c r="HO85" s="344"/>
      <c r="HP85" s="947" t="str">
        <f t="shared" si="4592"/>
        <v/>
      </c>
      <c r="HQ85" s="352"/>
      <c r="HR85" s="72"/>
      <c r="HS85" s="351"/>
      <c r="HT85" s="345" t="str">
        <f t="shared" si="4591"/>
        <v/>
      </c>
      <c r="HU85" s="344"/>
      <c r="HV85" s="947" t="str">
        <f t="shared" si="4593"/>
        <v/>
      </c>
      <c r="HW85" s="352"/>
      <c r="HX85" s="72"/>
      <c r="HY85" s="351"/>
      <c r="HZ85" s="345" t="str">
        <f t="shared" si="4591"/>
        <v/>
      </c>
      <c r="IA85" s="344"/>
      <c r="IB85" s="947" t="str">
        <f t="shared" si="4594"/>
        <v/>
      </c>
      <c r="IC85" s="352"/>
      <c r="ID85" s="72"/>
      <c r="IE85" s="351"/>
      <c r="IF85" s="345" t="str">
        <f t="shared" si="4591"/>
        <v/>
      </c>
      <c r="IG85" s="344"/>
      <c r="IH85" s="947" t="str">
        <f t="shared" si="4595"/>
        <v/>
      </c>
      <c r="II85" s="352"/>
      <c r="IJ85" s="72"/>
      <c r="IK85" s="351"/>
      <c r="IL85" s="345" t="str">
        <f t="shared" si="4591"/>
        <v/>
      </c>
      <c r="IM85" s="344"/>
      <c r="IN85" s="947" t="str">
        <f t="shared" si="4596"/>
        <v/>
      </c>
      <c r="IO85" s="352"/>
      <c r="IP85" s="72"/>
      <c r="IQ85" s="351"/>
      <c r="IR85" s="345" t="str">
        <f t="shared" si="4591"/>
        <v/>
      </c>
      <c r="IS85" s="344"/>
      <c r="IT85" s="947" t="str">
        <f t="shared" si="4597"/>
        <v/>
      </c>
      <c r="IU85" s="352"/>
      <c r="IV85" s="72"/>
      <c r="IW85" s="351"/>
      <c r="IX85" s="345" t="str">
        <f t="shared" si="4591"/>
        <v/>
      </c>
      <c r="IY85" s="344"/>
      <c r="IZ85" s="947" t="str">
        <f t="shared" si="4598"/>
        <v/>
      </c>
      <c r="JA85" s="352"/>
      <c r="JB85" s="72"/>
      <c r="JC85" s="351"/>
      <c r="JD85" s="345" t="str">
        <f t="shared" si="4591"/>
        <v/>
      </c>
      <c r="JE85" s="344"/>
      <c r="JF85" s="947" t="str">
        <f t="shared" si="4599"/>
        <v/>
      </c>
      <c r="JG85" s="352"/>
      <c r="JH85" s="72"/>
      <c r="JI85" s="351"/>
      <c r="JJ85" s="345" t="str">
        <f t="shared" si="4591"/>
        <v/>
      </c>
      <c r="JK85" s="344"/>
      <c r="JL85" s="947" t="str">
        <f t="shared" si="4600"/>
        <v/>
      </c>
      <c r="JM85" s="353"/>
      <c r="JO85" s="351"/>
      <c r="JP85" s="345" t="str">
        <f t="shared" si="4591"/>
        <v/>
      </c>
      <c r="JQ85" s="344"/>
      <c r="JR85" s="947" t="str">
        <f t="shared" si="4601"/>
        <v/>
      </c>
      <c r="JS85" s="353"/>
      <c r="JU85" s="351"/>
      <c r="JV85" s="345" t="str">
        <f t="shared" si="4591"/>
        <v/>
      </c>
      <c r="JW85" s="344"/>
      <c r="JX85" s="947" t="str">
        <f t="shared" si="4602"/>
        <v/>
      </c>
      <c r="JY85" s="353"/>
      <c r="KA85" s="351"/>
      <c r="KB85" s="345" t="str">
        <f t="shared" si="4603"/>
        <v/>
      </c>
      <c r="KC85" s="344"/>
      <c r="KD85" s="947" t="str">
        <f t="shared" si="4604"/>
        <v/>
      </c>
      <c r="KE85" s="353"/>
      <c r="KG85" s="351"/>
      <c r="KH85" s="345" t="str">
        <f t="shared" si="4603"/>
        <v/>
      </c>
      <c r="KI85" s="344"/>
      <c r="KJ85" s="947" t="str">
        <f t="shared" si="4605"/>
        <v/>
      </c>
      <c r="KK85" s="353"/>
      <c r="KM85" s="351"/>
      <c r="KN85" s="345" t="str">
        <f t="shared" si="4603"/>
        <v/>
      </c>
      <c r="KO85" s="344"/>
      <c r="KP85" s="947" t="str">
        <f t="shared" si="4606"/>
        <v/>
      </c>
      <c r="KQ85" s="353"/>
      <c r="KS85" s="351"/>
      <c r="KT85" s="345" t="str">
        <f t="shared" si="4603"/>
        <v/>
      </c>
      <c r="KU85" s="344"/>
      <c r="KV85" s="947" t="str">
        <f t="shared" si="4607"/>
        <v/>
      </c>
      <c r="KW85" s="353"/>
      <c r="KY85" s="351"/>
      <c r="KZ85" s="345" t="str">
        <f t="shared" si="4603"/>
        <v/>
      </c>
      <c r="LA85" s="344"/>
      <c r="LB85" s="947" t="str">
        <f t="shared" si="4608"/>
        <v/>
      </c>
      <c r="LC85" s="353"/>
    </row>
    <row r="86" spans="1:315" s="71" customFormat="1" x14ac:dyDescent="0.2">
      <c r="A86" s="62"/>
      <c r="B86" s="62"/>
      <c r="C86" s="62" t="str">
        <f t="shared" si="4553"/>
        <v/>
      </c>
      <c r="D86" s="62"/>
      <c r="E86" s="62"/>
      <c r="F86" s="62" t="s">
        <v>77</v>
      </c>
      <c r="G86" s="114"/>
      <c r="J86" s="71" t="s">
        <v>6</v>
      </c>
      <c r="K86" s="116"/>
      <c r="L86" s="346">
        <v>405150</v>
      </c>
      <c r="M86" s="930"/>
      <c r="N86" s="347"/>
      <c r="O86" s="348"/>
      <c r="P86" s="349"/>
      <c r="R86" s="345" t="str">
        <f t="shared" si="4554"/>
        <v/>
      </c>
      <c r="S86" s="572"/>
      <c r="T86" s="945">
        <f t="shared" si="4609"/>
        <v>0</v>
      </c>
      <c r="U86" s="350"/>
      <c r="V86" s="349"/>
      <c r="W86" s="296"/>
      <c r="X86" s="345" t="str">
        <f t="shared" si="4555"/>
        <v/>
      </c>
      <c r="Y86" s="572"/>
      <c r="Z86" s="945">
        <f t="shared" si="4556"/>
        <v>0</v>
      </c>
      <c r="AA86" s="350"/>
      <c r="AB86" s="349"/>
      <c r="AC86" s="296"/>
      <c r="AD86" s="345" t="str">
        <f t="shared" si="4555"/>
        <v/>
      </c>
      <c r="AE86" s="572"/>
      <c r="AF86" s="945">
        <f t="shared" si="4557"/>
        <v>0</v>
      </c>
      <c r="AG86" s="350"/>
      <c r="AH86" s="349"/>
      <c r="AI86" s="296"/>
      <c r="AJ86" s="345" t="str">
        <f t="shared" si="4555"/>
        <v/>
      </c>
      <c r="AK86" s="850"/>
      <c r="AL86" s="945" t="str">
        <f t="shared" si="4558"/>
        <v/>
      </c>
      <c r="AM86" s="350"/>
      <c r="AN86" s="349"/>
      <c r="AO86" s="296"/>
      <c r="AP86" s="345" t="str">
        <f t="shared" si="4555"/>
        <v/>
      </c>
      <c r="AQ86" s="850"/>
      <c r="AR86" s="945" t="str">
        <f t="shared" si="4559"/>
        <v/>
      </c>
      <c r="AS86" s="350"/>
      <c r="AT86" s="349"/>
      <c r="AU86" s="296"/>
      <c r="AV86" s="345" t="str">
        <f t="shared" si="4555"/>
        <v/>
      </c>
      <c r="AW86" s="850"/>
      <c r="AX86" s="945" t="str">
        <f t="shared" si="4560"/>
        <v/>
      </c>
      <c r="AY86" s="350"/>
      <c r="AZ86" s="349"/>
      <c r="BA86" s="296"/>
      <c r="BB86" s="345" t="str">
        <f t="shared" si="4555"/>
        <v/>
      </c>
      <c r="BC86" s="850"/>
      <c r="BD86" s="945" t="str">
        <f t="shared" si="4561"/>
        <v/>
      </c>
      <c r="BE86" s="350"/>
      <c r="BF86" s="349"/>
      <c r="BG86" s="296"/>
      <c r="BH86" s="345" t="str">
        <f t="shared" si="4555"/>
        <v/>
      </c>
      <c r="BI86" s="850"/>
      <c r="BJ86" s="945" t="str">
        <f t="shared" si="4562"/>
        <v/>
      </c>
      <c r="BK86" s="350"/>
      <c r="BL86" s="349"/>
      <c r="BM86" s="296"/>
      <c r="BN86" s="345" t="str">
        <f t="shared" si="4555"/>
        <v/>
      </c>
      <c r="BO86" s="850"/>
      <c r="BP86" s="945" t="str">
        <f t="shared" si="4563"/>
        <v/>
      </c>
      <c r="BQ86" s="350"/>
      <c r="BR86" s="349"/>
      <c r="BS86" s="296"/>
      <c r="BT86" s="345" t="str">
        <f t="shared" si="4555"/>
        <v/>
      </c>
      <c r="BU86" s="850"/>
      <c r="BV86" s="945" t="str">
        <f t="shared" si="4564"/>
        <v/>
      </c>
      <c r="BW86" s="350"/>
      <c r="BX86" s="72"/>
      <c r="BY86" s="351"/>
      <c r="BZ86" s="345" t="str">
        <f t="shared" si="4555"/>
        <v/>
      </c>
      <c r="CA86" s="344"/>
      <c r="CB86" s="947" t="str">
        <f t="shared" si="4565"/>
        <v/>
      </c>
      <c r="CC86" s="352"/>
      <c r="CD86" s="72"/>
      <c r="CE86" s="351"/>
      <c r="CF86" s="345" t="str">
        <f t="shared" si="4555"/>
        <v/>
      </c>
      <c r="CG86" s="344"/>
      <c r="CH86" s="947" t="str">
        <f t="shared" si="4566"/>
        <v/>
      </c>
      <c r="CI86" s="352"/>
      <c r="CJ86" s="72"/>
      <c r="CK86" s="351"/>
      <c r="CL86" s="345" t="str">
        <f t="shared" si="4567"/>
        <v/>
      </c>
      <c r="CM86" s="344"/>
      <c r="CN86" s="947" t="str">
        <f t="shared" si="4568"/>
        <v/>
      </c>
      <c r="CO86" s="352"/>
      <c r="CP86" s="72"/>
      <c r="CQ86" s="351"/>
      <c r="CR86" s="345" t="str">
        <f t="shared" si="4567"/>
        <v/>
      </c>
      <c r="CS86" s="344"/>
      <c r="CT86" s="947" t="str">
        <f t="shared" si="4569"/>
        <v/>
      </c>
      <c r="CU86" s="352"/>
      <c r="CV86" s="72"/>
      <c r="CW86" s="351"/>
      <c r="CX86" s="345" t="str">
        <f t="shared" si="4567"/>
        <v/>
      </c>
      <c r="CY86" s="344"/>
      <c r="CZ86" s="947" t="str">
        <f t="shared" si="4570"/>
        <v/>
      </c>
      <c r="DA86" s="352"/>
      <c r="DB86" s="72"/>
      <c r="DC86" s="351"/>
      <c r="DD86" s="345" t="str">
        <f t="shared" si="4567"/>
        <v/>
      </c>
      <c r="DE86" s="344"/>
      <c r="DF86" s="947" t="str">
        <f t="shared" si="4571"/>
        <v/>
      </c>
      <c r="DG86" s="352"/>
      <c r="DH86" s="72"/>
      <c r="DI86" s="351"/>
      <c r="DJ86" s="345" t="str">
        <f t="shared" si="4567"/>
        <v/>
      </c>
      <c r="DK86" s="344"/>
      <c r="DL86" s="947" t="str">
        <f t="shared" si="4572"/>
        <v/>
      </c>
      <c r="DM86" s="352"/>
      <c r="DN86" s="72"/>
      <c r="DO86" s="351"/>
      <c r="DP86" s="345" t="str">
        <f t="shared" si="4567"/>
        <v/>
      </c>
      <c r="DQ86" s="344"/>
      <c r="DR86" s="947" t="str">
        <f t="shared" si="4573"/>
        <v/>
      </c>
      <c r="DS86" s="352"/>
      <c r="DT86" s="72"/>
      <c r="DU86" s="351"/>
      <c r="DV86" s="345" t="str">
        <f t="shared" si="4567"/>
        <v/>
      </c>
      <c r="DW86" s="344"/>
      <c r="DX86" s="947" t="str">
        <f t="shared" si="4574"/>
        <v/>
      </c>
      <c r="DY86" s="352"/>
      <c r="DZ86" s="72"/>
      <c r="EA86" s="351"/>
      <c r="EB86" s="345" t="str">
        <f t="shared" si="4567"/>
        <v/>
      </c>
      <c r="EC86" s="344"/>
      <c r="ED86" s="947" t="str">
        <f t="shared" si="4575"/>
        <v/>
      </c>
      <c r="EE86" s="352"/>
      <c r="EF86" s="72"/>
      <c r="EG86" s="351"/>
      <c r="EH86" s="345" t="str">
        <f t="shared" si="4567"/>
        <v/>
      </c>
      <c r="EI86" s="344"/>
      <c r="EJ86" s="947" t="str">
        <f t="shared" si="4576"/>
        <v/>
      </c>
      <c r="EK86" s="352"/>
      <c r="EL86" s="72"/>
      <c r="EM86" s="351"/>
      <c r="EN86" s="345" t="str">
        <f t="shared" si="4567"/>
        <v/>
      </c>
      <c r="EO86" s="344"/>
      <c r="EP86" s="947" t="str">
        <f t="shared" si="4577"/>
        <v/>
      </c>
      <c r="EQ86" s="352"/>
      <c r="ER86" s="72"/>
      <c r="ES86" s="351"/>
      <c r="ET86" s="345" t="str">
        <f t="shared" si="4567"/>
        <v/>
      </c>
      <c r="EU86" s="344"/>
      <c r="EV86" s="947" t="str">
        <f t="shared" si="4578"/>
        <v/>
      </c>
      <c r="EW86" s="352"/>
      <c r="EX86" s="72"/>
      <c r="EY86" s="351"/>
      <c r="EZ86" s="345" t="str">
        <f t="shared" si="4579"/>
        <v/>
      </c>
      <c r="FA86" s="344"/>
      <c r="FB86" s="947" t="str">
        <f t="shared" si="4580"/>
        <v/>
      </c>
      <c r="FC86" s="352"/>
      <c r="FD86" s="72"/>
      <c r="FE86" s="351"/>
      <c r="FF86" s="345" t="str">
        <f t="shared" si="4579"/>
        <v/>
      </c>
      <c r="FG86" s="344"/>
      <c r="FH86" s="947" t="str">
        <f t="shared" si="4581"/>
        <v/>
      </c>
      <c r="FI86" s="352"/>
      <c r="FJ86" s="72"/>
      <c r="FK86" s="351"/>
      <c r="FL86" s="345" t="str">
        <f t="shared" si="4579"/>
        <v/>
      </c>
      <c r="FM86" s="344"/>
      <c r="FN86" s="947" t="str">
        <f t="shared" si="4582"/>
        <v/>
      </c>
      <c r="FO86" s="352"/>
      <c r="FP86" s="72"/>
      <c r="FQ86" s="351"/>
      <c r="FR86" s="345" t="str">
        <f t="shared" si="4579"/>
        <v/>
      </c>
      <c r="FS86" s="344"/>
      <c r="FT86" s="947" t="str">
        <f t="shared" si="4583"/>
        <v/>
      </c>
      <c r="FU86" s="352"/>
      <c r="FV86" s="72"/>
      <c r="FW86" s="351"/>
      <c r="FX86" s="345" t="str">
        <f t="shared" si="4579"/>
        <v/>
      </c>
      <c r="FY86" s="344"/>
      <c r="FZ86" s="947" t="str">
        <f t="shared" si="4584"/>
        <v/>
      </c>
      <c r="GA86" s="352"/>
      <c r="GB86" s="72"/>
      <c r="GC86" s="351"/>
      <c r="GD86" s="345" t="str">
        <f t="shared" si="4579"/>
        <v/>
      </c>
      <c r="GE86" s="344"/>
      <c r="GF86" s="947" t="str">
        <f t="shared" si="4585"/>
        <v/>
      </c>
      <c r="GG86" s="352"/>
      <c r="GH86" s="72"/>
      <c r="GI86" s="351"/>
      <c r="GJ86" s="345" t="str">
        <f t="shared" si="4579"/>
        <v/>
      </c>
      <c r="GK86" s="344"/>
      <c r="GL86" s="947" t="str">
        <f t="shared" si="4586"/>
        <v/>
      </c>
      <c r="GM86" s="352"/>
      <c r="GN86" s="72"/>
      <c r="GO86" s="351"/>
      <c r="GP86" s="345" t="str">
        <f t="shared" si="4579"/>
        <v/>
      </c>
      <c r="GQ86" s="344"/>
      <c r="GR86" s="947" t="str">
        <f t="shared" si="4587"/>
        <v/>
      </c>
      <c r="GS86" s="352"/>
      <c r="GT86" s="72"/>
      <c r="GU86" s="351"/>
      <c r="GV86" s="345" t="str">
        <f t="shared" si="4579"/>
        <v/>
      </c>
      <c r="GW86" s="344"/>
      <c r="GX86" s="947" t="str">
        <f t="shared" si="4588"/>
        <v/>
      </c>
      <c r="GY86" s="352"/>
      <c r="GZ86" s="72"/>
      <c r="HA86" s="351"/>
      <c r="HB86" s="345" t="str">
        <f t="shared" si="4579"/>
        <v/>
      </c>
      <c r="HC86" s="344"/>
      <c r="HD86" s="947" t="str">
        <f t="shared" si="4589"/>
        <v/>
      </c>
      <c r="HE86" s="352"/>
      <c r="HF86" s="72"/>
      <c r="HG86" s="351"/>
      <c r="HH86" s="345" t="str">
        <f t="shared" si="4579"/>
        <v/>
      </c>
      <c r="HI86" s="344"/>
      <c r="HJ86" s="947" t="str">
        <f t="shared" si="4590"/>
        <v/>
      </c>
      <c r="HK86" s="352"/>
      <c r="HL86" s="72"/>
      <c r="HM86" s="351"/>
      <c r="HN86" s="345" t="str">
        <f t="shared" si="4591"/>
        <v/>
      </c>
      <c r="HO86" s="344"/>
      <c r="HP86" s="947" t="str">
        <f t="shared" si="4592"/>
        <v/>
      </c>
      <c r="HQ86" s="352"/>
      <c r="HR86" s="72"/>
      <c r="HS86" s="351"/>
      <c r="HT86" s="345" t="str">
        <f t="shared" si="4591"/>
        <v/>
      </c>
      <c r="HU86" s="344"/>
      <c r="HV86" s="947" t="str">
        <f t="shared" si="4593"/>
        <v/>
      </c>
      <c r="HW86" s="352"/>
      <c r="HX86" s="72"/>
      <c r="HY86" s="351"/>
      <c r="HZ86" s="345" t="str">
        <f t="shared" si="4591"/>
        <v/>
      </c>
      <c r="IA86" s="344"/>
      <c r="IB86" s="947" t="str">
        <f t="shared" si="4594"/>
        <v/>
      </c>
      <c r="IC86" s="352"/>
      <c r="ID86" s="72"/>
      <c r="IE86" s="351"/>
      <c r="IF86" s="345" t="str">
        <f t="shared" si="4591"/>
        <v/>
      </c>
      <c r="IG86" s="344"/>
      <c r="IH86" s="947" t="str">
        <f t="shared" si="4595"/>
        <v/>
      </c>
      <c r="II86" s="352"/>
      <c r="IJ86" s="72"/>
      <c r="IK86" s="351"/>
      <c r="IL86" s="345" t="str">
        <f t="shared" si="4591"/>
        <v/>
      </c>
      <c r="IM86" s="344"/>
      <c r="IN86" s="947" t="str">
        <f t="shared" si="4596"/>
        <v/>
      </c>
      <c r="IO86" s="352"/>
      <c r="IP86" s="72"/>
      <c r="IQ86" s="351"/>
      <c r="IR86" s="345" t="str">
        <f t="shared" si="4591"/>
        <v/>
      </c>
      <c r="IS86" s="344"/>
      <c r="IT86" s="947" t="str">
        <f t="shared" si="4597"/>
        <v/>
      </c>
      <c r="IU86" s="352"/>
      <c r="IV86" s="72"/>
      <c r="IW86" s="351"/>
      <c r="IX86" s="345" t="str">
        <f t="shared" si="4591"/>
        <v/>
      </c>
      <c r="IY86" s="344"/>
      <c r="IZ86" s="947" t="str">
        <f t="shared" si="4598"/>
        <v/>
      </c>
      <c r="JA86" s="352"/>
      <c r="JB86" s="72"/>
      <c r="JC86" s="351"/>
      <c r="JD86" s="345" t="str">
        <f t="shared" si="4591"/>
        <v/>
      </c>
      <c r="JE86" s="344"/>
      <c r="JF86" s="947" t="str">
        <f t="shared" si="4599"/>
        <v/>
      </c>
      <c r="JG86" s="352"/>
      <c r="JH86" s="72"/>
      <c r="JI86" s="351"/>
      <c r="JJ86" s="345" t="str">
        <f t="shared" si="4591"/>
        <v/>
      </c>
      <c r="JK86" s="344"/>
      <c r="JL86" s="947" t="str">
        <f t="shared" si="4600"/>
        <v/>
      </c>
      <c r="JM86" s="353"/>
      <c r="JO86" s="351"/>
      <c r="JP86" s="345" t="str">
        <f t="shared" si="4591"/>
        <v/>
      </c>
      <c r="JQ86" s="344"/>
      <c r="JR86" s="947" t="str">
        <f t="shared" si="4601"/>
        <v/>
      </c>
      <c r="JS86" s="353"/>
      <c r="JU86" s="351"/>
      <c r="JV86" s="345" t="str">
        <f t="shared" si="4591"/>
        <v/>
      </c>
      <c r="JW86" s="344"/>
      <c r="JX86" s="947" t="str">
        <f t="shared" si="4602"/>
        <v/>
      </c>
      <c r="JY86" s="353"/>
      <c r="KA86" s="351"/>
      <c r="KB86" s="345" t="str">
        <f t="shared" si="4603"/>
        <v/>
      </c>
      <c r="KC86" s="344"/>
      <c r="KD86" s="947" t="str">
        <f t="shared" si="4604"/>
        <v/>
      </c>
      <c r="KE86" s="353"/>
      <c r="KG86" s="351"/>
      <c r="KH86" s="345" t="str">
        <f t="shared" si="4603"/>
        <v/>
      </c>
      <c r="KI86" s="344"/>
      <c r="KJ86" s="947" t="str">
        <f t="shared" si="4605"/>
        <v/>
      </c>
      <c r="KK86" s="353"/>
      <c r="KM86" s="351"/>
      <c r="KN86" s="345" t="str">
        <f t="shared" si="4603"/>
        <v/>
      </c>
      <c r="KO86" s="344"/>
      <c r="KP86" s="947" t="str">
        <f t="shared" si="4606"/>
        <v/>
      </c>
      <c r="KQ86" s="353"/>
      <c r="KS86" s="351"/>
      <c r="KT86" s="345" t="str">
        <f t="shared" si="4603"/>
        <v/>
      </c>
      <c r="KU86" s="344"/>
      <c r="KV86" s="947" t="str">
        <f t="shared" si="4607"/>
        <v/>
      </c>
      <c r="KW86" s="353"/>
      <c r="KY86" s="351"/>
      <c r="KZ86" s="345" t="str">
        <f t="shared" si="4603"/>
        <v/>
      </c>
      <c r="LA86" s="344"/>
      <c r="LB86" s="947" t="str">
        <f t="shared" si="4608"/>
        <v/>
      </c>
      <c r="LC86" s="353"/>
    </row>
    <row r="87" spans="1:315" s="71" customFormat="1" x14ac:dyDescent="0.2">
      <c r="A87" s="62"/>
      <c r="B87" s="62"/>
      <c r="C87" s="62" t="str">
        <f t="shared" si="4553"/>
        <v/>
      </c>
      <c r="D87" s="62"/>
      <c r="E87" s="62"/>
      <c r="F87" s="62" t="s">
        <v>77</v>
      </c>
      <c r="G87" s="114"/>
      <c r="J87" s="71" t="s">
        <v>7</v>
      </c>
      <c r="K87" s="116"/>
      <c r="L87" s="346">
        <v>402200</v>
      </c>
      <c r="M87" s="930"/>
      <c r="N87" s="347"/>
      <c r="O87" s="348"/>
      <c r="P87" s="349"/>
      <c r="R87" s="345" t="str">
        <f t="shared" si="4554"/>
        <v/>
      </c>
      <c r="S87" s="572"/>
      <c r="T87" s="945">
        <f t="shared" si="4609"/>
        <v>0</v>
      </c>
      <c r="U87" s="350"/>
      <c r="V87" s="349"/>
      <c r="W87" s="296"/>
      <c r="X87" s="345" t="str">
        <f t="shared" si="4555"/>
        <v/>
      </c>
      <c r="Y87" s="572"/>
      <c r="Z87" s="945">
        <f t="shared" si="4556"/>
        <v>0</v>
      </c>
      <c r="AA87" s="350"/>
      <c r="AB87" s="349"/>
      <c r="AC87" s="296"/>
      <c r="AD87" s="345" t="str">
        <f t="shared" si="4555"/>
        <v/>
      </c>
      <c r="AE87" s="572"/>
      <c r="AF87" s="945">
        <f t="shared" si="4557"/>
        <v>0</v>
      </c>
      <c r="AG87" s="350"/>
      <c r="AH87" s="349"/>
      <c r="AI87" s="296"/>
      <c r="AJ87" s="345" t="str">
        <f t="shared" si="4555"/>
        <v/>
      </c>
      <c r="AK87" s="850"/>
      <c r="AL87" s="945" t="str">
        <f t="shared" si="4558"/>
        <v/>
      </c>
      <c r="AM87" s="350"/>
      <c r="AN87" s="349"/>
      <c r="AO87" s="296"/>
      <c r="AP87" s="345" t="str">
        <f t="shared" si="4555"/>
        <v/>
      </c>
      <c r="AQ87" s="850"/>
      <c r="AR87" s="945" t="str">
        <f t="shared" si="4559"/>
        <v/>
      </c>
      <c r="AS87" s="350"/>
      <c r="AT87" s="349"/>
      <c r="AU87" s="296"/>
      <c r="AV87" s="345" t="str">
        <f t="shared" si="4555"/>
        <v/>
      </c>
      <c r="AW87" s="850"/>
      <c r="AX87" s="945" t="str">
        <f t="shared" si="4560"/>
        <v/>
      </c>
      <c r="AY87" s="350"/>
      <c r="AZ87" s="349"/>
      <c r="BA87" s="296"/>
      <c r="BB87" s="345" t="str">
        <f t="shared" si="4555"/>
        <v/>
      </c>
      <c r="BC87" s="850"/>
      <c r="BD87" s="945" t="str">
        <f t="shared" si="4561"/>
        <v/>
      </c>
      <c r="BE87" s="350"/>
      <c r="BF87" s="349"/>
      <c r="BG87" s="296"/>
      <c r="BH87" s="345" t="str">
        <f t="shared" si="4555"/>
        <v/>
      </c>
      <c r="BI87" s="850"/>
      <c r="BJ87" s="945" t="str">
        <f t="shared" si="4562"/>
        <v/>
      </c>
      <c r="BK87" s="350"/>
      <c r="BL87" s="349"/>
      <c r="BM87" s="296"/>
      <c r="BN87" s="345" t="str">
        <f t="shared" si="4555"/>
        <v/>
      </c>
      <c r="BO87" s="850"/>
      <c r="BP87" s="945" t="str">
        <f t="shared" si="4563"/>
        <v/>
      </c>
      <c r="BQ87" s="350"/>
      <c r="BR87" s="349"/>
      <c r="BS87" s="296"/>
      <c r="BT87" s="345" t="str">
        <f t="shared" si="4555"/>
        <v/>
      </c>
      <c r="BU87" s="850"/>
      <c r="BV87" s="945" t="str">
        <f t="shared" si="4564"/>
        <v/>
      </c>
      <c r="BW87" s="350"/>
      <c r="BX87" s="72"/>
      <c r="BY87" s="351"/>
      <c r="BZ87" s="345" t="str">
        <f t="shared" si="4555"/>
        <v/>
      </c>
      <c r="CA87" s="344"/>
      <c r="CB87" s="947" t="str">
        <f t="shared" si="4565"/>
        <v/>
      </c>
      <c r="CC87" s="352"/>
      <c r="CD87" s="72"/>
      <c r="CE87" s="351"/>
      <c r="CF87" s="345" t="str">
        <f t="shared" si="4555"/>
        <v/>
      </c>
      <c r="CG87" s="344"/>
      <c r="CH87" s="947" t="str">
        <f t="shared" si="4566"/>
        <v/>
      </c>
      <c r="CI87" s="352"/>
      <c r="CJ87" s="72"/>
      <c r="CK87" s="351"/>
      <c r="CL87" s="345" t="str">
        <f t="shared" si="4567"/>
        <v/>
      </c>
      <c r="CM87" s="344"/>
      <c r="CN87" s="947" t="str">
        <f t="shared" si="4568"/>
        <v/>
      </c>
      <c r="CO87" s="352"/>
      <c r="CP87" s="72"/>
      <c r="CQ87" s="351"/>
      <c r="CR87" s="345" t="str">
        <f t="shared" si="4567"/>
        <v/>
      </c>
      <c r="CS87" s="344"/>
      <c r="CT87" s="947" t="str">
        <f t="shared" si="4569"/>
        <v/>
      </c>
      <c r="CU87" s="352"/>
      <c r="CV87" s="72"/>
      <c r="CW87" s="351"/>
      <c r="CX87" s="345" t="str">
        <f t="shared" si="4567"/>
        <v/>
      </c>
      <c r="CY87" s="344"/>
      <c r="CZ87" s="947" t="str">
        <f t="shared" si="4570"/>
        <v/>
      </c>
      <c r="DA87" s="352"/>
      <c r="DB87" s="72"/>
      <c r="DC87" s="351"/>
      <c r="DD87" s="345" t="str">
        <f t="shared" si="4567"/>
        <v/>
      </c>
      <c r="DE87" s="344"/>
      <c r="DF87" s="947" t="str">
        <f t="shared" si="4571"/>
        <v/>
      </c>
      <c r="DG87" s="352"/>
      <c r="DH87" s="72"/>
      <c r="DI87" s="351"/>
      <c r="DJ87" s="345" t="str">
        <f t="shared" si="4567"/>
        <v/>
      </c>
      <c r="DK87" s="344"/>
      <c r="DL87" s="947" t="str">
        <f t="shared" si="4572"/>
        <v/>
      </c>
      <c r="DM87" s="352"/>
      <c r="DN87" s="72"/>
      <c r="DO87" s="351"/>
      <c r="DP87" s="345" t="str">
        <f t="shared" si="4567"/>
        <v/>
      </c>
      <c r="DQ87" s="344"/>
      <c r="DR87" s="947" t="str">
        <f t="shared" si="4573"/>
        <v/>
      </c>
      <c r="DS87" s="352"/>
      <c r="DT87" s="72"/>
      <c r="DU87" s="351"/>
      <c r="DV87" s="345" t="str">
        <f t="shared" si="4567"/>
        <v/>
      </c>
      <c r="DW87" s="344"/>
      <c r="DX87" s="947" t="str">
        <f t="shared" si="4574"/>
        <v/>
      </c>
      <c r="DY87" s="352"/>
      <c r="DZ87" s="72"/>
      <c r="EA87" s="351"/>
      <c r="EB87" s="345" t="str">
        <f t="shared" si="4567"/>
        <v/>
      </c>
      <c r="EC87" s="344"/>
      <c r="ED87" s="947" t="str">
        <f t="shared" si="4575"/>
        <v/>
      </c>
      <c r="EE87" s="352"/>
      <c r="EF87" s="72"/>
      <c r="EG87" s="351"/>
      <c r="EH87" s="345" t="str">
        <f t="shared" si="4567"/>
        <v/>
      </c>
      <c r="EI87" s="344"/>
      <c r="EJ87" s="947" t="str">
        <f t="shared" si="4576"/>
        <v/>
      </c>
      <c r="EK87" s="352"/>
      <c r="EL87" s="72"/>
      <c r="EM87" s="351"/>
      <c r="EN87" s="345" t="str">
        <f t="shared" si="4567"/>
        <v/>
      </c>
      <c r="EO87" s="344"/>
      <c r="EP87" s="947" t="str">
        <f t="shared" si="4577"/>
        <v/>
      </c>
      <c r="EQ87" s="352"/>
      <c r="ER87" s="72"/>
      <c r="ES87" s="351"/>
      <c r="ET87" s="345" t="str">
        <f t="shared" si="4567"/>
        <v/>
      </c>
      <c r="EU87" s="344"/>
      <c r="EV87" s="947" t="str">
        <f t="shared" si="4578"/>
        <v/>
      </c>
      <c r="EW87" s="352"/>
      <c r="EX87" s="72"/>
      <c r="EY87" s="351"/>
      <c r="EZ87" s="345" t="str">
        <f t="shared" si="4579"/>
        <v/>
      </c>
      <c r="FA87" s="344"/>
      <c r="FB87" s="947" t="str">
        <f t="shared" si="4580"/>
        <v/>
      </c>
      <c r="FC87" s="352"/>
      <c r="FD87" s="72"/>
      <c r="FE87" s="351"/>
      <c r="FF87" s="345" t="str">
        <f t="shared" si="4579"/>
        <v/>
      </c>
      <c r="FG87" s="344"/>
      <c r="FH87" s="947" t="str">
        <f t="shared" si="4581"/>
        <v/>
      </c>
      <c r="FI87" s="352"/>
      <c r="FJ87" s="72"/>
      <c r="FK87" s="351"/>
      <c r="FL87" s="345" t="str">
        <f t="shared" si="4579"/>
        <v/>
      </c>
      <c r="FM87" s="344"/>
      <c r="FN87" s="947" t="str">
        <f t="shared" si="4582"/>
        <v/>
      </c>
      <c r="FO87" s="352"/>
      <c r="FP87" s="72"/>
      <c r="FQ87" s="351"/>
      <c r="FR87" s="345" t="str">
        <f t="shared" si="4579"/>
        <v/>
      </c>
      <c r="FS87" s="344"/>
      <c r="FT87" s="947" t="str">
        <f t="shared" si="4583"/>
        <v/>
      </c>
      <c r="FU87" s="352"/>
      <c r="FV87" s="72"/>
      <c r="FW87" s="351"/>
      <c r="FX87" s="345" t="str">
        <f t="shared" si="4579"/>
        <v/>
      </c>
      <c r="FY87" s="344"/>
      <c r="FZ87" s="947" t="str">
        <f t="shared" si="4584"/>
        <v/>
      </c>
      <c r="GA87" s="352"/>
      <c r="GB87" s="72"/>
      <c r="GC87" s="351"/>
      <c r="GD87" s="345" t="str">
        <f t="shared" si="4579"/>
        <v/>
      </c>
      <c r="GE87" s="344"/>
      <c r="GF87" s="947" t="str">
        <f t="shared" si="4585"/>
        <v/>
      </c>
      <c r="GG87" s="352"/>
      <c r="GH87" s="72"/>
      <c r="GI87" s="351"/>
      <c r="GJ87" s="345" t="str">
        <f t="shared" si="4579"/>
        <v/>
      </c>
      <c r="GK87" s="344"/>
      <c r="GL87" s="947" t="str">
        <f t="shared" si="4586"/>
        <v/>
      </c>
      <c r="GM87" s="352"/>
      <c r="GN87" s="72"/>
      <c r="GO87" s="351"/>
      <c r="GP87" s="345" t="str">
        <f t="shared" si="4579"/>
        <v/>
      </c>
      <c r="GQ87" s="344"/>
      <c r="GR87" s="947" t="str">
        <f t="shared" si="4587"/>
        <v/>
      </c>
      <c r="GS87" s="352"/>
      <c r="GT87" s="72"/>
      <c r="GU87" s="351"/>
      <c r="GV87" s="345" t="str">
        <f t="shared" si="4579"/>
        <v/>
      </c>
      <c r="GW87" s="344"/>
      <c r="GX87" s="947" t="str">
        <f t="shared" si="4588"/>
        <v/>
      </c>
      <c r="GY87" s="352"/>
      <c r="GZ87" s="72"/>
      <c r="HA87" s="351"/>
      <c r="HB87" s="345" t="str">
        <f t="shared" si="4579"/>
        <v/>
      </c>
      <c r="HC87" s="344"/>
      <c r="HD87" s="947" t="str">
        <f t="shared" si="4589"/>
        <v/>
      </c>
      <c r="HE87" s="352"/>
      <c r="HF87" s="72"/>
      <c r="HG87" s="351"/>
      <c r="HH87" s="345" t="str">
        <f t="shared" si="4579"/>
        <v/>
      </c>
      <c r="HI87" s="344"/>
      <c r="HJ87" s="947" t="str">
        <f t="shared" si="4590"/>
        <v/>
      </c>
      <c r="HK87" s="352"/>
      <c r="HL87" s="72"/>
      <c r="HM87" s="351"/>
      <c r="HN87" s="345" t="str">
        <f t="shared" si="4591"/>
        <v/>
      </c>
      <c r="HO87" s="344"/>
      <c r="HP87" s="947" t="str">
        <f t="shared" si="4592"/>
        <v/>
      </c>
      <c r="HQ87" s="352"/>
      <c r="HR87" s="72"/>
      <c r="HS87" s="351"/>
      <c r="HT87" s="345" t="str">
        <f t="shared" si="4591"/>
        <v/>
      </c>
      <c r="HU87" s="344"/>
      <c r="HV87" s="947" t="str">
        <f t="shared" si="4593"/>
        <v/>
      </c>
      <c r="HW87" s="352"/>
      <c r="HX87" s="72"/>
      <c r="HY87" s="351"/>
      <c r="HZ87" s="345" t="str">
        <f t="shared" si="4591"/>
        <v/>
      </c>
      <c r="IA87" s="344"/>
      <c r="IB87" s="947" t="str">
        <f t="shared" si="4594"/>
        <v/>
      </c>
      <c r="IC87" s="352"/>
      <c r="ID87" s="72"/>
      <c r="IE87" s="351"/>
      <c r="IF87" s="345" t="str">
        <f t="shared" si="4591"/>
        <v/>
      </c>
      <c r="IG87" s="344"/>
      <c r="IH87" s="947" t="str">
        <f t="shared" si="4595"/>
        <v/>
      </c>
      <c r="II87" s="352"/>
      <c r="IJ87" s="72"/>
      <c r="IK87" s="351"/>
      <c r="IL87" s="345" t="str">
        <f t="shared" si="4591"/>
        <v/>
      </c>
      <c r="IM87" s="344"/>
      <c r="IN87" s="947" t="str">
        <f t="shared" si="4596"/>
        <v/>
      </c>
      <c r="IO87" s="352"/>
      <c r="IP87" s="72"/>
      <c r="IQ87" s="351"/>
      <c r="IR87" s="345" t="str">
        <f t="shared" si="4591"/>
        <v/>
      </c>
      <c r="IS87" s="344"/>
      <c r="IT87" s="947" t="str">
        <f t="shared" si="4597"/>
        <v/>
      </c>
      <c r="IU87" s="352"/>
      <c r="IV87" s="72"/>
      <c r="IW87" s="351"/>
      <c r="IX87" s="345" t="str">
        <f t="shared" si="4591"/>
        <v/>
      </c>
      <c r="IY87" s="344"/>
      <c r="IZ87" s="947" t="str">
        <f t="shared" si="4598"/>
        <v/>
      </c>
      <c r="JA87" s="352"/>
      <c r="JB87" s="72"/>
      <c r="JC87" s="351"/>
      <c r="JD87" s="345" t="str">
        <f t="shared" si="4591"/>
        <v/>
      </c>
      <c r="JE87" s="344"/>
      <c r="JF87" s="947" t="str">
        <f t="shared" si="4599"/>
        <v/>
      </c>
      <c r="JG87" s="352"/>
      <c r="JH87" s="72"/>
      <c r="JI87" s="351"/>
      <c r="JJ87" s="345" t="str">
        <f t="shared" si="4591"/>
        <v/>
      </c>
      <c r="JK87" s="344"/>
      <c r="JL87" s="947" t="str">
        <f t="shared" si="4600"/>
        <v/>
      </c>
      <c r="JM87" s="353"/>
      <c r="JO87" s="351"/>
      <c r="JP87" s="345" t="str">
        <f t="shared" si="4591"/>
        <v/>
      </c>
      <c r="JQ87" s="344"/>
      <c r="JR87" s="947" t="str">
        <f t="shared" si="4601"/>
        <v/>
      </c>
      <c r="JS87" s="353"/>
      <c r="JU87" s="351"/>
      <c r="JV87" s="345" t="str">
        <f t="shared" si="4591"/>
        <v/>
      </c>
      <c r="JW87" s="344"/>
      <c r="JX87" s="947" t="str">
        <f t="shared" si="4602"/>
        <v/>
      </c>
      <c r="JY87" s="353"/>
      <c r="KA87" s="351"/>
      <c r="KB87" s="345" t="str">
        <f t="shared" si="4603"/>
        <v/>
      </c>
      <c r="KC87" s="344"/>
      <c r="KD87" s="947" t="str">
        <f t="shared" si="4604"/>
        <v/>
      </c>
      <c r="KE87" s="353"/>
      <c r="KG87" s="351"/>
      <c r="KH87" s="345" t="str">
        <f t="shared" si="4603"/>
        <v/>
      </c>
      <c r="KI87" s="344"/>
      <c r="KJ87" s="947" t="str">
        <f t="shared" si="4605"/>
        <v/>
      </c>
      <c r="KK87" s="353"/>
      <c r="KM87" s="351"/>
      <c r="KN87" s="345" t="str">
        <f t="shared" si="4603"/>
        <v/>
      </c>
      <c r="KO87" s="344"/>
      <c r="KP87" s="947" t="str">
        <f t="shared" si="4606"/>
        <v/>
      </c>
      <c r="KQ87" s="353"/>
      <c r="KS87" s="351"/>
      <c r="KT87" s="345" t="str">
        <f t="shared" si="4603"/>
        <v/>
      </c>
      <c r="KU87" s="344"/>
      <c r="KV87" s="947" t="str">
        <f t="shared" si="4607"/>
        <v/>
      </c>
      <c r="KW87" s="353"/>
      <c r="KY87" s="351"/>
      <c r="KZ87" s="345" t="str">
        <f t="shared" si="4603"/>
        <v/>
      </c>
      <c r="LA87" s="344"/>
      <c r="LB87" s="947" t="str">
        <f t="shared" si="4608"/>
        <v/>
      </c>
      <c r="LC87" s="353"/>
    </row>
    <row r="88" spans="1:315" s="71" customFormat="1" x14ac:dyDescent="0.2">
      <c r="A88" s="62"/>
      <c r="B88" s="62"/>
      <c r="C88" s="62">
        <f t="shared" si="4553"/>
        <v>3</v>
      </c>
      <c r="D88" s="62"/>
      <c r="E88" s="62"/>
      <c r="F88" s="62" t="s">
        <v>77</v>
      </c>
      <c r="G88" s="114"/>
      <c r="J88" s="71" t="s">
        <v>8</v>
      </c>
      <c r="K88" s="116"/>
      <c r="L88" s="346">
        <v>407500</v>
      </c>
      <c r="M88" s="931">
        <v>950</v>
      </c>
      <c r="N88" s="347"/>
      <c r="O88" s="348"/>
      <c r="P88" s="349"/>
      <c r="R88" s="345" t="str">
        <f t="shared" si="4554"/>
        <v/>
      </c>
      <c r="S88" s="572">
        <v>0</v>
      </c>
      <c r="T88" s="945">
        <f t="shared" si="4609"/>
        <v>0</v>
      </c>
      <c r="U88" s="350"/>
      <c r="V88" s="349"/>
      <c r="W88" s="296"/>
      <c r="X88" s="345" t="str">
        <f t="shared" si="4555"/>
        <v/>
      </c>
      <c r="Y88" s="572">
        <v>1</v>
      </c>
      <c r="Z88" s="945">
        <f t="shared" si="4556"/>
        <v>950</v>
      </c>
      <c r="AA88" s="350"/>
      <c r="AB88" s="349"/>
      <c r="AC88" s="296"/>
      <c r="AD88" s="345" t="str">
        <f t="shared" si="4555"/>
        <v/>
      </c>
      <c r="AE88" s="572">
        <v>0</v>
      </c>
      <c r="AF88" s="945">
        <f t="shared" si="4557"/>
        <v>0</v>
      </c>
      <c r="AG88" s="350"/>
      <c r="AH88" s="349"/>
      <c r="AI88" s="296"/>
      <c r="AJ88" s="345" t="str">
        <f t="shared" si="4555"/>
        <v/>
      </c>
      <c r="AK88" s="850"/>
      <c r="AL88" s="945" t="str">
        <f t="shared" si="4558"/>
        <v/>
      </c>
      <c r="AM88" s="350"/>
      <c r="AN88" s="349"/>
      <c r="AO88" s="296"/>
      <c r="AP88" s="345" t="str">
        <f t="shared" si="4555"/>
        <v/>
      </c>
      <c r="AQ88" s="850"/>
      <c r="AR88" s="945" t="str">
        <f t="shared" si="4559"/>
        <v/>
      </c>
      <c r="AS88" s="350"/>
      <c r="AT88" s="349"/>
      <c r="AU88" s="296"/>
      <c r="AV88" s="345" t="str">
        <f t="shared" si="4555"/>
        <v/>
      </c>
      <c r="AW88" s="850"/>
      <c r="AX88" s="945" t="str">
        <f t="shared" si="4560"/>
        <v/>
      </c>
      <c r="AY88" s="350"/>
      <c r="AZ88" s="349"/>
      <c r="BA88" s="296"/>
      <c r="BB88" s="345" t="str">
        <f t="shared" si="4555"/>
        <v/>
      </c>
      <c r="BC88" s="850"/>
      <c r="BD88" s="945" t="str">
        <f t="shared" si="4561"/>
        <v/>
      </c>
      <c r="BE88" s="350"/>
      <c r="BF88" s="349"/>
      <c r="BG88" s="296"/>
      <c r="BH88" s="345" t="str">
        <f t="shared" si="4555"/>
        <v/>
      </c>
      <c r="BI88" s="850"/>
      <c r="BJ88" s="945" t="str">
        <f t="shared" si="4562"/>
        <v/>
      </c>
      <c r="BK88" s="350"/>
      <c r="BL88" s="349"/>
      <c r="BM88" s="296"/>
      <c r="BN88" s="345" t="str">
        <f t="shared" si="4555"/>
        <v/>
      </c>
      <c r="BO88" s="850"/>
      <c r="BP88" s="945" t="str">
        <f t="shared" si="4563"/>
        <v/>
      </c>
      <c r="BQ88" s="350"/>
      <c r="BR88" s="349"/>
      <c r="BS88" s="296"/>
      <c r="BT88" s="345" t="str">
        <f t="shared" si="4555"/>
        <v/>
      </c>
      <c r="BU88" s="850"/>
      <c r="BV88" s="945" t="str">
        <f t="shared" si="4564"/>
        <v/>
      </c>
      <c r="BW88" s="350"/>
      <c r="BX88" s="72"/>
      <c r="BY88" s="351"/>
      <c r="BZ88" s="345" t="str">
        <f t="shared" si="4555"/>
        <v/>
      </c>
      <c r="CA88" s="344"/>
      <c r="CB88" s="947" t="str">
        <f t="shared" si="4565"/>
        <v/>
      </c>
      <c r="CC88" s="352"/>
      <c r="CD88" s="72"/>
      <c r="CE88" s="351"/>
      <c r="CF88" s="345" t="str">
        <f t="shared" si="4555"/>
        <v/>
      </c>
      <c r="CG88" s="344"/>
      <c r="CH88" s="947" t="str">
        <f t="shared" si="4566"/>
        <v/>
      </c>
      <c r="CI88" s="352"/>
      <c r="CJ88" s="72"/>
      <c r="CK88" s="351"/>
      <c r="CL88" s="345" t="str">
        <f t="shared" si="4567"/>
        <v/>
      </c>
      <c r="CM88" s="344"/>
      <c r="CN88" s="947" t="str">
        <f t="shared" si="4568"/>
        <v/>
      </c>
      <c r="CO88" s="352"/>
      <c r="CP88" s="72"/>
      <c r="CQ88" s="351"/>
      <c r="CR88" s="345" t="str">
        <f t="shared" si="4567"/>
        <v/>
      </c>
      <c r="CS88" s="344"/>
      <c r="CT88" s="947" t="str">
        <f t="shared" si="4569"/>
        <v/>
      </c>
      <c r="CU88" s="352"/>
      <c r="CV88" s="72"/>
      <c r="CW88" s="351"/>
      <c r="CX88" s="345" t="str">
        <f t="shared" si="4567"/>
        <v/>
      </c>
      <c r="CY88" s="344"/>
      <c r="CZ88" s="947" t="str">
        <f t="shared" si="4570"/>
        <v/>
      </c>
      <c r="DA88" s="352"/>
      <c r="DB88" s="72"/>
      <c r="DC88" s="351"/>
      <c r="DD88" s="345" t="str">
        <f t="shared" si="4567"/>
        <v/>
      </c>
      <c r="DE88" s="344"/>
      <c r="DF88" s="947" t="str">
        <f t="shared" si="4571"/>
        <v/>
      </c>
      <c r="DG88" s="352"/>
      <c r="DH88" s="72"/>
      <c r="DI88" s="351"/>
      <c r="DJ88" s="345" t="str">
        <f t="shared" si="4567"/>
        <v/>
      </c>
      <c r="DK88" s="344"/>
      <c r="DL88" s="947" t="str">
        <f t="shared" si="4572"/>
        <v/>
      </c>
      <c r="DM88" s="352"/>
      <c r="DN88" s="72"/>
      <c r="DO88" s="351"/>
      <c r="DP88" s="345" t="str">
        <f t="shared" si="4567"/>
        <v/>
      </c>
      <c r="DQ88" s="344"/>
      <c r="DR88" s="947" t="str">
        <f t="shared" si="4573"/>
        <v/>
      </c>
      <c r="DS88" s="352"/>
      <c r="DT88" s="72"/>
      <c r="DU88" s="351"/>
      <c r="DV88" s="345" t="str">
        <f t="shared" si="4567"/>
        <v/>
      </c>
      <c r="DW88" s="344"/>
      <c r="DX88" s="947" t="str">
        <f t="shared" si="4574"/>
        <v/>
      </c>
      <c r="DY88" s="352"/>
      <c r="DZ88" s="72"/>
      <c r="EA88" s="351"/>
      <c r="EB88" s="345" t="str">
        <f t="shared" si="4567"/>
        <v/>
      </c>
      <c r="EC88" s="344"/>
      <c r="ED88" s="947" t="str">
        <f t="shared" si="4575"/>
        <v/>
      </c>
      <c r="EE88" s="352"/>
      <c r="EF88" s="72"/>
      <c r="EG88" s="351"/>
      <c r="EH88" s="345" t="str">
        <f t="shared" si="4567"/>
        <v/>
      </c>
      <c r="EI88" s="344"/>
      <c r="EJ88" s="947" t="str">
        <f t="shared" si="4576"/>
        <v/>
      </c>
      <c r="EK88" s="352"/>
      <c r="EL88" s="72"/>
      <c r="EM88" s="351"/>
      <c r="EN88" s="345" t="str">
        <f t="shared" si="4567"/>
        <v/>
      </c>
      <c r="EO88" s="344"/>
      <c r="EP88" s="947" t="str">
        <f t="shared" si="4577"/>
        <v/>
      </c>
      <c r="EQ88" s="352"/>
      <c r="ER88" s="72"/>
      <c r="ES88" s="351"/>
      <c r="ET88" s="345" t="str">
        <f t="shared" si="4567"/>
        <v/>
      </c>
      <c r="EU88" s="344"/>
      <c r="EV88" s="947" t="str">
        <f t="shared" si="4578"/>
        <v/>
      </c>
      <c r="EW88" s="352"/>
      <c r="EX88" s="72"/>
      <c r="EY88" s="351"/>
      <c r="EZ88" s="345" t="str">
        <f t="shared" si="4579"/>
        <v/>
      </c>
      <c r="FA88" s="344"/>
      <c r="FB88" s="947" t="str">
        <f t="shared" si="4580"/>
        <v/>
      </c>
      <c r="FC88" s="352"/>
      <c r="FD88" s="72"/>
      <c r="FE88" s="351"/>
      <c r="FF88" s="345" t="str">
        <f t="shared" si="4579"/>
        <v/>
      </c>
      <c r="FG88" s="344"/>
      <c r="FH88" s="947" t="str">
        <f t="shared" si="4581"/>
        <v/>
      </c>
      <c r="FI88" s="352"/>
      <c r="FJ88" s="72"/>
      <c r="FK88" s="351"/>
      <c r="FL88" s="345" t="str">
        <f t="shared" si="4579"/>
        <v/>
      </c>
      <c r="FM88" s="344"/>
      <c r="FN88" s="947" t="str">
        <f t="shared" si="4582"/>
        <v/>
      </c>
      <c r="FO88" s="352"/>
      <c r="FP88" s="72"/>
      <c r="FQ88" s="351"/>
      <c r="FR88" s="345" t="str">
        <f t="shared" si="4579"/>
        <v/>
      </c>
      <c r="FS88" s="344"/>
      <c r="FT88" s="947" t="str">
        <f t="shared" si="4583"/>
        <v/>
      </c>
      <c r="FU88" s="352"/>
      <c r="FV88" s="72"/>
      <c r="FW88" s="351"/>
      <c r="FX88" s="345" t="str">
        <f t="shared" si="4579"/>
        <v/>
      </c>
      <c r="FY88" s="344"/>
      <c r="FZ88" s="947" t="str">
        <f t="shared" si="4584"/>
        <v/>
      </c>
      <c r="GA88" s="352"/>
      <c r="GB88" s="72"/>
      <c r="GC88" s="351"/>
      <c r="GD88" s="345" t="str">
        <f t="shared" si="4579"/>
        <v/>
      </c>
      <c r="GE88" s="344"/>
      <c r="GF88" s="947" t="str">
        <f t="shared" si="4585"/>
        <v/>
      </c>
      <c r="GG88" s="352"/>
      <c r="GH88" s="72"/>
      <c r="GI88" s="351"/>
      <c r="GJ88" s="345" t="str">
        <f t="shared" si="4579"/>
        <v/>
      </c>
      <c r="GK88" s="344"/>
      <c r="GL88" s="947" t="str">
        <f t="shared" si="4586"/>
        <v/>
      </c>
      <c r="GM88" s="352"/>
      <c r="GN88" s="72"/>
      <c r="GO88" s="351"/>
      <c r="GP88" s="345" t="str">
        <f t="shared" si="4579"/>
        <v/>
      </c>
      <c r="GQ88" s="344"/>
      <c r="GR88" s="947" t="str">
        <f t="shared" si="4587"/>
        <v/>
      </c>
      <c r="GS88" s="352"/>
      <c r="GT88" s="72"/>
      <c r="GU88" s="351"/>
      <c r="GV88" s="345" t="str">
        <f t="shared" si="4579"/>
        <v/>
      </c>
      <c r="GW88" s="344"/>
      <c r="GX88" s="947" t="str">
        <f t="shared" si="4588"/>
        <v/>
      </c>
      <c r="GY88" s="352"/>
      <c r="GZ88" s="72"/>
      <c r="HA88" s="351"/>
      <c r="HB88" s="345" t="str">
        <f t="shared" si="4579"/>
        <v/>
      </c>
      <c r="HC88" s="344"/>
      <c r="HD88" s="947" t="str">
        <f t="shared" si="4589"/>
        <v/>
      </c>
      <c r="HE88" s="352"/>
      <c r="HF88" s="72"/>
      <c r="HG88" s="351"/>
      <c r="HH88" s="345" t="str">
        <f t="shared" si="4579"/>
        <v/>
      </c>
      <c r="HI88" s="344"/>
      <c r="HJ88" s="947" t="str">
        <f t="shared" si="4590"/>
        <v/>
      </c>
      <c r="HK88" s="352"/>
      <c r="HL88" s="72"/>
      <c r="HM88" s="351"/>
      <c r="HN88" s="345" t="str">
        <f t="shared" si="4591"/>
        <v/>
      </c>
      <c r="HO88" s="344"/>
      <c r="HP88" s="947" t="str">
        <f t="shared" si="4592"/>
        <v/>
      </c>
      <c r="HQ88" s="352"/>
      <c r="HR88" s="72"/>
      <c r="HS88" s="351"/>
      <c r="HT88" s="345" t="str">
        <f t="shared" si="4591"/>
        <v/>
      </c>
      <c r="HU88" s="344"/>
      <c r="HV88" s="947" t="str">
        <f t="shared" si="4593"/>
        <v/>
      </c>
      <c r="HW88" s="352"/>
      <c r="HX88" s="72"/>
      <c r="HY88" s="351"/>
      <c r="HZ88" s="345" t="str">
        <f t="shared" si="4591"/>
        <v/>
      </c>
      <c r="IA88" s="344"/>
      <c r="IB88" s="947" t="str">
        <f t="shared" si="4594"/>
        <v/>
      </c>
      <c r="IC88" s="352"/>
      <c r="ID88" s="72"/>
      <c r="IE88" s="351"/>
      <c r="IF88" s="345" t="str">
        <f t="shared" si="4591"/>
        <v/>
      </c>
      <c r="IG88" s="344"/>
      <c r="IH88" s="947" t="str">
        <f t="shared" si="4595"/>
        <v/>
      </c>
      <c r="II88" s="352"/>
      <c r="IJ88" s="72"/>
      <c r="IK88" s="351"/>
      <c r="IL88" s="345" t="str">
        <f t="shared" si="4591"/>
        <v/>
      </c>
      <c r="IM88" s="344"/>
      <c r="IN88" s="947" t="str">
        <f t="shared" si="4596"/>
        <v/>
      </c>
      <c r="IO88" s="352"/>
      <c r="IP88" s="72"/>
      <c r="IQ88" s="351"/>
      <c r="IR88" s="345" t="str">
        <f t="shared" si="4591"/>
        <v/>
      </c>
      <c r="IS88" s="344"/>
      <c r="IT88" s="947" t="str">
        <f t="shared" si="4597"/>
        <v/>
      </c>
      <c r="IU88" s="352"/>
      <c r="IV88" s="72"/>
      <c r="IW88" s="351"/>
      <c r="IX88" s="345" t="str">
        <f t="shared" si="4591"/>
        <v/>
      </c>
      <c r="IY88" s="344"/>
      <c r="IZ88" s="947" t="str">
        <f t="shared" si="4598"/>
        <v/>
      </c>
      <c r="JA88" s="352"/>
      <c r="JB88" s="72"/>
      <c r="JC88" s="351"/>
      <c r="JD88" s="345" t="str">
        <f t="shared" si="4591"/>
        <v/>
      </c>
      <c r="JE88" s="344"/>
      <c r="JF88" s="947" t="str">
        <f t="shared" si="4599"/>
        <v/>
      </c>
      <c r="JG88" s="352"/>
      <c r="JH88" s="72"/>
      <c r="JI88" s="351"/>
      <c r="JJ88" s="345" t="str">
        <f t="shared" si="4591"/>
        <v/>
      </c>
      <c r="JK88" s="344"/>
      <c r="JL88" s="947" t="str">
        <f t="shared" si="4600"/>
        <v/>
      </c>
      <c r="JM88" s="353"/>
      <c r="JO88" s="351"/>
      <c r="JP88" s="345" t="str">
        <f t="shared" si="4591"/>
        <v/>
      </c>
      <c r="JQ88" s="344"/>
      <c r="JR88" s="947" t="str">
        <f t="shared" si="4601"/>
        <v/>
      </c>
      <c r="JS88" s="353"/>
      <c r="JU88" s="351"/>
      <c r="JV88" s="345" t="str">
        <f t="shared" si="4591"/>
        <v/>
      </c>
      <c r="JW88" s="344"/>
      <c r="JX88" s="947" t="str">
        <f t="shared" si="4602"/>
        <v/>
      </c>
      <c r="JY88" s="353"/>
      <c r="KA88" s="351"/>
      <c r="KB88" s="345" t="str">
        <f t="shared" si="4603"/>
        <v/>
      </c>
      <c r="KC88" s="344"/>
      <c r="KD88" s="947" t="str">
        <f t="shared" si="4604"/>
        <v/>
      </c>
      <c r="KE88" s="353"/>
      <c r="KG88" s="351"/>
      <c r="KH88" s="345" t="str">
        <f t="shared" si="4603"/>
        <v/>
      </c>
      <c r="KI88" s="344"/>
      <c r="KJ88" s="947" t="str">
        <f t="shared" si="4605"/>
        <v/>
      </c>
      <c r="KK88" s="353"/>
      <c r="KM88" s="351"/>
      <c r="KN88" s="345" t="str">
        <f t="shared" si="4603"/>
        <v/>
      </c>
      <c r="KO88" s="344"/>
      <c r="KP88" s="947" t="str">
        <f t="shared" si="4606"/>
        <v/>
      </c>
      <c r="KQ88" s="353"/>
      <c r="KS88" s="351"/>
      <c r="KT88" s="345" t="str">
        <f t="shared" si="4603"/>
        <v/>
      </c>
      <c r="KU88" s="344"/>
      <c r="KV88" s="947" t="str">
        <f t="shared" si="4607"/>
        <v/>
      </c>
      <c r="KW88" s="353"/>
      <c r="KY88" s="351"/>
      <c r="KZ88" s="345" t="str">
        <f t="shared" si="4603"/>
        <v/>
      </c>
      <c r="LA88" s="344"/>
      <c r="LB88" s="947" t="str">
        <f t="shared" si="4608"/>
        <v/>
      </c>
      <c r="LC88" s="353"/>
    </row>
    <row r="89" spans="1:315" s="188" customFormat="1" x14ac:dyDescent="0.2">
      <c r="A89" s="78"/>
      <c r="B89" s="78"/>
      <c r="C89" s="78"/>
      <c r="D89" s="78"/>
      <c r="E89" s="78"/>
      <c r="F89" s="78" t="s">
        <v>77</v>
      </c>
      <c r="G89" s="191"/>
      <c r="H89" s="82"/>
      <c r="I89" s="354" t="s">
        <v>9</v>
      </c>
      <c r="J89" s="354"/>
      <c r="K89" s="355"/>
      <c r="L89" s="355"/>
      <c r="M89" s="932">
        <f>SUM(M81:M88)</f>
        <v>5950</v>
      </c>
      <c r="N89" s="356"/>
      <c r="O89" s="357"/>
      <c r="P89" s="358"/>
      <c r="Q89" s="359"/>
      <c r="R89" s="345"/>
      <c r="S89" s="360"/>
      <c r="T89" s="946">
        <f>IF(T$2=4,SUM(T81:T88),"")</f>
        <v>2500</v>
      </c>
      <c r="U89" s="361"/>
      <c r="V89" s="362"/>
      <c r="W89" s="359"/>
      <c r="X89" s="345"/>
      <c r="Y89" s="360"/>
      <c r="Z89" s="946">
        <f t="shared" ref="Z89" si="4610">IF(Z$2=4,SUM(Z81:Z88),"")</f>
        <v>1500</v>
      </c>
      <c r="AA89" s="361"/>
      <c r="AB89" s="362"/>
      <c r="AC89" s="359"/>
      <c r="AD89" s="345"/>
      <c r="AE89" s="360"/>
      <c r="AF89" s="946">
        <f t="shared" ref="AF89" si="4611">IF(AF$2=4,SUM(AF81:AF88),"")</f>
        <v>1950</v>
      </c>
      <c r="AG89" s="361"/>
      <c r="AH89" s="362"/>
      <c r="AI89" s="359"/>
      <c r="AJ89" s="345"/>
      <c r="AK89" s="360"/>
      <c r="AL89" s="946" t="str">
        <f t="shared" ref="AL89" si="4612">IF(AL$2=4,SUM(AL81:AL88),"")</f>
        <v/>
      </c>
      <c r="AM89" s="361"/>
      <c r="AN89" s="362"/>
      <c r="AO89" s="359"/>
      <c r="AP89" s="345"/>
      <c r="AQ89" s="360"/>
      <c r="AR89" s="946" t="str">
        <f t="shared" ref="AR89" si="4613">IF(AR$2=4,SUM(AR81:AR88),"")</f>
        <v/>
      </c>
      <c r="AS89" s="361"/>
      <c r="AT89" s="362"/>
      <c r="AU89" s="359"/>
      <c r="AV89" s="345"/>
      <c r="AW89" s="360"/>
      <c r="AX89" s="946" t="str">
        <f t="shared" ref="AX89" si="4614">IF(AX$2=4,SUM(AX81:AX88),"")</f>
        <v/>
      </c>
      <c r="AY89" s="361"/>
      <c r="AZ89" s="362"/>
      <c r="BA89" s="359"/>
      <c r="BB89" s="345"/>
      <c r="BC89" s="360"/>
      <c r="BD89" s="946" t="str">
        <f t="shared" ref="BD89" si="4615">IF(BD$2=4,SUM(BD81:BD88),"")</f>
        <v/>
      </c>
      <c r="BE89" s="361"/>
      <c r="BF89" s="362"/>
      <c r="BG89" s="359"/>
      <c r="BH89" s="345"/>
      <c r="BI89" s="360"/>
      <c r="BJ89" s="946" t="str">
        <f t="shared" ref="BJ89" si="4616">IF(BJ$2=4,SUM(BJ81:BJ88),"")</f>
        <v/>
      </c>
      <c r="BK89" s="361"/>
      <c r="BL89" s="362"/>
      <c r="BM89" s="359"/>
      <c r="BN89" s="345"/>
      <c r="BO89" s="360"/>
      <c r="BP89" s="946" t="str">
        <f t="shared" ref="BP89" si="4617">IF(BP$2=4,SUM(BP81:BP88),"")</f>
        <v/>
      </c>
      <c r="BQ89" s="361"/>
      <c r="BR89" s="362"/>
      <c r="BS89" s="359"/>
      <c r="BT89" s="345"/>
      <c r="BU89" s="360"/>
      <c r="BV89" s="946" t="str">
        <f t="shared" ref="BV89" si="4618">IF(BV$2=4,SUM(BV81:BV88),"")</f>
        <v/>
      </c>
      <c r="BW89" s="361"/>
      <c r="BX89" s="363"/>
      <c r="BZ89" s="345"/>
      <c r="CA89" s="364"/>
      <c r="CB89" s="956" t="str">
        <f t="shared" ref="CB89" si="4619">IF(CB$2=4,SUM(CB81:CB88),"")</f>
        <v/>
      </c>
      <c r="CC89" s="365"/>
      <c r="CD89" s="363"/>
      <c r="CF89" s="345"/>
      <c r="CG89" s="364"/>
      <c r="CH89" s="956" t="str">
        <f t="shared" ref="CH89" si="4620">IF(CH$2=4,SUM(CH81:CH88),"")</f>
        <v/>
      </c>
      <c r="CI89" s="365"/>
      <c r="CJ89" s="363"/>
      <c r="CL89" s="345"/>
      <c r="CM89" s="364"/>
      <c r="CN89" s="956" t="str">
        <f t="shared" ref="CN89" si="4621">IF(CN$2=4,SUM(CN81:CN88),"")</f>
        <v/>
      </c>
      <c r="CO89" s="365"/>
      <c r="CP89" s="363"/>
      <c r="CR89" s="345"/>
      <c r="CS89" s="364"/>
      <c r="CT89" s="956" t="str">
        <f t="shared" ref="CT89" si="4622">IF(CT$2=4,SUM(CT81:CT88),"")</f>
        <v/>
      </c>
      <c r="CU89" s="365"/>
      <c r="CV89" s="363"/>
      <c r="CX89" s="345"/>
      <c r="CY89" s="364"/>
      <c r="CZ89" s="956" t="str">
        <f t="shared" ref="CZ89" si="4623">IF(CZ$2=4,SUM(CZ81:CZ88),"")</f>
        <v/>
      </c>
      <c r="DA89" s="365"/>
      <c r="DB89" s="363"/>
      <c r="DD89" s="345"/>
      <c r="DE89" s="364"/>
      <c r="DF89" s="956" t="str">
        <f t="shared" ref="DF89" si="4624">IF(DF$2=4,SUM(DF81:DF88),"")</f>
        <v/>
      </c>
      <c r="DG89" s="365"/>
      <c r="DH89" s="363"/>
      <c r="DJ89" s="345"/>
      <c r="DK89" s="364"/>
      <c r="DL89" s="956" t="str">
        <f t="shared" ref="DL89" si="4625">IF(DL$2=4,SUM(DL81:DL88),"")</f>
        <v/>
      </c>
      <c r="DM89" s="365"/>
      <c r="DN89" s="363"/>
      <c r="DP89" s="345"/>
      <c r="DQ89" s="364"/>
      <c r="DR89" s="956" t="str">
        <f t="shared" ref="DR89" si="4626">IF(DR$2=4,SUM(DR81:DR88),"")</f>
        <v/>
      </c>
      <c r="DS89" s="365"/>
      <c r="DT89" s="363"/>
      <c r="DV89" s="345"/>
      <c r="DW89" s="364"/>
      <c r="DX89" s="956" t="str">
        <f t="shared" ref="DX89" si="4627">IF(DX$2=4,SUM(DX81:DX88),"")</f>
        <v/>
      </c>
      <c r="DY89" s="365"/>
      <c r="DZ89" s="363"/>
      <c r="EB89" s="345"/>
      <c r="EC89" s="364"/>
      <c r="ED89" s="956" t="str">
        <f t="shared" ref="ED89" si="4628">IF(ED$2=4,SUM(ED81:ED88),"")</f>
        <v/>
      </c>
      <c r="EE89" s="365"/>
      <c r="EF89" s="363"/>
      <c r="EH89" s="345"/>
      <c r="EI89" s="364"/>
      <c r="EJ89" s="956" t="str">
        <f t="shared" ref="EJ89" si="4629">IF(EJ$2=4,SUM(EJ81:EJ88),"")</f>
        <v/>
      </c>
      <c r="EK89" s="365"/>
      <c r="EL89" s="363"/>
      <c r="EN89" s="345"/>
      <c r="EO89" s="364"/>
      <c r="EP89" s="956" t="str">
        <f t="shared" ref="EP89" si="4630">IF(EP$2=4,SUM(EP81:EP88),"")</f>
        <v/>
      </c>
      <c r="EQ89" s="365"/>
      <c r="ER89" s="363"/>
      <c r="ET89" s="345"/>
      <c r="EU89" s="364"/>
      <c r="EV89" s="956" t="str">
        <f t="shared" ref="EV89" si="4631">IF(EV$2=4,SUM(EV81:EV88),"")</f>
        <v/>
      </c>
      <c r="EW89" s="365"/>
      <c r="EX89" s="363"/>
      <c r="EZ89" s="345"/>
      <c r="FA89" s="364"/>
      <c r="FB89" s="956" t="str">
        <f t="shared" ref="FB89" si="4632">IF(FB$2=4,SUM(FB81:FB88),"")</f>
        <v/>
      </c>
      <c r="FC89" s="365"/>
      <c r="FD89" s="363"/>
      <c r="FF89" s="345"/>
      <c r="FG89" s="364"/>
      <c r="FH89" s="956" t="str">
        <f t="shared" ref="FH89" si="4633">IF(FH$2=4,SUM(FH81:FH88),"")</f>
        <v/>
      </c>
      <c r="FI89" s="365"/>
      <c r="FJ89" s="363"/>
      <c r="FL89" s="345"/>
      <c r="FM89" s="364"/>
      <c r="FN89" s="956" t="str">
        <f t="shared" ref="FN89" si="4634">IF(FN$2=4,SUM(FN81:FN88),"")</f>
        <v/>
      </c>
      <c r="FO89" s="365"/>
      <c r="FP89" s="363"/>
      <c r="FR89" s="345"/>
      <c r="FS89" s="364"/>
      <c r="FT89" s="956" t="str">
        <f t="shared" ref="FT89" si="4635">IF(FT$2=4,SUM(FT81:FT88),"")</f>
        <v/>
      </c>
      <c r="FU89" s="365"/>
      <c r="FV89" s="363"/>
      <c r="FX89" s="345"/>
      <c r="FY89" s="364"/>
      <c r="FZ89" s="956" t="str">
        <f t="shared" ref="FZ89" si="4636">IF(FZ$2=4,SUM(FZ81:FZ88),"")</f>
        <v/>
      </c>
      <c r="GA89" s="365"/>
      <c r="GB89" s="363"/>
      <c r="GD89" s="345"/>
      <c r="GE89" s="364"/>
      <c r="GF89" s="956" t="str">
        <f t="shared" ref="GF89" si="4637">IF(GF$2=4,SUM(GF81:GF88),"")</f>
        <v/>
      </c>
      <c r="GG89" s="365"/>
      <c r="GH89" s="363"/>
      <c r="GJ89" s="345"/>
      <c r="GK89" s="364"/>
      <c r="GL89" s="956" t="str">
        <f t="shared" ref="GL89" si="4638">IF(GL$2=4,SUM(GL81:GL88),"")</f>
        <v/>
      </c>
      <c r="GM89" s="365"/>
      <c r="GN89" s="363"/>
      <c r="GP89" s="345"/>
      <c r="GQ89" s="364"/>
      <c r="GR89" s="956" t="str">
        <f t="shared" ref="GR89" si="4639">IF(GR$2=4,SUM(GR81:GR88),"")</f>
        <v/>
      </c>
      <c r="GS89" s="365"/>
      <c r="GT89" s="363"/>
      <c r="GV89" s="345"/>
      <c r="GW89" s="364"/>
      <c r="GX89" s="956" t="str">
        <f t="shared" ref="GX89" si="4640">IF(GX$2=4,SUM(GX81:GX88),"")</f>
        <v/>
      </c>
      <c r="GY89" s="365"/>
      <c r="GZ89" s="363"/>
      <c r="HB89" s="345"/>
      <c r="HC89" s="364"/>
      <c r="HD89" s="956" t="str">
        <f t="shared" ref="HD89" si="4641">IF(HD$2=4,SUM(HD81:HD88),"")</f>
        <v/>
      </c>
      <c r="HE89" s="365"/>
      <c r="HF89" s="363"/>
      <c r="HH89" s="345"/>
      <c r="HI89" s="364"/>
      <c r="HJ89" s="956" t="str">
        <f t="shared" ref="HJ89" si="4642">IF(HJ$2=4,SUM(HJ81:HJ88),"")</f>
        <v/>
      </c>
      <c r="HK89" s="365"/>
      <c r="HL89" s="363"/>
      <c r="HN89" s="345"/>
      <c r="HO89" s="364"/>
      <c r="HP89" s="956" t="str">
        <f t="shared" ref="HP89" si="4643">IF(HP$2=4,SUM(HP81:HP88),"")</f>
        <v/>
      </c>
      <c r="HQ89" s="365"/>
      <c r="HR89" s="363"/>
      <c r="HT89" s="345"/>
      <c r="HU89" s="364"/>
      <c r="HV89" s="956" t="str">
        <f t="shared" ref="HV89" si="4644">IF(HV$2=4,SUM(HV81:HV88),"")</f>
        <v/>
      </c>
      <c r="HW89" s="365"/>
      <c r="HX89" s="363"/>
      <c r="HZ89" s="345"/>
      <c r="IA89" s="364"/>
      <c r="IB89" s="956" t="str">
        <f t="shared" ref="IB89" si="4645">IF(IB$2=4,SUM(IB81:IB88),"")</f>
        <v/>
      </c>
      <c r="IC89" s="365"/>
      <c r="ID89" s="363"/>
      <c r="IF89" s="345"/>
      <c r="IG89" s="364"/>
      <c r="IH89" s="956" t="str">
        <f t="shared" ref="IH89" si="4646">IF(IH$2=4,SUM(IH81:IH88),"")</f>
        <v/>
      </c>
      <c r="II89" s="365"/>
      <c r="IJ89" s="363"/>
      <c r="IL89" s="345"/>
      <c r="IM89" s="364"/>
      <c r="IN89" s="956" t="str">
        <f t="shared" ref="IN89" si="4647">IF(IN$2=4,SUM(IN81:IN88),"")</f>
        <v/>
      </c>
      <c r="IO89" s="365"/>
      <c r="IP89" s="363"/>
      <c r="IR89" s="345"/>
      <c r="IS89" s="364"/>
      <c r="IT89" s="956" t="str">
        <f t="shared" ref="IT89" si="4648">IF(IT$2=4,SUM(IT81:IT88),"")</f>
        <v/>
      </c>
      <c r="IU89" s="365"/>
      <c r="IV89" s="363"/>
      <c r="IX89" s="345"/>
      <c r="IY89" s="364"/>
      <c r="IZ89" s="956" t="str">
        <f t="shared" ref="IZ89" si="4649">IF(IZ$2=4,SUM(IZ81:IZ88),"")</f>
        <v/>
      </c>
      <c r="JA89" s="365"/>
      <c r="JB89" s="363"/>
      <c r="JD89" s="345"/>
      <c r="JE89" s="364"/>
      <c r="JF89" s="956" t="str">
        <f t="shared" ref="JF89" si="4650">IF(JF$2=4,SUM(JF81:JF88),"")</f>
        <v/>
      </c>
      <c r="JG89" s="365"/>
      <c r="JH89" s="363"/>
      <c r="JJ89" s="366"/>
      <c r="JK89" s="364"/>
      <c r="JL89" s="956" t="str">
        <f t="shared" ref="JL89" si="4651">IF(JL$2=4,SUM(JL81:JL88),"")</f>
        <v/>
      </c>
      <c r="JM89" s="365"/>
      <c r="JP89" s="366"/>
      <c r="JQ89" s="364"/>
      <c r="JR89" s="956" t="str">
        <f t="shared" ref="JR89" si="4652">IF(JR$2=4,SUM(JR81:JR88),"")</f>
        <v/>
      </c>
      <c r="JS89" s="365"/>
      <c r="JV89" s="366"/>
      <c r="JW89" s="364"/>
      <c r="JX89" s="956" t="str">
        <f t="shared" ref="JX89" si="4653">IF(JX$2=4,SUM(JX81:JX88),"")</f>
        <v/>
      </c>
      <c r="JY89" s="365"/>
      <c r="KB89" s="366"/>
      <c r="KC89" s="364"/>
      <c r="KD89" s="956" t="str">
        <f t="shared" ref="KD89" si="4654">IF(KD$2=4,SUM(KD81:KD88),"")</f>
        <v/>
      </c>
      <c r="KE89" s="365"/>
      <c r="KH89" s="366"/>
      <c r="KI89" s="364"/>
      <c r="KJ89" s="956" t="str">
        <f t="shared" ref="KJ89" si="4655">IF(KJ$2=4,SUM(KJ81:KJ88),"")</f>
        <v/>
      </c>
      <c r="KK89" s="365"/>
      <c r="KN89" s="366"/>
      <c r="KO89" s="364"/>
      <c r="KP89" s="956" t="str">
        <f t="shared" ref="KP89" si="4656">IF(KP$2=4,SUM(KP81:KP88),"")</f>
        <v/>
      </c>
      <c r="KQ89" s="365"/>
      <c r="KT89" s="366"/>
      <c r="KU89" s="364"/>
      <c r="KV89" s="956" t="str">
        <f t="shared" ref="KV89" si="4657">IF(KV$2=4,SUM(KV81:KV88),"")</f>
        <v/>
      </c>
      <c r="KW89" s="365"/>
      <c r="KZ89" s="366"/>
      <c r="LA89" s="364"/>
      <c r="LB89" s="956" t="str">
        <f t="shared" ref="LB89" si="4658">IF(LB$2=4,SUM(LB81:LB88),"")</f>
        <v/>
      </c>
      <c r="LC89" s="365"/>
    </row>
    <row r="90" spans="1:315" s="71" customFormat="1" x14ac:dyDescent="0.2">
      <c r="A90" s="62"/>
      <c r="B90" s="62"/>
      <c r="C90" s="62"/>
      <c r="D90" s="62"/>
      <c r="E90" s="62"/>
      <c r="F90" s="62" t="s">
        <v>77</v>
      </c>
      <c r="G90" s="114"/>
      <c r="I90" s="71" t="s">
        <v>10</v>
      </c>
      <c r="K90" s="367" t="str">
        <f>Control!$C$6</f>
        <v>FY23</v>
      </c>
      <c r="L90" s="368"/>
      <c r="M90" s="933"/>
      <c r="N90" s="370"/>
      <c r="O90" s="369"/>
      <c r="P90" s="371"/>
      <c r="R90" s="345"/>
      <c r="S90" s="344"/>
      <c r="T90" s="225"/>
      <c r="U90" s="74"/>
      <c r="V90" s="371"/>
      <c r="X90" s="345"/>
      <c r="Y90" s="344"/>
      <c r="Z90" s="225"/>
      <c r="AA90" s="74"/>
      <c r="AB90" s="371"/>
      <c r="AD90" s="345"/>
      <c r="AE90" s="344"/>
      <c r="AF90" s="225"/>
      <c r="AG90" s="74"/>
      <c r="AH90" s="371"/>
      <c r="AJ90" s="345"/>
      <c r="AK90" s="344"/>
      <c r="AL90" s="225"/>
      <c r="AM90" s="74"/>
      <c r="AN90" s="371"/>
      <c r="AP90" s="345"/>
      <c r="AQ90" s="344"/>
      <c r="AR90" s="225"/>
      <c r="AS90" s="74"/>
      <c r="AT90" s="371"/>
      <c r="AV90" s="345"/>
      <c r="AW90" s="344"/>
      <c r="AX90" s="225"/>
      <c r="AY90" s="74"/>
      <c r="AZ90" s="371"/>
      <c r="BB90" s="345"/>
      <c r="BC90" s="344"/>
      <c r="BD90" s="225"/>
      <c r="BE90" s="74"/>
      <c r="BF90" s="371"/>
      <c r="BH90" s="345"/>
      <c r="BI90" s="344"/>
      <c r="BJ90" s="225"/>
      <c r="BK90" s="74"/>
      <c r="BL90" s="371"/>
      <c r="BN90" s="345"/>
      <c r="BO90" s="344"/>
      <c r="BP90" s="225"/>
      <c r="BQ90" s="74"/>
      <c r="BR90" s="371"/>
      <c r="BT90" s="345"/>
      <c r="BU90" s="344"/>
      <c r="BV90" s="225"/>
      <c r="BW90" s="74"/>
      <c r="BX90" s="72"/>
      <c r="BZ90" s="345"/>
      <c r="CA90" s="344"/>
      <c r="CB90" s="225"/>
      <c r="CC90" s="74"/>
      <c r="CD90" s="72"/>
      <c r="CF90" s="345"/>
      <c r="CG90" s="344"/>
      <c r="CH90" s="225"/>
      <c r="CI90" s="74"/>
      <c r="CJ90" s="72"/>
      <c r="CL90" s="345"/>
      <c r="CM90" s="344"/>
      <c r="CN90" s="225"/>
      <c r="CO90" s="74"/>
      <c r="CP90" s="72"/>
      <c r="CR90" s="345"/>
      <c r="CS90" s="344"/>
      <c r="CT90" s="225"/>
      <c r="CU90" s="74"/>
      <c r="CV90" s="72"/>
      <c r="CX90" s="345"/>
      <c r="CY90" s="344"/>
      <c r="CZ90" s="225"/>
      <c r="DA90" s="74"/>
      <c r="DB90" s="72"/>
      <c r="DD90" s="345"/>
      <c r="DE90" s="344"/>
      <c r="DF90" s="225"/>
      <c r="DG90" s="74"/>
      <c r="DH90" s="72"/>
      <c r="DJ90" s="345"/>
      <c r="DK90" s="344"/>
      <c r="DL90" s="225"/>
      <c r="DM90" s="74"/>
      <c r="DN90" s="72"/>
      <c r="DP90" s="345"/>
      <c r="DQ90" s="344"/>
      <c r="DR90" s="225"/>
      <c r="DS90" s="74"/>
      <c r="DT90" s="72"/>
      <c r="DV90" s="345"/>
      <c r="DW90" s="344"/>
      <c r="DX90" s="225"/>
      <c r="DY90" s="74"/>
      <c r="DZ90" s="72"/>
      <c r="EB90" s="345"/>
      <c r="EC90" s="344"/>
      <c r="ED90" s="225"/>
      <c r="EE90" s="74"/>
      <c r="EF90" s="72"/>
      <c r="EH90" s="345"/>
      <c r="EI90" s="344"/>
      <c r="EJ90" s="225"/>
      <c r="EK90" s="74"/>
      <c r="EL90" s="72"/>
      <c r="EN90" s="345"/>
      <c r="EO90" s="344"/>
      <c r="EP90" s="225"/>
      <c r="EQ90" s="74"/>
      <c r="ER90" s="72"/>
      <c r="ET90" s="345"/>
      <c r="EU90" s="344"/>
      <c r="EV90" s="225"/>
      <c r="EW90" s="74"/>
      <c r="EX90" s="72"/>
      <c r="EZ90" s="345"/>
      <c r="FA90" s="344"/>
      <c r="FB90" s="225"/>
      <c r="FC90" s="74"/>
      <c r="FD90" s="72"/>
      <c r="FF90" s="345"/>
      <c r="FG90" s="344"/>
      <c r="FH90" s="225"/>
      <c r="FI90" s="74"/>
      <c r="FJ90" s="72"/>
      <c r="FL90" s="345"/>
      <c r="FM90" s="344"/>
      <c r="FN90" s="225"/>
      <c r="FO90" s="74"/>
      <c r="FP90" s="72"/>
      <c r="FR90" s="345"/>
      <c r="FS90" s="344"/>
      <c r="FT90" s="225"/>
      <c r="FU90" s="74"/>
      <c r="FV90" s="72"/>
      <c r="FX90" s="345"/>
      <c r="FY90" s="344"/>
      <c r="FZ90" s="225"/>
      <c r="GA90" s="74"/>
      <c r="GB90" s="72"/>
      <c r="GD90" s="345"/>
      <c r="GE90" s="344"/>
      <c r="GF90" s="225"/>
      <c r="GG90" s="74"/>
      <c r="GH90" s="72"/>
      <c r="GJ90" s="345"/>
      <c r="GK90" s="344"/>
      <c r="GL90" s="225"/>
      <c r="GM90" s="74"/>
      <c r="GN90" s="72"/>
      <c r="GP90" s="345"/>
      <c r="GQ90" s="344"/>
      <c r="GR90" s="225"/>
      <c r="GS90" s="74"/>
      <c r="GT90" s="72"/>
      <c r="GV90" s="345"/>
      <c r="GW90" s="344"/>
      <c r="GX90" s="225"/>
      <c r="GY90" s="74"/>
      <c r="GZ90" s="72"/>
      <c r="HB90" s="345"/>
      <c r="HC90" s="344"/>
      <c r="HD90" s="225"/>
      <c r="HE90" s="74"/>
      <c r="HF90" s="72"/>
      <c r="HH90" s="345"/>
      <c r="HI90" s="344"/>
      <c r="HJ90" s="225"/>
      <c r="HK90" s="74"/>
      <c r="HL90" s="72"/>
      <c r="HN90" s="345"/>
      <c r="HO90" s="344"/>
      <c r="HP90" s="225"/>
      <c r="HQ90" s="74"/>
      <c r="HR90" s="72"/>
      <c r="HT90" s="345"/>
      <c r="HU90" s="344"/>
      <c r="HV90" s="225"/>
      <c r="HW90" s="74"/>
      <c r="HX90" s="72"/>
      <c r="HZ90" s="345"/>
      <c r="IA90" s="344"/>
      <c r="IB90" s="225"/>
      <c r="IC90" s="74"/>
      <c r="ID90" s="72"/>
      <c r="IF90" s="345"/>
      <c r="IG90" s="344"/>
      <c r="IH90" s="225"/>
      <c r="II90" s="74"/>
      <c r="IJ90" s="72"/>
      <c r="IL90" s="345"/>
      <c r="IM90" s="344"/>
      <c r="IN90" s="225"/>
      <c r="IO90" s="74"/>
      <c r="IP90" s="72"/>
      <c r="IR90" s="345"/>
      <c r="IS90" s="344"/>
      <c r="IT90" s="225"/>
      <c r="IU90" s="74"/>
      <c r="IV90" s="72"/>
      <c r="IX90" s="345"/>
      <c r="IY90" s="344"/>
      <c r="IZ90" s="225"/>
      <c r="JA90" s="74"/>
      <c r="JB90" s="72"/>
      <c r="JD90" s="345"/>
      <c r="JE90" s="344"/>
      <c r="JF90" s="225"/>
      <c r="JG90" s="74"/>
      <c r="JH90" s="72"/>
      <c r="JJ90" s="345"/>
      <c r="JK90" s="344"/>
      <c r="JL90" s="225"/>
      <c r="JM90" s="225"/>
      <c r="JP90" s="345"/>
      <c r="JQ90" s="344"/>
      <c r="JR90" s="225"/>
      <c r="JS90" s="225"/>
      <c r="JV90" s="345"/>
      <c r="JW90" s="344"/>
      <c r="JX90" s="225"/>
      <c r="JY90" s="225"/>
      <c r="KB90" s="345"/>
      <c r="KC90" s="344"/>
      <c r="KD90" s="225"/>
      <c r="KE90" s="225"/>
      <c r="KH90" s="345"/>
      <c r="KI90" s="344"/>
      <c r="KJ90" s="225"/>
      <c r="KK90" s="225"/>
      <c r="KN90" s="345"/>
      <c r="KO90" s="344"/>
      <c r="KP90" s="225"/>
      <c r="KQ90" s="225"/>
      <c r="KT90" s="345"/>
      <c r="KU90" s="344"/>
      <c r="KV90" s="225"/>
      <c r="KW90" s="225"/>
      <c r="KZ90" s="345"/>
      <c r="LA90" s="344"/>
      <c r="LB90" s="225"/>
      <c r="LC90" s="225"/>
    </row>
    <row r="91" spans="1:315" s="71" customFormat="1" x14ac:dyDescent="0.2">
      <c r="A91" s="62"/>
      <c r="B91" s="62"/>
      <c r="C91" s="62"/>
      <c r="D91" s="62"/>
      <c r="E91" s="62"/>
      <c r="F91" s="62" t="s">
        <v>77</v>
      </c>
      <c r="G91" s="114"/>
      <c r="J91" s="71" t="s">
        <v>1</v>
      </c>
      <c r="K91" s="372">
        <f>Reference!$F$8</f>
        <v>0.34399999999999997</v>
      </c>
      <c r="L91" s="346">
        <v>418400</v>
      </c>
      <c r="M91" s="934">
        <f>ROUND(M81*K91,2)</f>
        <v>0</v>
      </c>
      <c r="N91" s="347"/>
      <c r="O91" s="348"/>
      <c r="P91" s="349"/>
      <c r="R91" s="345"/>
      <c r="S91" s="344"/>
      <c r="T91" s="947">
        <f>IF(T$2=4,T81*$K91,"")</f>
        <v>0</v>
      </c>
      <c r="U91" s="352"/>
      <c r="V91" s="349"/>
      <c r="X91" s="345"/>
      <c r="Y91" s="344"/>
      <c r="Z91" s="947">
        <f t="shared" ref="Z91:CH98" si="4659">IF(Z$2=4,Z81*$K91,"")</f>
        <v>0</v>
      </c>
      <c r="AA91" s="352"/>
      <c r="AB91" s="349"/>
      <c r="AD91" s="345"/>
      <c r="AE91" s="344"/>
      <c r="AF91" s="947">
        <f t="shared" ref="AF91" si="4660">IF(AF$2=4,AF81*$K91,"")</f>
        <v>0</v>
      </c>
      <c r="AG91" s="352"/>
      <c r="AH91" s="349"/>
      <c r="AJ91" s="345"/>
      <c r="AK91" s="344"/>
      <c r="AL91" s="947" t="str">
        <f t="shared" ref="AL91" si="4661">IF(AL$2=4,AL81*$K91,"")</f>
        <v/>
      </c>
      <c r="AM91" s="352"/>
      <c r="AN91" s="349"/>
      <c r="AP91" s="345"/>
      <c r="AQ91" s="344"/>
      <c r="AR91" s="947" t="str">
        <f t="shared" ref="AR91" si="4662">IF(AR$2=4,AR81*$K91,"")</f>
        <v/>
      </c>
      <c r="AS91" s="352"/>
      <c r="AT91" s="349"/>
      <c r="AV91" s="345"/>
      <c r="AW91" s="344"/>
      <c r="AX91" s="947" t="str">
        <f t="shared" ref="AX91" si="4663">IF(AX$2=4,AX81*$K91,"")</f>
        <v/>
      </c>
      <c r="AY91" s="352"/>
      <c r="AZ91" s="349"/>
      <c r="BB91" s="345"/>
      <c r="BC91" s="344"/>
      <c r="BD91" s="947" t="str">
        <f t="shared" ref="BD91" si="4664">IF(BD$2=4,BD81*$K91,"")</f>
        <v/>
      </c>
      <c r="BE91" s="352"/>
      <c r="BF91" s="349"/>
      <c r="BH91" s="345"/>
      <c r="BI91" s="344"/>
      <c r="BJ91" s="947" t="str">
        <f t="shared" ref="BJ91" si="4665">IF(BJ$2=4,BJ81*$K91,"")</f>
        <v/>
      </c>
      <c r="BK91" s="352"/>
      <c r="BL91" s="349"/>
      <c r="BN91" s="345"/>
      <c r="BO91" s="344"/>
      <c r="BP91" s="947" t="str">
        <f t="shared" ref="BP91" si="4666">IF(BP$2=4,BP81*$K91,"")</f>
        <v/>
      </c>
      <c r="BQ91" s="352"/>
      <c r="BR91" s="349"/>
      <c r="BT91" s="345"/>
      <c r="BU91" s="344"/>
      <c r="BV91" s="947" t="str">
        <f t="shared" ref="BV91" si="4667">IF(BV$2=4,BV81*$K91,"")</f>
        <v/>
      </c>
      <c r="BW91" s="352"/>
      <c r="BX91" s="72"/>
      <c r="BZ91" s="345"/>
      <c r="CA91" s="344"/>
      <c r="CB91" s="947" t="str">
        <f t="shared" ref="CB91" si="4668">IF(CB$2=4,CB81*$K91,"")</f>
        <v/>
      </c>
      <c r="CC91" s="352"/>
      <c r="CD91" s="72"/>
      <c r="CF91" s="345"/>
      <c r="CG91" s="344"/>
      <c r="CH91" s="947" t="str">
        <f t="shared" ref="CH91" si="4669">IF(CH$2=4,CH81*$K91,"")</f>
        <v/>
      </c>
      <c r="CI91" s="352"/>
      <c r="CJ91" s="72"/>
      <c r="CL91" s="345"/>
      <c r="CM91" s="344"/>
      <c r="CN91" s="947" t="str">
        <f t="shared" ref="CN91:EV98" si="4670">IF(CN$2=4,CN81*$K91,"")</f>
        <v/>
      </c>
      <c r="CO91" s="352"/>
      <c r="CP91" s="72"/>
      <c r="CR91" s="345"/>
      <c r="CS91" s="344"/>
      <c r="CT91" s="947" t="str">
        <f t="shared" ref="CT91" si="4671">IF(CT$2=4,CT81*$K91,"")</f>
        <v/>
      </c>
      <c r="CU91" s="352"/>
      <c r="CV91" s="72"/>
      <c r="CX91" s="345"/>
      <c r="CY91" s="344"/>
      <c r="CZ91" s="947" t="str">
        <f t="shared" ref="CZ91" si="4672">IF(CZ$2=4,CZ81*$K91,"")</f>
        <v/>
      </c>
      <c r="DA91" s="352"/>
      <c r="DB91" s="72"/>
      <c r="DD91" s="345"/>
      <c r="DE91" s="344"/>
      <c r="DF91" s="947" t="str">
        <f t="shared" ref="DF91" si="4673">IF(DF$2=4,DF81*$K91,"")</f>
        <v/>
      </c>
      <c r="DG91" s="352"/>
      <c r="DH91" s="72"/>
      <c r="DJ91" s="345"/>
      <c r="DK91" s="344"/>
      <c r="DL91" s="947" t="str">
        <f t="shared" ref="DL91" si="4674">IF(DL$2=4,DL81*$K91,"")</f>
        <v/>
      </c>
      <c r="DM91" s="352"/>
      <c r="DN91" s="72"/>
      <c r="DP91" s="345"/>
      <c r="DQ91" s="344"/>
      <c r="DR91" s="947" t="str">
        <f t="shared" ref="DR91" si="4675">IF(DR$2=4,DR81*$K91,"")</f>
        <v/>
      </c>
      <c r="DS91" s="352"/>
      <c r="DT91" s="72"/>
      <c r="DV91" s="345"/>
      <c r="DW91" s="344"/>
      <c r="DX91" s="947" t="str">
        <f t="shared" ref="DX91" si="4676">IF(DX$2=4,DX81*$K91,"")</f>
        <v/>
      </c>
      <c r="DY91" s="352"/>
      <c r="DZ91" s="72"/>
      <c r="EB91" s="345"/>
      <c r="EC91" s="344"/>
      <c r="ED91" s="947" t="str">
        <f t="shared" ref="ED91" si="4677">IF(ED$2=4,ED81*$K91,"")</f>
        <v/>
      </c>
      <c r="EE91" s="352"/>
      <c r="EF91" s="72"/>
      <c r="EH91" s="345"/>
      <c r="EI91" s="344"/>
      <c r="EJ91" s="947" t="str">
        <f t="shared" ref="EJ91" si="4678">IF(EJ$2=4,EJ81*$K91,"")</f>
        <v/>
      </c>
      <c r="EK91" s="352"/>
      <c r="EL91" s="72"/>
      <c r="EN91" s="345"/>
      <c r="EO91" s="344"/>
      <c r="EP91" s="947" t="str">
        <f t="shared" ref="EP91" si="4679">IF(EP$2=4,EP81*$K91,"")</f>
        <v/>
      </c>
      <c r="EQ91" s="352"/>
      <c r="ER91" s="72"/>
      <c r="ET91" s="345"/>
      <c r="EU91" s="344"/>
      <c r="EV91" s="947" t="str">
        <f t="shared" ref="EV91" si="4680">IF(EV$2=4,EV81*$K91,"")</f>
        <v/>
      </c>
      <c r="EW91" s="352"/>
      <c r="EX91" s="72"/>
      <c r="EZ91" s="345"/>
      <c r="FA91" s="344"/>
      <c r="FB91" s="947" t="str">
        <f t="shared" ref="FB91:GF98" si="4681">IF(FB$2=4,FB81*$K91,"")</f>
        <v/>
      </c>
      <c r="FC91" s="352"/>
      <c r="FD91" s="72"/>
      <c r="FF91" s="345"/>
      <c r="FG91" s="344"/>
      <c r="FH91" s="947" t="str">
        <f t="shared" ref="FH91" si="4682">IF(FH$2=4,FH81*$K91,"")</f>
        <v/>
      </c>
      <c r="FI91" s="352"/>
      <c r="FJ91" s="72"/>
      <c r="FL91" s="345"/>
      <c r="FM91" s="344"/>
      <c r="FN91" s="947" t="str">
        <f t="shared" ref="FN91" si="4683">IF(FN$2=4,FN81*$K91,"")</f>
        <v/>
      </c>
      <c r="FO91" s="352"/>
      <c r="FP91" s="72"/>
      <c r="FR91" s="345"/>
      <c r="FS91" s="344"/>
      <c r="FT91" s="947" t="str">
        <f t="shared" ref="FT91" si="4684">IF(FT$2=4,FT81*$K91,"")</f>
        <v/>
      </c>
      <c r="FU91" s="352"/>
      <c r="FV91" s="72"/>
      <c r="FX91" s="345"/>
      <c r="FY91" s="344"/>
      <c r="FZ91" s="947" t="str">
        <f t="shared" ref="FZ91" si="4685">IF(FZ$2=4,FZ81*$K91,"")</f>
        <v/>
      </c>
      <c r="GA91" s="352"/>
      <c r="GB91" s="72"/>
      <c r="GD91" s="345"/>
      <c r="GE91" s="344"/>
      <c r="GF91" s="947" t="str">
        <f t="shared" ref="GF91" si="4686">IF(GF$2=4,GF81*$K91,"")</f>
        <v/>
      </c>
      <c r="GG91" s="352"/>
      <c r="GH91" s="72"/>
      <c r="GJ91" s="345"/>
      <c r="GK91" s="344"/>
      <c r="GL91" s="947" t="str">
        <f t="shared" ref="GL91:HP98" si="4687">IF(GL$2=4,GL81*$K91,"")</f>
        <v/>
      </c>
      <c r="GM91" s="352"/>
      <c r="GN91" s="72"/>
      <c r="GP91" s="345"/>
      <c r="GQ91" s="344"/>
      <c r="GR91" s="947" t="str">
        <f t="shared" ref="GR91" si="4688">IF(GR$2=4,GR81*$K91,"")</f>
        <v/>
      </c>
      <c r="GS91" s="352"/>
      <c r="GT91" s="72"/>
      <c r="GV91" s="345"/>
      <c r="GW91" s="344"/>
      <c r="GX91" s="947" t="str">
        <f t="shared" ref="GX91" si="4689">IF(GX$2=4,GX81*$K91,"")</f>
        <v/>
      </c>
      <c r="GY91" s="352"/>
      <c r="GZ91" s="72"/>
      <c r="HB91" s="345"/>
      <c r="HC91" s="344"/>
      <c r="HD91" s="947" t="str">
        <f t="shared" ref="HD91" si="4690">IF(HD$2=4,HD81*$K91,"")</f>
        <v/>
      </c>
      <c r="HE91" s="352"/>
      <c r="HF91" s="72"/>
      <c r="HH91" s="345"/>
      <c r="HI91" s="344"/>
      <c r="HJ91" s="947" t="str">
        <f t="shared" ref="HJ91" si="4691">IF(HJ$2=4,HJ81*$K91,"")</f>
        <v/>
      </c>
      <c r="HK91" s="352"/>
      <c r="HL91" s="72"/>
      <c r="HN91" s="345"/>
      <c r="HO91" s="344"/>
      <c r="HP91" s="947" t="str">
        <f t="shared" ref="HP91" si="4692">IF(HP$2=4,HP81*$K91,"")</f>
        <v/>
      </c>
      <c r="HQ91" s="352"/>
      <c r="HR91" s="72"/>
      <c r="HT91" s="345"/>
      <c r="HU91" s="344"/>
      <c r="HV91" s="947" t="str">
        <f t="shared" ref="HV91:IZ98" si="4693">IF(HV$2=4,HV81*$K91,"")</f>
        <v/>
      </c>
      <c r="HW91" s="352"/>
      <c r="HX91" s="72"/>
      <c r="HZ91" s="345"/>
      <c r="IA91" s="344"/>
      <c r="IB91" s="947" t="str">
        <f t="shared" ref="IB91" si="4694">IF(IB$2=4,IB81*$K91,"")</f>
        <v/>
      </c>
      <c r="IC91" s="352"/>
      <c r="ID91" s="72"/>
      <c r="IF91" s="345"/>
      <c r="IG91" s="344"/>
      <c r="IH91" s="947" t="str">
        <f t="shared" ref="IH91" si="4695">IF(IH$2=4,IH81*$K91,"")</f>
        <v/>
      </c>
      <c r="II91" s="352"/>
      <c r="IJ91" s="72"/>
      <c r="IL91" s="345"/>
      <c r="IM91" s="344"/>
      <c r="IN91" s="947" t="str">
        <f t="shared" ref="IN91" si="4696">IF(IN$2=4,IN81*$K91,"")</f>
        <v/>
      </c>
      <c r="IO91" s="352"/>
      <c r="IP91" s="72"/>
      <c r="IR91" s="345"/>
      <c r="IS91" s="344"/>
      <c r="IT91" s="947" t="str">
        <f t="shared" ref="IT91" si="4697">IF(IT$2=4,IT81*$K91,"")</f>
        <v/>
      </c>
      <c r="IU91" s="352"/>
      <c r="IV91" s="72"/>
      <c r="IX91" s="345"/>
      <c r="IY91" s="344"/>
      <c r="IZ91" s="947" t="str">
        <f t="shared" ref="IZ91" si="4698">IF(IZ$2=4,IZ81*$K91,"")</f>
        <v/>
      </c>
      <c r="JA91" s="352"/>
      <c r="JB91" s="72"/>
      <c r="JD91" s="345"/>
      <c r="JE91" s="344"/>
      <c r="JF91" s="947" t="str">
        <f t="shared" ref="JF91:KJ98" si="4699">IF(JF$2=4,JF81*$K91,"")</f>
        <v/>
      </c>
      <c r="JG91" s="352"/>
      <c r="JH91" s="72"/>
      <c r="JJ91" s="345"/>
      <c r="JK91" s="344"/>
      <c r="JL91" s="947" t="str">
        <f t="shared" ref="JL91" si="4700">IF(JL$2=4,JL81*$K91,"")</f>
        <v/>
      </c>
      <c r="JM91" s="353"/>
      <c r="JP91" s="345"/>
      <c r="JQ91" s="344"/>
      <c r="JR91" s="947" t="str">
        <f t="shared" ref="JR91" si="4701">IF(JR$2=4,JR81*$K91,"")</f>
        <v/>
      </c>
      <c r="JS91" s="353"/>
      <c r="JV91" s="345"/>
      <c r="JW91" s="344"/>
      <c r="JX91" s="947" t="str">
        <f t="shared" ref="JX91" si="4702">IF(JX$2=4,JX81*$K91,"")</f>
        <v/>
      </c>
      <c r="JY91" s="353"/>
      <c r="KB91" s="345"/>
      <c r="KC91" s="344"/>
      <c r="KD91" s="947" t="str">
        <f t="shared" ref="KD91" si="4703">IF(KD$2=4,KD81*$K91,"")</f>
        <v/>
      </c>
      <c r="KE91" s="353"/>
      <c r="KH91" s="345"/>
      <c r="KI91" s="344"/>
      <c r="KJ91" s="947" t="str">
        <f t="shared" ref="KJ91" si="4704">IF(KJ$2=4,KJ81*$K91,"")</f>
        <v/>
      </c>
      <c r="KK91" s="353"/>
      <c r="KN91" s="345"/>
      <c r="KO91" s="344"/>
      <c r="KP91" s="947" t="str">
        <f t="shared" ref="KP91:LB98" si="4705">IF(KP$2=4,KP81*$K91,"")</f>
        <v/>
      </c>
      <c r="KQ91" s="353"/>
      <c r="KT91" s="345"/>
      <c r="KU91" s="344"/>
      <c r="KV91" s="947" t="str">
        <f t="shared" ref="KV91" si="4706">IF(KV$2=4,KV81*$K91,"")</f>
        <v/>
      </c>
      <c r="KW91" s="353"/>
      <c r="KZ91" s="345"/>
      <c r="LA91" s="344"/>
      <c r="LB91" s="947" t="str">
        <f t="shared" ref="LB91" si="4707">IF(LB$2=4,LB81*$K91,"")</f>
        <v/>
      </c>
      <c r="LC91" s="353"/>
    </row>
    <row r="92" spans="1:315" s="71" customFormat="1" x14ac:dyDescent="0.2">
      <c r="A92" s="62"/>
      <c r="B92" s="62"/>
      <c r="C92" s="62"/>
      <c r="D92" s="62"/>
      <c r="E92" s="62"/>
      <c r="F92" s="62" t="s">
        <v>77</v>
      </c>
      <c r="G92" s="114"/>
      <c r="J92" s="71" t="s">
        <v>2</v>
      </c>
      <c r="K92" s="372">
        <f>+Reference!$F$9</f>
        <v>0.34399999999999997</v>
      </c>
      <c r="L92" s="346">
        <v>418610</v>
      </c>
      <c r="M92" s="934">
        <f t="shared" ref="M92:M98" si="4708">ROUND(M82*K92,2)</f>
        <v>1720</v>
      </c>
      <c r="N92" s="347"/>
      <c r="O92" s="348"/>
      <c r="P92" s="349"/>
      <c r="R92" s="345"/>
      <c r="S92" s="344"/>
      <c r="T92" s="947">
        <f t="shared" ref="T92:T98" si="4709">IF(T$2=4,T82*$K92,"")</f>
        <v>859.99999999999989</v>
      </c>
      <c r="U92" s="352"/>
      <c r="V92" s="349"/>
      <c r="X92" s="345"/>
      <c r="Y92" s="344"/>
      <c r="Z92" s="947">
        <f t="shared" si="4659"/>
        <v>189.2</v>
      </c>
      <c r="AA92" s="352"/>
      <c r="AB92" s="349"/>
      <c r="AD92" s="345"/>
      <c r="AE92" s="344"/>
      <c r="AF92" s="947">
        <f t="shared" si="4659"/>
        <v>670.8</v>
      </c>
      <c r="AG92" s="352"/>
      <c r="AH92" s="349"/>
      <c r="AJ92" s="345"/>
      <c r="AK92" s="344"/>
      <c r="AL92" s="947" t="str">
        <f t="shared" si="4659"/>
        <v/>
      </c>
      <c r="AM92" s="352"/>
      <c r="AN92" s="349"/>
      <c r="AP92" s="345"/>
      <c r="AQ92" s="344"/>
      <c r="AR92" s="947" t="str">
        <f t="shared" si="4659"/>
        <v/>
      </c>
      <c r="AS92" s="352"/>
      <c r="AT92" s="349"/>
      <c r="AV92" s="345"/>
      <c r="AW92" s="344"/>
      <c r="AX92" s="947" t="str">
        <f t="shared" si="4659"/>
        <v/>
      </c>
      <c r="AY92" s="352"/>
      <c r="AZ92" s="349"/>
      <c r="BB92" s="345"/>
      <c r="BC92" s="344"/>
      <c r="BD92" s="947" t="str">
        <f t="shared" si="4659"/>
        <v/>
      </c>
      <c r="BE92" s="352"/>
      <c r="BF92" s="349"/>
      <c r="BH92" s="345"/>
      <c r="BI92" s="344"/>
      <c r="BJ92" s="947" t="str">
        <f t="shared" si="4659"/>
        <v/>
      </c>
      <c r="BK92" s="352"/>
      <c r="BL92" s="349"/>
      <c r="BN92" s="345"/>
      <c r="BO92" s="344"/>
      <c r="BP92" s="947" t="str">
        <f t="shared" si="4659"/>
        <v/>
      </c>
      <c r="BQ92" s="352"/>
      <c r="BR92" s="349"/>
      <c r="BT92" s="345"/>
      <c r="BU92" s="344"/>
      <c r="BV92" s="947" t="str">
        <f t="shared" si="4659"/>
        <v/>
      </c>
      <c r="BW92" s="352"/>
      <c r="BX92" s="72"/>
      <c r="BZ92" s="345"/>
      <c r="CA92" s="344"/>
      <c r="CB92" s="947" t="str">
        <f t="shared" si="4659"/>
        <v/>
      </c>
      <c r="CC92" s="352"/>
      <c r="CD92" s="72"/>
      <c r="CF92" s="345"/>
      <c r="CG92" s="344"/>
      <c r="CH92" s="947" t="str">
        <f t="shared" si="4659"/>
        <v/>
      </c>
      <c r="CI92" s="352"/>
      <c r="CJ92" s="72"/>
      <c r="CL92" s="345"/>
      <c r="CM92" s="344"/>
      <c r="CN92" s="947" t="str">
        <f t="shared" si="4670"/>
        <v/>
      </c>
      <c r="CO92" s="352"/>
      <c r="CP92" s="72"/>
      <c r="CR92" s="345"/>
      <c r="CS92" s="344"/>
      <c r="CT92" s="947" t="str">
        <f t="shared" si="4670"/>
        <v/>
      </c>
      <c r="CU92" s="352"/>
      <c r="CV92" s="72"/>
      <c r="CX92" s="345"/>
      <c r="CY92" s="344"/>
      <c r="CZ92" s="947" t="str">
        <f t="shared" si="4670"/>
        <v/>
      </c>
      <c r="DA92" s="352"/>
      <c r="DB92" s="72"/>
      <c r="DD92" s="345"/>
      <c r="DE92" s="344"/>
      <c r="DF92" s="947" t="str">
        <f t="shared" si="4670"/>
        <v/>
      </c>
      <c r="DG92" s="352"/>
      <c r="DH92" s="72"/>
      <c r="DJ92" s="345"/>
      <c r="DK92" s="344"/>
      <c r="DL92" s="947" t="str">
        <f t="shared" si="4670"/>
        <v/>
      </c>
      <c r="DM92" s="352"/>
      <c r="DN92" s="72"/>
      <c r="DP92" s="345"/>
      <c r="DQ92" s="344"/>
      <c r="DR92" s="947" t="str">
        <f t="shared" si="4670"/>
        <v/>
      </c>
      <c r="DS92" s="352"/>
      <c r="DT92" s="72"/>
      <c r="DV92" s="345"/>
      <c r="DW92" s="344"/>
      <c r="DX92" s="947" t="str">
        <f t="shared" si="4670"/>
        <v/>
      </c>
      <c r="DY92" s="352"/>
      <c r="DZ92" s="72"/>
      <c r="EB92" s="345"/>
      <c r="EC92" s="344"/>
      <c r="ED92" s="947" t="str">
        <f t="shared" si="4670"/>
        <v/>
      </c>
      <c r="EE92" s="352"/>
      <c r="EF92" s="72"/>
      <c r="EH92" s="345"/>
      <c r="EI92" s="344"/>
      <c r="EJ92" s="947" t="str">
        <f t="shared" si="4670"/>
        <v/>
      </c>
      <c r="EK92" s="352"/>
      <c r="EL92" s="72"/>
      <c r="EN92" s="345"/>
      <c r="EO92" s="344"/>
      <c r="EP92" s="947" t="str">
        <f t="shared" si="4670"/>
        <v/>
      </c>
      <c r="EQ92" s="352"/>
      <c r="ER92" s="72"/>
      <c r="ET92" s="345"/>
      <c r="EU92" s="344"/>
      <c r="EV92" s="947" t="str">
        <f t="shared" si="4670"/>
        <v/>
      </c>
      <c r="EW92" s="352"/>
      <c r="EX92" s="72"/>
      <c r="EZ92" s="345"/>
      <c r="FA92" s="344"/>
      <c r="FB92" s="947" t="str">
        <f t="shared" si="4681"/>
        <v/>
      </c>
      <c r="FC92" s="352"/>
      <c r="FD92" s="72"/>
      <c r="FF92" s="345"/>
      <c r="FG92" s="344"/>
      <c r="FH92" s="947" t="str">
        <f t="shared" si="4681"/>
        <v/>
      </c>
      <c r="FI92" s="352"/>
      <c r="FJ92" s="72"/>
      <c r="FL92" s="345"/>
      <c r="FM92" s="344"/>
      <c r="FN92" s="947" t="str">
        <f t="shared" si="4681"/>
        <v/>
      </c>
      <c r="FO92" s="352"/>
      <c r="FP92" s="72"/>
      <c r="FR92" s="345"/>
      <c r="FS92" s="344"/>
      <c r="FT92" s="947" t="str">
        <f t="shared" si="4681"/>
        <v/>
      </c>
      <c r="FU92" s="352"/>
      <c r="FV92" s="72"/>
      <c r="FX92" s="345"/>
      <c r="FY92" s="344"/>
      <c r="FZ92" s="947" t="str">
        <f t="shared" si="4681"/>
        <v/>
      </c>
      <c r="GA92" s="352"/>
      <c r="GB92" s="72"/>
      <c r="GD92" s="345"/>
      <c r="GE92" s="344"/>
      <c r="GF92" s="947" t="str">
        <f t="shared" si="4681"/>
        <v/>
      </c>
      <c r="GG92" s="352"/>
      <c r="GH92" s="72"/>
      <c r="GJ92" s="345"/>
      <c r="GK92" s="344"/>
      <c r="GL92" s="947" t="str">
        <f t="shared" si="4687"/>
        <v/>
      </c>
      <c r="GM92" s="352"/>
      <c r="GN92" s="72"/>
      <c r="GP92" s="345"/>
      <c r="GQ92" s="344"/>
      <c r="GR92" s="947" t="str">
        <f t="shared" si="4687"/>
        <v/>
      </c>
      <c r="GS92" s="352"/>
      <c r="GT92" s="72"/>
      <c r="GV92" s="345"/>
      <c r="GW92" s="344"/>
      <c r="GX92" s="947" t="str">
        <f t="shared" si="4687"/>
        <v/>
      </c>
      <c r="GY92" s="352"/>
      <c r="GZ92" s="72"/>
      <c r="HB92" s="345"/>
      <c r="HC92" s="344"/>
      <c r="HD92" s="947" t="str">
        <f t="shared" si="4687"/>
        <v/>
      </c>
      <c r="HE92" s="352"/>
      <c r="HF92" s="72"/>
      <c r="HH92" s="345"/>
      <c r="HI92" s="344"/>
      <c r="HJ92" s="947" t="str">
        <f t="shared" si="4687"/>
        <v/>
      </c>
      <c r="HK92" s="352"/>
      <c r="HL92" s="72"/>
      <c r="HN92" s="345"/>
      <c r="HO92" s="344"/>
      <c r="HP92" s="947" t="str">
        <f t="shared" si="4687"/>
        <v/>
      </c>
      <c r="HQ92" s="352"/>
      <c r="HR92" s="72"/>
      <c r="HT92" s="345"/>
      <c r="HU92" s="344"/>
      <c r="HV92" s="947" t="str">
        <f t="shared" si="4693"/>
        <v/>
      </c>
      <c r="HW92" s="352"/>
      <c r="HX92" s="72"/>
      <c r="HZ92" s="345"/>
      <c r="IA92" s="344"/>
      <c r="IB92" s="947" t="str">
        <f t="shared" si="4693"/>
        <v/>
      </c>
      <c r="IC92" s="352"/>
      <c r="ID92" s="72"/>
      <c r="IF92" s="345"/>
      <c r="IG92" s="344"/>
      <c r="IH92" s="947" t="str">
        <f t="shared" si="4693"/>
        <v/>
      </c>
      <c r="II92" s="352"/>
      <c r="IJ92" s="72"/>
      <c r="IL92" s="345"/>
      <c r="IM92" s="344"/>
      <c r="IN92" s="947" t="str">
        <f t="shared" si="4693"/>
        <v/>
      </c>
      <c r="IO92" s="352"/>
      <c r="IP92" s="72"/>
      <c r="IR92" s="345"/>
      <c r="IS92" s="344"/>
      <c r="IT92" s="947" t="str">
        <f t="shared" si="4693"/>
        <v/>
      </c>
      <c r="IU92" s="352"/>
      <c r="IV92" s="72"/>
      <c r="IX92" s="345"/>
      <c r="IY92" s="344"/>
      <c r="IZ92" s="947" t="str">
        <f t="shared" si="4693"/>
        <v/>
      </c>
      <c r="JA92" s="352"/>
      <c r="JB92" s="72"/>
      <c r="JD92" s="345"/>
      <c r="JE92" s="344"/>
      <c r="JF92" s="947" t="str">
        <f t="shared" si="4699"/>
        <v/>
      </c>
      <c r="JG92" s="352"/>
      <c r="JH92" s="72"/>
      <c r="JJ92" s="345"/>
      <c r="JK92" s="344"/>
      <c r="JL92" s="947" t="str">
        <f t="shared" si="4699"/>
        <v/>
      </c>
      <c r="JM92" s="353"/>
      <c r="JP92" s="345"/>
      <c r="JQ92" s="344"/>
      <c r="JR92" s="947" t="str">
        <f t="shared" si="4699"/>
        <v/>
      </c>
      <c r="JS92" s="353"/>
      <c r="JV92" s="345"/>
      <c r="JW92" s="344"/>
      <c r="JX92" s="947" t="str">
        <f t="shared" si="4699"/>
        <v/>
      </c>
      <c r="JY92" s="353"/>
      <c r="KB92" s="345"/>
      <c r="KC92" s="344"/>
      <c r="KD92" s="947" t="str">
        <f t="shared" si="4699"/>
        <v/>
      </c>
      <c r="KE92" s="353"/>
      <c r="KH92" s="345"/>
      <c r="KI92" s="344"/>
      <c r="KJ92" s="947" t="str">
        <f t="shared" si="4699"/>
        <v/>
      </c>
      <c r="KK92" s="353"/>
      <c r="KN92" s="345"/>
      <c r="KO92" s="344"/>
      <c r="KP92" s="947" t="str">
        <f t="shared" si="4705"/>
        <v/>
      </c>
      <c r="KQ92" s="353"/>
      <c r="KT92" s="345"/>
      <c r="KU92" s="344"/>
      <c r="KV92" s="947" t="str">
        <f t="shared" si="4705"/>
        <v/>
      </c>
      <c r="KW92" s="353"/>
      <c r="KZ92" s="345"/>
      <c r="LA92" s="344"/>
      <c r="LB92" s="947" t="str">
        <f t="shared" si="4705"/>
        <v/>
      </c>
      <c r="LC92" s="353"/>
    </row>
    <row r="93" spans="1:315" s="71" customFormat="1" x14ac:dyDescent="0.2">
      <c r="A93" s="62"/>
      <c r="B93" s="62"/>
      <c r="C93" s="62"/>
      <c r="D93" s="62"/>
      <c r="E93" s="62"/>
      <c r="F93" s="62" t="s">
        <v>77</v>
      </c>
      <c r="G93" s="114"/>
      <c r="J93" s="71" t="s">
        <v>3</v>
      </c>
      <c r="K93" s="372">
        <f>+Reference!$F$10</f>
        <v>0.41399999999999998</v>
      </c>
      <c r="L93" s="346">
        <v>422500</v>
      </c>
      <c r="M93" s="934">
        <f t="shared" si="4708"/>
        <v>0</v>
      </c>
      <c r="N93" s="347"/>
      <c r="O93" s="348"/>
      <c r="P93" s="349"/>
      <c r="R93" s="345"/>
      <c r="S93" s="344"/>
      <c r="T93" s="947">
        <f t="shared" si="4709"/>
        <v>0</v>
      </c>
      <c r="U93" s="352"/>
      <c r="V93" s="349"/>
      <c r="X93" s="345"/>
      <c r="Y93" s="344"/>
      <c r="Z93" s="947">
        <f t="shared" si="4659"/>
        <v>0</v>
      </c>
      <c r="AA93" s="352"/>
      <c r="AB93" s="349"/>
      <c r="AD93" s="345"/>
      <c r="AE93" s="344"/>
      <c r="AF93" s="947">
        <f t="shared" si="4659"/>
        <v>0</v>
      </c>
      <c r="AG93" s="352"/>
      <c r="AH93" s="349"/>
      <c r="AJ93" s="345"/>
      <c r="AK93" s="344"/>
      <c r="AL93" s="947" t="str">
        <f t="shared" si="4659"/>
        <v/>
      </c>
      <c r="AM93" s="352"/>
      <c r="AN93" s="349"/>
      <c r="AP93" s="345"/>
      <c r="AQ93" s="344"/>
      <c r="AR93" s="947" t="str">
        <f t="shared" si="4659"/>
        <v/>
      </c>
      <c r="AS93" s="352"/>
      <c r="AT93" s="349"/>
      <c r="AV93" s="345"/>
      <c r="AW93" s="344"/>
      <c r="AX93" s="947" t="str">
        <f t="shared" si="4659"/>
        <v/>
      </c>
      <c r="AY93" s="352"/>
      <c r="AZ93" s="349"/>
      <c r="BB93" s="345"/>
      <c r="BC93" s="344"/>
      <c r="BD93" s="947" t="str">
        <f t="shared" si="4659"/>
        <v/>
      </c>
      <c r="BE93" s="352"/>
      <c r="BF93" s="349"/>
      <c r="BH93" s="345"/>
      <c r="BI93" s="344"/>
      <c r="BJ93" s="947" t="str">
        <f t="shared" si="4659"/>
        <v/>
      </c>
      <c r="BK93" s="352"/>
      <c r="BL93" s="349"/>
      <c r="BN93" s="345"/>
      <c r="BO93" s="344"/>
      <c r="BP93" s="947" t="str">
        <f t="shared" si="4659"/>
        <v/>
      </c>
      <c r="BQ93" s="352"/>
      <c r="BR93" s="349"/>
      <c r="BT93" s="345"/>
      <c r="BU93" s="344"/>
      <c r="BV93" s="947" t="str">
        <f t="shared" si="4659"/>
        <v/>
      </c>
      <c r="BW93" s="352"/>
      <c r="BX93" s="72"/>
      <c r="BZ93" s="345"/>
      <c r="CA93" s="344"/>
      <c r="CB93" s="947" t="str">
        <f t="shared" si="4659"/>
        <v/>
      </c>
      <c r="CC93" s="352"/>
      <c r="CD93" s="72"/>
      <c r="CF93" s="345"/>
      <c r="CG93" s="344"/>
      <c r="CH93" s="947" t="str">
        <f t="shared" si="4659"/>
        <v/>
      </c>
      <c r="CI93" s="352"/>
      <c r="CJ93" s="72"/>
      <c r="CL93" s="345"/>
      <c r="CM93" s="344"/>
      <c r="CN93" s="947" t="str">
        <f t="shared" si="4670"/>
        <v/>
      </c>
      <c r="CO93" s="352"/>
      <c r="CP93" s="72"/>
      <c r="CR93" s="345"/>
      <c r="CS93" s="344"/>
      <c r="CT93" s="947" t="str">
        <f t="shared" si="4670"/>
        <v/>
      </c>
      <c r="CU93" s="352"/>
      <c r="CV93" s="72"/>
      <c r="CX93" s="345"/>
      <c r="CY93" s="344"/>
      <c r="CZ93" s="947" t="str">
        <f t="shared" si="4670"/>
        <v/>
      </c>
      <c r="DA93" s="352"/>
      <c r="DB93" s="72"/>
      <c r="DD93" s="345"/>
      <c r="DE93" s="344"/>
      <c r="DF93" s="947" t="str">
        <f t="shared" si="4670"/>
        <v/>
      </c>
      <c r="DG93" s="352"/>
      <c r="DH93" s="72"/>
      <c r="DJ93" s="345"/>
      <c r="DK93" s="344"/>
      <c r="DL93" s="947" t="str">
        <f t="shared" si="4670"/>
        <v/>
      </c>
      <c r="DM93" s="352"/>
      <c r="DN93" s="72"/>
      <c r="DP93" s="345"/>
      <c r="DQ93" s="344"/>
      <c r="DR93" s="947" t="str">
        <f t="shared" si="4670"/>
        <v/>
      </c>
      <c r="DS93" s="352"/>
      <c r="DT93" s="72"/>
      <c r="DV93" s="345"/>
      <c r="DW93" s="344"/>
      <c r="DX93" s="947" t="str">
        <f t="shared" si="4670"/>
        <v/>
      </c>
      <c r="DY93" s="352"/>
      <c r="DZ93" s="72"/>
      <c r="EB93" s="345"/>
      <c r="EC93" s="344"/>
      <c r="ED93" s="947" t="str">
        <f t="shared" si="4670"/>
        <v/>
      </c>
      <c r="EE93" s="352"/>
      <c r="EF93" s="72"/>
      <c r="EH93" s="345"/>
      <c r="EI93" s="344"/>
      <c r="EJ93" s="947" t="str">
        <f t="shared" si="4670"/>
        <v/>
      </c>
      <c r="EK93" s="352"/>
      <c r="EL93" s="72"/>
      <c r="EN93" s="345"/>
      <c r="EO93" s="344"/>
      <c r="EP93" s="947" t="str">
        <f t="shared" si="4670"/>
        <v/>
      </c>
      <c r="EQ93" s="352"/>
      <c r="ER93" s="72"/>
      <c r="ET93" s="345"/>
      <c r="EU93" s="344"/>
      <c r="EV93" s="947" t="str">
        <f t="shared" si="4670"/>
        <v/>
      </c>
      <c r="EW93" s="352"/>
      <c r="EX93" s="72"/>
      <c r="EZ93" s="345"/>
      <c r="FA93" s="344"/>
      <c r="FB93" s="947" t="str">
        <f t="shared" si="4681"/>
        <v/>
      </c>
      <c r="FC93" s="352"/>
      <c r="FD93" s="72"/>
      <c r="FF93" s="345"/>
      <c r="FG93" s="344"/>
      <c r="FH93" s="947" t="str">
        <f t="shared" si="4681"/>
        <v/>
      </c>
      <c r="FI93" s="352"/>
      <c r="FJ93" s="72"/>
      <c r="FL93" s="345"/>
      <c r="FM93" s="344"/>
      <c r="FN93" s="947" t="str">
        <f t="shared" si="4681"/>
        <v/>
      </c>
      <c r="FO93" s="352"/>
      <c r="FP93" s="72"/>
      <c r="FR93" s="345"/>
      <c r="FS93" s="344"/>
      <c r="FT93" s="947" t="str">
        <f t="shared" si="4681"/>
        <v/>
      </c>
      <c r="FU93" s="352"/>
      <c r="FV93" s="72"/>
      <c r="FX93" s="345"/>
      <c r="FY93" s="344"/>
      <c r="FZ93" s="947" t="str">
        <f t="shared" si="4681"/>
        <v/>
      </c>
      <c r="GA93" s="352"/>
      <c r="GB93" s="72"/>
      <c r="GD93" s="345"/>
      <c r="GE93" s="344"/>
      <c r="GF93" s="947" t="str">
        <f t="shared" si="4681"/>
        <v/>
      </c>
      <c r="GG93" s="352"/>
      <c r="GH93" s="72"/>
      <c r="GJ93" s="345"/>
      <c r="GK93" s="344"/>
      <c r="GL93" s="947" t="str">
        <f t="shared" si="4687"/>
        <v/>
      </c>
      <c r="GM93" s="352"/>
      <c r="GN93" s="72"/>
      <c r="GP93" s="345"/>
      <c r="GQ93" s="344"/>
      <c r="GR93" s="947" t="str">
        <f t="shared" si="4687"/>
        <v/>
      </c>
      <c r="GS93" s="352"/>
      <c r="GT93" s="72"/>
      <c r="GV93" s="345"/>
      <c r="GW93" s="344"/>
      <c r="GX93" s="947" t="str">
        <f t="shared" si="4687"/>
        <v/>
      </c>
      <c r="GY93" s="352"/>
      <c r="GZ93" s="72"/>
      <c r="HB93" s="345"/>
      <c r="HC93" s="344"/>
      <c r="HD93" s="947" t="str">
        <f t="shared" si="4687"/>
        <v/>
      </c>
      <c r="HE93" s="352"/>
      <c r="HF93" s="72"/>
      <c r="HH93" s="345"/>
      <c r="HI93" s="344"/>
      <c r="HJ93" s="947" t="str">
        <f t="shared" si="4687"/>
        <v/>
      </c>
      <c r="HK93" s="352"/>
      <c r="HL93" s="72"/>
      <c r="HN93" s="345"/>
      <c r="HO93" s="344"/>
      <c r="HP93" s="947" t="str">
        <f t="shared" si="4687"/>
        <v/>
      </c>
      <c r="HQ93" s="352"/>
      <c r="HR93" s="72"/>
      <c r="HT93" s="345"/>
      <c r="HU93" s="344"/>
      <c r="HV93" s="947" t="str">
        <f t="shared" si="4693"/>
        <v/>
      </c>
      <c r="HW93" s="352"/>
      <c r="HX93" s="72"/>
      <c r="HZ93" s="345"/>
      <c r="IA93" s="344"/>
      <c r="IB93" s="947" t="str">
        <f t="shared" si="4693"/>
        <v/>
      </c>
      <c r="IC93" s="352"/>
      <c r="ID93" s="72"/>
      <c r="IF93" s="345"/>
      <c r="IG93" s="344"/>
      <c r="IH93" s="947" t="str">
        <f t="shared" si="4693"/>
        <v/>
      </c>
      <c r="II93" s="352"/>
      <c r="IJ93" s="72"/>
      <c r="IL93" s="345"/>
      <c r="IM93" s="344"/>
      <c r="IN93" s="947" t="str">
        <f t="shared" si="4693"/>
        <v/>
      </c>
      <c r="IO93" s="352"/>
      <c r="IP93" s="72"/>
      <c r="IR93" s="345"/>
      <c r="IS93" s="344"/>
      <c r="IT93" s="947" t="str">
        <f t="shared" si="4693"/>
        <v/>
      </c>
      <c r="IU93" s="352"/>
      <c r="IV93" s="72"/>
      <c r="IX93" s="345"/>
      <c r="IY93" s="344"/>
      <c r="IZ93" s="947" t="str">
        <f t="shared" si="4693"/>
        <v/>
      </c>
      <c r="JA93" s="352"/>
      <c r="JB93" s="72"/>
      <c r="JD93" s="345"/>
      <c r="JE93" s="344"/>
      <c r="JF93" s="947" t="str">
        <f t="shared" si="4699"/>
        <v/>
      </c>
      <c r="JG93" s="352"/>
      <c r="JH93" s="72"/>
      <c r="JJ93" s="345"/>
      <c r="JK93" s="344"/>
      <c r="JL93" s="947" t="str">
        <f t="shared" si="4699"/>
        <v/>
      </c>
      <c r="JM93" s="353"/>
      <c r="JP93" s="345"/>
      <c r="JQ93" s="344"/>
      <c r="JR93" s="947" t="str">
        <f t="shared" si="4699"/>
        <v/>
      </c>
      <c r="JS93" s="353"/>
      <c r="JV93" s="345"/>
      <c r="JW93" s="344"/>
      <c r="JX93" s="947" t="str">
        <f t="shared" si="4699"/>
        <v/>
      </c>
      <c r="JY93" s="353"/>
      <c r="KB93" s="345"/>
      <c r="KC93" s="344"/>
      <c r="KD93" s="947" t="str">
        <f t="shared" si="4699"/>
        <v/>
      </c>
      <c r="KE93" s="353"/>
      <c r="KH93" s="345"/>
      <c r="KI93" s="344"/>
      <c r="KJ93" s="947" t="str">
        <f t="shared" si="4699"/>
        <v/>
      </c>
      <c r="KK93" s="353"/>
      <c r="KN93" s="345"/>
      <c r="KO93" s="344"/>
      <c r="KP93" s="947" t="str">
        <f t="shared" si="4705"/>
        <v/>
      </c>
      <c r="KQ93" s="353"/>
      <c r="KT93" s="345"/>
      <c r="KU93" s="344"/>
      <c r="KV93" s="947" t="str">
        <f t="shared" si="4705"/>
        <v/>
      </c>
      <c r="KW93" s="353"/>
      <c r="KZ93" s="345"/>
      <c r="LA93" s="344"/>
      <c r="LB93" s="947" t="str">
        <f t="shared" si="4705"/>
        <v/>
      </c>
      <c r="LC93" s="353"/>
    </row>
    <row r="94" spans="1:315" s="71" customFormat="1" x14ac:dyDescent="0.2">
      <c r="A94" s="62"/>
      <c r="B94" s="62"/>
      <c r="C94" s="62"/>
      <c r="D94" s="62"/>
      <c r="E94" s="62"/>
      <c r="F94" s="62" t="s">
        <v>77</v>
      </c>
      <c r="G94" s="114"/>
      <c r="J94" s="71" t="s">
        <v>4</v>
      </c>
      <c r="K94" s="372">
        <f>+Reference!$F$11</f>
        <v>0.50900000000000001</v>
      </c>
      <c r="L94" s="346">
        <v>425000</v>
      </c>
      <c r="M94" s="934">
        <f t="shared" si="4708"/>
        <v>0</v>
      </c>
      <c r="N94" s="347"/>
      <c r="O94" s="348"/>
      <c r="P94" s="349"/>
      <c r="R94" s="345"/>
      <c r="S94" s="344"/>
      <c r="T94" s="947">
        <f t="shared" si="4709"/>
        <v>0</v>
      </c>
      <c r="U94" s="352"/>
      <c r="V94" s="349"/>
      <c r="X94" s="345"/>
      <c r="Y94" s="344"/>
      <c r="Z94" s="947">
        <f t="shared" si="4659"/>
        <v>0</v>
      </c>
      <c r="AA94" s="352"/>
      <c r="AB94" s="349"/>
      <c r="AD94" s="345"/>
      <c r="AE94" s="344"/>
      <c r="AF94" s="947">
        <f t="shared" si="4659"/>
        <v>0</v>
      </c>
      <c r="AG94" s="352"/>
      <c r="AH94" s="349"/>
      <c r="AJ94" s="345"/>
      <c r="AK94" s="344"/>
      <c r="AL94" s="947" t="str">
        <f t="shared" si="4659"/>
        <v/>
      </c>
      <c r="AM94" s="352"/>
      <c r="AN94" s="349"/>
      <c r="AP94" s="345"/>
      <c r="AQ94" s="344"/>
      <c r="AR94" s="947" t="str">
        <f t="shared" si="4659"/>
        <v/>
      </c>
      <c r="AS94" s="352"/>
      <c r="AT94" s="349"/>
      <c r="AV94" s="345"/>
      <c r="AW94" s="344"/>
      <c r="AX94" s="947" t="str">
        <f t="shared" si="4659"/>
        <v/>
      </c>
      <c r="AY94" s="352"/>
      <c r="AZ94" s="349"/>
      <c r="BB94" s="345"/>
      <c r="BC94" s="344"/>
      <c r="BD94" s="947" t="str">
        <f t="shared" si="4659"/>
        <v/>
      </c>
      <c r="BE94" s="352"/>
      <c r="BF94" s="349"/>
      <c r="BH94" s="345"/>
      <c r="BI94" s="344"/>
      <c r="BJ94" s="947" t="str">
        <f t="shared" si="4659"/>
        <v/>
      </c>
      <c r="BK94" s="352"/>
      <c r="BL94" s="349"/>
      <c r="BN94" s="345"/>
      <c r="BO94" s="344"/>
      <c r="BP94" s="947" t="str">
        <f t="shared" si="4659"/>
        <v/>
      </c>
      <c r="BQ94" s="352"/>
      <c r="BR94" s="349"/>
      <c r="BT94" s="345"/>
      <c r="BU94" s="344"/>
      <c r="BV94" s="947" t="str">
        <f t="shared" si="4659"/>
        <v/>
      </c>
      <c r="BW94" s="352"/>
      <c r="BX94" s="72"/>
      <c r="BZ94" s="345"/>
      <c r="CA94" s="344"/>
      <c r="CB94" s="947" t="str">
        <f t="shared" si="4659"/>
        <v/>
      </c>
      <c r="CC94" s="352"/>
      <c r="CD94" s="72"/>
      <c r="CF94" s="345"/>
      <c r="CG94" s="344"/>
      <c r="CH94" s="947" t="str">
        <f t="shared" si="4659"/>
        <v/>
      </c>
      <c r="CI94" s="352"/>
      <c r="CJ94" s="72"/>
      <c r="CL94" s="345"/>
      <c r="CM94" s="344"/>
      <c r="CN94" s="947" t="str">
        <f t="shared" si="4670"/>
        <v/>
      </c>
      <c r="CO94" s="352"/>
      <c r="CP94" s="72"/>
      <c r="CR94" s="345"/>
      <c r="CS94" s="344"/>
      <c r="CT94" s="947" t="str">
        <f t="shared" si="4670"/>
        <v/>
      </c>
      <c r="CU94" s="352"/>
      <c r="CV94" s="72"/>
      <c r="CX94" s="345"/>
      <c r="CY94" s="344"/>
      <c r="CZ94" s="947" t="str">
        <f t="shared" si="4670"/>
        <v/>
      </c>
      <c r="DA94" s="352"/>
      <c r="DB94" s="72"/>
      <c r="DD94" s="345"/>
      <c r="DE94" s="344"/>
      <c r="DF94" s="947" t="str">
        <f t="shared" si="4670"/>
        <v/>
      </c>
      <c r="DG94" s="352"/>
      <c r="DH94" s="72"/>
      <c r="DJ94" s="345"/>
      <c r="DK94" s="344"/>
      <c r="DL94" s="947" t="str">
        <f t="shared" si="4670"/>
        <v/>
      </c>
      <c r="DM94" s="352"/>
      <c r="DN94" s="72"/>
      <c r="DP94" s="345"/>
      <c r="DQ94" s="344"/>
      <c r="DR94" s="947" t="str">
        <f t="shared" si="4670"/>
        <v/>
      </c>
      <c r="DS94" s="352"/>
      <c r="DT94" s="72"/>
      <c r="DV94" s="345"/>
      <c r="DW94" s="344"/>
      <c r="DX94" s="947" t="str">
        <f t="shared" si="4670"/>
        <v/>
      </c>
      <c r="DY94" s="352"/>
      <c r="DZ94" s="72"/>
      <c r="EB94" s="345"/>
      <c r="EC94" s="344"/>
      <c r="ED94" s="947" t="str">
        <f t="shared" si="4670"/>
        <v/>
      </c>
      <c r="EE94" s="352"/>
      <c r="EF94" s="72"/>
      <c r="EH94" s="345"/>
      <c r="EI94" s="344"/>
      <c r="EJ94" s="947" t="str">
        <f t="shared" si="4670"/>
        <v/>
      </c>
      <c r="EK94" s="352"/>
      <c r="EL94" s="72"/>
      <c r="EN94" s="345"/>
      <c r="EO94" s="344"/>
      <c r="EP94" s="947" t="str">
        <f t="shared" si="4670"/>
        <v/>
      </c>
      <c r="EQ94" s="352"/>
      <c r="ER94" s="72"/>
      <c r="ET94" s="345"/>
      <c r="EU94" s="344"/>
      <c r="EV94" s="947" t="str">
        <f t="shared" si="4670"/>
        <v/>
      </c>
      <c r="EW94" s="352"/>
      <c r="EX94" s="72"/>
      <c r="EZ94" s="345"/>
      <c r="FA94" s="344"/>
      <c r="FB94" s="947" t="str">
        <f t="shared" si="4681"/>
        <v/>
      </c>
      <c r="FC94" s="352"/>
      <c r="FD94" s="72"/>
      <c r="FF94" s="345"/>
      <c r="FG94" s="344"/>
      <c r="FH94" s="947" t="str">
        <f t="shared" si="4681"/>
        <v/>
      </c>
      <c r="FI94" s="352"/>
      <c r="FJ94" s="72"/>
      <c r="FL94" s="345"/>
      <c r="FM94" s="344"/>
      <c r="FN94" s="947" t="str">
        <f t="shared" si="4681"/>
        <v/>
      </c>
      <c r="FO94" s="352"/>
      <c r="FP94" s="72"/>
      <c r="FR94" s="345"/>
      <c r="FS94" s="344"/>
      <c r="FT94" s="947" t="str">
        <f t="shared" si="4681"/>
        <v/>
      </c>
      <c r="FU94" s="352"/>
      <c r="FV94" s="72"/>
      <c r="FX94" s="345"/>
      <c r="FY94" s="344"/>
      <c r="FZ94" s="947" t="str">
        <f t="shared" si="4681"/>
        <v/>
      </c>
      <c r="GA94" s="352"/>
      <c r="GB94" s="72"/>
      <c r="GD94" s="345"/>
      <c r="GE94" s="344"/>
      <c r="GF94" s="947" t="str">
        <f t="shared" si="4681"/>
        <v/>
      </c>
      <c r="GG94" s="352"/>
      <c r="GH94" s="72"/>
      <c r="GJ94" s="345"/>
      <c r="GK94" s="344"/>
      <c r="GL94" s="947" t="str">
        <f t="shared" si="4687"/>
        <v/>
      </c>
      <c r="GM94" s="352"/>
      <c r="GN94" s="72"/>
      <c r="GP94" s="345"/>
      <c r="GQ94" s="344"/>
      <c r="GR94" s="947" t="str">
        <f t="shared" si="4687"/>
        <v/>
      </c>
      <c r="GS94" s="352"/>
      <c r="GT94" s="72"/>
      <c r="GV94" s="345"/>
      <c r="GW94" s="344"/>
      <c r="GX94" s="947" t="str">
        <f t="shared" si="4687"/>
        <v/>
      </c>
      <c r="GY94" s="352"/>
      <c r="GZ94" s="72"/>
      <c r="HB94" s="345"/>
      <c r="HC94" s="344"/>
      <c r="HD94" s="947" t="str">
        <f t="shared" si="4687"/>
        <v/>
      </c>
      <c r="HE94" s="352"/>
      <c r="HF94" s="72"/>
      <c r="HH94" s="345"/>
      <c r="HI94" s="344"/>
      <c r="HJ94" s="947" t="str">
        <f t="shared" si="4687"/>
        <v/>
      </c>
      <c r="HK94" s="352"/>
      <c r="HL94" s="72"/>
      <c r="HN94" s="345"/>
      <c r="HO94" s="344"/>
      <c r="HP94" s="947" t="str">
        <f t="shared" si="4687"/>
        <v/>
      </c>
      <c r="HQ94" s="352"/>
      <c r="HR94" s="72"/>
      <c r="HT94" s="345"/>
      <c r="HU94" s="344"/>
      <c r="HV94" s="947" t="str">
        <f t="shared" si="4693"/>
        <v/>
      </c>
      <c r="HW94" s="352"/>
      <c r="HX94" s="72"/>
      <c r="HZ94" s="345"/>
      <c r="IA94" s="344"/>
      <c r="IB94" s="947" t="str">
        <f t="shared" si="4693"/>
        <v/>
      </c>
      <c r="IC94" s="352"/>
      <c r="ID94" s="72"/>
      <c r="IF94" s="345"/>
      <c r="IG94" s="344"/>
      <c r="IH94" s="947" t="str">
        <f t="shared" si="4693"/>
        <v/>
      </c>
      <c r="II94" s="352"/>
      <c r="IJ94" s="72"/>
      <c r="IL94" s="345"/>
      <c r="IM94" s="344"/>
      <c r="IN94" s="947" t="str">
        <f t="shared" si="4693"/>
        <v/>
      </c>
      <c r="IO94" s="352"/>
      <c r="IP94" s="72"/>
      <c r="IR94" s="345"/>
      <c r="IS94" s="344"/>
      <c r="IT94" s="947" t="str">
        <f t="shared" si="4693"/>
        <v/>
      </c>
      <c r="IU94" s="352"/>
      <c r="IV94" s="72"/>
      <c r="IX94" s="345"/>
      <c r="IY94" s="344"/>
      <c r="IZ94" s="947" t="str">
        <f t="shared" si="4693"/>
        <v/>
      </c>
      <c r="JA94" s="352"/>
      <c r="JB94" s="72"/>
      <c r="JD94" s="345"/>
      <c r="JE94" s="344"/>
      <c r="JF94" s="947" t="str">
        <f t="shared" si="4699"/>
        <v/>
      </c>
      <c r="JG94" s="352"/>
      <c r="JH94" s="72"/>
      <c r="JJ94" s="345"/>
      <c r="JK94" s="344"/>
      <c r="JL94" s="947" t="str">
        <f t="shared" si="4699"/>
        <v/>
      </c>
      <c r="JM94" s="353"/>
      <c r="JP94" s="345"/>
      <c r="JQ94" s="344"/>
      <c r="JR94" s="947" t="str">
        <f t="shared" si="4699"/>
        <v/>
      </c>
      <c r="JS94" s="353"/>
      <c r="JV94" s="345"/>
      <c r="JW94" s="344"/>
      <c r="JX94" s="947" t="str">
        <f t="shared" si="4699"/>
        <v/>
      </c>
      <c r="JY94" s="353"/>
      <c r="KB94" s="345"/>
      <c r="KC94" s="344"/>
      <c r="KD94" s="947" t="str">
        <f t="shared" si="4699"/>
        <v/>
      </c>
      <c r="KE94" s="353"/>
      <c r="KH94" s="345"/>
      <c r="KI94" s="344"/>
      <c r="KJ94" s="947" t="str">
        <f t="shared" si="4699"/>
        <v/>
      </c>
      <c r="KK94" s="353"/>
      <c r="KN94" s="345"/>
      <c r="KO94" s="344"/>
      <c r="KP94" s="947" t="str">
        <f t="shared" si="4705"/>
        <v/>
      </c>
      <c r="KQ94" s="353"/>
      <c r="KT94" s="345"/>
      <c r="KU94" s="344"/>
      <c r="KV94" s="947" t="str">
        <f t="shared" si="4705"/>
        <v/>
      </c>
      <c r="KW94" s="353"/>
      <c r="KZ94" s="345"/>
      <c r="LA94" s="344"/>
      <c r="LB94" s="947" t="str">
        <f t="shared" si="4705"/>
        <v/>
      </c>
      <c r="LC94" s="353"/>
    </row>
    <row r="95" spans="1:315" s="71" customFormat="1" x14ac:dyDescent="0.2">
      <c r="A95" s="62"/>
      <c r="B95" s="62"/>
      <c r="C95" s="62"/>
      <c r="D95" s="62"/>
      <c r="E95" s="62"/>
      <c r="F95" s="62" t="s">
        <v>77</v>
      </c>
      <c r="G95" s="114"/>
      <c r="J95" s="71" t="s">
        <v>5</v>
      </c>
      <c r="K95" s="372">
        <f>+Reference!$F$12</f>
        <v>0.224</v>
      </c>
      <c r="L95" s="346">
        <v>422610</v>
      </c>
      <c r="M95" s="934">
        <f t="shared" si="4708"/>
        <v>0</v>
      </c>
      <c r="N95" s="347"/>
      <c r="O95" s="348"/>
      <c r="P95" s="349"/>
      <c r="R95" s="345"/>
      <c r="S95" s="344"/>
      <c r="T95" s="947">
        <f t="shared" si="4709"/>
        <v>0</v>
      </c>
      <c r="U95" s="352"/>
      <c r="V95" s="349"/>
      <c r="X95" s="345"/>
      <c r="Y95" s="344"/>
      <c r="Z95" s="947">
        <f t="shared" si="4659"/>
        <v>0</v>
      </c>
      <c r="AA95" s="352"/>
      <c r="AB95" s="349"/>
      <c r="AD95" s="345"/>
      <c r="AE95" s="344"/>
      <c r="AF95" s="947">
        <f t="shared" si="4659"/>
        <v>0</v>
      </c>
      <c r="AG95" s="352"/>
      <c r="AH95" s="349"/>
      <c r="AJ95" s="345"/>
      <c r="AK95" s="344"/>
      <c r="AL95" s="947" t="str">
        <f t="shared" si="4659"/>
        <v/>
      </c>
      <c r="AM95" s="352"/>
      <c r="AN95" s="349"/>
      <c r="AP95" s="345"/>
      <c r="AQ95" s="344"/>
      <c r="AR95" s="947" t="str">
        <f t="shared" si="4659"/>
        <v/>
      </c>
      <c r="AS95" s="352"/>
      <c r="AT95" s="349"/>
      <c r="AV95" s="345"/>
      <c r="AW95" s="344"/>
      <c r="AX95" s="947" t="str">
        <f t="shared" si="4659"/>
        <v/>
      </c>
      <c r="AY95" s="352"/>
      <c r="AZ95" s="349"/>
      <c r="BB95" s="345"/>
      <c r="BC95" s="344"/>
      <c r="BD95" s="947" t="str">
        <f t="shared" si="4659"/>
        <v/>
      </c>
      <c r="BE95" s="352"/>
      <c r="BF95" s="349"/>
      <c r="BH95" s="345"/>
      <c r="BI95" s="344"/>
      <c r="BJ95" s="947" t="str">
        <f t="shared" si="4659"/>
        <v/>
      </c>
      <c r="BK95" s="352"/>
      <c r="BL95" s="349"/>
      <c r="BN95" s="345"/>
      <c r="BO95" s="344"/>
      <c r="BP95" s="947" t="str">
        <f t="shared" si="4659"/>
        <v/>
      </c>
      <c r="BQ95" s="352"/>
      <c r="BR95" s="349"/>
      <c r="BT95" s="345"/>
      <c r="BU95" s="344"/>
      <c r="BV95" s="947" t="str">
        <f t="shared" si="4659"/>
        <v/>
      </c>
      <c r="BW95" s="352"/>
      <c r="BX95" s="72"/>
      <c r="BZ95" s="345"/>
      <c r="CA95" s="344"/>
      <c r="CB95" s="947" t="str">
        <f t="shared" si="4659"/>
        <v/>
      </c>
      <c r="CC95" s="352"/>
      <c r="CD95" s="72"/>
      <c r="CF95" s="345"/>
      <c r="CG95" s="344"/>
      <c r="CH95" s="947" t="str">
        <f t="shared" si="4659"/>
        <v/>
      </c>
      <c r="CI95" s="352"/>
      <c r="CJ95" s="72"/>
      <c r="CL95" s="345"/>
      <c r="CM95" s="344"/>
      <c r="CN95" s="947" t="str">
        <f t="shared" si="4670"/>
        <v/>
      </c>
      <c r="CO95" s="352"/>
      <c r="CP95" s="72"/>
      <c r="CR95" s="345"/>
      <c r="CS95" s="344"/>
      <c r="CT95" s="947" t="str">
        <f t="shared" si="4670"/>
        <v/>
      </c>
      <c r="CU95" s="352"/>
      <c r="CV95" s="72"/>
      <c r="CX95" s="345"/>
      <c r="CY95" s="344"/>
      <c r="CZ95" s="947" t="str">
        <f t="shared" si="4670"/>
        <v/>
      </c>
      <c r="DA95" s="352"/>
      <c r="DB95" s="72"/>
      <c r="DD95" s="345"/>
      <c r="DE95" s="344"/>
      <c r="DF95" s="947" t="str">
        <f t="shared" si="4670"/>
        <v/>
      </c>
      <c r="DG95" s="352"/>
      <c r="DH95" s="72"/>
      <c r="DJ95" s="345"/>
      <c r="DK95" s="344"/>
      <c r="DL95" s="947" t="str">
        <f t="shared" si="4670"/>
        <v/>
      </c>
      <c r="DM95" s="352"/>
      <c r="DN95" s="72"/>
      <c r="DP95" s="345"/>
      <c r="DQ95" s="344"/>
      <c r="DR95" s="947" t="str">
        <f t="shared" si="4670"/>
        <v/>
      </c>
      <c r="DS95" s="352"/>
      <c r="DT95" s="72"/>
      <c r="DV95" s="345"/>
      <c r="DW95" s="344"/>
      <c r="DX95" s="947" t="str">
        <f t="shared" si="4670"/>
        <v/>
      </c>
      <c r="DY95" s="352"/>
      <c r="DZ95" s="72"/>
      <c r="EB95" s="345"/>
      <c r="EC95" s="344"/>
      <c r="ED95" s="947" t="str">
        <f t="shared" si="4670"/>
        <v/>
      </c>
      <c r="EE95" s="352"/>
      <c r="EF95" s="72"/>
      <c r="EH95" s="345"/>
      <c r="EI95" s="344"/>
      <c r="EJ95" s="947" t="str">
        <f t="shared" si="4670"/>
        <v/>
      </c>
      <c r="EK95" s="352"/>
      <c r="EL95" s="72"/>
      <c r="EN95" s="345"/>
      <c r="EO95" s="344"/>
      <c r="EP95" s="947" t="str">
        <f t="shared" si="4670"/>
        <v/>
      </c>
      <c r="EQ95" s="352"/>
      <c r="ER95" s="72"/>
      <c r="ET95" s="345"/>
      <c r="EU95" s="344"/>
      <c r="EV95" s="947" t="str">
        <f t="shared" si="4670"/>
        <v/>
      </c>
      <c r="EW95" s="352"/>
      <c r="EX95" s="72"/>
      <c r="EZ95" s="345"/>
      <c r="FA95" s="344"/>
      <c r="FB95" s="947" t="str">
        <f t="shared" si="4681"/>
        <v/>
      </c>
      <c r="FC95" s="352"/>
      <c r="FD95" s="72"/>
      <c r="FF95" s="345"/>
      <c r="FG95" s="344"/>
      <c r="FH95" s="947" t="str">
        <f t="shared" si="4681"/>
        <v/>
      </c>
      <c r="FI95" s="352"/>
      <c r="FJ95" s="72"/>
      <c r="FL95" s="345"/>
      <c r="FM95" s="344"/>
      <c r="FN95" s="947" t="str">
        <f t="shared" si="4681"/>
        <v/>
      </c>
      <c r="FO95" s="352"/>
      <c r="FP95" s="72"/>
      <c r="FR95" s="345"/>
      <c r="FS95" s="344"/>
      <c r="FT95" s="947" t="str">
        <f t="shared" si="4681"/>
        <v/>
      </c>
      <c r="FU95" s="352"/>
      <c r="FV95" s="72"/>
      <c r="FX95" s="345"/>
      <c r="FY95" s="344"/>
      <c r="FZ95" s="947" t="str">
        <f t="shared" si="4681"/>
        <v/>
      </c>
      <c r="GA95" s="352"/>
      <c r="GB95" s="72"/>
      <c r="GD95" s="345"/>
      <c r="GE95" s="344"/>
      <c r="GF95" s="947" t="str">
        <f t="shared" si="4681"/>
        <v/>
      </c>
      <c r="GG95" s="352"/>
      <c r="GH95" s="72"/>
      <c r="GJ95" s="345"/>
      <c r="GK95" s="344"/>
      <c r="GL95" s="947" t="str">
        <f t="shared" si="4687"/>
        <v/>
      </c>
      <c r="GM95" s="352"/>
      <c r="GN95" s="72"/>
      <c r="GP95" s="345"/>
      <c r="GQ95" s="344"/>
      <c r="GR95" s="947" t="str">
        <f t="shared" si="4687"/>
        <v/>
      </c>
      <c r="GS95" s="352"/>
      <c r="GT95" s="72"/>
      <c r="GV95" s="345"/>
      <c r="GW95" s="344"/>
      <c r="GX95" s="947" t="str">
        <f t="shared" si="4687"/>
        <v/>
      </c>
      <c r="GY95" s="352"/>
      <c r="GZ95" s="72"/>
      <c r="HB95" s="345"/>
      <c r="HC95" s="344"/>
      <c r="HD95" s="947" t="str">
        <f t="shared" si="4687"/>
        <v/>
      </c>
      <c r="HE95" s="352"/>
      <c r="HF95" s="72"/>
      <c r="HH95" s="345"/>
      <c r="HI95" s="344"/>
      <c r="HJ95" s="947" t="str">
        <f t="shared" si="4687"/>
        <v/>
      </c>
      <c r="HK95" s="352"/>
      <c r="HL95" s="72"/>
      <c r="HN95" s="345"/>
      <c r="HO95" s="344"/>
      <c r="HP95" s="947" t="str">
        <f t="shared" si="4687"/>
        <v/>
      </c>
      <c r="HQ95" s="352"/>
      <c r="HR95" s="72"/>
      <c r="HT95" s="345"/>
      <c r="HU95" s="344"/>
      <c r="HV95" s="947" t="str">
        <f t="shared" si="4693"/>
        <v/>
      </c>
      <c r="HW95" s="352"/>
      <c r="HX95" s="72"/>
      <c r="HZ95" s="345"/>
      <c r="IA95" s="344"/>
      <c r="IB95" s="947" t="str">
        <f t="shared" si="4693"/>
        <v/>
      </c>
      <c r="IC95" s="352"/>
      <c r="ID95" s="72"/>
      <c r="IF95" s="345"/>
      <c r="IG95" s="344"/>
      <c r="IH95" s="947" t="str">
        <f t="shared" si="4693"/>
        <v/>
      </c>
      <c r="II95" s="352"/>
      <c r="IJ95" s="72"/>
      <c r="IL95" s="345"/>
      <c r="IM95" s="344"/>
      <c r="IN95" s="947" t="str">
        <f t="shared" si="4693"/>
        <v/>
      </c>
      <c r="IO95" s="352"/>
      <c r="IP95" s="72"/>
      <c r="IR95" s="345"/>
      <c r="IS95" s="344"/>
      <c r="IT95" s="947" t="str">
        <f t="shared" si="4693"/>
        <v/>
      </c>
      <c r="IU95" s="352"/>
      <c r="IV95" s="72"/>
      <c r="IX95" s="345"/>
      <c r="IY95" s="344"/>
      <c r="IZ95" s="947" t="str">
        <f t="shared" si="4693"/>
        <v/>
      </c>
      <c r="JA95" s="352"/>
      <c r="JB95" s="72"/>
      <c r="JD95" s="345"/>
      <c r="JE95" s="344"/>
      <c r="JF95" s="947" t="str">
        <f t="shared" si="4699"/>
        <v/>
      </c>
      <c r="JG95" s="352"/>
      <c r="JH95" s="72"/>
      <c r="JJ95" s="345"/>
      <c r="JK95" s="344"/>
      <c r="JL95" s="947" t="str">
        <f t="shared" si="4699"/>
        <v/>
      </c>
      <c r="JM95" s="353"/>
      <c r="JP95" s="345"/>
      <c r="JQ95" s="344"/>
      <c r="JR95" s="947" t="str">
        <f t="shared" si="4699"/>
        <v/>
      </c>
      <c r="JS95" s="353"/>
      <c r="JV95" s="345"/>
      <c r="JW95" s="344"/>
      <c r="JX95" s="947" t="str">
        <f t="shared" si="4699"/>
        <v/>
      </c>
      <c r="JY95" s="353"/>
      <c r="KB95" s="345"/>
      <c r="KC95" s="344"/>
      <c r="KD95" s="947" t="str">
        <f t="shared" si="4699"/>
        <v/>
      </c>
      <c r="KE95" s="353"/>
      <c r="KH95" s="345"/>
      <c r="KI95" s="344"/>
      <c r="KJ95" s="947" t="str">
        <f t="shared" si="4699"/>
        <v/>
      </c>
      <c r="KK95" s="353"/>
      <c r="KN95" s="345"/>
      <c r="KO95" s="344"/>
      <c r="KP95" s="947" t="str">
        <f t="shared" si="4705"/>
        <v/>
      </c>
      <c r="KQ95" s="353"/>
      <c r="KT95" s="345"/>
      <c r="KU95" s="344"/>
      <c r="KV95" s="947" t="str">
        <f t="shared" si="4705"/>
        <v/>
      </c>
      <c r="KW95" s="353"/>
      <c r="KZ95" s="345"/>
      <c r="LA95" s="344"/>
      <c r="LB95" s="947" t="str">
        <f t="shared" si="4705"/>
        <v/>
      </c>
      <c r="LC95" s="353"/>
    </row>
    <row r="96" spans="1:315" s="71" customFormat="1" x14ac:dyDescent="0.2">
      <c r="A96" s="62"/>
      <c r="B96" s="62"/>
      <c r="C96" s="62"/>
      <c r="D96" s="62"/>
      <c r="E96" s="62"/>
      <c r="F96" s="62" t="s">
        <v>77</v>
      </c>
      <c r="G96" s="114"/>
      <c r="J96" s="71" t="s">
        <v>6</v>
      </c>
      <c r="K96" s="372">
        <f>+Reference!$F$13</f>
        <v>0.214</v>
      </c>
      <c r="L96" s="346">
        <v>425110</v>
      </c>
      <c r="M96" s="934">
        <f t="shared" si="4708"/>
        <v>0</v>
      </c>
      <c r="N96" s="347"/>
      <c r="O96" s="348"/>
      <c r="P96" s="349"/>
      <c r="R96" s="345"/>
      <c r="S96" s="344"/>
      <c r="T96" s="947">
        <f t="shared" si="4709"/>
        <v>0</v>
      </c>
      <c r="U96" s="352"/>
      <c r="V96" s="349"/>
      <c r="X96" s="345"/>
      <c r="Y96" s="344"/>
      <c r="Z96" s="947">
        <f t="shared" si="4659"/>
        <v>0</v>
      </c>
      <c r="AA96" s="352"/>
      <c r="AB96" s="349"/>
      <c r="AD96" s="345"/>
      <c r="AE96" s="344"/>
      <c r="AF96" s="947">
        <f t="shared" si="4659"/>
        <v>0</v>
      </c>
      <c r="AG96" s="352"/>
      <c r="AH96" s="349"/>
      <c r="AJ96" s="345"/>
      <c r="AK96" s="344"/>
      <c r="AL96" s="947" t="str">
        <f t="shared" si="4659"/>
        <v/>
      </c>
      <c r="AM96" s="352"/>
      <c r="AN96" s="349"/>
      <c r="AP96" s="345"/>
      <c r="AQ96" s="344"/>
      <c r="AR96" s="947" t="str">
        <f t="shared" si="4659"/>
        <v/>
      </c>
      <c r="AS96" s="352"/>
      <c r="AT96" s="349"/>
      <c r="AV96" s="345"/>
      <c r="AW96" s="344"/>
      <c r="AX96" s="947" t="str">
        <f t="shared" si="4659"/>
        <v/>
      </c>
      <c r="AY96" s="352"/>
      <c r="AZ96" s="349"/>
      <c r="BB96" s="345"/>
      <c r="BC96" s="344"/>
      <c r="BD96" s="947" t="str">
        <f t="shared" si="4659"/>
        <v/>
      </c>
      <c r="BE96" s="352"/>
      <c r="BF96" s="349"/>
      <c r="BH96" s="345"/>
      <c r="BI96" s="344"/>
      <c r="BJ96" s="947" t="str">
        <f t="shared" si="4659"/>
        <v/>
      </c>
      <c r="BK96" s="352"/>
      <c r="BL96" s="349"/>
      <c r="BN96" s="345"/>
      <c r="BO96" s="344"/>
      <c r="BP96" s="947" t="str">
        <f t="shared" si="4659"/>
        <v/>
      </c>
      <c r="BQ96" s="352"/>
      <c r="BR96" s="349"/>
      <c r="BT96" s="345"/>
      <c r="BU96" s="344"/>
      <c r="BV96" s="947" t="str">
        <f t="shared" si="4659"/>
        <v/>
      </c>
      <c r="BW96" s="352"/>
      <c r="BX96" s="72"/>
      <c r="BZ96" s="345"/>
      <c r="CA96" s="344"/>
      <c r="CB96" s="947" t="str">
        <f t="shared" si="4659"/>
        <v/>
      </c>
      <c r="CC96" s="352"/>
      <c r="CD96" s="72"/>
      <c r="CF96" s="345"/>
      <c r="CG96" s="344"/>
      <c r="CH96" s="947" t="str">
        <f t="shared" si="4659"/>
        <v/>
      </c>
      <c r="CI96" s="352"/>
      <c r="CJ96" s="72"/>
      <c r="CL96" s="345"/>
      <c r="CM96" s="344"/>
      <c r="CN96" s="947" t="str">
        <f t="shared" si="4670"/>
        <v/>
      </c>
      <c r="CO96" s="352"/>
      <c r="CP96" s="72"/>
      <c r="CR96" s="345"/>
      <c r="CS96" s="344"/>
      <c r="CT96" s="947" t="str">
        <f t="shared" si="4670"/>
        <v/>
      </c>
      <c r="CU96" s="352"/>
      <c r="CV96" s="72"/>
      <c r="CX96" s="345"/>
      <c r="CY96" s="344"/>
      <c r="CZ96" s="947" t="str">
        <f t="shared" si="4670"/>
        <v/>
      </c>
      <c r="DA96" s="352"/>
      <c r="DB96" s="72"/>
      <c r="DD96" s="345"/>
      <c r="DE96" s="344"/>
      <c r="DF96" s="947" t="str">
        <f t="shared" si="4670"/>
        <v/>
      </c>
      <c r="DG96" s="352"/>
      <c r="DH96" s="72"/>
      <c r="DJ96" s="345"/>
      <c r="DK96" s="344"/>
      <c r="DL96" s="947" t="str">
        <f t="shared" si="4670"/>
        <v/>
      </c>
      <c r="DM96" s="352"/>
      <c r="DN96" s="72"/>
      <c r="DP96" s="345"/>
      <c r="DQ96" s="344"/>
      <c r="DR96" s="947" t="str">
        <f t="shared" si="4670"/>
        <v/>
      </c>
      <c r="DS96" s="352"/>
      <c r="DT96" s="72"/>
      <c r="DV96" s="345"/>
      <c r="DW96" s="344"/>
      <c r="DX96" s="947" t="str">
        <f t="shared" si="4670"/>
        <v/>
      </c>
      <c r="DY96" s="352"/>
      <c r="DZ96" s="72"/>
      <c r="EB96" s="345"/>
      <c r="EC96" s="344"/>
      <c r="ED96" s="947" t="str">
        <f t="shared" si="4670"/>
        <v/>
      </c>
      <c r="EE96" s="352"/>
      <c r="EF96" s="72"/>
      <c r="EH96" s="345"/>
      <c r="EI96" s="344"/>
      <c r="EJ96" s="947" t="str">
        <f t="shared" si="4670"/>
        <v/>
      </c>
      <c r="EK96" s="352"/>
      <c r="EL96" s="72"/>
      <c r="EN96" s="345"/>
      <c r="EO96" s="344"/>
      <c r="EP96" s="947" t="str">
        <f t="shared" si="4670"/>
        <v/>
      </c>
      <c r="EQ96" s="352"/>
      <c r="ER96" s="72"/>
      <c r="ET96" s="345"/>
      <c r="EU96" s="344"/>
      <c r="EV96" s="947" t="str">
        <f t="shared" si="4670"/>
        <v/>
      </c>
      <c r="EW96" s="352"/>
      <c r="EX96" s="72"/>
      <c r="EZ96" s="345"/>
      <c r="FA96" s="344"/>
      <c r="FB96" s="947" t="str">
        <f t="shared" si="4681"/>
        <v/>
      </c>
      <c r="FC96" s="352"/>
      <c r="FD96" s="72"/>
      <c r="FF96" s="345"/>
      <c r="FG96" s="344"/>
      <c r="FH96" s="947" t="str">
        <f t="shared" si="4681"/>
        <v/>
      </c>
      <c r="FI96" s="352"/>
      <c r="FJ96" s="72"/>
      <c r="FL96" s="345"/>
      <c r="FM96" s="344"/>
      <c r="FN96" s="947" t="str">
        <f t="shared" si="4681"/>
        <v/>
      </c>
      <c r="FO96" s="352"/>
      <c r="FP96" s="72"/>
      <c r="FR96" s="345"/>
      <c r="FS96" s="344"/>
      <c r="FT96" s="947" t="str">
        <f t="shared" si="4681"/>
        <v/>
      </c>
      <c r="FU96" s="352"/>
      <c r="FV96" s="72"/>
      <c r="FX96" s="345"/>
      <c r="FY96" s="344"/>
      <c r="FZ96" s="947" t="str">
        <f t="shared" si="4681"/>
        <v/>
      </c>
      <c r="GA96" s="352"/>
      <c r="GB96" s="72"/>
      <c r="GD96" s="345"/>
      <c r="GE96" s="344"/>
      <c r="GF96" s="947" t="str">
        <f t="shared" si="4681"/>
        <v/>
      </c>
      <c r="GG96" s="352"/>
      <c r="GH96" s="72"/>
      <c r="GJ96" s="345"/>
      <c r="GK96" s="344"/>
      <c r="GL96" s="947" t="str">
        <f t="shared" si="4687"/>
        <v/>
      </c>
      <c r="GM96" s="352"/>
      <c r="GN96" s="72"/>
      <c r="GP96" s="345"/>
      <c r="GQ96" s="344"/>
      <c r="GR96" s="947" t="str">
        <f t="shared" si="4687"/>
        <v/>
      </c>
      <c r="GS96" s="352"/>
      <c r="GT96" s="72"/>
      <c r="GV96" s="345"/>
      <c r="GW96" s="344"/>
      <c r="GX96" s="947" t="str">
        <f t="shared" si="4687"/>
        <v/>
      </c>
      <c r="GY96" s="352"/>
      <c r="GZ96" s="72"/>
      <c r="HB96" s="345"/>
      <c r="HC96" s="344"/>
      <c r="HD96" s="947" t="str">
        <f t="shared" si="4687"/>
        <v/>
      </c>
      <c r="HE96" s="352"/>
      <c r="HF96" s="72"/>
      <c r="HH96" s="345"/>
      <c r="HI96" s="344"/>
      <c r="HJ96" s="947" t="str">
        <f t="shared" si="4687"/>
        <v/>
      </c>
      <c r="HK96" s="352"/>
      <c r="HL96" s="72"/>
      <c r="HN96" s="345"/>
      <c r="HO96" s="344"/>
      <c r="HP96" s="947" t="str">
        <f t="shared" si="4687"/>
        <v/>
      </c>
      <c r="HQ96" s="352"/>
      <c r="HR96" s="72"/>
      <c r="HT96" s="345"/>
      <c r="HU96" s="344"/>
      <c r="HV96" s="947" t="str">
        <f t="shared" si="4693"/>
        <v/>
      </c>
      <c r="HW96" s="352"/>
      <c r="HX96" s="72"/>
      <c r="HZ96" s="345"/>
      <c r="IA96" s="344"/>
      <c r="IB96" s="947" t="str">
        <f t="shared" si="4693"/>
        <v/>
      </c>
      <c r="IC96" s="352"/>
      <c r="ID96" s="72"/>
      <c r="IF96" s="345"/>
      <c r="IG96" s="344"/>
      <c r="IH96" s="947" t="str">
        <f t="shared" si="4693"/>
        <v/>
      </c>
      <c r="II96" s="352"/>
      <c r="IJ96" s="72"/>
      <c r="IL96" s="345"/>
      <c r="IM96" s="344"/>
      <c r="IN96" s="947" t="str">
        <f t="shared" si="4693"/>
        <v/>
      </c>
      <c r="IO96" s="352"/>
      <c r="IP96" s="72"/>
      <c r="IR96" s="345"/>
      <c r="IS96" s="344"/>
      <c r="IT96" s="947" t="str">
        <f t="shared" si="4693"/>
        <v/>
      </c>
      <c r="IU96" s="352"/>
      <c r="IV96" s="72"/>
      <c r="IX96" s="345"/>
      <c r="IY96" s="344"/>
      <c r="IZ96" s="947" t="str">
        <f t="shared" si="4693"/>
        <v/>
      </c>
      <c r="JA96" s="352"/>
      <c r="JB96" s="72"/>
      <c r="JD96" s="345"/>
      <c r="JE96" s="344"/>
      <c r="JF96" s="947" t="str">
        <f t="shared" si="4699"/>
        <v/>
      </c>
      <c r="JG96" s="352"/>
      <c r="JH96" s="72"/>
      <c r="JJ96" s="345"/>
      <c r="JK96" s="344"/>
      <c r="JL96" s="947" t="str">
        <f t="shared" si="4699"/>
        <v/>
      </c>
      <c r="JM96" s="353"/>
      <c r="JP96" s="345"/>
      <c r="JQ96" s="344"/>
      <c r="JR96" s="947" t="str">
        <f t="shared" si="4699"/>
        <v/>
      </c>
      <c r="JS96" s="353"/>
      <c r="JV96" s="345"/>
      <c r="JW96" s="344"/>
      <c r="JX96" s="947" t="str">
        <f t="shared" si="4699"/>
        <v/>
      </c>
      <c r="JY96" s="353"/>
      <c r="KB96" s="345"/>
      <c r="KC96" s="344"/>
      <c r="KD96" s="947" t="str">
        <f t="shared" si="4699"/>
        <v/>
      </c>
      <c r="KE96" s="353"/>
      <c r="KH96" s="345"/>
      <c r="KI96" s="344"/>
      <c r="KJ96" s="947" t="str">
        <f t="shared" si="4699"/>
        <v/>
      </c>
      <c r="KK96" s="353"/>
      <c r="KN96" s="345"/>
      <c r="KO96" s="344"/>
      <c r="KP96" s="947" t="str">
        <f t="shared" si="4705"/>
        <v/>
      </c>
      <c r="KQ96" s="353"/>
      <c r="KT96" s="345"/>
      <c r="KU96" s="344"/>
      <c r="KV96" s="947" t="str">
        <f t="shared" si="4705"/>
        <v/>
      </c>
      <c r="KW96" s="353"/>
      <c r="KZ96" s="345"/>
      <c r="LA96" s="344"/>
      <c r="LB96" s="947" t="str">
        <f t="shared" si="4705"/>
        <v/>
      </c>
      <c r="LC96" s="353"/>
    </row>
    <row r="97" spans="1:315" s="71" customFormat="1" x14ac:dyDescent="0.2">
      <c r="A97" s="62"/>
      <c r="B97" s="62"/>
      <c r="C97" s="62"/>
      <c r="D97" s="62"/>
      <c r="E97" s="62"/>
      <c r="F97" s="62" t="s">
        <v>77</v>
      </c>
      <c r="G97" s="114"/>
      <c r="J97" s="71" t="s">
        <v>7</v>
      </c>
      <c r="K97" s="372">
        <f>+Reference!$F$14</f>
        <v>3.0000000000000001E-3</v>
      </c>
      <c r="L97" s="346">
        <v>422210</v>
      </c>
      <c r="M97" s="934">
        <f t="shared" si="4708"/>
        <v>0</v>
      </c>
      <c r="N97" s="347"/>
      <c r="O97" s="348"/>
      <c r="P97" s="349"/>
      <c r="R97" s="345"/>
      <c r="S97" s="344"/>
      <c r="T97" s="947">
        <f t="shared" si="4709"/>
        <v>0</v>
      </c>
      <c r="U97" s="352"/>
      <c r="V97" s="349"/>
      <c r="X97" s="345"/>
      <c r="Y97" s="344"/>
      <c r="Z97" s="947">
        <f t="shared" si="4659"/>
        <v>0</v>
      </c>
      <c r="AA97" s="352"/>
      <c r="AB97" s="349"/>
      <c r="AD97" s="345"/>
      <c r="AE97" s="344"/>
      <c r="AF97" s="947">
        <f t="shared" si="4659"/>
        <v>0</v>
      </c>
      <c r="AG97" s="352"/>
      <c r="AH97" s="349"/>
      <c r="AJ97" s="345"/>
      <c r="AK97" s="344"/>
      <c r="AL97" s="947" t="str">
        <f t="shared" si="4659"/>
        <v/>
      </c>
      <c r="AM97" s="352"/>
      <c r="AN97" s="349"/>
      <c r="AP97" s="345"/>
      <c r="AQ97" s="344"/>
      <c r="AR97" s="947" t="str">
        <f t="shared" si="4659"/>
        <v/>
      </c>
      <c r="AS97" s="352"/>
      <c r="AT97" s="349"/>
      <c r="AV97" s="345"/>
      <c r="AW97" s="344"/>
      <c r="AX97" s="947" t="str">
        <f t="shared" si="4659"/>
        <v/>
      </c>
      <c r="AY97" s="352"/>
      <c r="AZ97" s="349"/>
      <c r="BB97" s="345"/>
      <c r="BC97" s="344"/>
      <c r="BD97" s="947" t="str">
        <f t="shared" si="4659"/>
        <v/>
      </c>
      <c r="BE97" s="352"/>
      <c r="BF97" s="349"/>
      <c r="BH97" s="345"/>
      <c r="BI97" s="344"/>
      <c r="BJ97" s="947" t="str">
        <f t="shared" si="4659"/>
        <v/>
      </c>
      <c r="BK97" s="352"/>
      <c r="BL97" s="349"/>
      <c r="BN97" s="345"/>
      <c r="BO97" s="344"/>
      <c r="BP97" s="947" t="str">
        <f t="shared" si="4659"/>
        <v/>
      </c>
      <c r="BQ97" s="352"/>
      <c r="BR97" s="349"/>
      <c r="BT97" s="345"/>
      <c r="BU97" s="344"/>
      <c r="BV97" s="947" t="str">
        <f t="shared" si="4659"/>
        <v/>
      </c>
      <c r="BW97" s="352"/>
      <c r="BX97" s="72"/>
      <c r="BZ97" s="345"/>
      <c r="CA97" s="344"/>
      <c r="CB97" s="947" t="str">
        <f t="shared" si="4659"/>
        <v/>
      </c>
      <c r="CC97" s="352"/>
      <c r="CD97" s="72"/>
      <c r="CF97" s="345"/>
      <c r="CG97" s="344"/>
      <c r="CH97" s="947" t="str">
        <f t="shared" si="4659"/>
        <v/>
      </c>
      <c r="CI97" s="352"/>
      <c r="CJ97" s="72"/>
      <c r="CL97" s="345"/>
      <c r="CM97" s="344"/>
      <c r="CN97" s="947" t="str">
        <f t="shared" si="4670"/>
        <v/>
      </c>
      <c r="CO97" s="352"/>
      <c r="CP97" s="72"/>
      <c r="CR97" s="345"/>
      <c r="CS97" s="344"/>
      <c r="CT97" s="947" t="str">
        <f t="shared" si="4670"/>
        <v/>
      </c>
      <c r="CU97" s="352"/>
      <c r="CV97" s="72"/>
      <c r="CX97" s="345"/>
      <c r="CY97" s="344"/>
      <c r="CZ97" s="947" t="str">
        <f t="shared" si="4670"/>
        <v/>
      </c>
      <c r="DA97" s="352"/>
      <c r="DB97" s="72"/>
      <c r="DD97" s="345"/>
      <c r="DE97" s="344"/>
      <c r="DF97" s="947" t="str">
        <f t="shared" si="4670"/>
        <v/>
      </c>
      <c r="DG97" s="352"/>
      <c r="DH97" s="72"/>
      <c r="DJ97" s="345"/>
      <c r="DK97" s="344"/>
      <c r="DL97" s="947" t="str">
        <f t="shared" si="4670"/>
        <v/>
      </c>
      <c r="DM97" s="352"/>
      <c r="DN97" s="72"/>
      <c r="DP97" s="345"/>
      <c r="DQ97" s="344"/>
      <c r="DR97" s="947" t="str">
        <f t="shared" si="4670"/>
        <v/>
      </c>
      <c r="DS97" s="352"/>
      <c r="DT97" s="72"/>
      <c r="DV97" s="345"/>
      <c r="DW97" s="344"/>
      <c r="DX97" s="947" t="str">
        <f t="shared" si="4670"/>
        <v/>
      </c>
      <c r="DY97" s="352"/>
      <c r="DZ97" s="72"/>
      <c r="EB97" s="345"/>
      <c r="EC97" s="344"/>
      <c r="ED97" s="947" t="str">
        <f t="shared" si="4670"/>
        <v/>
      </c>
      <c r="EE97" s="352"/>
      <c r="EF97" s="72"/>
      <c r="EH97" s="345"/>
      <c r="EI97" s="344"/>
      <c r="EJ97" s="947" t="str">
        <f t="shared" si="4670"/>
        <v/>
      </c>
      <c r="EK97" s="352"/>
      <c r="EL97" s="72"/>
      <c r="EN97" s="345"/>
      <c r="EO97" s="344"/>
      <c r="EP97" s="947" t="str">
        <f t="shared" si="4670"/>
        <v/>
      </c>
      <c r="EQ97" s="352"/>
      <c r="ER97" s="72"/>
      <c r="ET97" s="345"/>
      <c r="EU97" s="344"/>
      <c r="EV97" s="947" t="str">
        <f t="shared" si="4670"/>
        <v/>
      </c>
      <c r="EW97" s="352"/>
      <c r="EX97" s="72"/>
      <c r="EZ97" s="345"/>
      <c r="FA97" s="344"/>
      <c r="FB97" s="947" t="str">
        <f t="shared" si="4681"/>
        <v/>
      </c>
      <c r="FC97" s="352"/>
      <c r="FD97" s="72"/>
      <c r="FF97" s="345"/>
      <c r="FG97" s="344"/>
      <c r="FH97" s="947" t="str">
        <f t="shared" si="4681"/>
        <v/>
      </c>
      <c r="FI97" s="352"/>
      <c r="FJ97" s="72"/>
      <c r="FL97" s="345"/>
      <c r="FM97" s="344"/>
      <c r="FN97" s="947" t="str">
        <f t="shared" si="4681"/>
        <v/>
      </c>
      <c r="FO97" s="352"/>
      <c r="FP97" s="72"/>
      <c r="FR97" s="345"/>
      <c r="FS97" s="344"/>
      <c r="FT97" s="947" t="str">
        <f t="shared" si="4681"/>
        <v/>
      </c>
      <c r="FU97" s="352"/>
      <c r="FV97" s="72"/>
      <c r="FX97" s="345"/>
      <c r="FY97" s="344"/>
      <c r="FZ97" s="947" t="str">
        <f t="shared" si="4681"/>
        <v/>
      </c>
      <c r="GA97" s="352"/>
      <c r="GB97" s="72"/>
      <c r="GD97" s="345"/>
      <c r="GE97" s="344"/>
      <c r="GF97" s="947" t="str">
        <f t="shared" si="4681"/>
        <v/>
      </c>
      <c r="GG97" s="352"/>
      <c r="GH97" s="72"/>
      <c r="GJ97" s="345"/>
      <c r="GK97" s="344"/>
      <c r="GL97" s="947" t="str">
        <f t="shared" si="4687"/>
        <v/>
      </c>
      <c r="GM97" s="352"/>
      <c r="GN97" s="72"/>
      <c r="GP97" s="345"/>
      <c r="GQ97" s="344"/>
      <c r="GR97" s="947" t="str">
        <f t="shared" si="4687"/>
        <v/>
      </c>
      <c r="GS97" s="352"/>
      <c r="GT97" s="72"/>
      <c r="GV97" s="345"/>
      <c r="GW97" s="344"/>
      <c r="GX97" s="947" t="str">
        <f t="shared" si="4687"/>
        <v/>
      </c>
      <c r="GY97" s="352"/>
      <c r="GZ97" s="72"/>
      <c r="HB97" s="345"/>
      <c r="HC97" s="344"/>
      <c r="HD97" s="947" t="str">
        <f t="shared" si="4687"/>
        <v/>
      </c>
      <c r="HE97" s="352"/>
      <c r="HF97" s="72"/>
      <c r="HH97" s="345"/>
      <c r="HI97" s="344"/>
      <c r="HJ97" s="947" t="str">
        <f t="shared" si="4687"/>
        <v/>
      </c>
      <c r="HK97" s="352"/>
      <c r="HL97" s="72"/>
      <c r="HN97" s="345"/>
      <c r="HO97" s="344"/>
      <c r="HP97" s="947" t="str">
        <f t="shared" si="4687"/>
        <v/>
      </c>
      <c r="HQ97" s="352"/>
      <c r="HR97" s="72"/>
      <c r="HT97" s="345"/>
      <c r="HU97" s="344"/>
      <c r="HV97" s="947" t="str">
        <f t="shared" si="4693"/>
        <v/>
      </c>
      <c r="HW97" s="352"/>
      <c r="HX97" s="72"/>
      <c r="HZ97" s="345"/>
      <c r="IA97" s="344"/>
      <c r="IB97" s="947" t="str">
        <f t="shared" si="4693"/>
        <v/>
      </c>
      <c r="IC97" s="352"/>
      <c r="ID97" s="72"/>
      <c r="IF97" s="345"/>
      <c r="IG97" s="344"/>
      <c r="IH97" s="947" t="str">
        <f t="shared" si="4693"/>
        <v/>
      </c>
      <c r="II97" s="352"/>
      <c r="IJ97" s="72"/>
      <c r="IL97" s="345"/>
      <c r="IM97" s="344"/>
      <c r="IN97" s="947" t="str">
        <f t="shared" si="4693"/>
        <v/>
      </c>
      <c r="IO97" s="352"/>
      <c r="IP97" s="72"/>
      <c r="IR97" s="345"/>
      <c r="IS97" s="344"/>
      <c r="IT97" s="947" t="str">
        <f t="shared" si="4693"/>
        <v/>
      </c>
      <c r="IU97" s="352"/>
      <c r="IV97" s="72"/>
      <c r="IX97" s="345"/>
      <c r="IY97" s="344"/>
      <c r="IZ97" s="947" t="str">
        <f t="shared" si="4693"/>
        <v/>
      </c>
      <c r="JA97" s="352"/>
      <c r="JB97" s="72"/>
      <c r="JD97" s="345"/>
      <c r="JE97" s="344"/>
      <c r="JF97" s="947" t="str">
        <f t="shared" si="4699"/>
        <v/>
      </c>
      <c r="JG97" s="352"/>
      <c r="JH97" s="72"/>
      <c r="JJ97" s="345"/>
      <c r="JK97" s="344"/>
      <c r="JL97" s="947" t="str">
        <f t="shared" si="4699"/>
        <v/>
      </c>
      <c r="JM97" s="353"/>
      <c r="JP97" s="345"/>
      <c r="JQ97" s="344"/>
      <c r="JR97" s="947" t="str">
        <f t="shared" si="4699"/>
        <v/>
      </c>
      <c r="JS97" s="353"/>
      <c r="JV97" s="345"/>
      <c r="JW97" s="344"/>
      <c r="JX97" s="947" t="str">
        <f t="shared" si="4699"/>
        <v/>
      </c>
      <c r="JY97" s="353"/>
      <c r="KB97" s="345"/>
      <c r="KC97" s="344"/>
      <c r="KD97" s="947" t="str">
        <f t="shared" si="4699"/>
        <v/>
      </c>
      <c r="KE97" s="353"/>
      <c r="KH97" s="345"/>
      <c r="KI97" s="344"/>
      <c r="KJ97" s="947" t="str">
        <f t="shared" si="4699"/>
        <v/>
      </c>
      <c r="KK97" s="353"/>
      <c r="KN97" s="345"/>
      <c r="KO97" s="344"/>
      <c r="KP97" s="947" t="str">
        <f t="shared" si="4705"/>
        <v/>
      </c>
      <c r="KQ97" s="353"/>
      <c r="KT97" s="345"/>
      <c r="KU97" s="344"/>
      <c r="KV97" s="947" t="str">
        <f t="shared" si="4705"/>
        <v/>
      </c>
      <c r="KW97" s="353"/>
      <c r="KZ97" s="345"/>
      <c r="LA97" s="344"/>
      <c r="LB97" s="947" t="str">
        <f t="shared" si="4705"/>
        <v/>
      </c>
      <c r="LC97" s="353"/>
    </row>
    <row r="98" spans="1:315" s="71" customFormat="1" x14ac:dyDescent="0.2">
      <c r="A98" s="62"/>
      <c r="B98" s="62"/>
      <c r="C98" s="62"/>
      <c r="D98" s="62"/>
      <c r="E98" s="62"/>
      <c r="F98" s="62" t="s">
        <v>77</v>
      </c>
      <c r="G98" s="114"/>
      <c r="J98" s="71" t="s">
        <v>8</v>
      </c>
      <c r="K98" s="372">
        <f>+Reference!$F$15</f>
        <v>3.0000000000000001E-3</v>
      </c>
      <c r="L98" s="346">
        <v>427500</v>
      </c>
      <c r="M98" s="934">
        <f t="shared" si="4708"/>
        <v>2.85</v>
      </c>
      <c r="N98" s="347"/>
      <c r="O98" s="348"/>
      <c r="P98" s="349"/>
      <c r="R98" s="345"/>
      <c r="S98" s="344"/>
      <c r="T98" s="947">
        <f t="shared" si="4709"/>
        <v>0</v>
      </c>
      <c r="U98" s="352"/>
      <c r="V98" s="349"/>
      <c r="X98" s="345"/>
      <c r="Y98" s="344"/>
      <c r="Z98" s="947">
        <f t="shared" si="4659"/>
        <v>2.85</v>
      </c>
      <c r="AA98" s="352"/>
      <c r="AB98" s="349"/>
      <c r="AD98" s="345"/>
      <c r="AE98" s="344"/>
      <c r="AF98" s="947">
        <f t="shared" si="4659"/>
        <v>0</v>
      </c>
      <c r="AG98" s="352"/>
      <c r="AH98" s="349"/>
      <c r="AJ98" s="345"/>
      <c r="AK98" s="344"/>
      <c r="AL98" s="947" t="str">
        <f t="shared" si="4659"/>
        <v/>
      </c>
      <c r="AM98" s="352"/>
      <c r="AN98" s="349"/>
      <c r="AP98" s="345"/>
      <c r="AQ98" s="344"/>
      <c r="AR98" s="947" t="str">
        <f t="shared" si="4659"/>
        <v/>
      </c>
      <c r="AS98" s="352"/>
      <c r="AT98" s="349"/>
      <c r="AV98" s="345"/>
      <c r="AW98" s="344"/>
      <c r="AX98" s="947" t="str">
        <f t="shared" si="4659"/>
        <v/>
      </c>
      <c r="AY98" s="352"/>
      <c r="AZ98" s="349"/>
      <c r="BB98" s="345"/>
      <c r="BC98" s="344"/>
      <c r="BD98" s="947" t="str">
        <f t="shared" si="4659"/>
        <v/>
      </c>
      <c r="BE98" s="352"/>
      <c r="BF98" s="349"/>
      <c r="BH98" s="345"/>
      <c r="BI98" s="344"/>
      <c r="BJ98" s="947" t="str">
        <f t="shared" si="4659"/>
        <v/>
      </c>
      <c r="BK98" s="352"/>
      <c r="BL98" s="349"/>
      <c r="BN98" s="345"/>
      <c r="BO98" s="344"/>
      <c r="BP98" s="947" t="str">
        <f t="shared" si="4659"/>
        <v/>
      </c>
      <c r="BQ98" s="352"/>
      <c r="BR98" s="349"/>
      <c r="BT98" s="345"/>
      <c r="BU98" s="344"/>
      <c r="BV98" s="947" t="str">
        <f t="shared" si="4659"/>
        <v/>
      </c>
      <c r="BW98" s="352"/>
      <c r="BX98" s="72"/>
      <c r="BZ98" s="345"/>
      <c r="CA98" s="344"/>
      <c r="CB98" s="947" t="str">
        <f t="shared" si="4659"/>
        <v/>
      </c>
      <c r="CC98" s="352"/>
      <c r="CD98" s="72"/>
      <c r="CF98" s="345"/>
      <c r="CG98" s="344"/>
      <c r="CH98" s="947" t="str">
        <f t="shared" si="4659"/>
        <v/>
      </c>
      <c r="CI98" s="352"/>
      <c r="CJ98" s="72"/>
      <c r="CL98" s="345"/>
      <c r="CM98" s="344"/>
      <c r="CN98" s="947" t="str">
        <f t="shared" si="4670"/>
        <v/>
      </c>
      <c r="CO98" s="352"/>
      <c r="CP98" s="72"/>
      <c r="CR98" s="345"/>
      <c r="CS98" s="344"/>
      <c r="CT98" s="947" t="str">
        <f t="shared" si="4670"/>
        <v/>
      </c>
      <c r="CU98" s="352"/>
      <c r="CV98" s="72"/>
      <c r="CX98" s="345"/>
      <c r="CY98" s="344"/>
      <c r="CZ98" s="947" t="str">
        <f t="shared" si="4670"/>
        <v/>
      </c>
      <c r="DA98" s="352"/>
      <c r="DB98" s="72"/>
      <c r="DD98" s="345"/>
      <c r="DE98" s="344"/>
      <c r="DF98" s="947" t="str">
        <f t="shared" si="4670"/>
        <v/>
      </c>
      <c r="DG98" s="352"/>
      <c r="DH98" s="72"/>
      <c r="DJ98" s="345"/>
      <c r="DK98" s="344"/>
      <c r="DL98" s="947" t="str">
        <f t="shared" si="4670"/>
        <v/>
      </c>
      <c r="DM98" s="352"/>
      <c r="DN98" s="72"/>
      <c r="DP98" s="345"/>
      <c r="DQ98" s="344"/>
      <c r="DR98" s="947" t="str">
        <f t="shared" si="4670"/>
        <v/>
      </c>
      <c r="DS98" s="352"/>
      <c r="DT98" s="72"/>
      <c r="DV98" s="345"/>
      <c r="DW98" s="344"/>
      <c r="DX98" s="947" t="str">
        <f t="shared" si="4670"/>
        <v/>
      </c>
      <c r="DY98" s="352"/>
      <c r="DZ98" s="72"/>
      <c r="EB98" s="345"/>
      <c r="EC98" s="344"/>
      <c r="ED98" s="947" t="str">
        <f t="shared" si="4670"/>
        <v/>
      </c>
      <c r="EE98" s="352"/>
      <c r="EF98" s="72"/>
      <c r="EH98" s="345"/>
      <c r="EI98" s="344"/>
      <c r="EJ98" s="947" t="str">
        <f t="shared" si="4670"/>
        <v/>
      </c>
      <c r="EK98" s="352"/>
      <c r="EL98" s="72"/>
      <c r="EN98" s="345"/>
      <c r="EO98" s="344"/>
      <c r="EP98" s="947" t="str">
        <f t="shared" si="4670"/>
        <v/>
      </c>
      <c r="EQ98" s="352"/>
      <c r="ER98" s="72"/>
      <c r="ET98" s="345"/>
      <c r="EU98" s="344"/>
      <c r="EV98" s="947" t="str">
        <f t="shared" si="4670"/>
        <v/>
      </c>
      <c r="EW98" s="352"/>
      <c r="EX98" s="72"/>
      <c r="EZ98" s="345"/>
      <c r="FA98" s="344"/>
      <c r="FB98" s="947" t="str">
        <f t="shared" si="4681"/>
        <v/>
      </c>
      <c r="FC98" s="352"/>
      <c r="FD98" s="72"/>
      <c r="FF98" s="345"/>
      <c r="FG98" s="344"/>
      <c r="FH98" s="947" t="str">
        <f t="shared" si="4681"/>
        <v/>
      </c>
      <c r="FI98" s="352"/>
      <c r="FJ98" s="72"/>
      <c r="FL98" s="345"/>
      <c r="FM98" s="344"/>
      <c r="FN98" s="947" t="str">
        <f t="shared" si="4681"/>
        <v/>
      </c>
      <c r="FO98" s="352"/>
      <c r="FP98" s="72"/>
      <c r="FR98" s="345"/>
      <c r="FS98" s="344"/>
      <c r="FT98" s="947" t="str">
        <f t="shared" si="4681"/>
        <v/>
      </c>
      <c r="FU98" s="352"/>
      <c r="FV98" s="72"/>
      <c r="FX98" s="345"/>
      <c r="FY98" s="344"/>
      <c r="FZ98" s="947" t="str">
        <f t="shared" si="4681"/>
        <v/>
      </c>
      <c r="GA98" s="352"/>
      <c r="GB98" s="72"/>
      <c r="GD98" s="345"/>
      <c r="GE98" s="344"/>
      <c r="GF98" s="947" t="str">
        <f t="shared" si="4681"/>
        <v/>
      </c>
      <c r="GG98" s="352"/>
      <c r="GH98" s="72"/>
      <c r="GJ98" s="345"/>
      <c r="GK98" s="344"/>
      <c r="GL98" s="947" t="str">
        <f t="shared" si="4687"/>
        <v/>
      </c>
      <c r="GM98" s="352"/>
      <c r="GN98" s="72"/>
      <c r="GP98" s="345"/>
      <c r="GQ98" s="344"/>
      <c r="GR98" s="947" t="str">
        <f t="shared" si="4687"/>
        <v/>
      </c>
      <c r="GS98" s="352"/>
      <c r="GT98" s="72"/>
      <c r="GV98" s="345"/>
      <c r="GW98" s="344"/>
      <c r="GX98" s="947" t="str">
        <f t="shared" si="4687"/>
        <v/>
      </c>
      <c r="GY98" s="352"/>
      <c r="GZ98" s="72"/>
      <c r="HB98" s="345"/>
      <c r="HC98" s="344"/>
      <c r="HD98" s="947" t="str">
        <f t="shared" si="4687"/>
        <v/>
      </c>
      <c r="HE98" s="352"/>
      <c r="HF98" s="72"/>
      <c r="HH98" s="345"/>
      <c r="HI98" s="344"/>
      <c r="HJ98" s="947" t="str">
        <f t="shared" si="4687"/>
        <v/>
      </c>
      <c r="HK98" s="352"/>
      <c r="HL98" s="72"/>
      <c r="HN98" s="345"/>
      <c r="HO98" s="344"/>
      <c r="HP98" s="947" t="str">
        <f t="shared" si="4687"/>
        <v/>
      </c>
      <c r="HQ98" s="352"/>
      <c r="HR98" s="72"/>
      <c r="HT98" s="345"/>
      <c r="HU98" s="344"/>
      <c r="HV98" s="947" t="str">
        <f t="shared" si="4693"/>
        <v/>
      </c>
      <c r="HW98" s="352"/>
      <c r="HX98" s="72"/>
      <c r="HZ98" s="345"/>
      <c r="IA98" s="344"/>
      <c r="IB98" s="947" t="str">
        <f t="shared" si="4693"/>
        <v/>
      </c>
      <c r="IC98" s="352"/>
      <c r="ID98" s="72"/>
      <c r="IF98" s="345"/>
      <c r="IG98" s="344"/>
      <c r="IH98" s="947" t="str">
        <f t="shared" si="4693"/>
        <v/>
      </c>
      <c r="II98" s="352"/>
      <c r="IJ98" s="72"/>
      <c r="IL98" s="345"/>
      <c r="IM98" s="344"/>
      <c r="IN98" s="947" t="str">
        <f t="shared" si="4693"/>
        <v/>
      </c>
      <c r="IO98" s="352"/>
      <c r="IP98" s="72"/>
      <c r="IR98" s="345"/>
      <c r="IS98" s="344"/>
      <c r="IT98" s="947" t="str">
        <f t="shared" si="4693"/>
        <v/>
      </c>
      <c r="IU98" s="352"/>
      <c r="IV98" s="72"/>
      <c r="IX98" s="345"/>
      <c r="IY98" s="344"/>
      <c r="IZ98" s="947" t="str">
        <f t="shared" si="4693"/>
        <v/>
      </c>
      <c r="JA98" s="352"/>
      <c r="JB98" s="72"/>
      <c r="JD98" s="345"/>
      <c r="JE98" s="344"/>
      <c r="JF98" s="947" t="str">
        <f t="shared" si="4699"/>
        <v/>
      </c>
      <c r="JG98" s="352"/>
      <c r="JH98" s="72"/>
      <c r="JJ98" s="345"/>
      <c r="JK98" s="344"/>
      <c r="JL98" s="947" t="str">
        <f t="shared" si="4699"/>
        <v/>
      </c>
      <c r="JM98" s="353"/>
      <c r="JP98" s="345"/>
      <c r="JQ98" s="344"/>
      <c r="JR98" s="947" t="str">
        <f t="shared" si="4699"/>
        <v/>
      </c>
      <c r="JS98" s="353"/>
      <c r="JV98" s="345"/>
      <c r="JW98" s="344"/>
      <c r="JX98" s="947" t="str">
        <f t="shared" si="4699"/>
        <v/>
      </c>
      <c r="JY98" s="353"/>
      <c r="KB98" s="345"/>
      <c r="KC98" s="344"/>
      <c r="KD98" s="947" t="str">
        <f t="shared" si="4699"/>
        <v/>
      </c>
      <c r="KE98" s="353"/>
      <c r="KH98" s="345"/>
      <c r="KI98" s="344"/>
      <c r="KJ98" s="947" t="str">
        <f t="shared" si="4699"/>
        <v/>
      </c>
      <c r="KK98" s="353"/>
      <c r="KN98" s="345"/>
      <c r="KO98" s="344"/>
      <c r="KP98" s="947" t="str">
        <f t="shared" si="4705"/>
        <v/>
      </c>
      <c r="KQ98" s="353"/>
      <c r="KT98" s="345"/>
      <c r="KU98" s="344"/>
      <c r="KV98" s="947" t="str">
        <f t="shared" si="4705"/>
        <v/>
      </c>
      <c r="KW98" s="353"/>
      <c r="KZ98" s="345"/>
      <c r="LA98" s="344"/>
      <c r="LB98" s="947" t="str">
        <f t="shared" si="4705"/>
        <v/>
      </c>
      <c r="LC98" s="353"/>
    </row>
    <row r="99" spans="1:315" s="82" customFormat="1" x14ac:dyDescent="0.2">
      <c r="A99" s="78"/>
      <c r="B99" s="78"/>
      <c r="C99" s="78"/>
      <c r="D99" s="78"/>
      <c r="E99" s="78"/>
      <c r="F99" s="78" t="s">
        <v>77</v>
      </c>
      <c r="G99" s="191"/>
      <c r="I99" s="354" t="s">
        <v>11</v>
      </c>
      <c r="J99" s="354"/>
      <c r="K99" s="355"/>
      <c r="L99" s="355"/>
      <c r="M99" s="935">
        <f>SUM(M91:M98)</f>
        <v>1722.85</v>
      </c>
      <c r="N99" s="356"/>
      <c r="O99" s="357"/>
      <c r="P99" s="362"/>
      <c r="Q99" s="359"/>
      <c r="R99" s="373"/>
      <c r="S99" s="360"/>
      <c r="T99" s="946">
        <f>IF(T$2=4,SUM(T91:T98),"")</f>
        <v>859.99999999999989</v>
      </c>
      <c r="U99" s="361"/>
      <c r="V99" s="362"/>
      <c r="W99" s="359"/>
      <c r="X99" s="373"/>
      <c r="Y99" s="360"/>
      <c r="Z99" s="946">
        <f t="shared" ref="Z99" si="4710">IF(Z$2=4,SUM(Z91:Z98),"")</f>
        <v>192.04999999999998</v>
      </c>
      <c r="AA99" s="361"/>
      <c r="AB99" s="362"/>
      <c r="AC99" s="359"/>
      <c r="AD99" s="373"/>
      <c r="AE99" s="360"/>
      <c r="AF99" s="946">
        <f t="shared" ref="AF99" si="4711">IF(AF$2=4,SUM(AF91:AF98),"")</f>
        <v>670.8</v>
      </c>
      <c r="AG99" s="361"/>
      <c r="AH99" s="362"/>
      <c r="AI99" s="359"/>
      <c r="AJ99" s="373"/>
      <c r="AK99" s="360"/>
      <c r="AL99" s="946" t="str">
        <f t="shared" ref="AL99" si="4712">IF(AL$2=4,SUM(AL91:AL98),"")</f>
        <v/>
      </c>
      <c r="AM99" s="361"/>
      <c r="AN99" s="362"/>
      <c r="AO99" s="359"/>
      <c r="AP99" s="373"/>
      <c r="AQ99" s="360"/>
      <c r="AR99" s="946" t="str">
        <f t="shared" ref="AR99" si="4713">IF(AR$2=4,SUM(AR91:AR98),"")</f>
        <v/>
      </c>
      <c r="AS99" s="361"/>
      <c r="AT99" s="362"/>
      <c r="AU99" s="359"/>
      <c r="AV99" s="373"/>
      <c r="AW99" s="360"/>
      <c r="AX99" s="946" t="str">
        <f t="shared" ref="AX99" si="4714">IF(AX$2=4,SUM(AX91:AX98),"")</f>
        <v/>
      </c>
      <c r="AY99" s="361"/>
      <c r="AZ99" s="362"/>
      <c r="BA99" s="359"/>
      <c r="BB99" s="373"/>
      <c r="BC99" s="360"/>
      <c r="BD99" s="946" t="str">
        <f t="shared" ref="BD99" si="4715">IF(BD$2=4,SUM(BD91:BD98),"")</f>
        <v/>
      </c>
      <c r="BE99" s="361"/>
      <c r="BF99" s="362"/>
      <c r="BG99" s="359"/>
      <c r="BH99" s="373"/>
      <c r="BI99" s="360"/>
      <c r="BJ99" s="946" t="str">
        <f t="shared" ref="BJ99" si="4716">IF(BJ$2=4,SUM(BJ91:BJ98),"")</f>
        <v/>
      </c>
      <c r="BK99" s="361"/>
      <c r="BL99" s="362"/>
      <c r="BM99" s="359"/>
      <c r="BN99" s="373"/>
      <c r="BO99" s="360"/>
      <c r="BP99" s="946" t="str">
        <f t="shared" ref="BP99" si="4717">IF(BP$2=4,SUM(BP91:BP98),"")</f>
        <v/>
      </c>
      <c r="BQ99" s="361"/>
      <c r="BR99" s="362"/>
      <c r="BS99" s="359"/>
      <c r="BT99" s="373"/>
      <c r="BU99" s="360"/>
      <c r="BV99" s="946" t="str">
        <f t="shared" ref="BV99" si="4718">IF(BV$2=4,SUM(BV91:BV98),"")</f>
        <v/>
      </c>
      <c r="BW99" s="361"/>
      <c r="BX99" s="363"/>
      <c r="BY99" s="188"/>
      <c r="BZ99" s="373"/>
      <c r="CA99" s="364"/>
      <c r="CB99" s="956" t="str">
        <f t="shared" ref="CB99" si="4719">IF(CB$2=4,SUM(CB91:CB98),"")</f>
        <v/>
      </c>
      <c r="CC99" s="365"/>
      <c r="CD99" s="363"/>
      <c r="CE99" s="188"/>
      <c r="CF99" s="373"/>
      <c r="CG99" s="364"/>
      <c r="CH99" s="956" t="str">
        <f t="shared" ref="CH99" si="4720">IF(CH$2=4,SUM(CH91:CH98),"")</f>
        <v/>
      </c>
      <c r="CI99" s="365"/>
      <c r="CJ99" s="363"/>
      <c r="CK99" s="188"/>
      <c r="CL99" s="373"/>
      <c r="CM99" s="364"/>
      <c r="CN99" s="956" t="str">
        <f t="shared" ref="CN99" si="4721">IF(CN$2=4,SUM(CN91:CN98),"")</f>
        <v/>
      </c>
      <c r="CO99" s="365"/>
      <c r="CP99" s="363"/>
      <c r="CQ99" s="188"/>
      <c r="CR99" s="373"/>
      <c r="CS99" s="364"/>
      <c r="CT99" s="956" t="str">
        <f t="shared" ref="CT99" si="4722">IF(CT$2=4,SUM(CT91:CT98),"")</f>
        <v/>
      </c>
      <c r="CU99" s="365"/>
      <c r="CV99" s="363"/>
      <c r="CW99" s="188"/>
      <c r="CX99" s="373"/>
      <c r="CY99" s="364"/>
      <c r="CZ99" s="956" t="str">
        <f t="shared" ref="CZ99" si="4723">IF(CZ$2=4,SUM(CZ91:CZ98),"")</f>
        <v/>
      </c>
      <c r="DA99" s="365"/>
      <c r="DB99" s="363"/>
      <c r="DC99" s="188"/>
      <c r="DD99" s="373"/>
      <c r="DE99" s="364"/>
      <c r="DF99" s="956" t="str">
        <f t="shared" ref="DF99" si="4724">IF(DF$2=4,SUM(DF91:DF98),"")</f>
        <v/>
      </c>
      <c r="DG99" s="365"/>
      <c r="DH99" s="363"/>
      <c r="DI99" s="188"/>
      <c r="DJ99" s="373"/>
      <c r="DK99" s="364"/>
      <c r="DL99" s="956" t="str">
        <f t="shared" ref="DL99" si="4725">IF(DL$2=4,SUM(DL91:DL98),"")</f>
        <v/>
      </c>
      <c r="DM99" s="365"/>
      <c r="DN99" s="363"/>
      <c r="DO99" s="188"/>
      <c r="DP99" s="373"/>
      <c r="DQ99" s="364"/>
      <c r="DR99" s="956" t="str">
        <f t="shared" ref="DR99" si="4726">IF(DR$2=4,SUM(DR91:DR98),"")</f>
        <v/>
      </c>
      <c r="DS99" s="365"/>
      <c r="DT99" s="363"/>
      <c r="DU99" s="188"/>
      <c r="DV99" s="373"/>
      <c r="DW99" s="364"/>
      <c r="DX99" s="956" t="str">
        <f t="shared" ref="DX99" si="4727">IF(DX$2=4,SUM(DX91:DX98),"")</f>
        <v/>
      </c>
      <c r="DY99" s="365"/>
      <c r="DZ99" s="363"/>
      <c r="EA99" s="188"/>
      <c r="EB99" s="373"/>
      <c r="EC99" s="364"/>
      <c r="ED99" s="956" t="str">
        <f t="shared" ref="ED99" si="4728">IF(ED$2=4,SUM(ED91:ED98),"")</f>
        <v/>
      </c>
      <c r="EE99" s="365"/>
      <c r="EF99" s="363"/>
      <c r="EG99" s="188"/>
      <c r="EH99" s="373"/>
      <c r="EI99" s="364"/>
      <c r="EJ99" s="956" t="str">
        <f t="shared" ref="EJ99" si="4729">IF(EJ$2=4,SUM(EJ91:EJ98),"")</f>
        <v/>
      </c>
      <c r="EK99" s="365"/>
      <c r="EL99" s="363"/>
      <c r="EM99" s="188"/>
      <c r="EN99" s="373"/>
      <c r="EO99" s="364"/>
      <c r="EP99" s="956" t="str">
        <f t="shared" ref="EP99" si="4730">IF(EP$2=4,SUM(EP91:EP98),"")</f>
        <v/>
      </c>
      <c r="EQ99" s="365"/>
      <c r="ER99" s="363"/>
      <c r="ES99" s="188"/>
      <c r="ET99" s="373"/>
      <c r="EU99" s="364"/>
      <c r="EV99" s="956" t="str">
        <f t="shared" ref="EV99" si="4731">IF(EV$2=4,SUM(EV91:EV98),"")</f>
        <v/>
      </c>
      <c r="EW99" s="365"/>
      <c r="EX99" s="363"/>
      <c r="EY99" s="188"/>
      <c r="EZ99" s="373"/>
      <c r="FA99" s="364"/>
      <c r="FB99" s="956" t="str">
        <f t="shared" ref="FB99" si="4732">IF(FB$2=4,SUM(FB91:FB98),"")</f>
        <v/>
      </c>
      <c r="FC99" s="365"/>
      <c r="FD99" s="363"/>
      <c r="FE99" s="188"/>
      <c r="FF99" s="373"/>
      <c r="FG99" s="364"/>
      <c r="FH99" s="956" t="str">
        <f t="shared" ref="FH99" si="4733">IF(FH$2=4,SUM(FH91:FH98),"")</f>
        <v/>
      </c>
      <c r="FI99" s="365"/>
      <c r="FJ99" s="363"/>
      <c r="FK99" s="188"/>
      <c r="FL99" s="373"/>
      <c r="FM99" s="364"/>
      <c r="FN99" s="956" t="str">
        <f t="shared" ref="FN99" si="4734">IF(FN$2=4,SUM(FN91:FN98),"")</f>
        <v/>
      </c>
      <c r="FO99" s="365"/>
      <c r="FP99" s="363"/>
      <c r="FQ99" s="188"/>
      <c r="FR99" s="373"/>
      <c r="FS99" s="364"/>
      <c r="FT99" s="956" t="str">
        <f t="shared" ref="FT99" si="4735">IF(FT$2=4,SUM(FT91:FT98),"")</f>
        <v/>
      </c>
      <c r="FU99" s="365"/>
      <c r="FV99" s="363"/>
      <c r="FW99" s="188"/>
      <c r="FX99" s="373"/>
      <c r="FY99" s="364"/>
      <c r="FZ99" s="956" t="str">
        <f t="shared" ref="FZ99" si="4736">IF(FZ$2=4,SUM(FZ91:FZ98),"")</f>
        <v/>
      </c>
      <c r="GA99" s="365"/>
      <c r="GB99" s="363"/>
      <c r="GC99" s="188"/>
      <c r="GD99" s="373"/>
      <c r="GE99" s="364"/>
      <c r="GF99" s="956" t="str">
        <f t="shared" ref="GF99" si="4737">IF(GF$2=4,SUM(GF91:GF98),"")</f>
        <v/>
      </c>
      <c r="GG99" s="365"/>
      <c r="GH99" s="363"/>
      <c r="GI99" s="188"/>
      <c r="GJ99" s="373"/>
      <c r="GK99" s="364"/>
      <c r="GL99" s="956" t="str">
        <f t="shared" ref="GL99" si="4738">IF(GL$2=4,SUM(GL91:GL98),"")</f>
        <v/>
      </c>
      <c r="GM99" s="365"/>
      <c r="GN99" s="363"/>
      <c r="GO99" s="188"/>
      <c r="GP99" s="373"/>
      <c r="GQ99" s="364"/>
      <c r="GR99" s="956" t="str">
        <f t="shared" ref="GR99" si="4739">IF(GR$2=4,SUM(GR91:GR98),"")</f>
        <v/>
      </c>
      <c r="GS99" s="365"/>
      <c r="GT99" s="363"/>
      <c r="GU99" s="188"/>
      <c r="GV99" s="373"/>
      <c r="GW99" s="364"/>
      <c r="GX99" s="956" t="str">
        <f t="shared" ref="GX99" si="4740">IF(GX$2=4,SUM(GX91:GX98),"")</f>
        <v/>
      </c>
      <c r="GY99" s="365"/>
      <c r="GZ99" s="363"/>
      <c r="HA99" s="188"/>
      <c r="HB99" s="373"/>
      <c r="HC99" s="364"/>
      <c r="HD99" s="956" t="str">
        <f t="shared" ref="HD99" si="4741">IF(HD$2=4,SUM(HD91:HD98),"")</f>
        <v/>
      </c>
      <c r="HE99" s="365"/>
      <c r="HF99" s="363"/>
      <c r="HG99" s="188"/>
      <c r="HH99" s="373"/>
      <c r="HI99" s="364"/>
      <c r="HJ99" s="956" t="str">
        <f t="shared" ref="HJ99" si="4742">IF(HJ$2=4,SUM(HJ91:HJ98),"")</f>
        <v/>
      </c>
      <c r="HK99" s="365"/>
      <c r="HL99" s="363"/>
      <c r="HM99" s="188"/>
      <c r="HN99" s="373"/>
      <c r="HO99" s="364"/>
      <c r="HP99" s="956" t="str">
        <f t="shared" ref="HP99" si="4743">IF(HP$2=4,SUM(HP91:HP98),"")</f>
        <v/>
      </c>
      <c r="HQ99" s="365"/>
      <c r="HR99" s="363"/>
      <c r="HS99" s="188"/>
      <c r="HT99" s="373"/>
      <c r="HU99" s="364"/>
      <c r="HV99" s="956" t="str">
        <f t="shared" ref="HV99" si="4744">IF(HV$2=4,SUM(HV91:HV98),"")</f>
        <v/>
      </c>
      <c r="HW99" s="365"/>
      <c r="HX99" s="363"/>
      <c r="HY99" s="188"/>
      <c r="HZ99" s="373"/>
      <c r="IA99" s="364"/>
      <c r="IB99" s="956" t="str">
        <f t="shared" ref="IB99" si="4745">IF(IB$2=4,SUM(IB91:IB98),"")</f>
        <v/>
      </c>
      <c r="IC99" s="365"/>
      <c r="ID99" s="363"/>
      <c r="IE99" s="188"/>
      <c r="IF99" s="373"/>
      <c r="IG99" s="364"/>
      <c r="IH99" s="956" t="str">
        <f t="shared" ref="IH99" si="4746">IF(IH$2=4,SUM(IH91:IH98),"")</f>
        <v/>
      </c>
      <c r="II99" s="365"/>
      <c r="IJ99" s="363"/>
      <c r="IK99" s="188"/>
      <c r="IL99" s="373"/>
      <c r="IM99" s="364"/>
      <c r="IN99" s="956" t="str">
        <f t="shared" ref="IN99" si="4747">IF(IN$2=4,SUM(IN91:IN98),"")</f>
        <v/>
      </c>
      <c r="IO99" s="365"/>
      <c r="IP99" s="363"/>
      <c r="IQ99" s="188"/>
      <c r="IR99" s="373"/>
      <c r="IS99" s="364"/>
      <c r="IT99" s="956" t="str">
        <f t="shared" ref="IT99" si="4748">IF(IT$2=4,SUM(IT91:IT98),"")</f>
        <v/>
      </c>
      <c r="IU99" s="365"/>
      <c r="IV99" s="363"/>
      <c r="IW99" s="188"/>
      <c r="IX99" s="373"/>
      <c r="IY99" s="364"/>
      <c r="IZ99" s="956" t="str">
        <f t="shared" ref="IZ99" si="4749">IF(IZ$2=4,SUM(IZ91:IZ98),"")</f>
        <v/>
      </c>
      <c r="JA99" s="365"/>
      <c r="JB99" s="363"/>
      <c r="JC99" s="188"/>
      <c r="JD99" s="373"/>
      <c r="JE99" s="364"/>
      <c r="JF99" s="956" t="str">
        <f t="shared" ref="JF99" si="4750">IF(JF$2=4,SUM(JF91:JF98),"")</f>
        <v/>
      </c>
      <c r="JG99" s="365"/>
      <c r="JH99" s="363"/>
      <c r="JI99" s="188"/>
      <c r="JJ99" s="366"/>
      <c r="JK99" s="364"/>
      <c r="JL99" s="957" t="str">
        <f t="shared" ref="JL99" si="4751">IF(JL$2=4,SUM(JL91:JL98),"")</f>
        <v/>
      </c>
      <c r="JM99" s="352"/>
      <c r="JP99" s="366"/>
      <c r="JQ99" s="375"/>
      <c r="JR99" s="957" t="str">
        <f t="shared" ref="JR99" si="4752">IF(JR$2=4,SUM(JR91:JR98),"")</f>
        <v/>
      </c>
      <c r="JS99" s="352"/>
      <c r="JV99" s="366"/>
      <c r="JW99" s="375"/>
      <c r="JX99" s="957" t="str">
        <f t="shared" ref="JX99" si="4753">IF(JX$2=4,SUM(JX91:JX98),"")</f>
        <v/>
      </c>
      <c r="JY99" s="352"/>
      <c r="KB99" s="366"/>
      <c r="KC99" s="375"/>
      <c r="KD99" s="957" t="str">
        <f t="shared" ref="KD99" si="4754">IF(KD$2=4,SUM(KD91:KD98),"")</f>
        <v/>
      </c>
      <c r="KE99" s="352"/>
      <c r="KH99" s="366"/>
      <c r="KI99" s="375"/>
      <c r="KJ99" s="957" t="str">
        <f t="shared" ref="KJ99" si="4755">IF(KJ$2=4,SUM(KJ91:KJ98),"")</f>
        <v/>
      </c>
      <c r="KK99" s="352"/>
      <c r="KN99" s="366"/>
      <c r="KO99" s="375"/>
      <c r="KP99" s="957" t="str">
        <f t="shared" ref="KP99" si="4756">IF(KP$2=4,SUM(KP91:KP98),"")</f>
        <v/>
      </c>
      <c r="KQ99" s="352"/>
      <c r="KT99" s="366"/>
      <c r="KU99" s="375"/>
      <c r="KV99" s="957" t="str">
        <f t="shared" ref="KV99" si="4757">IF(KV$2=4,SUM(KV91:KV98),"")</f>
        <v/>
      </c>
      <c r="KW99" s="352"/>
      <c r="KZ99" s="366"/>
      <c r="LA99" s="375"/>
      <c r="LB99" s="957" t="str">
        <f t="shared" ref="LB99" si="4758">IF(LB$2=4,SUM(LB91:LB98),"")</f>
        <v/>
      </c>
      <c r="LC99" s="352"/>
    </row>
    <row r="100" spans="1:315" s="82" customFormat="1" x14ac:dyDescent="0.2">
      <c r="A100" s="62"/>
      <c r="B100" s="62"/>
      <c r="C100" s="62"/>
      <c r="D100" s="62"/>
      <c r="E100" s="62"/>
      <c r="F100" s="62" t="s">
        <v>75</v>
      </c>
      <c r="G100" s="114"/>
      <c r="I100" s="376" t="s">
        <v>17</v>
      </c>
      <c r="J100" s="376"/>
      <c r="K100" s="377"/>
      <c r="L100" s="377"/>
      <c r="M100" s="936">
        <f>M89+M99</f>
        <v>7672.85</v>
      </c>
      <c r="N100" s="356"/>
      <c r="O100" s="357"/>
      <c r="P100" s="378"/>
      <c r="Q100" s="379"/>
      <c r="R100" s="380"/>
      <c r="S100" s="381"/>
      <c r="T100" s="948">
        <f>IF(T$2=4,T89+T99,"")</f>
        <v>3360</v>
      </c>
      <c r="U100" s="382"/>
      <c r="V100" s="378"/>
      <c r="W100" s="379"/>
      <c r="X100" s="380"/>
      <c r="Y100" s="381"/>
      <c r="Z100" s="948">
        <f t="shared" ref="Z100" si="4759">IF(Z$2=4,Z89+Z99,"")</f>
        <v>1692.05</v>
      </c>
      <c r="AA100" s="382"/>
      <c r="AB100" s="378"/>
      <c r="AC100" s="379"/>
      <c r="AD100" s="380"/>
      <c r="AE100" s="381"/>
      <c r="AF100" s="948">
        <f t="shared" ref="AF100" si="4760">IF(AF$2=4,AF89+AF99,"")</f>
        <v>2620.8000000000002</v>
      </c>
      <c r="AG100" s="382"/>
      <c r="AH100" s="378"/>
      <c r="AI100" s="379"/>
      <c r="AJ100" s="380"/>
      <c r="AK100" s="381"/>
      <c r="AL100" s="948" t="str">
        <f t="shared" ref="AL100" si="4761">IF(AL$2=4,AL89+AL99,"")</f>
        <v/>
      </c>
      <c r="AM100" s="382"/>
      <c r="AN100" s="378"/>
      <c r="AO100" s="379"/>
      <c r="AP100" s="380"/>
      <c r="AQ100" s="381"/>
      <c r="AR100" s="948" t="str">
        <f t="shared" ref="AR100" si="4762">IF(AR$2=4,AR89+AR99,"")</f>
        <v/>
      </c>
      <c r="AS100" s="382"/>
      <c r="AT100" s="378"/>
      <c r="AU100" s="379"/>
      <c r="AV100" s="380"/>
      <c r="AW100" s="381"/>
      <c r="AX100" s="948" t="str">
        <f t="shared" ref="AX100" si="4763">IF(AX$2=4,AX89+AX99,"")</f>
        <v/>
      </c>
      <c r="AY100" s="382"/>
      <c r="AZ100" s="378"/>
      <c r="BA100" s="379"/>
      <c r="BB100" s="380"/>
      <c r="BC100" s="381"/>
      <c r="BD100" s="948" t="str">
        <f t="shared" ref="BD100" si="4764">IF(BD$2=4,BD89+BD99,"")</f>
        <v/>
      </c>
      <c r="BE100" s="382"/>
      <c r="BF100" s="378"/>
      <c r="BG100" s="379"/>
      <c r="BH100" s="380"/>
      <c r="BI100" s="381"/>
      <c r="BJ100" s="948" t="str">
        <f t="shared" ref="BJ100" si="4765">IF(BJ$2=4,BJ89+BJ99,"")</f>
        <v/>
      </c>
      <c r="BK100" s="382"/>
      <c r="BL100" s="378"/>
      <c r="BM100" s="379"/>
      <c r="BN100" s="380"/>
      <c r="BO100" s="381"/>
      <c r="BP100" s="948" t="str">
        <f t="shared" ref="BP100" si="4766">IF(BP$2=4,BP89+BP99,"")</f>
        <v/>
      </c>
      <c r="BQ100" s="382"/>
      <c r="BR100" s="378"/>
      <c r="BS100" s="379"/>
      <c r="BT100" s="380"/>
      <c r="BU100" s="381"/>
      <c r="BV100" s="948" t="str">
        <f t="shared" ref="BV100" si="4767">IF(BV$2=4,BV89+BV99,"")</f>
        <v/>
      </c>
      <c r="BW100" s="382"/>
      <c r="BX100" s="83"/>
      <c r="BZ100" s="380"/>
      <c r="CA100" s="375"/>
      <c r="CB100" s="957" t="str">
        <f t="shared" ref="CB100" si="4768">IF(CB$2=4,CB89+CB99,"")</f>
        <v/>
      </c>
      <c r="CC100" s="352"/>
      <c r="CD100" s="83"/>
      <c r="CF100" s="380"/>
      <c r="CG100" s="375"/>
      <c r="CH100" s="957" t="str">
        <f t="shared" ref="CH100" si="4769">IF(CH$2=4,CH89+CH99,"")</f>
        <v/>
      </c>
      <c r="CI100" s="352"/>
      <c r="CJ100" s="83"/>
      <c r="CL100" s="380"/>
      <c r="CM100" s="375"/>
      <c r="CN100" s="957" t="str">
        <f t="shared" ref="CN100" si="4770">IF(CN$2=4,CN89+CN99,"")</f>
        <v/>
      </c>
      <c r="CO100" s="352"/>
      <c r="CP100" s="83"/>
      <c r="CR100" s="380"/>
      <c r="CS100" s="375"/>
      <c r="CT100" s="957" t="str">
        <f t="shared" ref="CT100" si="4771">IF(CT$2=4,CT89+CT99,"")</f>
        <v/>
      </c>
      <c r="CU100" s="352"/>
      <c r="CV100" s="83"/>
      <c r="CX100" s="380"/>
      <c r="CY100" s="375"/>
      <c r="CZ100" s="957" t="str">
        <f t="shared" ref="CZ100" si="4772">IF(CZ$2=4,CZ89+CZ99,"")</f>
        <v/>
      </c>
      <c r="DA100" s="352"/>
      <c r="DB100" s="83"/>
      <c r="DD100" s="380"/>
      <c r="DE100" s="375"/>
      <c r="DF100" s="957" t="str">
        <f t="shared" ref="DF100" si="4773">IF(DF$2=4,DF89+DF99,"")</f>
        <v/>
      </c>
      <c r="DG100" s="352"/>
      <c r="DH100" s="83"/>
      <c r="DJ100" s="380"/>
      <c r="DK100" s="375"/>
      <c r="DL100" s="957" t="str">
        <f t="shared" ref="DL100" si="4774">IF(DL$2=4,DL89+DL99,"")</f>
        <v/>
      </c>
      <c r="DM100" s="352"/>
      <c r="DN100" s="83"/>
      <c r="DP100" s="380"/>
      <c r="DQ100" s="375"/>
      <c r="DR100" s="957" t="str">
        <f t="shared" ref="DR100" si="4775">IF(DR$2=4,DR89+DR99,"")</f>
        <v/>
      </c>
      <c r="DS100" s="352"/>
      <c r="DT100" s="83"/>
      <c r="DV100" s="380"/>
      <c r="DW100" s="375"/>
      <c r="DX100" s="957" t="str">
        <f t="shared" ref="DX100" si="4776">IF(DX$2=4,DX89+DX99,"")</f>
        <v/>
      </c>
      <c r="DY100" s="352"/>
      <c r="DZ100" s="83"/>
      <c r="EB100" s="380"/>
      <c r="EC100" s="375"/>
      <c r="ED100" s="957" t="str">
        <f t="shared" ref="ED100" si="4777">IF(ED$2=4,ED89+ED99,"")</f>
        <v/>
      </c>
      <c r="EE100" s="352"/>
      <c r="EF100" s="83"/>
      <c r="EH100" s="380"/>
      <c r="EI100" s="375"/>
      <c r="EJ100" s="957" t="str">
        <f t="shared" ref="EJ100" si="4778">IF(EJ$2=4,EJ89+EJ99,"")</f>
        <v/>
      </c>
      <c r="EK100" s="352"/>
      <c r="EL100" s="83"/>
      <c r="EN100" s="380"/>
      <c r="EO100" s="375"/>
      <c r="EP100" s="957" t="str">
        <f t="shared" ref="EP100" si="4779">IF(EP$2=4,EP89+EP99,"")</f>
        <v/>
      </c>
      <c r="EQ100" s="352"/>
      <c r="ER100" s="83"/>
      <c r="ET100" s="380"/>
      <c r="EU100" s="375"/>
      <c r="EV100" s="957" t="str">
        <f t="shared" ref="EV100" si="4780">IF(EV$2=4,EV89+EV99,"")</f>
        <v/>
      </c>
      <c r="EW100" s="352"/>
      <c r="EX100" s="83"/>
      <c r="EZ100" s="380"/>
      <c r="FA100" s="375"/>
      <c r="FB100" s="957" t="str">
        <f t="shared" ref="FB100" si="4781">IF(FB$2=4,FB89+FB99,"")</f>
        <v/>
      </c>
      <c r="FC100" s="352"/>
      <c r="FD100" s="83"/>
      <c r="FF100" s="380"/>
      <c r="FG100" s="375"/>
      <c r="FH100" s="957" t="str">
        <f t="shared" ref="FH100" si="4782">IF(FH$2=4,FH89+FH99,"")</f>
        <v/>
      </c>
      <c r="FI100" s="352"/>
      <c r="FJ100" s="83"/>
      <c r="FL100" s="380"/>
      <c r="FM100" s="375"/>
      <c r="FN100" s="957" t="str">
        <f t="shared" ref="FN100" si="4783">IF(FN$2=4,FN89+FN99,"")</f>
        <v/>
      </c>
      <c r="FO100" s="352"/>
      <c r="FP100" s="83"/>
      <c r="FR100" s="380"/>
      <c r="FS100" s="375"/>
      <c r="FT100" s="957" t="str">
        <f t="shared" ref="FT100" si="4784">IF(FT$2=4,FT89+FT99,"")</f>
        <v/>
      </c>
      <c r="FU100" s="352"/>
      <c r="FV100" s="83"/>
      <c r="FX100" s="380"/>
      <c r="FY100" s="375"/>
      <c r="FZ100" s="957" t="str">
        <f t="shared" ref="FZ100" si="4785">IF(FZ$2=4,FZ89+FZ99,"")</f>
        <v/>
      </c>
      <c r="GA100" s="352"/>
      <c r="GB100" s="83"/>
      <c r="GD100" s="380"/>
      <c r="GE100" s="375"/>
      <c r="GF100" s="957" t="str">
        <f t="shared" ref="GF100" si="4786">IF(GF$2=4,GF89+GF99,"")</f>
        <v/>
      </c>
      <c r="GG100" s="352"/>
      <c r="GH100" s="83"/>
      <c r="GJ100" s="380"/>
      <c r="GK100" s="375"/>
      <c r="GL100" s="957" t="str">
        <f t="shared" ref="GL100" si="4787">IF(GL$2=4,GL89+GL99,"")</f>
        <v/>
      </c>
      <c r="GM100" s="352"/>
      <c r="GN100" s="83"/>
      <c r="GP100" s="380"/>
      <c r="GQ100" s="375"/>
      <c r="GR100" s="957" t="str">
        <f t="shared" ref="GR100" si="4788">IF(GR$2=4,GR89+GR99,"")</f>
        <v/>
      </c>
      <c r="GS100" s="352"/>
      <c r="GT100" s="83"/>
      <c r="GV100" s="380"/>
      <c r="GW100" s="375"/>
      <c r="GX100" s="957" t="str">
        <f t="shared" ref="GX100" si="4789">IF(GX$2=4,GX89+GX99,"")</f>
        <v/>
      </c>
      <c r="GY100" s="352"/>
      <c r="GZ100" s="83"/>
      <c r="HB100" s="380"/>
      <c r="HC100" s="375"/>
      <c r="HD100" s="957" t="str">
        <f t="shared" ref="HD100" si="4790">IF(HD$2=4,HD89+HD99,"")</f>
        <v/>
      </c>
      <c r="HE100" s="352"/>
      <c r="HF100" s="83"/>
      <c r="HH100" s="380"/>
      <c r="HI100" s="375"/>
      <c r="HJ100" s="957" t="str">
        <f t="shared" ref="HJ100" si="4791">IF(HJ$2=4,HJ89+HJ99,"")</f>
        <v/>
      </c>
      <c r="HK100" s="352"/>
      <c r="HL100" s="83"/>
      <c r="HN100" s="380"/>
      <c r="HO100" s="375"/>
      <c r="HP100" s="957" t="str">
        <f t="shared" ref="HP100" si="4792">IF(HP$2=4,HP89+HP99,"")</f>
        <v/>
      </c>
      <c r="HQ100" s="352"/>
      <c r="HR100" s="83"/>
      <c r="HT100" s="380"/>
      <c r="HU100" s="375"/>
      <c r="HV100" s="957" t="str">
        <f t="shared" ref="HV100" si="4793">IF(HV$2=4,HV89+HV99,"")</f>
        <v/>
      </c>
      <c r="HW100" s="352"/>
      <c r="HX100" s="83"/>
      <c r="HZ100" s="380"/>
      <c r="IA100" s="375"/>
      <c r="IB100" s="957" t="str">
        <f t="shared" ref="IB100" si="4794">IF(IB$2=4,IB89+IB99,"")</f>
        <v/>
      </c>
      <c r="IC100" s="352"/>
      <c r="ID100" s="83"/>
      <c r="IF100" s="380"/>
      <c r="IG100" s="375"/>
      <c r="IH100" s="957" t="str">
        <f t="shared" ref="IH100" si="4795">IF(IH$2=4,IH89+IH99,"")</f>
        <v/>
      </c>
      <c r="II100" s="352"/>
      <c r="IJ100" s="83"/>
      <c r="IL100" s="380"/>
      <c r="IM100" s="375"/>
      <c r="IN100" s="957" t="str">
        <f t="shared" ref="IN100" si="4796">IF(IN$2=4,IN89+IN99,"")</f>
        <v/>
      </c>
      <c r="IO100" s="352"/>
      <c r="IP100" s="83"/>
      <c r="IR100" s="380"/>
      <c r="IS100" s="375"/>
      <c r="IT100" s="957" t="str">
        <f t="shared" ref="IT100" si="4797">IF(IT$2=4,IT89+IT99,"")</f>
        <v/>
      </c>
      <c r="IU100" s="352"/>
      <c r="IV100" s="83"/>
      <c r="IX100" s="380"/>
      <c r="IY100" s="375"/>
      <c r="IZ100" s="957" t="str">
        <f t="shared" ref="IZ100" si="4798">IF(IZ$2=4,IZ89+IZ99,"")</f>
        <v/>
      </c>
      <c r="JA100" s="352"/>
      <c r="JB100" s="83"/>
      <c r="JD100" s="380"/>
      <c r="JE100" s="375"/>
      <c r="JF100" s="957" t="str">
        <f t="shared" ref="JF100" si="4799">IF(JF$2=4,JF89+JF99,"")</f>
        <v/>
      </c>
      <c r="JG100" s="352"/>
      <c r="JH100" s="83"/>
      <c r="JJ100" s="366"/>
      <c r="JK100" s="375"/>
      <c r="JL100" s="957" t="str">
        <f t="shared" ref="JL100" si="4800">IF(JL$2=4,JL89+JL99,"")</f>
        <v/>
      </c>
      <c r="JM100" s="352"/>
      <c r="JP100" s="366"/>
      <c r="JQ100" s="375"/>
      <c r="JR100" s="957" t="str">
        <f t="shared" ref="JR100" si="4801">IF(JR$2=4,JR89+JR99,"")</f>
        <v/>
      </c>
      <c r="JS100" s="352"/>
      <c r="JV100" s="366"/>
      <c r="JW100" s="375"/>
      <c r="JX100" s="957" t="str">
        <f t="shared" ref="JX100" si="4802">IF(JX$2=4,JX89+JX99,"")</f>
        <v/>
      </c>
      <c r="JY100" s="352"/>
      <c r="KB100" s="366"/>
      <c r="KC100" s="375"/>
      <c r="KD100" s="957" t="str">
        <f t="shared" ref="KD100" si="4803">IF(KD$2=4,KD89+KD99,"")</f>
        <v/>
      </c>
      <c r="KE100" s="352"/>
      <c r="KH100" s="366"/>
      <c r="KI100" s="375"/>
      <c r="KJ100" s="957" t="str">
        <f t="shared" ref="KJ100" si="4804">IF(KJ$2=4,KJ89+KJ99,"")</f>
        <v/>
      </c>
      <c r="KK100" s="352"/>
      <c r="KN100" s="366"/>
      <c r="KO100" s="375"/>
      <c r="KP100" s="957" t="str">
        <f t="shared" ref="KP100" si="4805">IF(KP$2=4,KP89+KP99,"")</f>
        <v/>
      </c>
      <c r="KQ100" s="352"/>
      <c r="KT100" s="366"/>
      <c r="KU100" s="375"/>
      <c r="KV100" s="957" t="str">
        <f t="shared" ref="KV100" si="4806">IF(KV$2=4,KV89+KV99,"")</f>
        <v/>
      </c>
      <c r="KW100" s="352"/>
      <c r="KZ100" s="366"/>
      <c r="LA100" s="375"/>
      <c r="LB100" s="957" t="str">
        <f t="shared" ref="LB100" si="4807">IF(LB$2=4,LB89+LB99,"")</f>
        <v/>
      </c>
      <c r="LC100" s="352"/>
    </row>
    <row r="101" spans="1:315" s="71" customFormat="1" ht="6" customHeight="1" x14ac:dyDescent="0.2">
      <c r="A101" s="62"/>
      <c r="B101" s="62"/>
      <c r="C101" s="62"/>
      <c r="D101" s="62"/>
      <c r="E101" s="62"/>
      <c r="F101" s="62" t="s">
        <v>77</v>
      </c>
      <c r="G101" s="114"/>
      <c r="K101" s="116"/>
      <c r="L101" s="116"/>
      <c r="M101" s="192"/>
      <c r="N101" s="384"/>
      <c r="O101" s="383"/>
      <c r="P101" s="72"/>
      <c r="R101" s="385"/>
      <c r="S101" s="344"/>
      <c r="T101" s="225"/>
      <c r="U101" s="74"/>
      <c r="V101" s="72"/>
      <c r="X101" s="385"/>
      <c r="Y101" s="344"/>
      <c r="Z101" s="225"/>
      <c r="AA101" s="74"/>
      <c r="AB101" s="72"/>
      <c r="AD101" s="385"/>
      <c r="AE101" s="344"/>
      <c r="AF101" s="225"/>
      <c r="AG101" s="74"/>
      <c r="AH101" s="72"/>
      <c r="AJ101" s="385"/>
      <c r="AK101" s="344"/>
      <c r="AL101" s="225"/>
      <c r="AM101" s="74"/>
      <c r="AN101" s="72"/>
      <c r="AP101" s="385"/>
      <c r="AQ101" s="344"/>
      <c r="AR101" s="225"/>
      <c r="AS101" s="74"/>
      <c r="AT101" s="72"/>
      <c r="AV101" s="385"/>
      <c r="AW101" s="344"/>
      <c r="AX101" s="225"/>
      <c r="AY101" s="74"/>
      <c r="AZ101" s="72"/>
      <c r="BB101" s="385"/>
      <c r="BC101" s="344"/>
      <c r="BD101" s="225"/>
      <c r="BE101" s="74"/>
      <c r="BF101" s="72"/>
      <c r="BH101" s="385"/>
      <c r="BI101" s="344"/>
      <c r="BJ101" s="225"/>
      <c r="BK101" s="74"/>
      <c r="BL101" s="72"/>
      <c r="BN101" s="385"/>
      <c r="BO101" s="344"/>
      <c r="BP101" s="225"/>
      <c r="BQ101" s="74"/>
      <c r="BR101" s="72"/>
      <c r="BT101" s="385"/>
      <c r="BU101" s="344"/>
      <c r="BV101" s="225"/>
      <c r="BW101" s="74"/>
      <c r="BX101" s="72"/>
      <c r="BZ101" s="385"/>
      <c r="CA101" s="344"/>
      <c r="CB101" s="225"/>
      <c r="CC101" s="74"/>
      <c r="CD101" s="72"/>
      <c r="CF101" s="385"/>
      <c r="CG101" s="344"/>
      <c r="CH101" s="225"/>
      <c r="CI101" s="74"/>
      <c r="CJ101" s="72"/>
      <c r="CL101" s="385"/>
      <c r="CM101" s="344"/>
      <c r="CN101" s="225"/>
      <c r="CO101" s="74"/>
      <c r="CP101" s="72"/>
      <c r="CR101" s="385"/>
      <c r="CS101" s="344"/>
      <c r="CT101" s="225"/>
      <c r="CU101" s="74"/>
      <c r="CV101" s="72"/>
      <c r="CX101" s="385"/>
      <c r="CY101" s="344"/>
      <c r="CZ101" s="225"/>
      <c r="DA101" s="74"/>
      <c r="DB101" s="72"/>
      <c r="DD101" s="385"/>
      <c r="DE101" s="344"/>
      <c r="DF101" s="225"/>
      <c r="DG101" s="74"/>
      <c r="DH101" s="72"/>
      <c r="DJ101" s="385"/>
      <c r="DK101" s="344"/>
      <c r="DL101" s="225"/>
      <c r="DM101" s="74"/>
      <c r="DN101" s="72"/>
      <c r="DP101" s="385"/>
      <c r="DQ101" s="344"/>
      <c r="DR101" s="225"/>
      <c r="DS101" s="74"/>
      <c r="DT101" s="72"/>
      <c r="DV101" s="385"/>
      <c r="DW101" s="344"/>
      <c r="DX101" s="225"/>
      <c r="DY101" s="74"/>
      <c r="DZ101" s="72"/>
      <c r="EB101" s="385"/>
      <c r="EC101" s="344"/>
      <c r="ED101" s="225"/>
      <c r="EE101" s="74"/>
      <c r="EF101" s="72"/>
      <c r="EH101" s="385"/>
      <c r="EI101" s="344"/>
      <c r="EJ101" s="225"/>
      <c r="EK101" s="74"/>
      <c r="EL101" s="72"/>
      <c r="EN101" s="385"/>
      <c r="EO101" s="344"/>
      <c r="EP101" s="225"/>
      <c r="EQ101" s="74"/>
      <c r="ER101" s="72"/>
      <c r="ET101" s="385"/>
      <c r="EU101" s="344"/>
      <c r="EV101" s="225"/>
      <c r="EW101" s="74"/>
      <c r="EX101" s="72"/>
      <c r="EZ101" s="385"/>
      <c r="FA101" s="344"/>
      <c r="FB101" s="225"/>
      <c r="FC101" s="74"/>
      <c r="FD101" s="72"/>
      <c r="FF101" s="385"/>
      <c r="FG101" s="344"/>
      <c r="FH101" s="225"/>
      <c r="FI101" s="74"/>
      <c r="FJ101" s="72"/>
      <c r="FL101" s="385"/>
      <c r="FM101" s="344"/>
      <c r="FN101" s="225"/>
      <c r="FO101" s="74"/>
      <c r="FP101" s="72"/>
      <c r="FR101" s="385"/>
      <c r="FS101" s="344"/>
      <c r="FT101" s="225"/>
      <c r="FU101" s="74"/>
      <c r="FV101" s="72"/>
      <c r="FX101" s="385"/>
      <c r="FY101" s="344"/>
      <c r="FZ101" s="225"/>
      <c r="GA101" s="74"/>
      <c r="GB101" s="72"/>
      <c r="GD101" s="385"/>
      <c r="GE101" s="344"/>
      <c r="GF101" s="225"/>
      <c r="GG101" s="74"/>
      <c r="GH101" s="72"/>
      <c r="GJ101" s="385"/>
      <c r="GK101" s="344"/>
      <c r="GL101" s="225"/>
      <c r="GM101" s="74"/>
      <c r="GN101" s="72"/>
      <c r="GP101" s="385"/>
      <c r="GQ101" s="344"/>
      <c r="GR101" s="225"/>
      <c r="GS101" s="74"/>
      <c r="GT101" s="72"/>
      <c r="GV101" s="385"/>
      <c r="GW101" s="344"/>
      <c r="GX101" s="225"/>
      <c r="GY101" s="74"/>
      <c r="GZ101" s="72"/>
      <c r="HB101" s="385"/>
      <c r="HC101" s="344"/>
      <c r="HD101" s="225"/>
      <c r="HE101" s="74"/>
      <c r="HF101" s="72"/>
      <c r="HH101" s="385"/>
      <c r="HI101" s="344"/>
      <c r="HJ101" s="225"/>
      <c r="HK101" s="74"/>
      <c r="HL101" s="72"/>
      <c r="HN101" s="385"/>
      <c r="HO101" s="344"/>
      <c r="HP101" s="225"/>
      <c r="HQ101" s="74"/>
      <c r="HR101" s="72"/>
      <c r="HT101" s="385"/>
      <c r="HU101" s="344"/>
      <c r="HV101" s="225"/>
      <c r="HW101" s="74"/>
      <c r="HX101" s="72"/>
      <c r="HZ101" s="385"/>
      <c r="IA101" s="344"/>
      <c r="IB101" s="225"/>
      <c r="IC101" s="74"/>
      <c r="ID101" s="72"/>
      <c r="IF101" s="385"/>
      <c r="IG101" s="344"/>
      <c r="IH101" s="225"/>
      <c r="II101" s="74"/>
      <c r="IJ101" s="72"/>
      <c r="IL101" s="385"/>
      <c r="IM101" s="344"/>
      <c r="IN101" s="225"/>
      <c r="IO101" s="74"/>
      <c r="IP101" s="72"/>
      <c r="IR101" s="385"/>
      <c r="IS101" s="344"/>
      <c r="IT101" s="225"/>
      <c r="IU101" s="74"/>
      <c r="IV101" s="72"/>
      <c r="IX101" s="385"/>
      <c r="IY101" s="344"/>
      <c r="IZ101" s="225"/>
      <c r="JA101" s="74"/>
      <c r="JB101" s="72"/>
      <c r="JD101" s="385"/>
      <c r="JE101" s="344"/>
      <c r="JF101" s="225"/>
      <c r="JG101" s="74"/>
      <c r="JH101" s="72"/>
      <c r="JJ101" s="345"/>
      <c r="JK101" s="344"/>
      <c r="JL101" s="225"/>
      <c r="JM101" s="225"/>
      <c r="JP101" s="345"/>
      <c r="JQ101" s="344"/>
      <c r="JR101" s="225"/>
      <c r="JS101" s="225"/>
      <c r="JV101" s="345"/>
      <c r="JW101" s="344"/>
      <c r="JX101" s="225"/>
      <c r="JY101" s="225"/>
      <c r="KB101" s="345"/>
      <c r="KC101" s="344"/>
      <c r="KD101" s="225"/>
      <c r="KE101" s="225"/>
      <c r="KH101" s="345"/>
      <c r="KI101" s="344"/>
      <c r="KJ101" s="225"/>
      <c r="KK101" s="225"/>
      <c r="KN101" s="345"/>
      <c r="KO101" s="344"/>
      <c r="KP101" s="225"/>
      <c r="KQ101" s="225"/>
      <c r="KT101" s="345"/>
      <c r="KU101" s="344"/>
      <c r="KV101" s="225"/>
      <c r="KW101" s="225"/>
      <c r="KZ101" s="345"/>
      <c r="LA101" s="344"/>
      <c r="LB101" s="225"/>
      <c r="LC101" s="225"/>
    </row>
    <row r="102" spans="1:315" s="71" customFormat="1" x14ac:dyDescent="0.2">
      <c r="A102" s="62"/>
      <c r="B102" s="62"/>
      <c r="C102" s="62">
        <f>IF(ISNUMBER(M102),3,"")</f>
        <v>3</v>
      </c>
      <c r="D102" s="62"/>
      <c r="E102" s="62"/>
      <c r="F102" s="62" t="s">
        <v>77</v>
      </c>
      <c r="G102" s="114"/>
      <c r="I102" s="71" t="s">
        <v>12</v>
      </c>
      <c r="K102" s="116"/>
      <c r="L102" s="386">
        <v>530101</v>
      </c>
      <c r="M102" s="937">
        <v>3500</v>
      </c>
      <c r="N102" s="387"/>
      <c r="O102" s="388"/>
      <c r="P102" s="389"/>
      <c r="Q102" s="296"/>
      <c r="R102" s="345" t="str">
        <f t="shared" ref="R102:R131" si="4808">IF(AND(R$2=2,ISNUMBER($M102),SUMIFS(102:102,$2:$2,3)&lt;&gt;1,SUMIFS(102:102,$2:$2,3)&lt;&gt;0),"Row does not total to 100%",IF(SUMIFS(102:102,$2:$2,4)&gt;$M102,"Row total is too high",""))</f>
        <v/>
      </c>
      <c r="S102" s="572">
        <v>0.5</v>
      </c>
      <c r="T102" s="945">
        <f t="shared" ref="T102:T131" si="4809">IF(T$2=4,IF(SUMIFS(102:102,$2:$2,3)&lt;&gt;0,IFERROR(S102*$M102,""),IF($M$78="Yes",IFERROR($M102*Q$72,""),IFERROR(S102*$M102,""))),"")</f>
        <v>1750</v>
      </c>
      <c r="U102" s="350"/>
      <c r="V102" s="389"/>
      <c r="W102" s="296"/>
      <c r="X102" s="345" t="str">
        <f t="shared" ref="X102:CF117" si="4810">IF(AND(X$2=2,ISNUMBER($M102),SUMIFS(102:102,$2:$2,3)&lt;&gt;1,SUMIFS(102:102,$2:$2,3)&lt;&gt;0),"Row does not total to 100%",IF(SUMIFS(102:102,$2:$2,4)&gt;$M102,"Row total is too high",""))</f>
        <v/>
      </c>
      <c r="Y102" s="572">
        <v>0</v>
      </c>
      <c r="Z102" s="945">
        <f t="shared" ref="Z102:Z131" si="4811">IF(Z$2=4,IF(SUMIFS(102:102,$2:$2,3)&lt;&gt;0,IFERROR(Y102*$M102,""),IF($M$78="Yes",IFERROR($M102*W$72,""),IFERROR(Y102*$M102,""))),"")</f>
        <v>0</v>
      </c>
      <c r="AA102" s="350"/>
      <c r="AB102" s="389"/>
      <c r="AC102" s="296"/>
      <c r="AD102" s="345" t="str">
        <f t="shared" si="4810"/>
        <v/>
      </c>
      <c r="AE102" s="572">
        <v>0.5</v>
      </c>
      <c r="AF102" s="952">
        <f t="shared" ref="AF102:AF131" si="4812">IF(AF$2=4,IF(SUMIFS(102:102,$2:$2,3)&lt;&gt;0,IFERROR(AE102*$M102,""),IF($M$78="Yes",IFERROR($M102*AC$72,""),IFERROR(AE102*$M102,""))),"")</f>
        <v>1750</v>
      </c>
      <c r="AG102" s="350"/>
      <c r="AH102" s="389"/>
      <c r="AI102" s="296"/>
      <c r="AJ102" s="345" t="str">
        <f t="shared" si="4810"/>
        <v/>
      </c>
      <c r="AK102" s="850"/>
      <c r="AL102" s="945" t="str">
        <f t="shared" ref="AL102:AL131" si="4813">IF(AL$2=4,IF(SUMIFS(102:102,$2:$2,3)&lt;&gt;0,IFERROR(AK102*$M102,""),IF($M$78="Yes",IFERROR($M102*AI$72,""),IFERROR(AK102*$M102,""))),"")</f>
        <v/>
      </c>
      <c r="AM102" s="350"/>
      <c r="AN102" s="389"/>
      <c r="AO102" s="296"/>
      <c r="AP102" s="345" t="str">
        <f t="shared" si="4810"/>
        <v/>
      </c>
      <c r="AQ102" s="850"/>
      <c r="AR102" s="945" t="str">
        <f t="shared" ref="AR102:AR131" si="4814">IF(AR$2=4,IF(SUMIFS(102:102,$2:$2,3)&lt;&gt;0,IFERROR(AQ102*$M102,""),IF($M$78="Yes",IFERROR($M102*AO$72,""),IFERROR(AQ102*$M102,""))),"")</f>
        <v/>
      </c>
      <c r="AS102" s="350"/>
      <c r="AT102" s="389"/>
      <c r="AU102" s="296"/>
      <c r="AV102" s="345" t="str">
        <f t="shared" si="4810"/>
        <v/>
      </c>
      <c r="AW102" s="850"/>
      <c r="AX102" s="945" t="str">
        <f t="shared" ref="AX102:AX131" si="4815">IF(AX$2=4,IF(SUMIFS(102:102,$2:$2,3)&lt;&gt;0,IFERROR(AW102*$M102,""),IF($M$78="Yes",IFERROR($M102*AU$72,""),IFERROR(AW102*$M102,""))),"")</f>
        <v/>
      </c>
      <c r="AY102" s="350"/>
      <c r="AZ102" s="389"/>
      <c r="BA102" s="296"/>
      <c r="BB102" s="345" t="str">
        <f t="shared" si="4810"/>
        <v/>
      </c>
      <c r="BC102" s="850"/>
      <c r="BD102" s="945" t="str">
        <f t="shared" ref="BD102:BD131" si="4816">IF(BD$2=4,IF(SUMIFS(102:102,$2:$2,3)&lt;&gt;0,IFERROR(BC102*$M102,""),IF($M$78="Yes",IFERROR($M102*BA$72,""),IFERROR(BC102*$M102,""))),"")</f>
        <v/>
      </c>
      <c r="BE102" s="350"/>
      <c r="BF102" s="389"/>
      <c r="BG102" s="296"/>
      <c r="BH102" s="345" t="str">
        <f t="shared" si="4810"/>
        <v/>
      </c>
      <c r="BI102" s="850"/>
      <c r="BJ102" s="945" t="str">
        <f t="shared" ref="BJ102:BJ131" si="4817">IF(BJ$2=4,IF(SUMIFS(102:102,$2:$2,3)&lt;&gt;0,IFERROR(BI102*$M102,""),IF($M$78="Yes",IFERROR($M102*BG$72,""),IFERROR(BI102*$M102,""))),"")</f>
        <v/>
      </c>
      <c r="BK102" s="350"/>
      <c r="BL102" s="389"/>
      <c r="BM102" s="296"/>
      <c r="BN102" s="345" t="str">
        <f t="shared" si="4810"/>
        <v/>
      </c>
      <c r="BO102" s="850"/>
      <c r="BP102" s="945" t="str">
        <f t="shared" ref="BP102:BP131" si="4818">IF(BP$2=4,IF(SUMIFS(102:102,$2:$2,3)&lt;&gt;0,IFERROR(BO102*$M102,""),IF($M$78="Yes",IFERROR($M102*BM$72,""),IFERROR(BO102*$M102,""))),"")</f>
        <v/>
      </c>
      <c r="BQ102" s="350"/>
      <c r="BR102" s="389"/>
      <c r="BS102" s="296"/>
      <c r="BT102" s="345" t="str">
        <f t="shared" si="4810"/>
        <v/>
      </c>
      <c r="BU102" s="850"/>
      <c r="BV102" s="945" t="str">
        <f t="shared" ref="BV102:BV131" si="4819">IF(BV$2=4,IF(SUMIFS(102:102,$2:$2,3)&lt;&gt;0,IFERROR(BU102*$M102,""),IF($M$78="Yes",IFERROR($M102*BS$72,""),IFERROR(BU102*$M102,""))),"")</f>
        <v/>
      </c>
      <c r="BW102" s="350"/>
      <c r="BX102" s="72"/>
      <c r="BY102" s="351"/>
      <c r="BZ102" s="345" t="str">
        <f t="shared" si="4810"/>
        <v/>
      </c>
      <c r="CA102" s="344"/>
      <c r="CB102" s="947" t="str">
        <f t="shared" ref="CB102:CB131" si="4820">IF(CB$2=4,IF(SUMIFS(102:102,$2:$2,3)&lt;&gt;0,IFERROR(CA102*$M102,""),IF($M$78="Yes",IFERROR($M102*BY$72,""),IFERROR(CA102*$M102,""))),"")</f>
        <v/>
      </c>
      <c r="CC102" s="352"/>
      <c r="CD102" s="72"/>
      <c r="CE102" s="351"/>
      <c r="CF102" s="345" t="str">
        <f t="shared" si="4810"/>
        <v/>
      </c>
      <c r="CG102" s="344"/>
      <c r="CH102" s="947" t="str">
        <f t="shared" ref="CH102:CH131" si="4821">IF(CH$2=4,IF(SUMIFS(102:102,$2:$2,3)&lt;&gt;0,IFERROR(CG102*$M102,""),IF($M$78="Yes",IFERROR($M102*CE$72,""),IFERROR(CG102*$M102,""))),"")</f>
        <v/>
      </c>
      <c r="CI102" s="352"/>
      <c r="CJ102" s="72"/>
      <c r="CK102" s="351"/>
      <c r="CL102" s="345" t="str">
        <f t="shared" ref="CL102:ET117" si="4822">IF(AND(CL$2=2,ISNUMBER($M102),SUMIFS(102:102,$2:$2,3)&lt;&gt;1,SUMIFS(102:102,$2:$2,3)&lt;&gt;0),"Row does not total to 100%",IF(SUMIFS(102:102,$2:$2,4)&gt;$M102,"Row total is too high",""))</f>
        <v/>
      </c>
      <c r="CM102" s="344"/>
      <c r="CN102" s="947" t="str">
        <f t="shared" ref="CN102:CN131" si="4823">IF(CN$2=4,IF(SUMIFS(102:102,$2:$2,3)&lt;&gt;0,IFERROR(CM102*$M102,""),IF($M$78="Yes",IFERROR($M102*CK$72,""),IFERROR(CM102*$M102,""))),"")</f>
        <v/>
      </c>
      <c r="CO102" s="352"/>
      <c r="CP102" s="72"/>
      <c r="CQ102" s="351"/>
      <c r="CR102" s="345" t="str">
        <f t="shared" si="4822"/>
        <v/>
      </c>
      <c r="CS102" s="344"/>
      <c r="CT102" s="947" t="str">
        <f t="shared" ref="CT102:CT131" si="4824">IF(CT$2=4,IF(SUMIFS(102:102,$2:$2,3)&lt;&gt;0,IFERROR(CS102*$M102,""),IF($M$78="Yes",IFERROR($M102*CQ$72,""),IFERROR(CS102*$M102,""))),"")</f>
        <v/>
      </c>
      <c r="CU102" s="352"/>
      <c r="CV102" s="72"/>
      <c r="CW102" s="351"/>
      <c r="CX102" s="345" t="str">
        <f t="shared" si="4822"/>
        <v/>
      </c>
      <c r="CY102" s="344"/>
      <c r="CZ102" s="947" t="str">
        <f t="shared" ref="CZ102:CZ131" si="4825">IF(CZ$2=4,IF(SUMIFS(102:102,$2:$2,3)&lt;&gt;0,IFERROR(CY102*$M102,""),IF($M$78="Yes",IFERROR($M102*CW$72,""),IFERROR(CY102*$M102,""))),"")</f>
        <v/>
      </c>
      <c r="DA102" s="352"/>
      <c r="DB102" s="72"/>
      <c r="DC102" s="351"/>
      <c r="DD102" s="345" t="str">
        <f t="shared" si="4822"/>
        <v/>
      </c>
      <c r="DE102" s="344"/>
      <c r="DF102" s="947" t="str">
        <f t="shared" ref="DF102:DF131" si="4826">IF(DF$2=4,IF(SUMIFS(102:102,$2:$2,3)&lt;&gt;0,IFERROR(DE102*$M102,""),IF($M$78="Yes",IFERROR($M102*DC$72,""),IFERROR(DE102*$M102,""))),"")</f>
        <v/>
      </c>
      <c r="DG102" s="352"/>
      <c r="DH102" s="72"/>
      <c r="DI102" s="351"/>
      <c r="DJ102" s="345" t="str">
        <f t="shared" si="4822"/>
        <v/>
      </c>
      <c r="DK102" s="344"/>
      <c r="DL102" s="947" t="str">
        <f t="shared" ref="DL102:DL131" si="4827">IF(DL$2=4,IF(SUMIFS(102:102,$2:$2,3)&lt;&gt;0,IFERROR(DK102*$M102,""),IF($M$78="Yes",IFERROR($M102*DI$72,""),IFERROR(DK102*$M102,""))),"")</f>
        <v/>
      </c>
      <c r="DM102" s="352"/>
      <c r="DN102" s="72"/>
      <c r="DO102" s="351"/>
      <c r="DP102" s="345" t="str">
        <f t="shared" si="4822"/>
        <v/>
      </c>
      <c r="DQ102" s="344"/>
      <c r="DR102" s="947" t="str">
        <f t="shared" ref="DR102:DR131" si="4828">IF(DR$2=4,IF(SUMIFS(102:102,$2:$2,3)&lt;&gt;0,IFERROR(DQ102*$M102,""),IF($M$78="Yes",IFERROR($M102*DO$72,""),IFERROR(DQ102*$M102,""))),"")</f>
        <v/>
      </c>
      <c r="DS102" s="352"/>
      <c r="DT102" s="72"/>
      <c r="DU102" s="351"/>
      <c r="DV102" s="345" t="str">
        <f t="shared" si="4822"/>
        <v/>
      </c>
      <c r="DW102" s="344"/>
      <c r="DX102" s="947" t="str">
        <f t="shared" ref="DX102:DX131" si="4829">IF(DX$2=4,IF(SUMIFS(102:102,$2:$2,3)&lt;&gt;0,IFERROR(DW102*$M102,""),IF($M$78="Yes",IFERROR($M102*DU$72,""),IFERROR(DW102*$M102,""))),"")</f>
        <v/>
      </c>
      <c r="DY102" s="352"/>
      <c r="DZ102" s="72"/>
      <c r="EA102" s="351"/>
      <c r="EB102" s="345" t="str">
        <f t="shared" si="4822"/>
        <v/>
      </c>
      <c r="EC102" s="344"/>
      <c r="ED102" s="947" t="str">
        <f t="shared" ref="ED102:ED131" si="4830">IF(ED$2=4,IF(SUMIFS(102:102,$2:$2,3)&lt;&gt;0,IFERROR(EC102*$M102,""),IF($M$78="Yes",IFERROR($M102*EA$72,""),IFERROR(EC102*$M102,""))),"")</f>
        <v/>
      </c>
      <c r="EE102" s="352"/>
      <c r="EF102" s="72"/>
      <c r="EG102" s="351"/>
      <c r="EH102" s="345" t="str">
        <f t="shared" si="4822"/>
        <v/>
      </c>
      <c r="EI102" s="344"/>
      <c r="EJ102" s="947" t="str">
        <f t="shared" ref="EJ102:EJ131" si="4831">IF(EJ$2=4,IF(SUMIFS(102:102,$2:$2,3)&lt;&gt;0,IFERROR(EI102*$M102,""),IF($M$78="Yes",IFERROR($M102*EG$72,""),IFERROR(EI102*$M102,""))),"")</f>
        <v/>
      </c>
      <c r="EK102" s="352"/>
      <c r="EL102" s="72"/>
      <c r="EM102" s="351"/>
      <c r="EN102" s="345" t="str">
        <f t="shared" si="4822"/>
        <v/>
      </c>
      <c r="EO102" s="344"/>
      <c r="EP102" s="947" t="str">
        <f t="shared" ref="EP102:EP131" si="4832">IF(EP$2=4,IF(SUMIFS(102:102,$2:$2,3)&lt;&gt;0,IFERROR(EO102*$M102,""),IF($M$78="Yes",IFERROR($M102*EM$72,""),IFERROR(EO102*$M102,""))),"")</f>
        <v/>
      </c>
      <c r="EQ102" s="352"/>
      <c r="ER102" s="72"/>
      <c r="ES102" s="351"/>
      <c r="ET102" s="345" t="str">
        <f t="shared" si="4822"/>
        <v/>
      </c>
      <c r="EU102" s="344"/>
      <c r="EV102" s="947" t="str">
        <f t="shared" ref="EV102:EV131" si="4833">IF(EV$2=4,IF(SUMIFS(102:102,$2:$2,3)&lt;&gt;0,IFERROR(EU102*$M102,""),IF($M$78="Yes",IFERROR($M102*ES$72,""),IFERROR(EU102*$M102,""))),"")</f>
        <v/>
      </c>
      <c r="EW102" s="352"/>
      <c r="EX102" s="72"/>
      <c r="EY102" s="351"/>
      <c r="EZ102" s="345" t="str">
        <f t="shared" ref="EZ102:HH117" si="4834">IF(AND(EZ$2=2,ISNUMBER($M102),SUMIFS(102:102,$2:$2,3)&lt;&gt;1,SUMIFS(102:102,$2:$2,3)&lt;&gt;0),"Row does not total to 100%",IF(SUMIFS(102:102,$2:$2,4)&gt;$M102,"Row total is too high",""))</f>
        <v/>
      </c>
      <c r="FA102" s="344"/>
      <c r="FB102" s="947" t="str">
        <f t="shared" ref="FB102:FB131" si="4835">IF(FB$2=4,IF(SUMIFS(102:102,$2:$2,3)&lt;&gt;0,IFERROR(FA102*$M102,""),IF($M$78="Yes",IFERROR($M102*EY$72,""),IFERROR(FA102*$M102,""))),"")</f>
        <v/>
      </c>
      <c r="FC102" s="352"/>
      <c r="FD102" s="72"/>
      <c r="FE102" s="351"/>
      <c r="FF102" s="345" t="str">
        <f t="shared" si="4834"/>
        <v/>
      </c>
      <c r="FG102" s="344"/>
      <c r="FH102" s="947" t="str">
        <f t="shared" ref="FH102:FH131" si="4836">IF(FH$2=4,IF(SUMIFS(102:102,$2:$2,3)&lt;&gt;0,IFERROR(FG102*$M102,""),IF($M$78="Yes",IFERROR($M102*FE$72,""),IFERROR(FG102*$M102,""))),"")</f>
        <v/>
      </c>
      <c r="FI102" s="352"/>
      <c r="FJ102" s="72"/>
      <c r="FK102" s="351"/>
      <c r="FL102" s="345" t="str">
        <f t="shared" si="4834"/>
        <v/>
      </c>
      <c r="FM102" s="344"/>
      <c r="FN102" s="947" t="str">
        <f t="shared" ref="FN102:FN131" si="4837">IF(FN$2=4,IF(SUMIFS(102:102,$2:$2,3)&lt;&gt;0,IFERROR(FM102*$M102,""),IF($M$78="Yes",IFERROR($M102*FK$72,""),IFERROR(FM102*$M102,""))),"")</f>
        <v/>
      </c>
      <c r="FO102" s="352"/>
      <c r="FP102" s="72"/>
      <c r="FQ102" s="351"/>
      <c r="FR102" s="345" t="str">
        <f t="shared" si="4834"/>
        <v/>
      </c>
      <c r="FS102" s="344"/>
      <c r="FT102" s="947" t="str">
        <f t="shared" ref="FT102:FT131" si="4838">IF(FT$2=4,IF(SUMIFS(102:102,$2:$2,3)&lt;&gt;0,IFERROR(FS102*$M102,""),IF($M$78="Yes",IFERROR($M102*FQ$72,""),IFERROR(FS102*$M102,""))),"")</f>
        <v/>
      </c>
      <c r="FU102" s="352"/>
      <c r="FV102" s="72"/>
      <c r="FW102" s="351"/>
      <c r="FX102" s="345" t="str">
        <f t="shared" si="4834"/>
        <v/>
      </c>
      <c r="FY102" s="344"/>
      <c r="FZ102" s="947" t="str">
        <f t="shared" ref="FZ102:FZ131" si="4839">IF(FZ$2=4,IF(SUMIFS(102:102,$2:$2,3)&lt;&gt;0,IFERROR(FY102*$M102,""),IF($M$78="Yes",IFERROR($M102*FW$72,""),IFERROR(FY102*$M102,""))),"")</f>
        <v/>
      </c>
      <c r="GA102" s="352"/>
      <c r="GB102" s="72"/>
      <c r="GC102" s="351"/>
      <c r="GD102" s="345" t="str">
        <f t="shared" si="4834"/>
        <v/>
      </c>
      <c r="GE102" s="344"/>
      <c r="GF102" s="947" t="str">
        <f t="shared" ref="GF102:GF131" si="4840">IF(GF$2=4,IF(SUMIFS(102:102,$2:$2,3)&lt;&gt;0,IFERROR(GE102*$M102,""),IF($M$78="Yes",IFERROR($M102*GC$72,""),IFERROR(GE102*$M102,""))),"")</f>
        <v/>
      </c>
      <c r="GG102" s="352"/>
      <c r="GH102" s="72"/>
      <c r="GI102" s="351"/>
      <c r="GJ102" s="345" t="str">
        <f t="shared" si="4834"/>
        <v/>
      </c>
      <c r="GK102" s="344"/>
      <c r="GL102" s="947" t="str">
        <f t="shared" ref="GL102:GL131" si="4841">IF(GL$2=4,IF(SUMIFS(102:102,$2:$2,3)&lt;&gt;0,IFERROR(GK102*$M102,""),IF($M$78="Yes",IFERROR($M102*GI$72,""),IFERROR(GK102*$M102,""))),"")</f>
        <v/>
      </c>
      <c r="GM102" s="352"/>
      <c r="GN102" s="72"/>
      <c r="GO102" s="351"/>
      <c r="GP102" s="345" t="str">
        <f t="shared" si="4834"/>
        <v/>
      </c>
      <c r="GQ102" s="344"/>
      <c r="GR102" s="947" t="str">
        <f t="shared" ref="GR102:GR131" si="4842">IF(GR$2=4,IF(SUMIFS(102:102,$2:$2,3)&lt;&gt;0,IFERROR(GQ102*$M102,""),IF($M$78="Yes",IFERROR($M102*GO$72,""),IFERROR(GQ102*$M102,""))),"")</f>
        <v/>
      </c>
      <c r="GS102" s="352"/>
      <c r="GT102" s="72"/>
      <c r="GU102" s="351"/>
      <c r="GV102" s="345" t="str">
        <f t="shared" si="4834"/>
        <v/>
      </c>
      <c r="GW102" s="344"/>
      <c r="GX102" s="947" t="str">
        <f t="shared" ref="GX102:GX131" si="4843">IF(GX$2=4,IF(SUMIFS(102:102,$2:$2,3)&lt;&gt;0,IFERROR(GW102*$M102,""),IF($M$78="Yes",IFERROR($M102*GU$72,""),IFERROR(GW102*$M102,""))),"")</f>
        <v/>
      </c>
      <c r="GY102" s="352"/>
      <c r="GZ102" s="72"/>
      <c r="HA102" s="351"/>
      <c r="HB102" s="345" t="str">
        <f t="shared" si="4834"/>
        <v/>
      </c>
      <c r="HC102" s="344"/>
      <c r="HD102" s="947" t="str">
        <f t="shared" ref="HD102:HD131" si="4844">IF(HD$2=4,IF(SUMIFS(102:102,$2:$2,3)&lt;&gt;0,IFERROR(HC102*$M102,""),IF($M$78="Yes",IFERROR($M102*HA$72,""),IFERROR(HC102*$M102,""))),"")</f>
        <v/>
      </c>
      <c r="HE102" s="352"/>
      <c r="HF102" s="72"/>
      <c r="HG102" s="351"/>
      <c r="HH102" s="345" t="str">
        <f t="shared" si="4834"/>
        <v/>
      </c>
      <c r="HI102" s="344"/>
      <c r="HJ102" s="947" t="str">
        <f t="shared" ref="HJ102:HJ131" si="4845">IF(HJ$2=4,IF(SUMIFS(102:102,$2:$2,3)&lt;&gt;0,IFERROR(HI102*$M102,""),IF($M$78="Yes",IFERROR($M102*HG$72,""),IFERROR(HI102*$M102,""))),"")</f>
        <v/>
      </c>
      <c r="HK102" s="352"/>
      <c r="HL102" s="72"/>
      <c r="HM102" s="351"/>
      <c r="HN102" s="345" t="str">
        <f t="shared" ref="HN102:JV117" si="4846">IF(AND(HN$2=2,ISNUMBER($M102),SUMIFS(102:102,$2:$2,3)&lt;&gt;1,SUMIFS(102:102,$2:$2,3)&lt;&gt;0),"Row does not total to 100%",IF(SUMIFS(102:102,$2:$2,4)&gt;$M102,"Row total is too high",""))</f>
        <v/>
      </c>
      <c r="HO102" s="344"/>
      <c r="HP102" s="947" t="str">
        <f t="shared" ref="HP102:HP131" si="4847">IF(HP$2=4,IF(SUMIFS(102:102,$2:$2,3)&lt;&gt;0,IFERROR(HO102*$M102,""),IF($M$78="Yes",IFERROR($M102*HM$72,""),IFERROR(HO102*$M102,""))),"")</f>
        <v/>
      </c>
      <c r="HQ102" s="352"/>
      <c r="HR102" s="72"/>
      <c r="HS102" s="351"/>
      <c r="HT102" s="345" t="str">
        <f t="shared" si="4846"/>
        <v/>
      </c>
      <c r="HU102" s="344"/>
      <c r="HV102" s="947" t="str">
        <f t="shared" ref="HV102:HV131" si="4848">IF(HV$2=4,IF(SUMIFS(102:102,$2:$2,3)&lt;&gt;0,IFERROR(HU102*$M102,""),IF($M$78="Yes",IFERROR($M102*HS$72,""),IFERROR(HU102*$M102,""))),"")</f>
        <v/>
      </c>
      <c r="HW102" s="352"/>
      <c r="HX102" s="72"/>
      <c r="HY102" s="351"/>
      <c r="HZ102" s="345" t="str">
        <f t="shared" si="4846"/>
        <v/>
      </c>
      <c r="IA102" s="344"/>
      <c r="IB102" s="947" t="str">
        <f t="shared" ref="IB102:IB131" si="4849">IF(IB$2=4,IF(SUMIFS(102:102,$2:$2,3)&lt;&gt;0,IFERROR(IA102*$M102,""),IF($M$78="Yes",IFERROR($M102*HY$72,""),IFERROR(IA102*$M102,""))),"")</f>
        <v/>
      </c>
      <c r="IC102" s="352"/>
      <c r="ID102" s="72"/>
      <c r="IE102" s="351"/>
      <c r="IF102" s="345" t="str">
        <f t="shared" si="4846"/>
        <v/>
      </c>
      <c r="IG102" s="344"/>
      <c r="IH102" s="947" t="str">
        <f t="shared" ref="IH102:IH131" si="4850">IF(IH$2=4,IF(SUMIFS(102:102,$2:$2,3)&lt;&gt;0,IFERROR(IG102*$M102,""),IF($M$78="Yes",IFERROR($M102*IE$72,""),IFERROR(IG102*$M102,""))),"")</f>
        <v/>
      </c>
      <c r="II102" s="352"/>
      <c r="IJ102" s="72"/>
      <c r="IK102" s="351"/>
      <c r="IL102" s="345" t="str">
        <f t="shared" si="4846"/>
        <v/>
      </c>
      <c r="IM102" s="344"/>
      <c r="IN102" s="947" t="str">
        <f t="shared" ref="IN102:IN131" si="4851">IF(IN$2=4,IF(SUMIFS(102:102,$2:$2,3)&lt;&gt;0,IFERROR(IM102*$M102,""),IF($M$78="Yes",IFERROR($M102*IK$72,""),IFERROR(IM102*$M102,""))),"")</f>
        <v/>
      </c>
      <c r="IO102" s="352"/>
      <c r="IP102" s="72"/>
      <c r="IQ102" s="351"/>
      <c r="IR102" s="345" t="str">
        <f t="shared" si="4846"/>
        <v/>
      </c>
      <c r="IS102" s="344"/>
      <c r="IT102" s="947" t="str">
        <f t="shared" ref="IT102:IT131" si="4852">IF(IT$2=4,IF(SUMIFS(102:102,$2:$2,3)&lt;&gt;0,IFERROR(IS102*$M102,""),IF($M$78="Yes",IFERROR($M102*IQ$72,""),IFERROR(IS102*$M102,""))),"")</f>
        <v/>
      </c>
      <c r="IU102" s="352"/>
      <c r="IV102" s="72"/>
      <c r="IW102" s="351"/>
      <c r="IX102" s="345" t="str">
        <f t="shared" si="4846"/>
        <v/>
      </c>
      <c r="IY102" s="344"/>
      <c r="IZ102" s="947" t="str">
        <f t="shared" ref="IZ102:IZ131" si="4853">IF(IZ$2=4,IF(SUMIFS(102:102,$2:$2,3)&lt;&gt;0,IFERROR(IY102*$M102,""),IF($M$78="Yes",IFERROR($M102*IW$72,""),IFERROR(IY102*$M102,""))),"")</f>
        <v/>
      </c>
      <c r="JA102" s="352"/>
      <c r="JB102" s="72"/>
      <c r="JC102" s="351"/>
      <c r="JD102" s="345" t="str">
        <f t="shared" si="4846"/>
        <v/>
      </c>
      <c r="JE102" s="344"/>
      <c r="JF102" s="947" t="str">
        <f t="shared" ref="JF102:JF131" si="4854">IF(JF$2=4,IF(SUMIFS(102:102,$2:$2,3)&lt;&gt;0,IFERROR(JE102*$M102,""),IF($M$78="Yes",IFERROR($M102*JC$72,""),IFERROR(JE102*$M102,""))),"")</f>
        <v/>
      </c>
      <c r="JG102" s="352"/>
      <c r="JH102" s="72"/>
      <c r="JI102" s="351"/>
      <c r="JJ102" s="345" t="str">
        <f t="shared" si="4846"/>
        <v/>
      </c>
      <c r="JK102" s="344"/>
      <c r="JL102" s="947" t="str">
        <f t="shared" ref="JL102:JL131" si="4855">IF(JL$2=4,IF(SUMIFS(102:102,$2:$2,3)&lt;&gt;0,IFERROR(JK102*$M102,""),IF($M$78="Yes",IFERROR($M102*JI$72,""),IFERROR(JK102*$M102,""))),"")</f>
        <v/>
      </c>
      <c r="JM102" s="353"/>
      <c r="JO102" s="351"/>
      <c r="JP102" s="345" t="str">
        <f t="shared" si="4846"/>
        <v/>
      </c>
      <c r="JQ102" s="344"/>
      <c r="JR102" s="947" t="str">
        <f t="shared" ref="JR102:JR131" si="4856">IF(JR$2=4,IF(SUMIFS(102:102,$2:$2,3)&lt;&gt;0,IFERROR(JQ102*$M102,""),IF($M$78="Yes",IFERROR($M102*JO$72,""),IFERROR(JQ102*$M102,""))),"")</f>
        <v/>
      </c>
      <c r="JS102" s="353"/>
      <c r="JU102" s="351"/>
      <c r="JV102" s="345" t="str">
        <f t="shared" si="4846"/>
        <v/>
      </c>
      <c r="JW102" s="344"/>
      <c r="JX102" s="947" t="str">
        <f t="shared" ref="JX102:JX131" si="4857">IF(JX$2=4,IF(SUMIFS(102:102,$2:$2,3)&lt;&gt;0,IFERROR(JW102*$M102,""),IF($M$78="Yes",IFERROR($M102*JU$72,""),IFERROR(JW102*$M102,""))),"")</f>
        <v/>
      </c>
      <c r="JY102" s="353"/>
      <c r="KA102" s="351"/>
      <c r="KB102" s="345" t="str">
        <f t="shared" ref="KB102:KZ117" si="4858">IF(AND(KB$2=2,ISNUMBER($M102),SUMIFS(102:102,$2:$2,3)&lt;&gt;1,SUMIFS(102:102,$2:$2,3)&lt;&gt;0),"Row does not total to 100%",IF(SUMIFS(102:102,$2:$2,4)&gt;$M102,"Row total is too high",""))</f>
        <v/>
      </c>
      <c r="KC102" s="344"/>
      <c r="KD102" s="947" t="str">
        <f t="shared" ref="KD102:KD131" si="4859">IF(KD$2=4,IF(SUMIFS(102:102,$2:$2,3)&lt;&gt;0,IFERROR(KC102*$M102,""),IF($M$78="Yes",IFERROR($M102*KA$72,""),IFERROR(KC102*$M102,""))),"")</f>
        <v/>
      </c>
      <c r="KE102" s="353"/>
      <c r="KG102" s="351"/>
      <c r="KH102" s="345" t="str">
        <f t="shared" si="4858"/>
        <v/>
      </c>
      <c r="KI102" s="344"/>
      <c r="KJ102" s="947" t="str">
        <f t="shared" ref="KJ102:KJ131" si="4860">IF(KJ$2=4,IF(SUMIFS(102:102,$2:$2,3)&lt;&gt;0,IFERROR(KI102*$M102,""),IF($M$78="Yes",IFERROR($M102*KG$72,""),IFERROR(KI102*$M102,""))),"")</f>
        <v/>
      </c>
      <c r="KK102" s="353"/>
      <c r="KM102" s="351"/>
      <c r="KN102" s="345" t="str">
        <f t="shared" si="4858"/>
        <v/>
      </c>
      <c r="KO102" s="344"/>
      <c r="KP102" s="947" t="str">
        <f t="shared" ref="KP102:KP131" si="4861">IF(KP$2=4,IF(SUMIFS(102:102,$2:$2,3)&lt;&gt;0,IFERROR(KO102*$M102,""),IF($M$78="Yes",IFERROR($M102*KM$72,""),IFERROR(KO102*$M102,""))),"")</f>
        <v/>
      </c>
      <c r="KQ102" s="353"/>
      <c r="KS102" s="351"/>
      <c r="KT102" s="345" t="str">
        <f t="shared" si="4858"/>
        <v/>
      </c>
      <c r="KU102" s="344"/>
      <c r="KV102" s="947" t="str">
        <f t="shared" ref="KV102:KV131" si="4862">IF(KV$2=4,IF(SUMIFS(102:102,$2:$2,3)&lt;&gt;0,IFERROR(KU102*$M102,""),IF($M$78="Yes",IFERROR($M102*KS$72,""),IFERROR(KU102*$M102,""))),"")</f>
        <v/>
      </c>
      <c r="KW102" s="353"/>
      <c r="KY102" s="351"/>
      <c r="KZ102" s="345" t="str">
        <f t="shared" si="4858"/>
        <v/>
      </c>
      <c r="LA102" s="344"/>
      <c r="LB102" s="947" t="str">
        <f t="shared" ref="LB102:LB131" si="4863">IF(LB$2=4,IF(SUMIFS(102:102,$2:$2,3)&lt;&gt;0,IFERROR(LA102*$M102,""),IF($M$78="Yes",IFERROR($M102*KY$72,""),IFERROR(LA102*$M102,""))),"")</f>
        <v/>
      </c>
      <c r="LC102" s="353"/>
    </row>
    <row r="103" spans="1:315" s="71" customFormat="1" x14ac:dyDescent="0.2">
      <c r="A103" s="62"/>
      <c r="B103" s="62"/>
      <c r="C103" s="62" t="str">
        <f t="shared" ref="C103:C131" si="4864">IF(ISNUMBER(M103),3,"")</f>
        <v/>
      </c>
      <c r="D103" s="62"/>
      <c r="E103" s="62"/>
      <c r="F103" s="62" t="s">
        <v>77</v>
      </c>
      <c r="G103" s="114"/>
      <c r="I103" s="71" t="s">
        <v>13</v>
      </c>
      <c r="K103" s="116"/>
      <c r="L103" s="386">
        <v>537600</v>
      </c>
      <c r="M103" s="937"/>
      <c r="N103" s="387"/>
      <c r="O103" s="388"/>
      <c r="P103" s="389"/>
      <c r="Q103" s="296"/>
      <c r="R103" s="345" t="str">
        <f t="shared" si="4808"/>
        <v/>
      </c>
      <c r="S103" s="572"/>
      <c r="T103" s="945">
        <f t="shared" si="4809"/>
        <v>0</v>
      </c>
      <c r="U103" s="350"/>
      <c r="V103" s="389"/>
      <c r="W103" s="296"/>
      <c r="X103" s="345" t="str">
        <f t="shared" si="4810"/>
        <v/>
      </c>
      <c r="Y103" s="572"/>
      <c r="Z103" s="945">
        <f t="shared" si="4811"/>
        <v>0</v>
      </c>
      <c r="AA103" s="350"/>
      <c r="AB103" s="389"/>
      <c r="AC103" s="296"/>
      <c r="AD103" s="345" t="str">
        <f t="shared" si="4810"/>
        <v/>
      </c>
      <c r="AE103" s="572"/>
      <c r="AF103" s="953">
        <f t="shared" si="4812"/>
        <v>0</v>
      </c>
      <c r="AG103" s="350"/>
      <c r="AH103" s="389"/>
      <c r="AI103" s="296"/>
      <c r="AJ103" s="345" t="str">
        <f t="shared" si="4810"/>
        <v/>
      </c>
      <c r="AK103" s="850"/>
      <c r="AL103" s="945" t="str">
        <f t="shared" si="4813"/>
        <v/>
      </c>
      <c r="AM103" s="350"/>
      <c r="AN103" s="389"/>
      <c r="AO103" s="296"/>
      <c r="AP103" s="345" t="str">
        <f t="shared" si="4810"/>
        <v/>
      </c>
      <c r="AQ103" s="850"/>
      <c r="AR103" s="945" t="str">
        <f t="shared" si="4814"/>
        <v/>
      </c>
      <c r="AS103" s="350"/>
      <c r="AT103" s="389"/>
      <c r="AU103" s="296"/>
      <c r="AV103" s="345" t="str">
        <f t="shared" si="4810"/>
        <v/>
      </c>
      <c r="AW103" s="850"/>
      <c r="AX103" s="945" t="str">
        <f t="shared" si="4815"/>
        <v/>
      </c>
      <c r="AY103" s="350"/>
      <c r="AZ103" s="389"/>
      <c r="BA103" s="296"/>
      <c r="BB103" s="345" t="str">
        <f t="shared" si="4810"/>
        <v/>
      </c>
      <c r="BC103" s="850"/>
      <c r="BD103" s="945" t="str">
        <f t="shared" si="4816"/>
        <v/>
      </c>
      <c r="BE103" s="350"/>
      <c r="BF103" s="389"/>
      <c r="BG103" s="296"/>
      <c r="BH103" s="345" t="str">
        <f t="shared" si="4810"/>
        <v/>
      </c>
      <c r="BI103" s="850"/>
      <c r="BJ103" s="945" t="str">
        <f t="shared" si="4817"/>
        <v/>
      </c>
      <c r="BK103" s="350"/>
      <c r="BL103" s="389"/>
      <c r="BM103" s="296"/>
      <c r="BN103" s="345" t="str">
        <f t="shared" si="4810"/>
        <v/>
      </c>
      <c r="BO103" s="850"/>
      <c r="BP103" s="945" t="str">
        <f t="shared" si="4818"/>
        <v/>
      </c>
      <c r="BQ103" s="350"/>
      <c r="BR103" s="389"/>
      <c r="BS103" s="296"/>
      <c r="BT103" s="345" t="str">
        <f t="shared" si="4810"/>
        <v/>
      </c>
      <c r="BU103" s="850"/>
      <c r="BV103" s="945" t="str">
        <f t="shared" si="4819"/>
        <v/>
      </c>
      <c r="BW103" s="350"/>
      <c r="BX103" s="72"/>
      <c r="BY103" s="351"/>
      <c r="BZ103" s="345" t="str">
        <f t="shared" si="4810"/>
        <v/>
      </c>
      <c r="CA103" s="344"/>
      <c r="CB103" s="947" t="str">
        <f t="shared" si="4820"/>
        <v/>
      </c>
      <c r="CC103" s="352"/>
      <c r="CD103" s="72"/>
      <c r="CE103" s="351"/>
      <c r="CF103" s="345" t="str">
        <f t="shared" si="4810"/>
        <v/>
      </c>
      <c r="CG103" s="344"/>
      <c r="CH103" s="947" t="str">
        <f t="shared" si="4821"/>
        <v/>
      </c>
      <c r="CI103" s="352"/>
      <c r="CJ103" s="72"/>
      <c r="CK103" s="351"/>
      <c r="CL103" s="345" t="str">
        <f t="shared" si="4822"/>
        <v/>
      </c>
      <c r="CM103" s="344"/>
      <c r="CN103" s="947" t="str">
        <f t="shared" si="4823"/>
        <v/>
      </c>
      <c r="CO103" s="352"/>
      <c r="CP103" s="72"/>
      <c r="CQ103" s="351"/>
      <c r="CR103" s="345" t="str">
        <f t="shared" si="4822"/>
        <v/>
      </c>
      <c r="CS103" s="344"/>
      <c r="CT103" s="947" t="str">
        <f t="shared" si="4824"/>
        <v/>
      </c>
      <c r="CU103" s="352"/>
      <c r="CV103" s="72"/>
      <c r="CW103" s="351"/>
      <c r="CX103" s="345" t="str">
        <f t="shared" si="4822"/>
        <v/>
      </c>
      <c r="CY103" s="344"/>
      <c r="CZ103" s="947" t="str">
        <f t="shared" si="4825"/>
        <v/>
      </c>
      <c r="DA103" s="352"/>
      <c r="DB103" s="72"/>
      <c r="DC103" s="351"/>
      <c r="DD103" s="345" t="str">
        <f t="shared" si="4822"/>
        <v/>
      </c>
      <c r="DE103" s="344"/>
      <c r="DF103" s="947" t="str">
        <f t="shared" si="4826"/>
        <v/>
      </c>
      <c r="DG103" s="352"/>
      <c r="DH103" s="72"/>
      <c r="DI103" s="351"/>
      <c r="DJ103" s="345" t="str">
        <f t="shared" si="4822"/>
        <v/>
      </c>
      <c r="DK103" s="344"/>
      <c r="DL103" s="947" t="str">
        <f t="shared" si="4827"/>
        <v/>
      </c>
      <c r="DM103" s="352"/>
      <c r="DN103" s="72"/>
      <c r="DO103" s="351"/>
      <c r="DP103" s="345" t="str">
        <f t="shared" si="4822"/>
        <v/>
      </c>
      <c r="DQ103" s="344"/>
      <c r="DR103" s="947" t="str">
        <f t="shared" si="4828"/>
        <v/>
      </c>
      <c r="DS103" s="352"/>
      <c r="DT103" s="72"/>
      <c r="DU103" s="351"/>
      <c r="DV103" s="345" t="str">
        <f t="shared" si="4822"/>
        <v/>
      </c>
      <c r="DW103" s="344"/>
      <c r="DX103" s="947" t="str">
        <f t="shared" si="4829"/>
        <v/>
      </c>
      <c r="DY103" s="352"/>
      <c r="DZ103" s="72"/>
      <c r="EA103" s="351"/>
      <c r="EB103" s="345" t="str">
        <f t="shared" si="4822"/>
        <v/>
      </c>
      <c r="EC103" s="344"/>
      <c r="ED103" s="947" t="str">
        <f t="shared" si="4830"/>
        <v/>
      </c>
      <c r="EE103" s="352"/>
      <c r="EF103" s="72"/>
      <c r="EG103" s="351"/>
      <c r="EH103" s="345" t="str">
        <f t="shared" si="4822"/>
        <v/>
      </c>
      <c r="EI103" s="344"/>
      <c r="EJ103" s="947" t="str">
        <f t="shared" si="4831"/>
        <v/>
      </c>
      <c r="EK103" s="352"/>
      <c r="EL103" s="72"/>
      <c r="EM103" s="351"/>
      <c r="EN103" s="345" t="str">
        <f t="shared" si="4822"/>
        <v/>
      </c>
      <c r="EO103" s="344"/>
      <c r="EP103" s="947" t="str">
        <f t="shared" si="4832"/>
        <v/>
      </c>
      <c r="EQ103" s="352"/>
      <c r="ER103" s="72"/>
      <c r="ES103" s="351"/>
      <c r="ET103" s="345" t="str">
        <f t="shared" si="4822"/>
        <v/>
      </c>
      <c r="EU103" s="344"/>
      <c r="EV103" s="947" t="str">
        <f t="shared" si="4833"/>
        <v/>
      </c>
      <c r="EW103" s="352"/>
      <c r="EX103" s="72"/>
      <c r="EY103" s="351"/>
      <c r="EZ103" s="345" t="str">
        <f t="shared" si="4834"/>
        <v/>
      </c>
      <c r="FA103" s="344"/>
      <c r="FB103" s="947" t="str">
        <f t="shared" si="4835"/>
        <v/>
      </c>
      <c r="FC103" s="352"/>
      <c r="FD103" s="72"/>
      <c r="FE103" s="351"/>
      <c r="FF103" s="345" t="str">
        <f t="shared" si="4834"/>
        <v/>
      </c>
      <c r="FG103" s="344"/>
      <c r="FH103" s="947" t="str">
        <f t="shared" si="4836"/>
        <v/>
      </c>
      <c r="FI103" s="352"/>
      <c r="FJ103" s="72"/>
      <c r="FK103" s="351"/>
      <c r="FL103" s="345" t="str">
        <f t="shared" si="4834"/>
        <v/>
      </c>
      <c r="FM103" s="344"/>
      <c r="FN103" s="947" t="str">
        <f t="shared" si="4837"/>
        <v/>
      </c>
      <c r="FO103" s="352"/>
      <c r="FP103" s="72"/>
      <c r="FQ103" s="351"/>
      <c r="FR103" s="345" t="str">
        <f t="shared" si="4834"/>
        <v/>
      </c>
      <c r="FS103" s="344"/>
      <c r="FT103" s="947" t="str">
        <f t="shared" si="4838"/>
        <v/>
      </c>
      <c r="FU103" s="352"/>
      <c r="FV103" s="72"/>
      <c r="FW103" s="351"/>
      <c r="FX103" s="345" t="str">
        <f t="shared" si="4834"/>
        <v/>
      </c>
      <c r="FY103" s="344"/>
      <c r="FZ103" s="947" t="str">
        <f t="shared" si="4839"/>
        <v/>
      </c>
      <c r="GA103" s="352"/>
      <c r="GB103" s="72"/>
      <c r="GC103" s="351"/>
      <c r="GD103" s="345" t="str">
        <f t="shared" si="4834"/>
        <v/>
      </c>
      <c r="GE103" s="344"/>
      <c r="GF103" s="947" t="str">
        <f t="shared" si="4840"/>
        <v/>
      </c>
      <c r="GG103" s="352"/>
      <c r="GH103" s="72"/>
      <c r="GI103" s="351"/>
      <c r="GJ103" s="345" t="str">
        <f t="shared" si="4834"/>
        <v/>
      </c>
      <c r="GK103" s="344"/>
      <c r="GL103" s="947" t="str">
        <f t="shared" si="4841"/>
        <v/>
      </c>
      <c r="GM103" s="352"/>
      <c r="GN103" s="72"/>
      <c r="GO103" s="351"/>
      <c r="GP103" s="345" t="str">
        <f t="shared" si="4834"/>
        <v/>
      </c>
      <c r="GQ103" s="344"/>
      <c r="GR103" s="947" t="str">
        <f t="shared" si="4842"/>
        <v/>
      </c>
      <c r="GS103" s="352"/>
      <c r="GT103" s="72"/>
      <c r="GU103" s="351"/>
      <c r="GV103" s="345" t="str">
        <f t="shared" si="4834"/>
        <v/>
      </c>
      <c r="GW103" s="344"/>
      <c r="GX103" s="947" t="str">
        <f t="shared" si="4843"/>
        <v/>
      </c>
      <c r="GY103" s="352"/>
      <c r="GZ103" s="72"/>
      <c r="HA103" s="351"/>
      <c r="HB103" s="345" t="str">
        <f t="shared" si="4834"/>
        <v/>
      </c>
      <c r="HC103" s="344"/>
      <c r="HD103" s="947" t="str">
        <f t="shared" si="4844"/>
        <v/>
      </c>
      <c r="HE103" s="352"/>
      <c r="HF103" s="72"/>
      <c r="HG103" s="351"/>
      <c r="HH103" s="345" t="str">
        <f t="shared" si="4834"/>
        <v/>
      </c>
      <c r="HI103" s="344"/>
      <c r="HJ103" s="947" t="str">
        <f t="shared" si="4845"/>
        <v/>
      </c>
      <c r="HK103" s="352"/>
      <c r="HL103" s="72"/>
      <c r="HM103" s="351"/>
      <c r="HN103" s="345" t="str">
        <f t="shared" si="4846"/>
        <v/>
      </c>
      <c r="HO103" s="344"/>
      <c r="HP103" s="947" t="str">
        <f t="shared" si="4847"/>
        <v/>
      </c>
      <c r="HQ103" s="352"/>
      <c r="HR103" s="72"/>
      <c r="HS103" s="351"/>
      <c r="HT103" s="345" t="str">
        <f t="shared" si="4846"/>
        <v/>
      </c>
      <c r="HU103" s="344"/>
      <c r="HV103" s="947" t="str">
        <f t="shared" si="4848"/>
        <v/>
      </c>
      <c r="HW103" s="352"/>
      <c r="HX103" s="72"/>
      <c r="HY103" s="351"/>
      <c r="HZ103" s="345" t="str">
        <f t="shared" si="4846"/>
        <v/>
      </c>
      <c r="IA103" s="344"/>
      <c r="IB103" s="947" t="str">
        <f t="shared" si="4849"/>
        <v/>
      </c>
      <c r="IC103" s="352"/>
      <c r="ID103" s="72"/>
      <c r="IE103" s="351"/>
      <c r="IF103" s="345" t="str">
        <f t="shared" si="4846"/>
        <v/>
      </c>
      <c r="IG103" s="344"/>
      <c r="IH103" s="947" t="str">
        <f t="shared" si="4850"/>
        <v/>
      </c>
      <c r="II103" s="352"/>
      <c r="IJ103" s="72"/>
      <c r="IK103" s="351"/>
      <c r="IL103" s="345" t="str">
        <f t="shared" si="4846"/>
        <v/>
      </c>
      <c r="IM103" s="344"/>
      <c r="IN103" s="947" t="str">
        <f t="shared" si="4851"/>
        <v/>
      </c>
      <c r="IO103" s="352"/>
      <c r="IP103" s="72"/>
      <c r="IQ103" s="351"/>
      <c r="IR103" s="345" t="str">
        <f t="shared" si="4846"/>
        <v/>
      </c>
      <c r="IS103" s="344"/>
      <c r="IT103" s="947" t="str">
        <f t="shared" si="4852"/>
        <v/>
      </c>
      <c r="IU103" s="352"/>
      <c r="IV103" s="72"/>
      <c r="IW103" s="351"/>
      <c r="IX103" s="345" t="str">
        <f t="shared" si="4846"/>
        <v/>
      </c>
      <c r="IY103" s="344"/>
      <c r="IZ103" s="947" t="str">
        <f t="shared" si="4853"/>
        <v/>
      </c>
      <c r="JA103" s="352"/>
      <c r="JB103" s="72"/>
      <c r="JC103" s="351"/>
      <c r="JD103" s="345" t="str">
        <f t="shared" si="4846"/>
        <v/>
      </c>
      <c r="JE103" s="344"/>
      <c r="JF103" s="947" t="str">
        <f t="shared" si="4854"/>
        <v/>
      </c>
      <c r="JG103" s="352"/>
      <c r="JH103" s="72"/>
      <c r="JI103" s="351"/>
      <c r="JJ103" s="345" t="str">
        <f t="shared" si="4846"/>
        <v/>
      </c>
      <c r="JK103" s="344"/>
      <c r="JL103" s="947" t="str">
        <f t="shared" si="4855"/>
        <v/>
      </c>
      <c r="JM103" s="353"/>
      <c r="JO103" s="351"/>
      <c r="JP103" s="345" t="str">
        <f t="shared" si="4846"/>
        <v/>
      </c>
      <c r="JQ103" s="344"/>
      <c r="JR103" s="947" t="str">
        <f t="shared" si="4856"/>
        <v/>
      </c>
      <c r="JS103" s="353"/>
      <c r="JU103" s="351"/>
      <c r="JV103" s="345" t="str">
        <f t="shared" si="4846"/>
        <v/>
      </c>
      <c r="JW103" s="344"/>
      <c r="JX103" s="947" t="str">
        <f t="shared" si="4857"/>
        <v/>
      </c>
      <c r="JY103" s="353"/>
      <c r="KA103" s="351"/>
      <c r="KB103" s="345" t="str">
        <f t="shared" si="4858"/>
        <v/>
      </c>
      <c r="KC103" s="344"/>
      <c r="KD103" s="947" t="str">
        <f t="shared" si="4859"/>
        <v/>
      </c>
      <c r="KE103" s="353"/>
      <c r="KG103" s="351"/>
      <c r="KH103" s="345" t="str">
        <f t="shared" si="4858"/>
        <v/>
      </c>
      <c r="KI103" s="344"/>
      <c r="KJ103" s="947" t="str">
        <f t="shared" si="4860"/>
        <v/>
      </c>
      <c r="KK103" s="353"/>
      <c r="KM103" s="351"/>
      <c r="KN103" s="345" t="str">
        <f t="shared" si="4858"/>
        <v/>
      </c>
      <c r="KO103" s="344"/>
      <c r="KP103" s="947" t="str">
        <f t="shared" si="4861"/>
        <v/>
      </c>
      <c r="KQ103" s="353"/>
      <c r="KS103" s="351"/>
      <c r="KT103" s="345" t="str">
        <f t="shared" si="4858"/>
        <v/>
      </c>
      <c r="KU103" s="344"/>
      <c r="KV103" s="947" t="str">
        <f t="shared" si="4862"/>
        <v/>
      </c>
      <c r="KW103" s="353"/>
      <c r="KY103" s="351"/>
      <c r="KZ103" s="345" t="str">
        <f t="shared" si="4858"/>
        <v/>
      </c>
      <c r="LA103" s="344"/>
      <c r="LB103" s="947" t="str">
        <f t="shared" si="4863"/>
        <v/>
      </c>
      <c r="LC103" s="353"/>
    </row>
    <row r="104" spans="1:315" s="71" customFormat="1" x14ac:dyDescent="0.2">
      <c r="A104" s="62"/>
      <c r="B104" s="62"/>
      <c r="C104" s="62" t="str">
        <f t="shared" si="4864"/>
        <v/>
      </c>
      <c r="D104" s="62"/>
      <c r="E104" s="62"/>
      <c r="F104" s="62" t="s">
        <v>77</v>
      </c>
      <c r="G104" s="114"/>
      <c r="I104" s="71" t="s">
        <v>239</v>
      </c>
      <c r="K104" s="116"/>
      <c r="L104" s="386">
        <v>460000</v>
      </c>
      <c r="M104" s="937"/>
      <c r="N104" s="387"/>
      <c r="O104" s="388"/>
      <c r="P104" s="389"/>
      <c r="Q104" s="296"/>
      <c r="R104" s="345" t="str">
        <f t="shared" si="4808"/>
        <v/>
      </c>
      <c r="S104" s="572"/>
      <c r="T104" s="945">
        <f t="shared" si="4809"/>
        <v>0</v>
      </c>
      <c r="U104" s="350"/>
      <c r="V104" s="389"/>
      <c r="W104" s="296"/>
      <c r="X104" s="345" t="str">
        <f t="shared" si="4810"/>
        <v/>
      </c>
      <c r="Y104" s="572"/>
      <c r="Z104" s="945">
        <f t="shared" si="4811"/>
        <v>0</v>
      </c>
      <c r="AA104" s="350"/>
      <c r="AB104" s="389"/>
      <c r="AC104" s="296"/>
      <c r="AD104" s="345" t="str">
        <f t="shared" si="4810"/>
        <v/>
      </c>
      <c r="AE104" s="572"/>
      <c r="AF104" s="953">
        <f t="shared" si="4812"/>
        <v>0</v>
      </c>
      <c r="AG104" s="350"/>
      <c r="AH104" s="389"/>
      <c r="AI104" s="296"/>
      <c r="AJ104" s="345" t="str">
        <f t="shared" si="4810"/>
        <v/>
      </c>
      <c r="AK104" s="850"/>
      <c r="AL104" s="945" t="str">
        <f t="shared" si="4813"/>
        <v/>
      </c>
      <c r="AM104" s="350"/>
      <c r="AN104" s="389"/>
      <c r="AO104" s="296"/>
      <c r="AP104" s="345" t="str">
        <f t="shared" si="4810"/>
        <v/>
      </c>
      <c r="AQ104" s="850"/>
      <c r="AR104" s="945" t="str">
        <f t="shared" si="4814"/>
        <v/>
      </c>
      <c r="AS104" s="350"/>
      <c r="AT104" s="389"/>
      <c r="AU104" s="296"/>
      <c r="AV104" s="345" t="str">
        <f t="shared" si="4810"/>
        <v/>
      </c>
      <c r="AW104" s="850"/>
      <c r="AX104" s="945" t="str">
        <f t="shared" si="4815"/>
        <v/>
      </c>
      <c r="AY104" s="350"/>
      <c r="AZ104" s="389"/>
      <c r="BA104" s="296"/>
      <c r="BB104" s="345" t="str">
        <f t="shared" si="4810"/>
        <v/>
      </c>
      <c r="BC104" s="850"/>
      <c r="BD104" s="945" t="str">
        <f t="shared" si="4816"/>
        <v/>
      </c>
      <c r="BE104" s="350"/>
      <c r="BF104" s="389"/>
      <c r="BG104" s="296"/>
      <c r="BH104" s="345" t="str">
        <f t="shared" si="4810"/>
        <v/>
      </c>
      <c r="BI104" s="850"/>
      <c r="BJ104" s="945" t="str">
        <f t="shared" si="4817"/>
        <v/>
      </c>
      <c r="BK104" s="350"/>
      <c r="BL104" s="389"/>
      <c r="BM104" s="296"/>
      <c r="BN104" s="345" t="str">
        <f t="shared" si="4810"/>
        <v/>
      </c>
      <c r="BO104" s="850"/>
      <c r="BP104" s="945" t="str">
        <f t="shared" si="4818"/>
        <v/>
      </c>
      <c r="BQ104" s="350"/>
      <c r="BR104" s="389"/>
      <c r="BS104" s="296"/>
      <c r="BT104" s="345" t="str">
        <f t="shared" si="4810"/>
        <v/>
      </c>
      <c r="BU104" s="850"/>
      <c r="BV104" s="945" t="str">
        <f t="shared" si="4819"/>
        <v/>
      </c>
      <c r="BW104" s="350"/>
      <c r="BX104" s="72"/>
      <c r="BY104" s="351"/>
      <c r="BZ104" s="345" t="str">
        <f t="shared" si="4810"/>
        <v/>
      </c>
      <c r="CA104" s="344"/>
      <c r="CB104" s="947" t="str">
        <f t="shared" si="4820"/>
        <v/>
      </c>
      <c r="CC104" s="352"/>
      <c r="CD104" s="72"/>
      <c r="CE104" s="351"/>
      <c r="CF104" s="345" t="str">
        <f t="shared" si="4810"/>
        <v/>
      </c>
      <c r="CG104" s="344"/>
      <c r="CH104" s="947" t="str">
        <f t="shared" si="4821"/>
        <v/>
      </c>
      <c r="CI104" s="352"/>
      <c r="CJ104" s="72"/>
      <c r="CK104" s="351"/>
      <c r="CL104" s="345" t="str">
        <f t="shared" si="4822"/>
        <v/>
      </c>
      <c r="CM104" s="344"/>
      <c r="CN104" s="947" t="str">
        <f t="shared" si="4823"/>
        <v/>
      </c>
      <c r="CO104" s="352"/>
      <c r="CP104" s="72"/>
      <c r="CQ104" s="351"/>
      <c r="CR104" s="345" t="str">
        <f t="shared" si="4822"/>
        <v/>
      </c>
      <c r="CS104" s="344"/>
      <c r="CT104" s="947" t="str">
        <f t="shared" si="4824"/>
        <v/>
      </c>
      <c r="CU104" s="352"/>
      <c r="CV104" s="72"/>
      <c r="CW104" s="351"/>
      <c r="CX104" s="345" t="str">
        <f t="shared" si="4822"/>
        <v/>
      </c>
      <c r="CY104" s="344"/>
      <c r="CZ104" s="947" t="str">
        <f t="shared" si="4825"/>
        <v/>
      </c>
      <c r="DA104" s="352"/>
      <c r="DB104" s="72"/>
      <c r="DC104" s="351"/>
      <c r="DD104" s="345" t="str">
        <f t="shared" si="4822"/>
        <v/>
      </c>
      <c r="DE104" s="344"/>
      <c r="DF104" s="947" t="str">
        <f t="shared" si="4826"/>
        <v/>
      </c>
      <c r="DG104" s="352"/>
      <c r="DH104" s="72"/>
      <c r="DI104" s="351"/>
      <c r="DJ104" s="345" t="str">
        <f t="shared" si="4822"/>
        <v/>
      </c>
      <c r="DK104" s="344"/>
      <c r="DL104" s="947" t="str">
        <f t="shared" si="4827"/>
        <v/>
      </c>
      <c r="DM104" s="352"/>
      <c r="DN104" s="72"/>
      <c r="DO104" s="351"/>
      <c r="DP104" s="345" t="str">
        <f t="shared" si="4822"/>
        <v/>
      </c>
      <c r="DQ104" s="344"/>
      <c r="DR104" s="947" t="str">
        <f t="shared" si="4828"/>
        <v/>
      </c>
      <c r="DS104" s="352"/>
      <c r="DT104" s="72"/>
      <c r="DU104" s="351"/>
      <c r="DV104" s="345" t="str">
        <f t="shared" si="4822"/>
        <v/>
      </c>
      <c r="DW104" s="344"/>
      <c r="DX104" s="947" t="str">
        <f t="shared" si="4829"/>
        <v/>
      </c>
      <c r="DY104" s="352"/>
      <c r="DZ104" s="72"/>
      <c r="EA104" s="351"/>
      <c r="EB104" s="345" t="str">
        <f t="shared" si="4822"/>
        <v/>
      </c>
      <c r="EC104" s="344"/>
      <c r="ED104" s="947" t="str">
        <f t="shared" si="4830"/>
        <v/>
      </c>
      <c r="EE104" s="352"/>
      <c r="EF104" s="72"/>
      <c r="EG104" s="351"/>
      <c r="EH104" s="345" t="str">
        <f t="shared" si="4822"/>
        <v/>
      </c>
      <c r="EI104" s="344"/>
      <c r="EJ104" s="947" t="str">
        <f t="shared" si="4831"/>
        <v/>
      </c>
      <c r="EK104" s="352"/>
      <c r="EL104" s="72"/>
      <c r="EM104" s="351"/>
      <c r="EN104" s="345" t="str">
        <f t="shared" si="4822"/>
        <v/>
      </c>
      <c r="EO104" s="344"/>
      <c r="EP104" s="947" t="str">
        <f t="shared" si="4832"/>
        <v/>
      </c>
      <c r="EQ104" s="352"/>
      <c r="ER104" s="72"/>
      <c r="ES104" s="351"/>
      <c r="ET104" s="345" t="str">
        <f t="shared" si="4822"/>
        <v/>
      </c>
      <c r="EU104" s="344"/>
      <c r="EV104" s="947" t="str">
        <f t="shared" si="4833"/>
        <v/>
      </c>
      <c r="EW104" s="352"/>
      <c r="EX104" s="72"/>
      <c r="EY104" s="351"/>
      <c r="EZ104" s="345" t="str">
        <f t="shared" si="4834"/>
        <v/>
      </c>
      <c r="FA104" s="344"/>
      <c r="FB104" s="947" t="str">
        <f t="shared" si="4835"/>
        <v/>
      </c>
      <c r="FC104" s="352"/>
      <c r="FD104" s="72"/>
      <c r="FE104" s="351"/>
      <c r="FF104" s="345" t="str">
        <f t="shared" si="4834"/>
        <v/>
      </c>
      <c r="FG104" s="344"/>
      <c r="FH104" s="947" t="str">
        <f t="shared" si="4836"/>
        <v/>
      </c>
      <c r="FI104" s="352"/>
      <c r="FJ104" s="72"/>
      <c r="FK104" s="351"/>
      <c r="FL104" s="345" t="str">
        <f t="shared" si="4834"/>
        <v/>
      </c>
      <c r="FM104" s="344"/>
      <c r="FN104" s="947" t="str">
        <f t="shared" si="4837"/>
        <v/>
      </c>
      <c r="FO104" s="352"/>
      <c r="FP104" s="72"/>
      <c r="FQ104" s="351"/>
      <c r="FR104" s="345" t="str">
        <f t="shared" si="4834"/>
        <v/>
      </c>
      <c r="FS104" s="344"/>
      <c r="FT104" s="947" t="str">
        <f t="shared" si="4838"/>
        <v/>
      </c>
      <c r="FU104" s="352"/>
      <c r="FV104" s="72"/>
      <c r="FW104" s="351"/>
      <c r="FX104" s="345" t="str">
        <f t="shared" si="4834"/>
        <v/>
      </c>
      <c r="FY104" s="344"/>
      <c r="FZ104" s="947" t="str">
        <f t="shared" si="4839"/>
        <v/>
      </c>
      <c r="GA104" s="352"/>
      <c r="GB104" s="72"/>
      <c r="GC104" s="351"/>
      <c r="GD104" s="345" t="str">
        <f t="shared" si="4834"/>
        <v/>
      </c>
      <c r="GE104" s="344"/>
      <c r="GF104" s="947" t="str">
        <f t="shared" si="4840"/>
        <v/>
      </c>
      <c r="GG104" s="352"/>
      <c r="GH104" s="72"/>
      <c r="GI104" s="351"/>
      <c r="GJ104" s="345" t="str">
        <f t="shared" si="4834"/>
        <v/>
      </c>
      <c r="GK104" s="344"/>
      <c r="GL104" s="947" t="str">
        <f t="shared" si="4841"/>
        <v/>
      </c>
      <c r="GM104" s="352"/>
      <c r="GN104" s="72"/>
      <c r="GO104" s="351"/>
      <c r="GP104" s="345" t="str">
        <f t="shared" si="4834"/>
        <v/>
      </c>
      <c r="GQ104" s="344"/>
      <c r="GR104" s="947" t="str">
        <f t="shared" si="4842"/>
        <v/>
      </c>
      <c r="GS104" s="352"/>
      <c r="GT104" s="72"/>
      <c r="GU104" s="351"/>
      <c r="GV104" s="345" t="str">
        <f t="shared" si="4834"/>
        <v/>
      </c>
      <c r="GW104" s="344"/>
      <c r="GX104" s="947" t="str">
        <f t="shared" si="4843"/>
        <v/>
      </c>
      <c r="GY104" s="352"/>
      <c r="GZ104" s="72"/>
      <c r="HA104" s="351"/>
      <c r="HB104" s="345" t="str">
        <f t="shared" si="4834"/>
        <v/>
      </c>
      <c r="HC104" s="344"/>
      <c r="HD104" s="947" t="str">
        <f t="shared" si="4844"/>
        <v/>
      </c>
      <c r="HE104" s="352"/>
      <c r="HF104" s="72"/>
      <c r="HG104" s="351"/>
      <c r="HH104" s="345" t="str">
        <f t="shared" si="4834"/>
        <v/>
      </c>
      <c r="HI104" s="344"/>
      <c r="HJ104" s="947" t="str">
        <f t="shared" si="4845"/>
        <v/>
      </c>
      <c r="HK104" s="352"/>
      <c r="HL104" s="72"/>
      <c r="HM104" s="351"/>
      <c r="HN104" s="345" t="str">
        <f t="shared" si="4846"/>
        <v/>
      </c>
      <c r="HO104" s="344"/>
      <c r="HP104" s="947" t="str">
        <f t="shared" si="4847"/>
        <v/>
      </c>
      <c r="HQ104" s="352"/>
      <c r="HR104" s="72"/>
      <c r="HS104" s="351"/>
      <c r="HT104" s="345" t="str">
        <f t="shared" si="4846"/>
        <v/>
      </c>
      <c r="HU104" s="344"/>
      <c r="HV104" s="947" t="str">
        <f t="shared" si="4848"/>
        <v/>
      </c>
      <c r="HW104" s="352"/>
      <c r="HX104" s="72"/>
      <c r="HY104" s="351"/>
      <c r="HZ104" s="345" t="str">
        <f t="shared" si="4846"/>
        <v/>
      </c>
      <c r="IA104" s="344"/>
      <c r="IB104" s="947" t="str">
        <f t="shared" si="4849"/>
        <v/>
      </c>
      <c r="IC104" s="352"/>
      <c r="ID104" s="72"/>
      <c r="IE104" s="351"/>
      <c r="IF104" s="345" t="str">
        <f t="shared" si="4846"/>
        <v/>
      </c>
      <c r="IG104" s="344"/>
      <c r="IH104" s="947" t="str">
        <f t="shared" si="4850"/>
        <v/>
      </c>
      <c r="II104" s="352"/>
      <c r="IJ104" s="72"/>
      <c r="IK104" s="351"/>
      <c r="IL104" s="345" t="str">
        <f t="shared" si="4846"/>
        <v/>
      </c>
      <c r="IM104" s="344"/>
      <c r="IN104" s="947" t="str">
        <f t="shared" si="4851"/>
        <v/>
      </c>
      <c r="IO104" s="352"/>
      <c r="IP104" s="72"/>
      <c r="IQ104" s="351"/>
      <c r="IR104" s="345" t="str">
        <f t="shared" si="4846"/>
        <v/>
      </c>
      <c r="IS104" s="344"/>
      <c r="IT104" s="947" t="str">
        <f t="shared" si="4852"/>
        <v/>
      </c>
      <c r="IU104" s="352"/>
      <c r="IV104" s="72"/>
      <c r="IW104" s="351"/>
      <c r="IX104" s="345" t="str">
        <f t="shared" si="4846"/>
        <v/>
      </c>
      <c r="IY104" s="344"/>
      <c r="IZ104" s="947" t="str">
        <f t="shared" si="4853"/>
        <v/>
      </c>
      <c r="JA104" s="352"/>
      <c r="JB104" s="72"/>
      <c r="JC104" s="351"/>
      <c r="JD104" s="345" t="str">
        <f t="shared" si="4846"/>
        <v/>
      </c>
      <c r="JE104" s="344"/>
      <c r="JF104" s="947" t="str">
        <f t="shared" si="4854"/>
        <v/>
      </c>
      <c r="JG104" s="352"/>
      <c r="JH104" s="72"/>
      <c r="JI104" s="351"/>
      <c r="JJ104" s="345" t="str">
        <f t="shared" si="4846"/>
        <v/>
      </c>
      <c r="JK104" s="344"/>
      <c r="JL104" s="947" t="str">
        <f t="shared" si="4855"/>
        <v/>
      </c>
      <c r="JM104" s="353"/>
      <c r="JO104" s="351"/>
      <c r="JP104" s="345" t="str">
        <f t="shared" si="4846"/>
        <v/>
      </c>
      <c r="JQ104" s="344"/>
      <c r="JR104" s="947" t="str">
        <f t="shared" si="4856"/>
        <v/>
      </c>
      <c r="JS104" s="353"/>
      <c r="JU104" s="351"/>
      <c r="JV104" s="345" t="str">
        <f t="shared" si="4846"/>
        <v/>
      </c>
      <c r="JW104" s="344"/>
      <c r="JX104" s="947" t="str">
        <f t="shared" si="4857"/>
        <v/>
      </c>
      <c r="JY104" s="353"/>
      <c r="KA104" s="351"/>
      <c r="KB104" s="345" t="str">
        <f t="shared" si="4858"/>
        <v/>
      </c>
      <c r="KC104" s="344"/>
      <c r="KD104" s="947" t="str">
        <f t="shared" si="4859"/>
        <v/>
      </c>
      <c r="KE104" s="353"/>
      <c r="KG104" s="351"/>
      <c r="KH104" s="345" t="str">
        <f t="shared" si="4858"/>
        <v/>
      </c>
      <c r="KI104" s="344"/>
      <c r="KJ104" s="947" t="str">
        <f t="shared" si="4860"/>
        <v/>
      </c>
      <c r="KK104" s="353"/>
      <c r="KM104" s="351"/>
      <c r="KN104" s="345" t="str">
        <f t="shared" si="4858"/>
        <v/>
      </c>
      <c r="KO104" s="344"/>
      <c r="KP104" s="947" t="str">
        <f t="shared" si="4861"/>
        <v/>
      </c>
      <c r="KQ104" s="353"/>
      <c r="KS104" s="351"/>
      <c r="KT104" s="345" t="str">
        <f t="shared" si="4858"/>
        <v/>
      </c>
      <c r="KU104" s="344"/>
      <c r="KV104" s="947" t="str">
        <f t="shared" si="4862"/>
        <v/>
      </c>
      <c r="KW104" s="353"/>
      <c r="KY104" s="351"/>
      <c r="KZ104" s="345" t="str">
        <f t="shared" si="4858"/>
        <v/>
      </c>
      <c r="LA104" s="344"/>
      <c r="LB104" s="947" t="str">
        <f t="shared" si="4863"/>
        <v/>
      </c>
      <c r="LC104" s="353"/>
    </row>
    <row r="105" spans="1:315" s="71" customFormat="1" x14ac:dyDescent="0.2">
      <c r="A105" s="62"/>
      <c r="B105" s="62"/>
      <c r="C105" s="62" t="str">
        <f t="shared" si="4864"/>
        <v/>
      </c>
      <c r="D105" s="62"/>
      <c r="E105" s="62"/>
      <c r="F105" s="62" t="s">
        <v>77</v>
      </c>
      <c r="G105" s="114"/>
      <c r="I105" s="71" t="s">
        <v>151</v>
      </c>
      <c r="K105" s="116"/>
      <c r="L105" s="386">
        <v>530102</v>
      </c>
      <c r="M105" s="937"/>
      <c r="N105" s="387"/>
      <c r="O105" s="388"/>
      <c r="P105" s="389"/>
      <c r="Q105" s="296"/>
      <c r="R105" s="345" t="str">
        <f t="shared" si="4808"/>
        <v/>
      </c>
      <c r="S105" s="572"/>
      <c r="T105" s="945">
        <f t="shared" si="4809"/>
        <v>0</v>
      </c>
      <c r="U105" s="350"/>
      <c r="V105" s="389"/>
      <c r="W105" s="296"/>
      <c r="X105" s="345" t="str">
        <f t="shared" si="4810"/>
        <v/>
      </c>
      <c r="Y105" s="572"/>
      <c r="Z105" s="945">
        <f t="shared" si="4811"/>
        <v>0</v>
      </c>
      <c r="AA105" s="350"/>
      <c r="AB105" s="389"/>
      <c r="AC105" s="296"/>
      <c r="AD105" s="345" t="str">
        <f t="shared" si="4810"/>
        <v/>
      </c>
      <c r="AE105" s="572"/>
      <c r="AF105" s="953">
        <f t="shared" si="4812"/>
        <v>0</v>
      </c>
      <c r="AG105" s="350"/>
      <c r="AH105" s="389"/>
      <c r="AI105" s="296"/>
      <c r="AJ105" s="345" t="str">
        <f t="shared" si="4810"/>
        <v/>
      </c>
      <c r="AK105" s="850"/>
      <c r="AL105" s="945" t="str">
        <f t="shared" si="4813"/>
        <v/>
      </c>
      <c r="AM105" s="350"/>
      <c r="AN105" s="389"/>
      <c r="AO105" s="296"/>
      <c r="AP105" s="345" t="str">
        <f t="shared" si="4810"/>
        <v/>
      </c>
      <c r="AQ105" s="850"/>
      <c r="AR105" s="945" t="str">
        <f t="shared" si="4814"/>
        <v/>
      </c>
      <c r="AS105" s="350"/>
      <c r="AT105" s="389"/>
      <c r="AU105" s="296"/>
      <c r="AV105" s="345" t="str">
        <f t="shared" si="4810"/>
        <v/>
      </c>
      <c r="AW105" s="850"/>
      <c r="AX105" s="945" t="str">
        <f t="shared" si="4815"/>
        <v/>
      </c>
      <c r="AY105" s="350"/>
      <c r="AZ105" s="389"/>
      <c r="BA105" s="296"/>
      <c r="BB105" s="345" t="str">
        <f t="shared" si="4810"/>
        <v/>
      </c>
      <c r="BC105" s="850"/>
      <c r="BD105" s="945" t="str">
        <f t="shared" si="4816"/>
        <v/>
      </c>
      <c r="BE105" s="350"/>
      <c r="BF105" s="389"/>
      <c r="BG105" s="296"/>
      <c r="BH105" s="345" t="str">
        <f t="shared" si="4810"/>
        <v/>
      </c>
      <c r="BI105" s="850"/>
      <c r="BJ105" s="945" t="str">
        <f t="shared" si="4817"/>
        <v/>
      </c>
      <c r="BK105" s="350"/>
      <c r="BL105" s="389"/>
      <c r="BM105" s="296"/>
      <c r="BN105" s="345" t="str">
        <f t="shared" si="4810"/>
        <v/>
      </c>
      <c r="BO105" s="850"/>
      <c r="BP105" s="945" t="str">
        <f t="shared" si="4818"/>
        <v/>
      </c>
      <c r="BQ105" s="350"/>
      <c r="BR105" s="389"/>
      <c r="BS105" s="296"/>
      <c r="BT105" s="345" t="str">
        <f t="shared" si="4810"/>
        <v/>
      </c>
      <c r="BU105" s="850"/>
      <c r="BV105" s="945" t="str">
        <f t="shared" si="4819"/>
        <v/>
      </c>
      <c r="BW105" s="350"/>
      <c r="BX105" s="72"/>
      <c r="BY105" s="351"/>
      <c r="BZ105" s="345" t="str">
        <f t="shared" si="4810"/>
        <v/>
      </c>
      <c r="CA105" s="344"/>
      <c r="CB105" s="947" t="str">
        <f t="shared" si="4820"/>
        <v/>
      </c>
      <c r="CC105" s="352"/>
      <c r="CD105" s="72"/>
      <c r="CE105" s="351"/>
      <c r="CF105" s="345" t="str">
        <f t="shared" si="4810"/>
        <v/>
      </c>
      <c r="CG105" s="344"/>
      <c r="CH105" s="947" t="str">
        <f t="shared" si="4821"/>
        <v/>
      </c>
      <c r="CI105" s="352"/>
      <c r="CJ105" s="72"/>
      <c r="CK105" s="351"/>
      <c r="CL105" s="345" t="str">
        <f t="shared" si="4822"/>
        <v/>
      </c>
      <c r="CM105" s="344"/>
      <c r="CN105" s="947" t="str">
        <f t="shared" si="4823"/>
        <v/>
      </c>
      <c r="CO105" s="352"/>
      <c r="CP105" s="72"/>
      <c r="CQ105" s="351"/>
      <c r="CR105" s="345" t="str">
        <f t="shared" si="4822"/>
        <v/>
      </c>
      <c r="CS105" s="344"/>
      <c r="CT105" s="947" t="str">
        <f t="shared" si="4824"/>
        <v/>
      </c>
      <c r="CU105" s="352"/>
      <c r="CV105" s="72"/>
      <c r="CW105" s="351"/>
      <c r="CX105" s="345" t="str">
        <f t="shared" si="4822"/>
        <v/>
      </c>
      <c r="CY105" s="344"/>
      <c r="CZ105" s="947" t="str">
        <f t="shared" si="4825"/>
        <v/>
      </c>
      <c r="DA105" s="352"/>
      <c r="DB105" s="72"/>
      <c r="DC105" s="351"/>
      <c r="DD105" s="345" t="str">
        <f t="shared" si="4822"/>
        <v/>
      </c>
      <c r="DE105" s="344"/>
      <c r="DF105" s="947" t="str">
        <f t="shared" si="4826"/>
        <v/>
      </c>
      <c r="DG105" s="352"/>
      <c r="DH105" s="72"/>
      <c r="DI105" s="351"/>
      <c r="DJ105" s="345" t="str">
        <f t="shared" si="4822"/>
        <v/>
      </c>
      <c r="DK105" s="344"/>
      <c r="DL105" s="947" t="str">
        <f t="shared" si="4827"/>
        <v/>
      </c>
      <c r="DM105" s="352"/>
      <c r="DN105" s="72"/>
      <c r="DO105" s="351"/>
      <c r="DP105" s="345" t="str">
        <f t="shared" si="4822"/>
        <v/>
      </c>
      <c r="DQ105" s="344"/>
      <c r="DR105" s="947" t="str">
        <f t="shared" si="4828"/>
        <v/>
      </c>
      <c r="DS105" s="352"/>
      <c r="DT105" s="72"/>
      <c r="DU105" s="351"/>
      <c r="DV105" s="345" t="str">
        <f t="shared" si="4822"/>
        <v/>
      </c>
      <c r="DW105" s="344"/>
      <c r="DX105" s="947" t="str">
        <f t="shared" si="4829"/>
        <v/>
      </c>
      <c r="DY105" s="352"/>
      <c r="DZ105" s="72"/>
      <c r="EA105" s="351"/>
      <c r="EB105" s="345" t="str">
        <f t="shared" si="4822"/>
        <v/>
      </c>
      <c r="EC105" s="344"/>
      <c r="ED105" s="947" t="str">
        <f t="shared" si="4830"/>
        <v/>
      </c>
      <c r="EE105" s="352"/>
      <c r="EF105" s="72"/>
      <c r="EG105" s="351"/>
      <c r="EH105" s="345" t="str">
        <f t="shared" si="4822"/>
        <v/>
      </c>
      <c r="EI105" s="344"/>
      <c r="EJ105" s="947" t="str">
        <f t="shared" si="4831"/>
        <v/>
      </c>
      <c r="EK105" s="352"/>
      <c r="EL105" s="72"/>
      <c r="EM105" s="351"/>
      <c r="EN105" s="345" t="str">
        <f t="shared" si="4822"/>
        <v/>
      </c>
      <c r="EO105" s="344"/>
      <c r="EP105" s="947" t="str">
        <f t="shared" si="4832"/>
        <v/>
      </c>
      <c r="EQ105" s="352"/>
      <c r="ER105" s="72"/>
      <c r="ES105" s="351"/>
      <c r="ET105" s="345" t="str">
        <f t="shared" si="4822"/>
        <v/>
      </c>
      <c r="EU105" s="344"/>
      <c r="EV105" s="947" t="str">
        <f t="shared" si="4833"/>
        <v/>
      </c>
      <c r="EW105" s="352"/>
      <c r="EX105" s="72"/>
      <c r="EY105" s="351"/>
      <c r="EZ105" s="345" t="str">
        <f t="shared" si="4834"/>
        <v/>
      </c>
      <c r="FA105" s="344"/>
      <c r="FB105" s="947" t="str">
        <f t="shared" si="4835"/>
        <v/>
      </c>
      <c r="FC105" s="352"/>
      <c r="FD105" s="72"/>
      <c r="FE105" s="351"/>
      <c r="FF105" s="345" t="str">
        <f t="shared" si="4834"/>
        <v/>
      </c>
      <c r="FG105" s="344"/>
      <c r="FH105" s="947" t="str">
        <f t="shared" si="4836"/>
        <v/>
      </c>
      <c r="FI105" s="352"/>
      <c r="FJ105" s="72"/>
      <c r="FK105" s="351"/>
      <c r="FL105" s="345" t="str">
        <f t="shared" si="4834"/>
        <v/>
      </c>
      <c r="FM105" s="344"/>
      <c r="FN105" s="947" t="str">
        <f t="shared" si="4837"/>
        <v/>
      </c>
      <c r="FO105" s="352"/>
      <c r="FP105" s="72"/>
      <c r="FQ105" s="351"/>
      <c r="FR105" s="345" t="str">
        <f t="shared" si="4834"/>
        <v/>
      </c>
      <c r="FS105" s="344"/>
      <c r="FT105" s="947" t="str">
        <f t="shared" si="4838"/>
        <v/>
      </c>
      <c r="FU105" s="352"/>
      <c r="FV105" s="72"/>
      <c r="FW105" s="351"/>
      <c r="FX105" s="345" t="str">
        <f t="shared" si="4834"/>
        <v/>
      </c>
      <c r="FY105" s="344"/>
      <c r="FZ105" s="947" t="str">
        <f t="shared" si="4839"/>
        <v/>
      </c>
      <c r="GA105" s="352"/>
      <c r="GB105" s="72"/>
      <c r="GC105" s="351"/>
      <c r="GD105" s="345" t="str">
        <f t="shared" si="4834"/>
        <v/>
      </c>
      <c r="GE105" s="344"/>
      <c r="GF105" s="947" t="str">
        <f t="shared" si="4840"/>
        <v/>
      </c>
      <c r="GG105" s="352"/>
      <c r="GH105" s="72"/>
      <c r="GI105" s="351"/>
      <c r="GJ105" s="345" t="str">
        <f t="shared" si="4834"/>
        <v/>
      </c>
      <c r="GK105" s="344"/>
      <c r="GL105" s="947" t="str">
        <f t="shared" si="4841"/>
        <v/>
      </c>
      <c r="GM105" s="352"/>
      <c r="GN105" s="72"/>
      <c r="GO105" s="351"/>
      <c r="GP105" s="345" t="str">
        <f t="shared" si="4834"/>
        <v/>
      </c>
      <c r="GQ105" s="344"/>
      <c r="GR105" s="947" t="str">
        <f t="shared" si="4842"/>
        <v/>
      </c>
      <c r="GS105" s="352"/>
      <c r="GT105" s="72"/>
      <c r="GU105" s="351"/>
      <c r="GV105" s="345" t="str">
        <f t="shared" si="4834"/>
        <v/>
      </c>
      <c r="GW105" s="344"/>
      <c r="GX105" s="947" t="str">
        <f t="shared" si="4843"/>
        <v/>
      </c>
      <c r="GY105" s="352"/>
      <c r="GZ105" s="72"/>
      <c r="HA105" s="351"/>
      <c r="HB105" s="345" t="str">
        <f t="shared" si="4834"/>
        <v/>
      </c>
      <c r="HC105" s="344"/>
      <c r="HD105" s="947" t="str">
        <f t="shared" si="4844"/>
        <v/>
      </c>
      <c r="HE105" s="352"/>
      <c r="HF105" s="72"/>
      <c r="HG105" s="351"/>
      <c r="HH105" s="345" t="str">
        <f t="shared" si="4834"/>
        <v/>
      </c>
      <c r="HI105" s="344"/>
      <c r="HJ105" s="947" t="str">
        <f t="shared" si="4845"/>
        <v/>
      </c>
      <c r="HK105" s="352"/>
      <c r="HL105" s="72"/>
      <c r="HM105" s="351"/>
      <c r="HN105" s="345" t="str">
        <f t="shared" si="4846"/>
        <v/>
      </c>
      <c r="HO105" s="344"/>
      <c r="HP105" s="947" t="str">
        <f t="shared" si="4847"/>
        <v/>
      </c>
      <c r="HQ105" s="352"/>
      <c r="HR105" s="72"/>
      <c r="HS105" s="351"/>
      <c r="HT105" s="345" t="str">
        <f t="shared" si="4846"/>
        <v/>
      </c>
      <c r="HU105" s="344"/>
      <c r="HV105" s="947" t="str">
        <f t="shared" si="4848"/>
        <v/>
      </c>
      <c r="HW105" s="352"/>
      <c r="HX105" s="72"/>
      <c r="HY105" s="351"/>
      <c r="HZ105" s="345" t="str">
        <f t="shared" si="4846"/>
        <v/>
      </c>
      <c r="IA105" s="344"/>
      <c r="IB105" s="947" t="str">
        <f t="shared" si="4849"/>
        <v/>
      </c>
      <c r="IC105" s="352"/>
      <c r="ID105" s="72"/>
      <c r="IE105" s="351"/>
      <c r="IF105" s="345" t="str">
        <f t="shared" si="4846"/>
        <v/>
      </c>
      <c r="IG105" s="344"/>
      <c r="IH105" s="947" t="str">
        <f t="shared" si="4850"/>
        <v/>
      </c>
      <c r="II105" s="352"/>
      <c r="IJ105" s="72"/>
      <c r="IK105" s="351"/>
      <c r="IL105" s="345" t="str">
        <f t="shared" si="4846"/>
        <v/>
      </c>
      <c r="IM105" s="344"/>
      <c r="IN105" s="947" t="str">
        <f t="shared" si="4851"/>
        <v/>
      </c>
      <c r="IO105" s="352"/>
      <c r="IP105" s="72"/>
      <c r="IQ105" s="351"/>
      <c r="IR105" s="345" t="str">
        <f t="shared" si="4846"/>
        <v/>
      </c>
      <c r="IS105" s="344"/>
      <c r="IT105" s="947" t="str">
        <f t="shared" si="4852"/>
        <v/>
      </c>
      <c r="IU105" s="352"/>
      <c r="IV105" s="72"/>
      <c r="IW105" s="351"/>
      <c r="IX105" s="345" t="str">
        <f t="shared" si="4846"/>
        <v/>
      </c>
      <c r="IY105" s="344"/>
      <c r="IZ105" s="947" t="str">
        <f t="shared" si="4853"/>
        <v/>
      </c>
      <c r="JA105" s="352"/>
      <c r="JB105" s="72"/>
      <c r="JC105" s="351"/>
      <c r="JD105" s="345" t="str">
        <f t="shared" si="4846"/>
        <v/>
      </c>
      <c r="JE105" s="344"/>
      <c r="JF105" s="947" t="str">
        <f t="shared" si="4854"/>
        <v/>
      </c>
      <c r="JG105" s="352"/>
      <c r="JH105" s="72"/>
      <c r="JI105" s="351"/>
      <c r="JJ105" s="345" t="str">
        <f t="shared" si="4846"/>
        <v/>
      </c>
      <c r="JK105" s="344"/>
      <c r="JL105" s="947" t="str">
        <f t="shared" si="4855"/>
        <v/>
      </c>
      <c r="JM105" s="353"/>
      <c r="JO105" s="351"/>
      <c r="JP105" s="345" t="str">
        <f t="shared" si="4846"/>
        <v/>
      </c>
      <c r="JQ105" s="344"/>
      <c r="JR105" s="947" t="str">
        <f t="shared" si="4856"/>
        <v/>
      </c>
      <c r="JS105" s="353"/>
      <c r="JU105" s="351"/>
      <c r="JV105" s="345" t="str">
        <f t="shared" si="4846"/>
        <v/>
      </c>
      <c r="JW105" s="344"/>
      <c r="JX105" s="947" t="str">
        <f t="shared" si="4857"/>
        <v/>
      </c>
      <c r="JY105" s="353"/>
      <c r="KA105" s="351"/>
      <c r="KB105" s="345" t="str">
        <f t="shared" si="4858"/>
        <v/>
      </c>
      <c r="KC105" s="344"/>
      <c r="KD105" s="947" t="str">
        <f t="shared" si="4859"/>
        <v/>
      </c>
      <c r="KE105" s="353"/>
      <c r="KG105" s="351"/>
      <c r="KH105" s="345" t="str">
        <f t="shared" si="4858"/>
        <v/>
      </c>
      <c r="KI105" s="344"/>
      <c r="KJ105" s="947" t="str">
        <f t="shared" si="4860"/>
        <v/>
      </c>
      <c r="KK105" s="353"/>
      <c r="KM105" s="351"/>
      <c r="KN105" s="345" t="str">
        <f t="shared" si="4858"/>
        <v/>
      </c>
      <c r="KO105" s="344"/>
      <c r="KP105" s="947" t="str">
        <f t="shared" si="4861"/>
        <v/>
      </c>
      <c r="KQ105" s="353"/>
      <c r="KS105" s="351"/>
      <c r="KT105" s="345" t="str">
        <f t="shared" si="4858"/>
        <v/>
      </c>
      <c r="KU105" s="344"/>
      <c r="KV105" s="947" t="str">
        <f t="shared" si="4862"/>
        <v/>
      </c>
      <c r="KW105" s="353"/>
      <c r="KY105" s="351"/>
      <c r="KZ105" s="345" t="str">
        <f t="shared" si="4858"/>
        <v/>
      </c>
      <c r="LA105" s="344"/>
      <c r="LB105" s="947" t="str">
        <f t="shared" si="4863"/>
        <v/>
      </c>
      <c r="LC105" s="353"/>
    </row>
    <row r="106" spans="1:315" s="71" customFormat="1" x14ac:dyDescent="0.2">
      <c r="A106" s="62"/>
      <c r="B106" s="62"/>
      <c r="C106" s="62" t="str">
        <f t="shared" si="4864"/>
        <v/>
      </c>
      <c r="D106" s="62"/>
      <c r="E106" s="62"/>
      <c r="F106" s="62" t="s">
        <v>77</v>
      </c>
      <c r="G106" s="114"/>
      <c r="I106" s="71" t="s">
        <v>14</v>
      </c>
      <c r="K106" s="116"/>
      <c r="L106" s="386">
        <v>460000</v>
      </c>
      <c r="M106" s="937"/>
      <c r="N106" s="387"/>
      <c r="O106" s="388"/>
      <c r="P106" s="389"/>
      <c r="Q106" s="296"/>
      <c r="R106" s="345" t="str">
        <f t="shared" si="4808"/>
        <v/>
      </c>
      <c r="S106" s="572"/>
      <c r="T106" s="945">
        <f t="shared" si="4809"/>
        <v>0</v>
      </c>
      <c r="U106" s="350"/>
      <c r="V106" s="389"/>
      <c r="W106" s="296"/>
      <c r="X106" s="345" t="str">
        <f t="shared" si="4810"/>
        <v/>
      </c>
      <c r="Y106" s="572"/>
      <c r="Z106" s="945">
        <f t="shared" si="4811"/>
        <v>0</v>
      </c>
      <c r="AA106" s="350"/>
      <c r="AB106" s="389"/>
      <c r="AC106" s="296"/>
      <c r="AD106" s="345" t="str">
        <f t="shared" si="4810"/>
        <v/>
      </c>
      <c r="AE106" s="572"/>
      <c r="AF106" s="953">
        <f t="shared" si="4812"/>
        <v>0</v>
      </c>
      <c r="AG106" s="350"/>
      <c r="AH106" s="389"/>
      <c r="AI106" s="296"/>
      <c r="AJ106" s="345" t="str">
        <f t="shared" si="4810"/>
        <v/>
      </c>
      <c r="AK106" s="850"/>
      <c r="AL106" s="945" t="str">
        <f t="shared" si="4813"/>
        <v/>
      </c>
      <c r="AM106" s="350"/>
      <c r="AN106" s="389"/>
      <c r="AO106" s="296"/>
      <c r="AP106" s="345" t="str">
        <f t="shared" si="4810"/>
        <v/>
      </c>
      <c r="AQ106" s="850"/>
      <c r="AR106" s="945" t="str">
        <f t="shared" si="4814"/>
        <v/>
      </c>
      <c r="AS106" s="350"/>
      <c r="AT106" s="389"/>
      <c r="AU106" s="296"/>
      <c r="AV106" s="345" t="str">
        <f t="shared" si="4810"/>
        <v/>
      </c>
      <c r="AW106" s="850"/>
      <c r="AX106" s="945" t="str">
        <f t="shared" si="4815"/>
        <v/>
      </c>
      <c r="AY106" s="350"/>
      <c r="AZ106" s="389"/>
      <c r="BA106" s="296"/>
      <c r="BB106" s="345" t="str">
        <f t="shared" si="4810"/>
        <v/>
      </c>
      <c r="BC106" s="850"/>
      <c r="BD106" s="945" t="str">
        <f t="shared" si="4816"/>
        <v/>
      </c>
      <c r="BE106" s="350"/>
      <c r="BF106" s="389"/>
      <c r="BG106" s="296"/>
      <c r="BH106" s="345" t="str">
        <f t="shared" si="4810"/>
        <v/>
      </c>
      <c r="BI106" s="850"/>
      <c r="BJ106" s="945" t="str">
        <f t="shared" si="4817"/>
        <v/>
      </c>
      <c r="BK106" s="350"/>
      <c r="BL106" s="389"/>
      <c r="BM106" s="296"/>
      <c r="BN106" s="345" t="str">
        <f t="shared" si="4810"/>
        <v/>
      </c>
      <c r="BO106" s="850"/>
      <c r="BP106" s="945" t="str">
        <f t="shared" si="4818"/>
        <v/>
      </c>
      <c r="BQ106" s="350"/>
      <c r="BR106" s="389"/>
      <c r="BS106" s="296"/>
      <c r="BT106" s="345" t="str">
        <f t="shared" si="4810"/>
        <v/>
      </c>
      <c r="BU106" s="850"/>
      <c r="BV106" s="945" t="str">
        <f t="shared" si="4819"/>
        <v/>
      </c>
      <c r="BW106" s="350"/>
      <c r="BX106" s="72"/>
      <c r="BY106" s="351"/>
      <c r="BZ106" s="345" t="str">
        <f t="shared" si="4810"/>
        <v/>
      </c>
      <c r="CA106" s="344"/>
      <c r="CB106" s="947" t="str">
        <f t="shared" si="4820"/>
        <v/>
      </c>
      <c r="CC106" s="352"/>
      <c r="CD106" s="72"/>
      <c r="CE106" s="351"/>
      <c r="CF106" s="345" t="str">
        <f t="shared" si="4810"/>
        <v/>
      </c>
      <c r="CG106" s="344"/>
      <c r="CH106" s="947" t="str">
        <f t="shared" si="4821"/>
        <v/>
      </c>
      <c r="CI106" s="352"/>
      <c r="CJ106" s="72"/>
      <c r="CK106" s="351"/>
      <c r="CL106" s="345" t="str">
        <f t="shared" si="4822"/>
        <v/>
      </c>
      <c r="CM106" s="344"/>
      <c r="CN106" s="947" t="str">
        <f t="shared" si="4823"/>
        <v/>
      </c>
      <c r="CO106" s="352"/>
      <c r="CP106" s="72"/>
      <c r="CQ106" s="351"/>
      <c r="CR106" s="345" t="str">
        <f t="shared" si="4822"/>
        <v/>
      </c>
      <c r="CS106" s="344"/>
      <c r="CT106" s="947" t="str">
        <f t="shared" si="4824"/>
        <v/>
      </c>
      <c r="CU106" s="352"/>
      <c r="CV106" s="72"/>
      <c r="CW106" s="351"/>
      <c r="CX106" s="345" t="str">
        <f t="shared" si="4822"/>
        <v/>
      </c>
      <c r="CY106" s="344"/>
      <c r="CZ106" s="947" t="str">
        <f t="shared" si="4825"/>
        <v/>
      </c>
      <c r="DA106" s="352"/>
      <c r="DB106" s="72"/>
      <c r="DC106" s="351"/>
      <c r="DD106" s="345" t="str">
        <f t="shared" si="4822"/>
        <v/>
      </c>
      <c r="DE106" s="344"/>
      <c r="DF106" s="947" t="str">
        <f t="shared" si="4826"/>
        <v/>
      </c>
      <c r="DG106" s="352"/>
      <c r="DH106" s="72"/>
      <c r="DI106" s="351"/>
      <c r="DJ106" s="345" t="str">
        <f t="shared" si="4822"/>
        <v/>
      </c>
      <c r="DK106" s="344"/>
      <c r="DL106" s="947" t="str">
        <f t="shared" si="4827"/>
        <v/>
      </c>
      <c r="DM106" s="352"/>
      <c r="DN106" s="72"/>
      <c r="DO106" s="351"/>
      <c r="DP106" s="345" t="str">
        <f t="shared" si="4822"/>
        <v/>
      </c>
      <c r="DQ106" s="344"/>
      <c r="DR106" s="947" t="str">
        <f t="shared" si="4828"/>
        <v/>
      </c>
      <c r="DS106" s="352"/>
      <c r="DT106" s="72"/>
      <c r="DU106" s="351"/>
      <c r="DV106" s="345" t="str">
        <f t="shared" si="4822"/>
        <v/>
      </c>
      <c r="DW106" s="344"/>
      <c r="DX106" s="947" t="str">
        <f t="shared" si="4829"/>
        <v/>
      </c>
      <c r="DY106" s="352"/>
      <c r="DZ106" s="72"/>
      <c r="EA106" s="351"/>
      <c r="EB106" s="345" t="str">
        <f t="shared" si="4822"/>
        <v/>
      </c>
      <c r="EC106" s="344"/>
      <c r="ED106" s="947" t="str">
        <f t="shared" si="4830"/>
        <v/>
      </c>
      <c r="EE106" s="352"/>
      <c r="EF106" s="72"/>
      <c r="EG106" s="351"/>
      <c r="EH106" s="345" t="str">
        <f t="shared" si="4822"/>
        <v/>
      </c>
      <c r="EI106" s="344"/>
      <c r="EJ106" s="947" t="str">
        <f t="shared" si="4831"/>
        <v/>
      </c>
      <c r="EK106" s="352"/>
      <c r="EL106" s="72"/>
      <c r="EM106" s="351"/>
      <c r="EN106" s="345" t="str">
        <f t="shared" si="4822"/>
        <v/>
      </c>
      <c r="EO106" s="344"/>
      <c r="EP106" s="947" t="str">
        <f t="shared" si="4832"/>
        <v/>
      </c>
      <c r="EQ106" s="352"/>
      <c r="ER106" s="72"/>
      <c r="ES106" s="351"/>
      <c r="ET106" s="345" t="str">
        <f t="shared" si="4822"/>
        <v/>
      </c>
      <c r="EU106" s="344"/>
      <c r="EV106" s="947" t="str">
        <f t="shared" si="4833"/>
        <v/>
      </c>
      <c r="EW106" s="352"/>
      <c r="EX106" s="72"/>
      <c r="EY106" s="351"/>
      <c r="EZ106" s="345" t="str">
        <f t="shared" si="4834"/>
        <v/>
      </c>
      <c r="FA106" s="344"/>
      <c r="FB106" s="947" t="str">
        <f t="shared" si="4835"/>
        <v/>
      </c>
      <c r="FC106" s="352"/>
      <c r="FD106" s="72"/>
      <c r="FE106" s="351"/>
      <c r="FF106" s="345" t="str">
        <f t="shared" si="4834"/>
        <v/>
      </c>
      <c r="FG106" s="344"/>
      <c r="FH106" s="947" t="str">
        <f t="shared" si="4836"/>
        <v/>
      </c>
      <c r="FI106" s="352"/>
      <c r="FJ106" s="72"/>
      <c r="FK106" s="351"/>
      <c r="FL106" s="345" t="str">
        <f t="shared" si="4834"/>
        <v/>
      </c>
      <c r="FM106" s="344"/>
      <c r="FN106" s="947" t="str">
        <f t="shared" si="4837"/>
        <v/>
      </c>
      <c r="FO106" s="352"/>
      <c r="FP106" s="72"/>
      <c r="FQ106" s="351"/>
      <c r="FR106" s="345" t="str">
        <f t="shared" si="4834"/>
        <v/>
      </c>
      <c r="FS106" s="344"/>
      <c r="FT106" s="947" t="str">
        <f t="shared" si="4838"/>
        <v/>
      </c>
      <c r="FU106" s="352"/>
      <c r="FV106" s="72"/>
      <c r="FW106" s="351"/>
      <c r="FX106" s="345" t="str">
        <f t="shared" si="4834"/>
        <v/>
      </c>
      <c r="FY106" s="344"/>
      <c r="FZ106" s="947" t="str">
        <f t="shared" si="4839"/>
        <v/>
      </c>
      <c r="GA106" s="352"/>
      <c r="GB106" s="72"/>
      <c r="GC106" s="351"/>
      <c r="GD106" s="345" t="str">
        <f t="shared" si="4834"/>
        <v/>
      </c>
      <c r="GE106" s="344"/>
      <c r="GF106" s="947" t="str">
        <f t="shared" si="4840"/>
        <v/>
      </c>
      <c r="GG106" s="352"/>
      <c r="GH106" s="72"/>
      <c r="GI106" s="351"/>
      <c r="GJ106" s="345" t="str">
        <f t="shared" si="4834"/>
        <v/>
      </c>
      <c r="GK106" s="344"/>
      <c r="GL106" s="947" t="str">
        <f t="shared" si="4841"/>
        <v/>
      </c>
      <c r="GM106" s="352"/>
      <c r="GN106" s="72"/>
      <c r="GO106" s="351"/>
      <c r="GP106" s="345" t="str">
        <f t="shared" si="4834"/>
        <v/>
      </c>
      <c r="GQ106" s="344"/>
      <c r="GR106" s="947" t="str">
        <f t="shared" si="4842"/>
        <v/>
      </c>
      <c r="GS106" s="352"/>
      <c r="GT106" s="72"/>
      <c r="GU106" s="351"/>
      <c r="GV106" s="345" t="str">
        <f t="shared" si="4834"/>
        <v/>
      </c>
      <c r="GW106" s="344"/>
      <c r="GX106" s="947" t="str">
        <f t="shared" si="4843"/>
        <v/>
      </c>
      <c r="GY106" s="352"/>
      <c r="GZ106" s="72"/>
      <c r="HA106" s="351"/>
      <c r="HB106" s="345" t="str">
        <f t="shared" si="4834"/>
        <v/>
      </c>
      <c r="HC106" s="344"/>
      <c r="HD106" s="947" t="str">
        <f t="shared" si="4844"/>
        <v/>
      </c>
      <c r="HE106" s="352"/>
      <c r="HF106" s="72"/>
      <c r="HG106" s="351"/>
      <c r="HH106" s="345" t="str">
        <f t="shared" si="4834"/>
        <v/>
      </c>
      <c r="HI106" s="344"/>
      <c r="HJ106" s="947" t="str">
        <f t="shared" si="4845"/>
        <v/>
      </c>
      <c r="HK106" s="352"/>
      <c r="HL106" s="72"/>
      <c r="HM106" s="351"/>
      <c r="HN106" s="345" t="str">
        <f t="shared" si="4846"/>
        <v/>
      </c>
      <c r="HO106" s="344"/>
      <c r="HP106" s="947" t="str">
        <f t="shared" si="4847"/>
        <v/>
      </c>
      <c r="HQ106" s="352"/>
      <c r="HR106" s="72"/>
      <c r="HS106" s="351"/>
      <c r="HT106" s="345" t="str">
        <f t="shared" si="4846"/>
        <v/>
      </c>
      <c r="HU106" s="344"/>
      <c r="HV106" s="947" t="str">
        <f t="shared" si="4848"/>
        <v/>
      </c>
      <c r="HW106" s="352"/>
      <c r="HX106" s="72"/>
      <c r="HY106" s="351"/>
      <c r="HZ106" s="345" t="str">
        <f t="shared" si="4846"/>
        <v/>
      </c>
      <c r="IA106" s="344"/>
      <c r="IB106" s="947" t="str">
        <f t="shared" si="4849"/>
        <v/>
      </c>
      <c r="IC106" s="352"/>
      <c r="ID106" s="72"/>
      <c r="IE106" s="351"/>
      <c r="IF106" s="345" t="str">
        <f t="shared" si="4846"/>
        <v/>
      </c>
      <c r="IG106" s="344"/>
      <c r="IH106" s="947" t="str">
        <f t="shared" si="4850"/>
        <v/>
      </c>
      <c r="II106" s="352"/>
      <c r="IJ106" s="72"/>
      <c r="IK106" s="351"/>
      <c r="IL106" s="345" t="str">
        <f t="shared" si="4846"/>
        <v/>
      </c>
      <c r="IM106" s="344"/>
      <c r="IN106" s="947" t="str">
        <f t="shared" si="4851"/>
        <v/>
      </c>
      <c r="IO106" s="352"/>
      <c r="IP106" s="72"/>
      <c r="IQ106" s="351"/>
      <c r="IR106" s="345" t="str">
        <f t="shared" si="4846"/>
        <v/>
      </c>
      <c r="IS106" s="344"/>
      <c r="IT106" s="947" t="str">
        <f t="shared" si="4852"/>
        <v/>
      </c>
      <c r="IU106" s="352"/>
      <c r="IV106" s="72"/>
      <c r="IW106" s="351"/>
      <c r="IX106" s="345" t="str">
        <f t="shared" si="4846"/>
        <v/>
      </c>
      <c r="IY106" s="344"/>
      <c r="IZ106" s="947" t="str">
        <f t="shared" si="4853"/>
        <v/>
      </c>
      <c r="JA106" s="352"/>
      <c r="JB106" s="72"/>
      <c r="JC106" s="351"/>
      <c r="JD106" s="345" t="str">
        <f t="shared" si="4846"/>
        <v/>
      </c>
      <c r="JE106" s="344"/>
      <c r="JF106" s="947" t="str">
        <f t="shared" si="4854"/>
        <v/>
      </c>
      <c r="JG106" s="352"/>
      <c r="JH106" s="72"/>
      <c r="JI106" s="351"/>
      <c r="JJ106" s="345" t="str">
        <f t="shared" si="4846"/>
        <v/>
      </c>
      <c r="JK106" s="344"/>
      <c r="JL106" s="947" t="str">
        <f t="shared" si="4855"/>
        <v/>
      </c>
      <c r="JM106" s="353"/>
      <c r="JO106" s="351"/>
      <c r="JP106" s="345" t="str">
        <f t="shared" si="4846"/>
        <v/>
      </c>
      <c r="JQ106" s="344"/>
      <c r="JR106" s="947" t="str">
        <f t="shared" si="4856"/>
        <v/>
      </c>
      <c r="JS106" s="353"/>
      <c r="JU106" s="351"/>
      <c r="JV106" s="345" t="str">
        <f t="shared" si="4846"/>
        <v/>
      </c>
      <c r="JW106" s="344"/>
      <c r="JX106" s="947" t="str">
        <f t="shared" si="4857"/>
        <v/>
      </c>
      <c r="JY106" s="353"/>
      <c r="KA106" s="351"/>
      <c r="KB106" s="345" t="str">
        <f t="shared" si="4858"/>
        <v/>
      </c>
      <c r="KC106" s="344"/>
      <c r="KD106" s="947" t="str">
        <f t="shared" si="4859"/>
        <v/>
      </c>
      <c r="KE106" s="353"/>
      <c r="KG106" s="351"/>
      <c r="KH106" s="345" t="str">
        <f t="shared" si="4858"/>
        <v/>
      </c>
      <c r="KI106" s="344"/>
      <c r="KJ106" s="947" t="str">
        <f t="shared" si="4860"/>
        <v/>
      </c>
      <c r="KK106" s="353"/>
      <c r="KM106" s="351"/>
      <c r="KN106" s="345" t="str">
        <f t="shared" si="4858"/>
        <v/>
      </c>
      <c r="KO106" s="344"/>
      <c r="KP106" s="947" t="str">
        <f t="shared" si="4861"/>
        <v/>
      </c>
      <c r="KQ106" s="353"/>
      <c r="KS106" s="351"/>
      <c r="KT106" s="345" t="str">
        <f t="shared" si="4858"/>
        <v/>
      </c>
      <c r="KU106" s="344"/>
      <c r="KV106" s="947" t="str">
        <f t="shared" si="4862"/>
        <v/>
      </c>
      <c r="KW106" s="353"/>
      <c r="KY106" s="351"/>
      <c r="KZ106" s="345" t="str">
        <f t="shared" si="4858"/>
        <v/>
      </c>
      <c r="LA106" s="344"/>
      <c r="LB106" s="947" t="str">
        <f t="shared" si="4863"/>
        <v/>
      </c>
      <c r="LC106" s="353"/>
    </row>
    <row r="107" spans="1:315" s="71" customFormat="1" x14ac:dyDescent="0.2">
      <c r="A107" s="62"/>
      <c r="B107" s="62"/>
      <c r="C107" s="62" t="str">
        <f t="shared" si="4864"/>
        <v/>
      </c>
      <c r="D107" s="62"/>
      <c r="E107" s="62"/>
      <c r="F107" s="62" t="s">
        <v>77</v>
      </c>
      <c r="G107" s="114"/>
      <c r="I107" s="71" t="s">
        <v>240</v>
      </c>
      <c r="K107" s="116"/>
      <c r="L107" s="386">
        <v>460000</v>
      </c>
      <c r="M107" s="937"/>
      <c r="N107" s="387"/>
      <c r="O107" s="388"/>
      <c r="P107" s="389"/>
      <c r="Q107" s="296"/>
      <c r="R107" s="345" t="str">
        <f t="shared" si="4808"/>
        <v/>
      </c>
      <c r="S107" s="572"/>
      <c r="T107" s="945">
        <f t="shared" si="4809"/>
        <v>0</v>
      </c>
      <c r="U107" s="350"/>
      <c r="V107" s="389"/>
      <c r="W107" s="296"/>
      <c r="X107" s="345" t="str">
        <f t="shared" si="4810"/>
        <v/>
      </c>
      <c r="Y107" s="572"/>
      <c r="Z107" s="945">
        <f t="shared" si="4811"/>
        <v>0</v>
      </c>
      <c r="AA107" s="350"/>
      <c r="AB107" s="389"/>
      <c r="AC107" s="296"/>
      <c r="AD107" s="345" t="str">
        <f t="shared" si="4810"/>
        <v/>
      </c>
      <c r="AE107" s="572"/>
      <c r="AF107" s="953">
        <f t="shared" si="4812"/>
        <v>0</v>
      </c>
      <c r="AG107" s="350"/>
      <c r="AH107" s="389"/>
      <c r="AI107" s="296"/>
      <c r="AJ107" s="345" t="str">
        <f t="shared" si="4810"/>
        <v/>
      </c>
      <c r="AK107" s="850"/>
      <c r="AL107" s="945" t="str">
        <f t="shared" si="4813"/>
        <v/>
      </c>
      <c r="AM107" s="350"/>
      <c r="AN107" s="389"/>
      <c r="AO107" s="296"/>
      <c r="AP107" s="345" t="str">
        <f t="shared" si="4810"/>
        <v/>
      </c>
      <c r="AQ107" s="850"/>
      <c r="AR107" s="945" t="str">
        <f t="shared" si="4814"/>
        <v/>
      </c>
      <c r="AS107" s="350"/>
      <c r="AT107" s="389"/>
      <c r="AU107" s="296"/>
      <c r="AV107" s="345" t="str">
        <f t="shared" si="4810"/>
        <v/>
      </c>
      <c r="AW107" s="850"/>
      <c r="AX107" s="945" t="str">
        <f t="shared" si="4815"/>
        <v/>
      </c>
      <c r="AY107" s="350"/>
      <c r="AZ107" s="389"/>
      <c r="BA107" s="296"/>
      <c r="BB107" s="345" t="str">
        <f t="shared" si="4810"/>
        <v/>
      </c>
      <c r="BC107" s="850"/>
      <c r="BD107" s="945" t="str">
        <f t="shared" si="4816"/>
        <v/>
      </c>
      <c r="BE107" s="350"/>
      <c r="BF107" s="389"/>
      <c r="BG107" s="296"/>
      <c r="BH107" s="345" t="str">
        <f t="shared" si="4810"/>
        <v/>
      </c>
      <c r="BI107" s="850"/>
      <c r="BJ107" s="945" t="str">
        <f t="shared" si="4817"/>
        <v/>
      </c>
      <c r="BK107" s="350"/>
      <c r="BL107" s="389"/>
      <c r="BM107" s="296"/>
      <c r="BN107" s="345" t="str">
        <f t="shared" si="4810"/>
        <v/>
      </c>
      <c r="BO107" s="850"/>
      <c r="BP107" s="945" t="str">
        <f t="shared" si="4818"/>
        <v/>
      </c>
      <c r="BQ107" s="350"/>
      <c r="BR107" s="389"/>
      <c r="BS107" s="296"/>
      <c r="BT107" s="345" t="str">
        <f t="shared" si="4810"/>
        <v/>
      </c>
      <c r="BU107" s="850"/>
      <c r="BV107" s="945" t="str">
        <f t="shared" si="4819"/>
        <v/>
      </c>
      <c r="BW107" s="350"/>
      <c r="BX107" s="72"/>
      <c r="BY107" s="351"/>
      <c r="BZ107" s="345" t="str">
        <f t="shared" si="4810"/>
        <v/>
      </c>
      <c r="CA107" s="344"/>
      <c r="CB107" s="947" t="str">
        <f t="shared" si="4820"/>
        <v/>
      </c>
      <c r="CC107" s="352"/>
      <c r="CD107" s="72"/>
      <c r="CE107" s="351"/>
      <c r="CF107" s="345" t="str">
        <f t="shared" si="4810"/>
        <v/>
      </c>
      <c r="CG107" s="344"/>
      <c r="CH107" s="947" t="str">
        <f t="shared" si="4821"/>
        <v/>
      </c>
      <c r="CI107" s="352"/>
      <c r="CJ107" s="72"/>
      <c r="CK107" s="351"/>
      <c r="CL107" s="345" t="str">
        <f t="shared" si="4822"/>
        <v/>
      </c>
      <c r="CM107" s="344"/>
      <c r="CN107" s="947" t="str">
        <f t="shared" si="4823"/>
        <v/>
      </c>
      <c r="CO107" s="352"/>
      <c r="CP107" s="72"/>
      <c r="CQ107" s="351"/>
      <c r="CR107" s="345" t="str">
        <f t="shared" si="4822"/>
        <v/>
      </c>
      <c r="CS107" s="344"/>
      <c r="CT107" s="947" t="str">
        <f t="shared" si="4824"/>
        <v/>
      </c>
      <c r="CU107" s="352"/>
      <c r="CV107" s="72"/>
      <c r="CW107" s="351"/>
      <c r="CX107" s="345" t="str">
        <f t="shared" si="4822"/>
        <v/>
      </c>
      <c r="CY107" s="344"/>
      <c r="CZ107" s="947" t="str">
        <f t="shared" si="4825"/>
        <v/>
      </c>
      <c r="DA107" s="352"/>
      <c r="DB107" s="72"/>
      <c r="DC107" s="351"/>
      <c r="DD107" s="345" t="str">
        <f t="shared" si="4822"/>
        <v/>
      </c>
      <c r="DE107" s="344"/>
      <c r="DF107" s="947" t="str">
        <f t="shared" si="4826"/>
        <v/>
      </c>
      <c r="DG107" s="352"/>
      <c r="DH107" s="72"/>
      <c r="DI107" s="351"/>
      <c r="DJ107" s="345" t="str">
        <f t="shared" si="4822"/>
        <v/>
      </c>
      <c r="DK107" s="344"/>
      <c r="DL107" s="947" t="str">
        <f t="shared" si="4827"/>
        <v/>
      </c>
      <c r="DM107" s="352"/>
      <c r="DN107" s="72"/>
      <c r="DO107" s="351"/>
      <c r="DP107" s="345" t="str">
        <f t="shared" si="4822"/>
        <v/>
      </c>
      <c r="DQ107" s="344"/>
      <c r="DR107" s="947" t="str">
        <f t="shared" si="4828"/>
        <v/>
      </c>
      <c r="DS107" s="352"/>
      <c r="DT107" s="72"/>
      <c r="DU107" s="351"/>
      <c r="DV107" s="345" t="str">
        <f t="shared" si="4822"/>
        <v/>
      </c>
      <c r="DW107" s="344"/>
      <c r="DX107" s="947" t="str">
        <f t="shared" si="4829"/>
        <v/>
      </c>
      <c r="DY107" s="352"/>
      <c r="DZ107" s="72"/>
      <c r="EA107" s="351"/>
      <c r="EB107" s="345" t="str">
        <f t="shared" si="4822"/>
        <v/>
      </c>
      <c r="EC107" s="344"/>
      <c r="ED107" s="947" t="str">
        <f t="shared" si="4830"/>
        <v/>
      </c>
      <c r="EE107" s="352"/>
      <c r="EF107" s="72"/>
      <c r="EG107" s="351"/>
      <c r="EH107" s="345" t="str">
        <f t="shared" si="4822"/>
        <v/>
      </c>
      <c r="EI107" s="344"/>
      <c r="EJ107" s="947" t="str">
        <f t="shared" si="4831"/>
        <v/>
      </c>
      <c r="EK107" s="352"/>
      <c r="EL107" s="72"/>
      <c r="EM107" s="351"/>
      <c r="EN107" s="345" t="str">
        <f t="shared" si="4822"/>
        <v/>
      </c>
      <c r="EO107" s="344"/>
      <c r="EP107" s="947" t="str">
        <f t="shared" si="4832"/>
        <v/>
      </c>
      <c r="EQ107" s="352"/>
      <c r="ER107" s="72"/>
      <c r="ES107" s="351"/>
      <c r="ET107" s="345" t="str">
        <f t="shared" si="4822"/>
        <v/>
      </c>
      <c r="EU107" s="344"/>
      <c r="EV107" s="947" t="str">
        <f t="shared" si="4833"/>
        <v/>
      </c>
      <c r="EW107" s="352"/>
      <c r="EX107" s="72"/>
      <c r="EY107" s="351"/>
      <c r="EZ107" s="345" t="str">
        <f t="shared" si="4834"/>
        <v/>
      </c>
      <c r="FA107" s="344"/>
      <c r="FB107" s="947" t="str">
        <f t="shared" si="4835"/>
        <v/>
      </c>
      <c r="FC107" s="352"/>
      <c r="FD107" s="72"/>
      <c r="FE107" s="351"/>
      <c r="FF107" s="345" t="str">
        <f t="shared" si="4834"/>
        <v/>
      </c>
      <c r="FG107" s="344"/>
      <c r="FH107" s="947" t="str">
        <f t="shared" si="4836"/>
        <v/>
      </c>
      <c r="FI107" s="352"/>
      <c r="FJ107" s="72"/>
      <c r="FK107" s="351"/>
      <c r="FL107" s="345" t="str">
        <f t="shared" si="4834"/>
        <v/>
      </c>
      <c r="FM107" s="344"/>
      <c r="FN107" s="947" t="str">
        <f t="shared" si="4837"/>
        <v/>
      </c>
      <c r="FO107" s="352"/>
      <c r="FP107" s="72"/>
      <c r="FQ107" s="351"/>
      <c r="FR107" s="345" t="str">
        <f t="shared" si="4834"/>
        <v/>
      </c>
      <c r="FS107" s="344"/>
      <c r="FT107" s="947" t="str">
        <f t="shared" si="4838"/>
        <v/>
      </c>
      <c r="FU107" s="352"/>
      <c r="FV107" s="72"/>
      <c r="FW107" s="351"/>
      <c r="FX107" s="345" t="str">
        <f t="shared" si="4834"/>
        <v/>
      </c>
      <c r="FY107" s="344"/>
      <c r="FZ107" s="947" t="str">
        <f t="shared" si="4839"/>
        <v/>
      </c>
      <c r="GA107" s="352"/>
      <c r="GB107" s="72"/>
      <c r="GC107" s="351"/>
      <c r="GD107" s="345" t="str">
        <f t="shared" si="4834"/>
        <v/>
      </c>
      <c r="GE107" s="344"/>
      <c r="GF107" s="947" t="str">
        <f t="shared" si="4840"/>
        <v/>
      </c>
      <c r="GG107" s="352"/>
      <c r="GH107" s="72"/>
      <c r="GI107" s="351"/>
      <c r="GJ107" s="345" t="str">
        <f t="shared" si="4834"/>
        <v/>
      </c>
      <c r="GK107" s="344"/>
      <c r="GL107" s="947" t="str">
        <f t="shared" si="4841"/>
        <v/>
      </c>
      <c r="GM107" s="352"/>
      <c r="GN107" s="72"/>
      <c r="GO107" s="351"/>
      <c r="GP107" s="345" t="str">
        <f t="shared" si="4834"/>
        <v/>
      </c>
      <c r="GQ107" s="344"/>
      <c r="GR107" s="947" t="str">
        <f t="shared" si="4842"/>
        <v/>
      </c>
      <c r="GS107" s="352"/>
      <c r="GT107" s="72"/>
      <c r="GU107" s="351"/>
      <c r="GV107" s="345" t="str">
        <f t="shared" si="4834"/>
        <v/>
      </c>
      <c r="GW107" s="344"/>
      <c r="GX107" s="947" t="str">
        <f t="shared" si="4843"/>
        <v/>
      </c>
      <c r="GY107" s="352"/>
      <c r="GZ107" s="72"/>
      <c r="HA107" s="351"/>
      <c r="HB107" s="345" t="str">
        <f t="shared" si="4834"/>
        <v/>
      </c>
      <c r="HC107" s="344"/>
      <c r="HD107" s="947" t="str">
        <f t="shared" si="4844"/>
        <v/>
      </c>
      <c r="HE107" s="352"/>
      <c r="HF107" s="72"/>
      <c r="HG107" s="351"/>
      <c r="HH107" s="345" t="str">
        <f t="shared" si="4834"/>
        <v/>
      </c>
      <c r="HI107" s="344"/>
      <c r="HJ107" s="947" t="str">
        <f t="shared" si="4845"/>
        <v/>
      </c>
      <c r="HK107" s="352"/>
      <c r="HL107" s="72"/>
      <c r="HM107" s="351"/>
      <c r="HN107" s="345" t="str">
        <f t="shared" si="4846"/>
        <v/>
      </c>
      <c r="HO107" s="344"/>
      <c r="HP107" s="947" t="str">
        <f t="shared" si="4847"/>
        <v/>
      </c>
      <c r="HQ107" s="352"/>
      <c r="HR107" s="72"/>
      <c r="HS107" s="351"/>
      <c r="HT107" s="345" t="str">
        <f t="shared" si="4846"/>
        <v/>
      </c>
      <c r="HU107" s="344"/>
      <c r="HV107" s="947" t="str">
        <f t="shared" si="4848"/>
        <v/>
      </c>
      <c r="HW107" s="352"/>
      <c r="HX107" s="72"/>
      <c r="HY107" s="351"/>
      <c r="HZ107" s="345" t="str">
        <f t="shared" si="4846"/>
        <v/>
      </c>
      <c r="IA107" s="344"/>
      <c r="IB107" s="947" t="str">
        <f t="shared" si="4849"/>
        <v/>
      </c>
      <c r="IC107" s="352"/>
      <c r="ID107" s="72"/>
      <c r="IE107" s="351"/>
      <c r="IF107" s="345" t="str">
        <f t="shared" si="4846"/>
        <v/>
      </c>
      <c r="IG107" s="344"/>
      <c r="IH107" s="947" t="str">
        <f t="shared" si="4850"/>
        <v/>
      </c>
      <c r="II107" s="352"/>
      <c r="IJ107" s="72"/>
      <c r="IK107" s="351"/>
      <c r="IL107" s="345" t="str">
        <f t="shared" si="4846"/>
        <v/>
      </c>
      <c r="IM107" s="344"/>
      <c r="IN107" s="947" t="str">
        <f t="shared" si="4851"/>
        <v/>
      </c>
      <c r="IO107" s="352"/>
      <c r="IP107" s="72"/>
      <c r="IQ107" s="351"/>
      <c r="IR107" s="345" t="str">
        <f t="shared" si="4846"/>
        <v/>
      </c>
      <c r="IS107" s="344"/>
      <c r="IT107" s="947" t="str">
        <f t="shared" si="4852"/>
        <v/>
      </c>
      <c r="IU107" s="352"/>
      <c r="IV107" s="72"/>
      <c r="IW107" s="351"/>
      <c r="IX107" s="345" t="str">
        <f t="shared" si="4846"/>
        <v/>
      </c>
      <c r="IY107" s="344"/>
      <c r="IZ107" s="947" t="str">
        <f t="shared" si="4853"/>
        <v/>
      </c>
      <c r="JA107" s="352"/>
      <c r="JB107" s="72"/>
      <c r="JC107" s="351"/>
      <c r="JD107" s="345" t="str">
        <f t="shared" si="4846"/>
        <v/>
      </c>
      <c r="JE107" s="344"/>
      <c r="JF107" s="947" t="str">
        <f t="shared" si="4854"/>
        <v/>
      </c>
      <c r="JG107" s="352"/>
      <c r="JH107" s="72"/>
      <c r="JI107" s="351"/>
      <c r="JJ107" s="345" t="str">
        <f t="shared" si="4846"/>
        <v/>
      </c>
      <c r="JK107" s="344"/>
      <c r="JL107" s="947" t="str">
        <f t="shared" si="4855"/>
        <v/>
      </c>
      <c r="JM107" s="353"/>
      <c r="JO107" s="351"/>
      <c r="JP107" s="345" t="str">
        <f t="shared" si="4846"/>
        <v/>
      </c>
      <c r="JQ107" s="344"/>
      <c r="JR107" s="947" t="str">
        <f t="shared" si="4856"/>
        <v/>
      </c>
      <c r="JS107" s="353"/>
      <c r="JU107" s="351"/>
      <c r="JV107" s="345" t="str">
        <f t="shared" si="4846"/>
        <v/>
      </c>
      <c r="JW107" s="344"/>
      <c r="JX107" s="947" t="str">
        <f t="shared" si="4857"/>
        <v/>
      </c>
      <c r="JY107" s="353"/>
      <c r="KA107" s="351"/>
      <c r="KB107" s="345" t="str">
        <f t="shared" si="4858"/>
        <v/>
      </c>
      <c r="KC107" s="344"/>
      <c r="KD107" s="947" t="str">
        <f t="shared" si="4859"/>
        <v/>
      </c>
      <c r="KE107" s="353"/>
      <c r="KG107" s="351"/>
      <c r="KH107" s="345" t="str">
        <f t="shared" si="4858"/>
        <v/>
      </c>
      <c r="KI107" s="344"/>
      <c r="KJ107" s="947" t="str">
        <f t="shared" si="4860"/>
        <v/>
      </c>
      <c r="KK107" s="353"/>
      <c r="KM107" s="351"/>
      <c r="KN107" s="345" t="str">
        <f t="shared" si="4858"/>
        <v/>
      </c>
      <c r="KO107" s="344"/>
      <c r="KP107" s="947" t="str">
        <f t="shared" si="4861"/>
        <v/>
      </c>
      <c r="KQ107" s="353"/>
      <c r="KS107" s="351"/>
      <c r="KT107" s="345" t="str">
        <f t="shared" si="4858"/>
        <v/>
      </c>
      <c r="KU107" s="344"/>
      <c r="KV107" s="947" t="str">
        <f t="shared" si="4862"/>
        <v/>
      </c>
      <c r="KW107" s="353"/>
      <c r="KY107" s="351"/>
      <c r="KZ107" s="345" t="str">
        <f t="shared" si="4858"/>
        <v/>
      </c>
      <c r="LA107" s="344"/>
      <c r="LB107" s="947" t="str">
        <f t="shared" si="4863"/>
        <v/>
      </c>
      <c r="LC107" s="353"/>
    </row>
    <row r="108" spans="1:315" s="71" customFormat="1" x14ac:dyDescent="0.2">
      <c r="A108" s="62"/>
      <c r="B108" s="62"/>
      <c r="C108" s="62" t="str">
        <f t="shared" si="4864"/>
        <v/>
      </c>
      <c r="D108" s="62"/>
      <c r="E108" s="62"/>
      <c r="F108" s="62" t="s">
        <v>77</v>
      </c>
      <c r="G108" s="114"/>
      <c r="I108" s="71" t="s">
        <v>15</v>
      </c>
      <c r="K108" s="116"/>
      <c r="L108" s="386">
        <v>700000</v>
      </c>
      <c r="M108" s="937"/>
      <c r="N108" s="387"/>
      <c r="O108" s="388"/>
      <c r="P108" s="389"/>
      <c r="Q108" s="296"/>
      <c r="R108" s="345" t="str">
        <f t="shared" si="4808"/>
        <v/>
      </c>
      <c r="S108" s="572"/>
      <c r="T108" s="945">
        <f t="shared" si="4809"/>
        <v>0</v>
      </c>
      <c r="U108" s="350"/>
      <c r="V108" s="389"/>
      <c r="W108" s="296"/>
      <c r="X108" s="345" t="str">
        <f t="shared" si="4810"/>
        <v/>
      </c>
      <c r="Y108" s="572"/>
      <c r="Z108" s="945">
        <f t="shared" si="4811"/>
        <v>0</v>
      </c>
      <c r="AA108" s="350"/>
      <c r="AB108" s="389"/>
      <c r="AC108" s="296"/>
      <c r="AD108" s="345" t="str">
        <f t="shared" si="4810"/>
        <v/>
      </c>
      <c r="AE108" s="572"/>
      <c r="AF108" s="953">
        <f t="shared" si="4812"/>
        <v>0</v>
      </c>
      <c r="AG108" s="350"/>
      <c r="AH108" s="389"/>
      <c r="AI108" s="296"/>
      <c r="AJ108" s="345" t="str">
        <f t="shared" si="4810"/>
        <v/>
      </c>
      <c r="AK108" s="850"/>
      <c r="AL108" s="945" t="str">
        <f t="shared" si="4813"/>
        <v/>
      </c>
      <c r="AM108" s="350"/>
      <c r="AN108" s="389"/>
      <c r="AO108" s="296"/>
      <c r="AP108" s="345" t="str">
        <f t="shared" si="4810"/>
        <v/>
      </c>
      <c r="AQ108" s="850"/>
      <c r="AR108" s="945" t="str">
        <f t="shared" si="4814"/>
        <v/>
      </c>
      <c r="AS108" s="350"/>
      <c r="AT108" s="389"/>
      <c r="AU108" s="296"/>
      <c r="AV108" s="345" t="str">
        <f t="shared" si="4810"/>
        <v/>
      </c>
      <c r="AW108" s="850"/>
      <c r="AX108" s="945" t="str">
        <f t="shared" si="4815"/>
        <v/>
      </c>
      <c r="AY108" s="350"/>
      <c r="AZ108" s="389"/>
      <c r="BA108" s="296"/>
      <c r="BB108" s="345" t="str">
        <f t="shared" si="4810"/>
        <v/>
      </c>
      <c r="BC108" s="850"/>
      <c r="BD108" s="945" t="str">
        <f t="shared" si="4816"/>
        <v/>
      </c>
      <c r="BE108" s="350"/>
      <c r="BF108" s="389"/>
      <c r="BG108" s="296"/>
      <c r="BH108" s="345" t="str">
        <f t="shared" si="4810"/>
        <v/>
      </c>
      <c r="BI108" s="850"/>
      <c r="BJ108" s="945" t="str">
        <f t="shared" si="4817"/>
        <v/>
      </c>
      <c r="BK108" s="350"/>
      <c r="BL108" s="389"/>
      <c r="BM108" s="296"/>
      <c r="BN108" s="345" t="str">
        <f t="shared" si="4810"/>
        <v/>
      </c>
      <c r="BO108" s="850"/>
      <c r="BP108" s="945" t="str">
        <f t="shared" si="4818"/>
        <v/>
      </c>
      <c r="BQ108" s="350"/>
      <c r="BR108" s="389"/>
      <c r="BS108" s="296"/>
      <c r="BT108" s="345" t="str">
        <f t="shared" si="4810"/>
        <v/>
      </c>
      <c r="BU108" s="850"/>
      <c r="BV108" s="945" t="str">
        <f t="shared" si="4819"/>
        <v/>
      </c>
      <c r="BW108" s="350"/>
      <c r="BX108" s="72"/>
      <c r="BY108" s="351"/>
      <c r="BZ108" s="345" t="str">
        <f t="shared" si="4810"/>
        <v/>
      </c>
      <c r="CA108" s="344"/>
      <c r="CB108" s="947" t="str">
        <f t="shared" si="4820"/>
        <v/>
      </c>
      <c r="CC108" s="352"/>
      <c r="CD108" s="72"/>
      <c r="CE108" s="351"/>
      <c r="CF108" s="345" t="str">
        <f t="shared" si="4810"/>
        <v/>
      </c>
      <c r="CG108" s="344"/>
      <c r="CH108" s="947" t="str">
        <f t="shared" si="4821"/>
        <v/>
      </c>
      <c r="CI108" s="352"/>
      <c r="CJ108" s="72"/>
      <c r="CK108" s="351"/>
      <c r="CL108" s="345" t="str">
        <f t="shared" si="4822"/>
        <v/>
      </c>
      <c r="CM108" s="344"/>
      <c r="CN108" s="947" t="str">
        <f t="shared" si="4823"/>
        <v/>
      </c>
      <c r="CO108" s="352"/>
      <c r="CP108" s="72"/>
      <c r="CQ108" s="351"/>
      <c r="CR108" s="345" t="str">
        <f t="shared" si="4822"/>
        <v/>
      </c>
      <c r="CS108" s="344"/>
      <c r="CT108" s="947" t="str">
        <f t="shared" si="4824"/>
        <v/>
      </c>
      <c r="CU108" s="352"/>
      <c r="CV108" s="72"/>
      <c r="CW108" s="351"/>
      <c r="CX108" s="345" t="str">
        <f t="shared" si="4822"/>
        <v/>
      </c>
      <c r="CY108" s="344"/>
      <c r="CZ108" s="947" t="str">
        <f t="shared" si="4825"/>
        <v/>
      </c>
      <c r="DA108" s="352"/>
      <c r="DB108" s="72"/>
      <c r="DC108" s="351"/>
      <c r="DD108" s="345" t="str">
        <f t="shared" si="4822"/>
        <v/>
      </c>
      <c r="DE108" s="344"/>
      <c r="DF108" s="947" t="str">
        <f t="shared" si="4826"/>
        <v/>
      </c>
      <c r="DG108" s="352"/>
      <c r="DH108" s="72"/>
      <c r="DI108" s="351"/>
      <c r="DJ108" s="345" t="str">
        <f t="shared" si="4822"/>
        <v/>
      </c>
      <c r="DK108" s="344"/>
      <c r="DL108" s="947" t="str">
        <f t="shared" si="4827"/>
        <v/>
      </c>
      <c r="DM108" s="352"/>
      <c r="DN108" s="72"/>
      <c r="DO108" s="351"/>
      <c r="DP108" s="345" t="str">
        <f t="shared" si="4822"/>
        <v/>
      </c>
      <c r="DQ108" s="344"/>
      <c r="DR108" s="947" t="str">
        <f t="shared" si="4828"/>
        <v/>
      </c>
      <c r="DS108" s="352"/>
      <c r="DT108" s="72"/>
      <c r="DU108" s="351"/>
      <c r="DV108" s="345" t="str">
        <f t="shared" si="4822"/>
        <v/>
      </c>
      <c r="DW108" s="344"/>
      <c r="DX108" s="947" t="str">
        <f t="shared" si="4829"/>
        <v/>
      </c>
      <c r="DY108" s="352"/>
      <c r="DZ108" s="72"/>
      <c r="EA108" s="351"/>
      <c r="EB108" s="345" t="str">
        <f t="shared" si="4822"/>
        <v/>
      </c>
      <c r="EC108" s="344"/>
      <c r="ED108" s="947" t="str">
        <f t="shared" si="4830"/>
        <v/>
      </c>
      <c r="EE108" s="352"/>
      <c r="EF108" s="72"/>
      <c r="EG108" s="351"/>
      <c r="EH108" s="345" t="str">
        <f t="shared" si="4822"/>
        <v/>
      </c>
      <c r="EI108" s="344"/>
      <c r="EJ108" s="947" t="str">
        <f t="shared" si="4831"/>
        <v/>
      </c>
      <c r="EK108" s="352"/>
      <c r="EL108" s="72"/>
      <c r="EM108" s="351"/>
      <c r="EN108" s="345" t="str">
        <f t="shared" si="4822"/>
        <v/>
      </c>
      <c r="EO108" s="344"/>
      <c r="EP108" s="947" t="str">
        <f t="shared" si="4832"/>
        <v/>
      </c>
      <c r="EQ108" s="352"/>
      <c r="ER108" s="72"/>
      <c r="ES108" s="351"/>
      <c r="ET108" s="345" t="str">
        <f t="shared" si="4822"/>
        <v/>
      </c>
      <c r="EU108" s="344"/>
      <c r="EV108" s="947" t="str">
        <f t="shared" si="4833"/>
        <v/>
      </c>
      <c r="EW108" s="352"/>
      <c r="EX108" s="72"/>
      <c r="EY108" s="351"/>
      <c r="EZ108" s="345" t="str">
        <f t="shared" si="4834"/>
        <v/>
      </c>
      <c r="FA108" s="344"/>
      <c r="FB108" s="947" t="str">
        <f t="shared" si="4835"/>
        <v/>
      </c>
      <c r="FC108" s="352"/>
      <c r="FD108" s="72"/>
      <c r="FE108" s="351"/>
      <c r="FF108" s="345" t="str">
        <f t="shared" si="4834"/>
        <v/>
      </c>
      <c r="FG108" s="344"/>
      <c r="FH108" s="947" t="str">
        <f t="shared" si="4836"/>
        <v/>
      </c>
      <c r="FI108" s="352"/>
      <c r="FJ108" s="72"/>
      <c r="FK108" s="351"/>
      <c r="FL108" s="345" t="str">
        <f t="shared" si="4834"/>
        <v/>
      </c>
      <c r="FM108" s="344"/>
      <c r="FN108" s="947" t="str">
        <f t="shared" si="4837"/>
        <v/>
      </c>
      <c r="FO108" s="352"/>
      <c r="FP108" s="72"/>
      <c r="FQ108" s="351"/>
      <c r="FR108" s="345" t="str">
        <f t="shared" si="4834"/>
        <v/>
      </c>
      <c r="FS108" s="344"/>
      <c r="FT108" s="947" t="str">
        <f t="shared" si="4838"/>
        <v/>
      </c>
      <c r="FU108" s="352"/>
      <c r="FV108" s="72"/>
      <c r="FW108" s="351"/>
      <c r="FX108" s="345" t="str">
        <f t="shared" si="4834"/>
        <v/>
      </c>
      <c r="FY108" s="344"/>
      <c r="FZ108" s="947" t="str">
        <f t="shared" si="4839"/>
        <v/>
      </c>
      <c r="GA108" s="352"/>
      <c r="GB108" s="72"/>
      <c r="GC108" s="351"/>
      <c r="GD108" s="345" t="str">
        <f t="shared" si="4834"/>
        <v/>
      </c>
      <c r="GE108" s="344"/>
      <c r="GF108" s="947" t="str">
        <f t="shared" si="4840"/>
        <v/>
      </c>
      <c r="GG108" s="352"/>
      <c r="GH108" s="72"/>
      <c r="GI108" s="351"/>
      <c r="GJ108" s="345" t="str">
        <f t="shared" si="4834"/>
        <v/>
      </c>
      <c r="GK108" s="344"/>
      <c r="GL108" s="947" t="str">
        <f t="shared" si="4841"/>
        <v/>
      </c>
      <c r="GM108" s="352"/>
      <c r="GN108" s="72"/>
      <c r="GO108" s="351"/>
      <c r="GP108" s="345" t="str">
        <f t="shared" si="4834"/>
        <v/>
      </c>
      <c r="GQ108" s="344"/>
      <c r="GR108" s="947" t="str">
        <f t="shared" si="4842"/>
        <v/>
      </c>
      <c r="GS108" s="352"/>
      <c r="GT108" s="72"/>
      <c r="GU108" s="351"/>
      <c r="GV108" s="345" t="str">
        <f t="shared" si="4834"/>
        <v/>
      </c>
      <c r="GW108" s="344"/>
      <c r="GX108" s="947" t="str">
        <f t="shared" si="4843"/>
        <v/>
      </c>
      <c r="GY108" s="352"/>
      <c r="GZ108" s="72"/>
      <c r="HA108" s="351"/>
      <c r="HB108" s="345" t="str">
        <f t="shared" si="4834"/>
        <v/>
      </c>
      <c r="HC108" s="344"/>
      <c r="HD108" s="947" t="str">
        <f t="shared" si="4844"/>
        <v/>
      </c>
      <c r="HE108" s="352"/>
      <c r="HF108" s="72"/>
      <c r="HG108" s="351"/>
      <c r="HH108" s="345" t="str">
        <f t="shared" si="4834"/>
        <v/>
      </c>
      <c r="HI108" s="344"/>
      <c r="HJ108" s="947" t="str">
        <f t="shared" si="4845"/>
        <v/>
      </c>
      <c r="HK108" s="352"/>
      <c r="HL108" s="72"/>
      <c r="HM108" s="351"/>
      <c r="HN108" s="345" t="str">
        <f t="shared" si="4846"/>
        <v/>
      </c>
      <c r="HO108" s="344"/>
      <c r="HP108" s="947" t="str">
        <f t="shared" si="4847"/>
        <v/>
      </c>
      <c r="HQ108" s="352"/>
      <c r="HR108" s="72"/>
      <c r="HS108" s="351"/>
      <c r="HT108" s="345" t="str">
        <f t="shared" si="4846"/>
        <v/>
      </c>
      <c r="HU108" s="344"/>
      <c r="HV108" s="947" t="str">
        <f t="shared" si="4848"/>
        <v/>
      </c>
      <c r="HW108" s="352"/>
      <c r="HX108" s="72"/>
      <c r="HY108" s="351"/>
      <c r="HZ108" s="345" t="str">
        <f t="shared" si="4846"/>
        <v/>
      </c>
      <c r="IA108" s="344"/>
      <c r="IB108" s="947" t="str">
        <f t="shared" si="4849"/>
        <v/>
      </c>
      <c r="IC108" s="352"/>
      <c r="ID108" s="72"/>
      <c r="IE108" s="351"/>
      <c r="IF108" s="345" t="str">
        <f t="shared" si="4846"/>
        <v/>
      </c>
      <c r="IG108" s="344"/>
      <c r="IH108" s="947" t="str">
        <f t="shared" si="4850"/>
        <v/>
      </c>
      <c r="II108" s="352"/>
      <c r="IJ108" s="72"/>
      <c r="IK108" s="351"/>
      <c r="IL108" s="345" t="str">
        <f t="shared" si="4846"/>
        <v/>
      </c>
      <c r="IM108" s="344"/>
      <c r="IN108" s="947" t="str">
        <f t="shared" si="4851"/>
        <v/>
      </c>
      <c r="IO108" s="352"/>
      <c r="IP108" s="72"/>
      <c r="IQ108" s="351"/>
      <c r="IR108" s="345" t="str">
        <f t="shared" si="4846"/>
        <v/>
      </c>
      <c r="IS108" s="344"/>
      <c r="IT108" s="947" t="str">
        <f t="shared" si="4852"/>
        <v/>
      </c>
      <c r="IU108" s="352"/>
      <c r="IV108" s="72"/>
      <c r="IW108" s="351"/>
      <c r="IX108" s="345" t="str">
        <f t="shared" si="4846"/>
        <v/>
      </c>
      <c r="IY108" s="344"/>
      <c r="IZ108" s="947" t="str">
        <f t="shared" si="4853"/>
        <v/>
      </c>
      <c r="JA108" s="352"/>
      <c r="JB108" s="72"/>
      <c r="JC108" s="351"/>
      <c r="JD108" s="345" t="str">
        <f t="shared" si="4846"/>
        <v/>
      </c>
      <c r="JE108" s="344"/>
      <c r="JF108" s="947" t="str">
        <f t="shared" si="4854"/>
        <v/>
      </c>
      <c r="JG108" s="352"/>
      <c r="JH108" s="72"/>
      <c r="JI108" s="351"/>
      <c r="JJ108" s="345" t="str">
        <f t="shared" si="4846"/>
        <v/>
      </c>
      <c r="JK108" s="344"/>
      <c r="JL108" s="947" t="str">
        <f t="shared" si="4855"/>
        <v/>
      </c>
      <c r="JM108" s="353"/>
      <c r="JO108" s="351"/>
      <c r="JP108" s="345" t="str">
        <f t="shared" si="4846"/>
        <v/>
      </c>
      <c r="JQ108" s="344"/>
      <c r="JR108" s="947" t="str">
        <f t="shared" si="4856"/>
        <v/>
      </c>
      <c r="JS108" s="353"/>
      <c r="JU108" s="351"/>
      <c r="JV108" s="345" t="str">
        <f t="shared" si="4846"/>
        <v/>
      </c>
      <c r="JW108" s="344"/>
      <c r="JX108" s="947" t="str">
        <f t="shared" si="4857"/>
        <v/>
      </c>
      <c r="JY108" s="353"/>
      <c r="KA108" s="351"/>
      <c r="KB108" s="345" t="str">
        <f t="shared" si="4858"/>
        <v/>
      </c>
      <c r="KC108" s="344"/>
      <c r="KD108" s="947" t="str">
        <f t="shared" si="4859"/>
        <v/>
      </c>
      <c r="KE108" s="353"/>
      <c r="KG108" s="351"/>
      <c r="KH108" s="345" t="str">
        <f t="shared" si="4858"/>
        <v/>
      </c>
      <c r="KI108" s="344"/>
      <c r="KJ108" s="947" t="str">
        <f t="shared" si="4860"/>
        <v/>
      </c>
      <c r="KK108" s="353"/>
      <c r="KM108" s="351"/>
      <c r="KN108" s="345" t="str">
        <f t="shared" si="4858"/>
        <v/>
      </c>
      <c r="KO108" s="344"/>
      <c r="KP108" s="947" t="str">
        <f t="shared" si="4861"/>
        <v/>
      </c>
      <c r="KQ108" s="353"/>
      <c r="KS108" s="351"/>
      <c r="KT108" s="345" t="str">
        <f t="shared" si="4858"/>
        <v/>
      </c>
      <c r="KU108" s="344"/>
      <c r="KV108" s="947" t="str">
        <f t="shared" si="4862"/>
        <v/>
      </c>
      <c r="KW108" s="353"/>
      <c r="KY108" s="351"/>
      <c r="KZ108" s="345" t="str">
        <f t="shared" si="4858"/>
        <v/>
      </c>
      <c r="LA108" s="344"/>
      <c r="LB108" s="947" t="str">
        <f t="shared" si="4863"/>
        <v/>
      </c>
      <c r="LC108" s="353"/>
    </row>
    <row r="109" spans="1:315" s="71" customFormat="1" x14ac:dyDescent="0.2">
      <c r="A109" s="62"/>
      <c r="B109" s="62"/>
      <c r="C109" s="62" t="str">
        <f t="shared" si="4864"/>
        <v/>
      </c>
      <c r="D109" s="62"/>
      <c r="E109" s="62"/>
      <c r="F109" s="62" t="s">
        <v>77</v>
      </c>
      <c r="G109" s="114"/>
      <c r="I109" s="71" t="s">
        <v>16</v>
      </c>
      <c r="K109" s="116"/>
      <c r="L109" s="901">
        <v>460000</v>
      </c>
      <c r="M109" s="937"/>
      <c r="N109" s="387"/>
      <c r="O109" s="388"/>
      <c r="P109" s="389"/>
      <c r="Q109" s="296"/>
      <c r="R109" s="345" t="str">
        <f t="shared" si="4808"/>
        <v/>
      </c>
      <c r="S109" s="572"/>
      <c r="T109" s="945">
        <f t="shared" si="4809"/>
        <v>0</v>
      </c>
      <c r="U109" s="350"/>
      <c r="V109" s="389"/>
      <c r="W109" s="296"/>
      <c r="X109" s="345" t="str">
        <f t="shared" si="4810"/>
        <v/>
      </c>
      <c r="Y109" s="572"/>
      <c r="Z109" s="945">
        <f t="shared" si="4811"/>
        <v>0</v>
      </c>
      <c r="AA109" s="350"/>
      <c r="AB109" s="389"/>
      <c r="AC109" s="296"/>
      <c r="AD109" s="345" t="str">
        <f t="shared" si="4810"/>
        <v/>
      </c>
      <c r="AE109" s="572"/>
      <c r="AF109" s="953">
        <f t="shared" si="4812"/>
        <v>0</v>
      </c>
      <c r="AG109" s="350"/>
      <c r="AH109" s="389"/>
      <c r="AI109" s="296"/>
      <c r="AJ109" s="345" t="str">
        <f t="shared" si="4810"/>
        <v/>
      </c>
      <c r="AK109" s="850"/>
      <c r="AL109" s="945" t="str">
        <f t="shared" si="4813"/>
        <v/>
      </c>
      <c r="AM109" s="350"/>
      <c r="AN109" s="389"/>
      <c r="AO109" s="296"/>
      <c r="AP109" s="345" t="str">
        <f t="shared" si="4810"/>
        <v/>
      </c>
      <c r="AQ109" s="850"/>
      <c r="AR109" s="945" t="str">
        <f t="shared" si="4814"/>
        <v/>
      </c>
      <c r="AS109" s="350"/>
      <c r="AT109" s="389"/>
      <c r="AU109" s="296"/>
      <c r="AV109" s="345" t="str">
        <f t="shared" si="4810"/>
        <v/>
      </c>
      <c r="AW109" s="850"/>
      <c r="AX109" s="945" t="str">
        <f t="shared" si="4815"/>
        <v/>
      </c>
      <c r="AY109" s="350"/>
      <c r="AZ109" s="389"/>
      <c r="BA109" s="296"/>
      <c r="BB109" s="345" t="str">
        <f t="shared" si="4810"/>
        <v/>
      </c>
      <c r="BC109" s="850"/>
      <c r="BD109" s="945" t="str">
        <f t="shared" si="4816"/>
        <v/>
      </c>
      <c r="BE109" s="350"/>
      <c r="BF109" s="389"/>
      <c r="BG109" s="296"/>
      <c r="BH109" s="345" t="str">
        <f t="shared" si="4810"/>
        <v/>
      </c>
      <c r="BI109" s="850"/>
      <c r="BJ109" s="945" t="str">
        <f t="shared" si="4817"/>
        <v/>
      </c>
      <c r="BK109" s="350"/>
      <c r="BL109" s="389"/>
      <c r="BM109" s="296"/>
      <c r="BN109" s="345" t="str">
        <f t="shared" si="4810"/>
        <v/>
      </c>
      <c r="BO109" s="850"/>
      <c r="BP109" s="945" t="str">
        <f t="shared" si="4818"/>
        <v/>
      </c>
      <c r="BQ109" s="350"/>
      <c r="BR109" s="389"/>
      <c r="BS109" s="296"/>
      <c r="BT109" s="345" t="str">
        <f t="shared" si="4810"/>
        <v/>
      </c>
      <c r="BU109" s="850"/>
      <c r="BV109" s="945" t="str">
        <f t="shared" si="4819"/>
        <v/>
      </c>
      <c r="BW109" s="350"/>
      <c r="BX109" s="72"/>
      <c r="BY109" s="351"/>
      <c r="BZ109" s="345" t="str">
        <f t="shared" si="4810"/>
        <v/>
      </c>
      <c r="CA109" s="344"/>
      <c r="CB109" s="947" t="str">
        <f t="shared" si="4820"/>
        <v/>
      </c>
      <c r="CC109" s="352"/>
      <c r="CD109" s="72"/>
      <c r="CE109" s="351"/>
      <c r="CF109" s="345" t="str">
        <f t="shared" si="4810"/>
        <v/>
      </c>
      <c r="CG109" s="344"/>
      <c r="CH109" s="947" t="str">
        <f t="shared" si="4821"/>
        <v/>
      </c>
      <c r="CI109" s="352"/>
      <c r="CJ109" s="72"/>
      <c r="CK109" s="351"/>
      <c r="CL109" s="345" t="str">
        <f t="shared" si="4822"/>
        <v/>
      </c>
      <c r="CM109" s="344"/>
      <c r="CN109" s="947" t="str">
        <f t="shared" si="4823"/>
        <v/>
      </c>
      <c r="CO109" s="352"/>
      <c r="CP109" s="72"/>
      <c r="CQ109" s="351"/>
      <c r="CR109" s="345" t="str">
        <f t="shared" si="4822"/>
        <v/>
      </c>
      <c r="CS109" s="344"/>
      <c r="CT109" s="947" t="str">
        <f t="shared" si="4824"/>
        <v/>
      </c>
      <c r="CU109" s="352"/>
      <c r="CV109" s="72"/>
      <c r="CW109" s="351"/>
      <c r="CX109" s="345" t="str">
        <f t="shared" si="4822"/>
        <v/>
      </c>
      <c r="CY109" s="344"/>
      <c r="CZ109" s="947" t="str">
        <f t="shared" si="4825"/>
        <v/>
      </c>
      <c r="DA109" s="352"/>
      <c r="DB109" s="72"/>
      <c r="DC109" s="351"/>
      <c r="DD109" s="345" t="str">
        <f t="shared" si="4822"/>
        <v/>
      </c>
      <c r="DE109" s="344"/>
      <c r="DF109" s="947" t="str">
        <f t="shared" si="4826"/>
        <v/>
      </c>
      <c r="DG109" s="352"/>
      <c r="DH109" s="72"/>
      <c r="DI109" s="351"/>
      <c r="DJ109" s="345" t="str">
        <f t="shared" si="4822"/>
        <v/>
      </c>
      <c r="DK109" s="344"/>
      <c r="DL109" s="947" t="str">
        <f t="shared" si="4827"/>
        <v/>
      </c>
      <c r="DM109" s="352"/>
      <c r="DN109" s="72"/>
      <c r="DO109" s="351"/>
      <c r="DP109" s="345" t="str">
        <f t="shared" si="4822"/>
        <v/>
      </c>
      <c r="DQ109" s="344"/>
      <c r="DR109" s="947" t="str">
        <f t="shared" si="4828"/>
        <v/>
      </c>
      <c r="DS109" s="352"/>
      <c r="DT109" s="72"/>
      <c r="DU109" s="351"/>
      <c r="DV109" s="345" t="str">
        <f t="shared" si="4822"/>
        <v/>
      </c>
      <c r="DW109" s="344"/>
      <c r="DX109" s="947" t="str">
        <f t="shared" si="4829"/>
        <v/>
      </c>
      <c r="DY109" s="352"/>
      <c r="DZ109" s="72"/>
      <c r="EA109" s="351"/>
      <c r="EB109" s="345" t="str">
        <f t="shared" si="4822"/>
        <v/>
      </c>
      <c r="EC109" s="344"/>
      <c r="ED109" s="947" t="str">
        <f t="shared" si="4830"/>
        <v/>
      </c>
      <c r="EE109" s="352"/>
      <c r="EF109" s="72"/>
      <c r="EG109" s="351"/>
      <c r="EH109" s="345" t="str">
        <f t="shared" si="4822"/>
        <v/>
      </c>
      <c r="EI109" s="344"/>
      <c r="EJ109" s="947" t="str">
        <f t="shared" si="4831"/>
        <v/>
      </c>
      <c r="EK109" s="352"/>
      <c r="EL109" s="72"/>
      <c r="EM109" s="351"/>
      <c r="EN109" s="345" t="str">
        <f t="shared" si="4822"/>
        <v/>
      </c>
      <c r="EO109" s="344"/>
      <c r="EP109" s="947" t="str">
        <f t="shared" si="4832"/>
        <v/>
      </c>
      <c r="EQ109" s="352"/>
      <c r="ER109" s="72"/>
      <c r="ES109" s="351"/>
      <c r="ET109" s="345" t="str">
        <f t="shared" si="4822"/>
        <v/>
      </c>
      <c r="EU109" s="344"/>
      <c r="EV109" s="947" t="str">
        <f t="shared" si="4833"/>
        <v/>
      </c>
      <c r="EW109" s="352"/>
      <c r="EX109" s="72"/>
      <c r="EY109" s="351"/>
      <c r="EZ109" s="345" t="str">
        <f t="shared" si="4834"/>
        <v/>
      </c>
      <c r="FA109" s="344"/>
      <c r="FB109" s="947" t="str">
        <f t="shared" si="4835"/>
        <v/>
      </c>
      <c r="FC109" s="352"/>
      <c r="FD109" s="72"/>
      <c r="FE109" s="351"/>
      <c r="FF109" s="345" t="str">
        <f t="shared" si="4834"/>
        <v/>
      </c>
      <c r="FG109" s="344"/>
      <c r="FH109" s="947" t="str">
        <f t="shared" si="4836"/>
        <v/>
      </c>
      <c r="FI109" s="352"/>
      <c r="FJ109" s="72"/>
      <c r="FK109" s="351"/>
      <c r="FL109" s="345" t="str">
        <f t="shared" si="4834"/>
        <v/>
      </c>
      <c r="FM109" s="344"/>
      <c r="FN109" s="947" t="str">
        <f t="shared" si="4837"/>
        <v/>
      </c>
      <c r="FO109" s="352"/>
      <c r="FP109" s="72"/>
      <c r="FQ109" s="351"/>
      <c r="FR109" s="345" t="str">
        <f t="shared" si="4834"/>
        <v/>
      </c>
      <c r="FS109" s="344"/>
      <c r="FT109" s="947" t="str">
        <f t="shared" si="4838"/>
        <v/>
      </c>
      <c r="FU109" s="352"/>
      <c r="FV109" s="72"/>
      <c r="FW109" s="351"/>
      <c r="FX109" s="345" t="str">
        <f t="shared" si="4834"/>
        <v/>
      </c>
      <c r="FY109" s="344"/>
      <c r="FZ109" s="947" t="str">
        <f t="shared" si="4839"/>
        <v/>
      </c>
      <c r="GA109" s="352"/>
      <c r="GB109" s="72"/>
      <c r="GC109" s="351"/>
      <c r="GD109" s="345" t="str">
        <f t="shared" si="4834"/>
        <v/>
      </c>
      <c r="GE109" s="344"/>
      <c r="GF109" s="947" t="str">
        <f t="shared" si="4840"/>
        <v/>
      </c>
      <c r="GG109" s="352"/>
      <c r="GH109" s="72"/>
      <c r="GI109" s="351"/>
      <c r="GJ109" s="345" t="str">
        <f t="shared" si="4834"/>
        <v/>
      </c>
      <c r="GK109" s="344"/>
      <c r="GL109" s="947" t="str">
        <f t="shared" si="4841"/>
        <v/>
      </c>
      <c r="GM109" s="352"/>
      <c r="GN109" s="72"/>
      <c r="GO109" s="351"/>
      <c r="GP109" s="345" t="str">
        <f t="shared" si="4834"/>
        <v/>
      </c>
      <c r="GQ109" s="344"/>
      <c r="GR109" s="947" t="str">
        <f t="shared" si="4842"/>
        <v/>
      </c>
      <c r="GS109" s="352"/>
      <c r="GT109" s="72"/>
      <c r="GU109" s="351"/>
      <c r="GV109" s="345" t="str">
        <f t="shared" si="4834"/>
        <v/>
      </c>
      <c r="GW109" s="344"/>
      <c r="GX109" s="947" t="str">
        <f t="shared" si="4843"/>
        <v/>
      </c>
      <c r="GY109" s="352"/>
      <c r="GZ109" s="72"/>
      <c r="HA109" s="351"/>
      <c r="HB109" s="345" t="str">
        <f t="shared" si="4834"/>
        <v/>
      </c>
      <c r="HC109" s="344"/>
      <c r="HD109" s="947" t="str">
        <f t="shared" si="4844"/>
        <v/>
      </c>
      <c r="HE109" s="352"/>
      <c r="HF109" s="72"/>
      <c r="HG109" s="351"/>
      <c r="HH109" s="345" t="str">
        <f t="shared" si="4834"/>
        <v/>
      </c>
      <c r="HI109" s="344"/>
      <c r="HJ109" s="947" t="str">
        <f t="shared" si="4845"/>
        <v/>
      </c>
      <c r="HK109" s="352"/>
      <c r="HL109" s="72"/>
      <c r="HM109" s="351"/>
      <c r="HN109" s="345" t="str">
        <f t="shared" si="4846"/>
        <v/>
      </c>
      <c r="HO109" s="344"/>
      <c r="HP109" s="947" t="str">
        <f t="shared" si="4847"/>
        <v/>
      </c>
      <c r="HQ109" s="352"/>
      <c r="HR109" s="72"/>
      <c r="HS109" s="351"/>
      <c r="HT109" s="345" t="str">
        <f t="shared" si="4846"/>
        <v/>
      </c>
      <c r="HU109" s="344"/>
      <c r="HV109" s="947" t="str">
        <f t="shared" si="4848"/>
        <v/>
      </c>
      <c r="HW109" s="352"/>
      <c r="HX109" s="72"/>
      <c r="HY109" s="351"/>
      <c r="HZ109" s="345" t="str">
        <f t="shared" si="4846"/>
        <v/>
      </c>
      <c r="IA109" s="344"/>
      <c r="IB109" s="947" t="str">
        <f t="shared" si="4849"/>
        <v/>
      </c>
      <c r="IC109" s="352"/>
      <c r="ID109" s="72"/>
      <c r="IE109" s="351"/>
      <c r="IF109" s="345" t="str">
        <f t="shared" si="4846"/>
        <v/>
      </c>
      <c r="IG109" s="344"/>
      <c r="IH109" s="947" t="str">
        <f t="shared" si="4850"/>
        <v/>
      </c>
      <c r="II109" s="352"/>
      <c r="IJ109" s="72"/>
      <c r="IK109" s="351"/>
      <c r="IL109" s="345" t="str">
        <f t="shared" si="4846"/>
        <v/>
      </c>
      <c r="IM109" s="344"/>
      <c r="IN109" s="947" t="str">
        <f t="shared" si="4851"/>
        <v/>
      </c>
      <c r="IO109" s="352"/>
      <c r="IP109" s="72"/>
      <c r="IQ109" s="351"/>
      <c r="IR109" s="345" t="str">
        <f t="shared" si="4846"/>
        <v/>
      </c>
      <c r="IS109" s="344"/>
      <c r="IT109" s="947" t="str">
        <f t="shared" si="4852"/>
        <v/>
      </c>
      <c r="IU109" s="352"/>
      <c r="IV109" s="72"/>
      <c r="IW109" s="351"/>
      <c r="IX109" s="345" t="str">
        <f t="shared" si="4846"/>
        <v/>
      </c>
      <c r="IY109" s="344"/>
      <c r="IZ109" s="947" t="str">
        <f t="shared" si="4853"/>
        <v/>
      </c>
      <c r="JA109" s="352"/>
      <c r="JB109" s="72"/>
      <c r="JC109" s="351"/>
      <c r="JD109" s="345" t="str">
        <f t="shared" si="4846"/>
        <v/>
      </c>
      <c r="JE109" s="344"/>
      <c r="JF109" s="947" t="str">
        <f t="shared" si="4854"/>
        <v/>
      </c>
      <c r="JG109" s="352"/>
      <c r="JH109" s="72"/>
      <c r="JI109" s="351"/>
      <c r="JJ109" s="345" t="str">
        <f t="shared" si="4846"/>
        <v/>
      </c>
      <c r="JK109" s="344"/>
      <c r="JL109" s="947" t="str">
        <f t="shared" si="4855"/>
        <v/>
      </c>
      <c r="JM109" s="353"/>
      <c r="JO109" s="351"/>
      <c r="JP109" s="345" t="str">
        <f t="shared" si="4846"/>
        <v/>
      </c>
      <c r="JQ109" s="344"/>
      <c r="JR109" s="947" t="str">
        <f t="shared" si="4856"/>
        <v/>
      </c>
      <c r="JS109" s="353"/>
      <c r="JU109" s="351"/>
      <c r="JV109" s="345" t="str">
        <f t="shared" si="4846"/>
        <v/>
      </c>
      <c r="JW109" s="344"/>
      <c r="JX109" s="947" t="str">
        <f t="shared" si="4857"/>
        <v/>
      </c>
      <c r="JY109" s="353"/>
      <c r="KA109" s="351"/>
      <c r="KB109" s="345" t="str">
        <f t="shared" si="4858"/>
        <v/>
      </c>
      <c r="KC109" s="344"/>
      <c r="KD109" s="947" t="str">
        <f t="shared" si="4859"/>
        <v/>
      </c>
      <c r="KE109" s="353"/>
      <c r="KG109" s="351"/>
      <c r="KH109" s="345" t="str">
        <f t="shared" si="4858"/>
        <v/>
      </c>
      <c r="KI109" s="344"/>
      <c r="KJ109" s="947" t="str">
        <f t="shared" si="4860"/>
        <v/>
      </c>
      <c r="KK109" s="353"/>
      <c r="KM109" s="351"/>
      <c r="KN109" s="345" t="str">
        <f t="shared" si="4858"/>
        <v/>
      </c>
      <c r="KO109" s="344"/>
      <c r="KP109" s="947" t="str">
        <f t="shared" si="4861"/>
        <v/>
      </c>
      <c r="KQ109" s="353"/>
      <c r="KS109" s="351"/>
      <c r="KT109" s="345" t="str">
        <f t="shared" si="4858"/>
        <v/>
      </c>
      <c r="KU109" s="344"/>
      <c r="KV109" s="947" t="str">
        <f t="shared" si="4862"/>
        <v/>
      </c>
      <c r="KW109" s="353"/>
      <c r="KY109" s="351"/>
      <c r="KZ109" s="345" t="str">
        <f t="shared" si="4858"/>
        <v/>
      </c>
      <c r="LA109" s="344"/>
      <c r="LB109" s="947" t="str">
        <f t="shared" si="4863"/>
        <v/>
      </c>
      <c r="LC109" s="353"/>
    </row>
    <row r="110" spans="1:315" s="71" customFormat="1" x14ac:dyDescent="0.2">
      <c r="A110" s="62"/>
      <c r="B110" s="62"/>
      <c r="C110" s="62" t="str">
        <f t="shared" si="4864"/>
        <v/>
      </c>
      <c r="D110" s="62"/>
      <c r="E110" s="62"/>
      <c r="F110" s="62" t="s">
        <v>77</v>
      </c>
      <c r="G110" s="114"/>
      <c r="I110" s="71" t="s">
        <v>16</v>
      </c>
      <c r="K110" s="116"/>
      <c r="L110" s="901">
        <v>460000</v>
      </c>
      <c r="M110" s="937"/>
      <c r="N110" s="387"/>
      <c r="O110" s="388"/>
      <c r="P110" s="389"/>
      <c r="Q110" s="296"/>
      <c r="R110" s="345" t="str">
        <f t="shared" si="4808"/>
        <v/>
      </c>
      <c r="S110" s="572"/>
      <c r="T110" s="945">
        <f t="shared" si="4809"/>
        <v>0</v>
      </c>
      <c r="U110" s="350"/>
      <c r="V110" s="389"/>
      <c r="W110" s="296"/>
      <c r="X110" s="345" t="str">
        <f t="shared" si="4810"/>
        <v/>
      </c>
      <c r="Y110" s="572"/>
      <c r="Z110" s="945">
        <f t="shared" si="4811"/>
        <v>0</v>
      </c>
      <c r="AA110" s="350"/>
      <c r="AB110" s="389"/>
      <c r="AC110" s="296"/>
      <c r="AD110" s="345" t="str">
        <f t="shared" si="4810"/>
        <v/>
      </c>
      <c r="AE110" s="572"/>
      <c r="AF110" s="953">
        <f t="shared" si="4812"/>
        <v>0</v>
      </c>
      <c r="AG110" s="350"/>
      <c r="AH110" s="389"/>
      <c r="AI110" s="296"/>
      <c r="AJ110" s="345" t="str">
        <f t="shared" si="4810"/>
        <v/>
      </c>
      <c r="AK110" s="850"/>
      <c r="AL110" s="945" t="str">
        <f t="shared" si="4813"/>
        <v/>
      </c>
      <c r="AM110" s="350"/>
      <c r="AN110" s="389"/>
      <c r="AO110" s="296"/>
      <c r="AP110" s="345" t="str">
        <f t="shared" si="4810"/>
        <v/>
      </c>
      <c r="AQ110" s="850"/>
      <c r="AR110" s="945" t="str">
        <f t="shared" si="4814"/>
        <v/>
      </c>
      <c r="AS110" s="350"/>
      <c r="AT110" s="389"/>
      <c r="AU110" s="296"/>
      <c r="AV110" s="345" t="str">
        <f t="shared" si="4810"/>
        <v/>
      </c>
      <c r="AW110" s="850"/>
      <c r="AX110" s="945" t="str">
        <f t="shared" si="4815"/>
        <v/>
      </c>
      <c r="AY110" s="350"/>
      <c r="AZ110" s="389"/>
      <c r="BA110" s="296"/>
      <c r="BB110" s="345" t="str">
        <f t="shared" si="4810"/>
        <v/>
      </c>
      <c r="BC110" s="850"/>
      <c r="BD110" s="945" t="str">
        <f t="shared" si="4816"/>
        <v/>
      </c>
      <c r="BE110" s="350"/>
      <c r="BF110" s="389"/>
      <c r="BG110" s="296"/>
      <c r="BH110" s="345" t="str">
        <f t="shared" si="4810"/>
        <v/>
      </c>
      <c r="BI110" s="850"/>
      <c r="BJ110" s="945" t="str">
        <f t="shared" si="4817"/>
        <v/>
      </c>
      <c r="BK110" s="350"/>
      <c r="BL110" s="389"/>
      <c r="BM110" s="296"/>
      <c r="BN110" s="345" t="str">
        <f t="shared" si="4810"/>
        <v/>
      </c>
      <c r="BO110" s="850"/>
      <c r="BP110" s="945" t="str">
        <f t="shared" si="4818"/>
        <v/>
      </c>
      <c r="BQ110" s="350"/>
      <c r="BR110" s="389"/>
      <c r="BS110" s="296"/>
      <c r="BT110" s="345" t="str">
        <f t="shared" si="4810"/>
        <v/>
      </c>
      <c r="BU110" s="850"/>
      <c r="BV110" s="945" t="str">
        <f t="shared" si="4819"/>
        <v/>
      </c>
      <c r="BW110" s="350"/>
      <c r="BX110" s="72"/>
      <c r="BY110" s="351"/>
      <c r="BZ110" s="345" t="str">
        <f t="shared" si="4810"/>
        <v/>
      </c>
      <c r="CA110" s="344"/>
      <c r="CB110" s="947" t="str">
        <f t="shared" si="4820"/>
        <v/>
      </c>
      <c r="CC110" s="352"/>
      <c r="CD110" s="72"/>
      <c r="CE110" s="351"/>
      <c r="CF110" s="345" t="str">
        <f t="shared" si="4810"/>
        <v/>
      </c>
      <c r="CG110" s="344"/>
      <c r="CH110" s="947" t="str">
        <f t="shared" si="4821"/>
        <v/>
      </c>
      <c r="CI110" s="352"/>
      <c r="CJ110" s="72"/>
      <c r="CK110" s="351"/>
      <c r="CL110" s="345" t="str">
        <f t="shared" si="4822"/>
        <v/>
      </c>
      <c r="CM110" s="344"/>
      <c r="CN110" s="947" t="str">
        <f t="shared" si="4823"/>
        <v/>
      </c>
      <c r="CO110" s="352"/>
      <c r="CP110" s="72"/>
      <c r="CQ110" s="351"/>
      <c r="CR110" s="345" t="str">
        <f t="shared" si="4822"/>
        <v/>
      </c>
      <c r="CS110" s="344"/>
      <c r="CT110" s="947" t="str">
        <f t="shared" si="4824"/>
        <v/>
      </c>
      <c r="CU110" s="352"/>
      <c r="CV110" s="72"/>
      <c r="CW110" s="351"/>
      <c r="CX110" s="345" t="str">
        <f t="shared" si="4822"/>
        <v/>
      </c>
      <c r="CY110" s="344"/>
      <c r="CZ110" s="947" t="str">
        <f t="shared" si="4825"/>
        <v/>
      </c>
      <c r="DA110" s="352"/>
      <c r="DB110" s="72"/>
      <c r="DC110" s="351"/>
      <c r="DD110" s="345" t="str">
        <f t="shared" si="4822"/>
        <v/>
      </c>
      <c r="DE110" s="344"/>
      <c r="DF110" s="947" t="str">
        <f t="shared" si="4826"/>
        <v/>
      </c>
      <c r="DG110" s="352"/>
      <c r="DH110" s="72"/>
      <c r="DI110" s="351"/>
      <c r="DJ110" s="345" t="str">
        <f t="shared" si="4822"/>
        <v/>
      </c>
      <c r="DK110" s="344"/>
      <c r="DL110" s="947" t="str">
        <f t="shared" si="4827"/>
        <v/>
      </c>
      <c r="DM110" s="352"/>
      <c r="DN110" s="72"/>
      <c r="DO110" s="351"/>
      <c r="DP110" s="345" t="str">
        <f t="shared" si="4822"/>
        <v/>
      </c>
      <c r="DQ110" s="344"/>
      <c r="DR110" s="947" t="str">
        <f t="shared" si="4828"/>
        <v/>
      </c>
      <c r="DS110" s="352"/>
      <c r="DT110" s="72"/>
      <c r="DU110" s="351"/>
      <c r="DV110" s="345" t="str">
        <f t="shared" si="4822"/>
        <v/>
      </c>
      <c r="DW110" s="344"/>
      <c r="DX110" s="947" t="str">
        <f t="shared" si="4829"/>
        <v/>
      </c>
      <c r="DY110" s="352"/>
      <c r="DZ110" s="72"/>
      <c r="EA110" s="351"/>
      <c r="EB110" s="345" t="str">
        <f t="shared" si="4822"/>
        <v/>
      </c>
      <c r="EC110" s="344"/>
      <c r="ED110" s="947" t="str">
        <f t="shared" si="4830"/>
        <v/>
      </c>
      <c r="EE110" s="352"/>
      <c r="EF110" s="72"/>
      <c r="EG110" s="351"/>
      <c r="EH110" s="345" t="str">
        <f t="shared" si="4822"/>
        <v/>
      </c>
      <c r="EI110" s="344"/>
      <c r="EJ110" s="947" t="str">
        <f t="shared" si="4831"/>
        <v/>
      </c>
      <c r="EK110" s="352"/>
      <c r="EL110" s="72"/>
      <c r="EM110" s="351"/>
      <c r="EN110" s="345" t="str">
        <f t="shared" si="4822"/>
        <v/>
      </c>
      <c r="EO110" s="344"/>
      <c r="EP110" s="947" t="str">
        <f t="shared" si="4832"/>
        <v/>
      </c>
      <c r="EQ110" s="352"/>
      <c r="ER110" s="72"/>
      <c r="ES110" s="351"/>
      <c r="ET110" s="345" t="str">
        <f t="shared" si="4822"/>
        <v/>
      </c>
      <c r="EU110" s="344"/>
      <c r="EV110" s="947" t="str">
        <f t="shared" si="4833"/>
        <v/>
      </c>
      <c r="EW110" s="352"/>
      <c r="EX110" s="72"/>
      <c r="EY110" s="351"/>
      <c r="EZ110" s="345" t="str">
        <f t="shared" si="4834"/>
        <v/>
      </c>
      <c r="FA110" s="344"/>
      <c r="FB110" s="947" t="str">
        <f t="shared" si="4835"/>
        <v/>
      </c>
      <c r="FC110" s="352"/>
      <c r="FD110" s="72"/>
      <c r="FE110" s="351"/>
      <c r="FF110" s="345" t="str">
        <f t="shared" si="4834"/>
        <v/>
      </c>
      <c r="FG110" s="344"/>
      <c r="FH110" s="947" t="str">
        <f t="shared" si="4836"/>
        <v/>
      </c>
      <c r="FI110" s="352"/>
      <c r="FJ110" s="72"/>
      <c r="FK110" s="351"/>
      <c r="FL110" s="345" t="str">
        <f t="shared" si="4834"/>
        <v/>
      </c>
      <c r="FM110" s="344"/>
      <c r="FN110" s="947" t="str">
        <f t="shared" si="4837"/>
        <v/>
      </c>
      <c r="FO110" s="352"/>
      <c r="FP110" s="72"/>
      <c r="FQ110" s="351"/>
      <c r="FR110" s="345" t="str">
        <f t="shared" si="4834"/>
        <v/>
      </c>
      <c r="FS110" s="344"/>
      <c r="FT110" s="947" t="str">
        <f t="shared" si="4838"/>
        <v/>
      </c>
      <c r="FU110" s="352"/>
      <c r="FV110" s="72"/>
      <c r="FW110" s="351"/>
      <c r="FX110" s="345" t="str">
        <f t="shared" si="4834"/>
        <v/>
      </c>
      <c r="FY110" s="344"/>
      <c r="FZ110" s="947" t="str">
        <f t="shared" si="4839"/>
        <v/>
      </c>
      <c r="GA110" s="352"/>
      <c r="GB110" s="72"/>
      <c r="GC110" s="351"/>
      <c r="GD110" s="345" t="str">
        <f t="shared" si="4834"/>
        <v/>
      </c>
      <c r="GE110" s="344"/>
      <c r="GF110" s="947" t="str">
        <f t="shared" si="4840"/>
        <v/>
      </c>
      <c r="GG110" s="352"/>
      <c r="GH110" s="72"/>
      <c r="GI110" s="351"/>
      <c r="GJ110" s="345" t="str">
        <f t="shared" si="4834"/>
        <v/>
      </c>
      <c r="GK110" s="344"/>
      <c r="GL110" s="947" t="str">
        <f t="shared" si="4841"/>
        <v/>
      </c>
      <c r="GM110" s="352"/>
      <c r="GN110" s="72"/>
      <c r="GO110" s="351"/>
      <c r="GP110" s="345" t="str">
        <f t="shared" si="4834"/>
        <v/>
      </c>
      <c r="GQ110" s="344"/>
      <c r="GR110" s="947" t="str">
        <f t="shared" si="4842"/>
        <v/>
      </c>
      <c r="GS110" s="352"/>
      <c r="GT110" s="72"/>
      <c r="GU110" s="351"/>
      <c r="GV110" s="345" t="str">
        <f t="shared" si="4834"/>
        <v/>
      </c>
      <c r="GW110" s="344"/>
      <c r="GX110" s="947" t="str">
        <f t="shared" si="4843"/>
        <v/>
      </c>
      <c r="GY110" s="352"/>
      <c r="GZ110" s="72"/>
      <c r="HA110" s="351"/>
      <c r="HB110" s="345" t="str">
        <f t="shared" si="4834"/>
        <v/>
      </c>
      <c r="HC110" s="344"/>
      <c r="HD110" s="947" t="str">
        <f t="shared" si="4844"/>
        <v/>
      </c>
      <c r="HE110" s="352"/>
      <c r="HF110" s="72"/>
      <c r="HG110" s="351"/>
      <c r="HH110" s="345" t="str">
        <f t="shared" si="4834"/>
        <v/>
      </c>
      <c r="HI110" s="344"/>
      <c r="HJ110" s="947" t="str">
        <f t="shared" si="4845"/>
        <v/>
      </c>
      <c r="HK110" s="352"/>
      <c r="HL110" s="72"/>
      <c r="HM110" s="351"/>
      <c r="HN110" s="345" t="str">
        <f t="shared" si="4846"/>
        <v/>
      </c>
      <c r="HO110" s="344"/>
      <c r="HP110" s="947" t="str">
        <f t="shared" si="4847"/>
        <v/>
      </c>
      <c r="HQ110" s="352"/>
      <c r="HR110" s="72"/>
      <c r="HS110" s="351"/>
      <c r="HT110" s="345" t="str">
        <f t="shared" si="4846"/>
        <v/>
      </c>
      <c r="HU110" s="344"/>
      <c r="HV110" s="947" t="str">
        <f t="shared" si="4848"/>
        <v/>
      </c>
      <c r="HW110" s="352"/>
      <c r="HX110" s="72"/>
      <c r="HY110" s="351"/>
      <c r="HZ110" s="345" t="str">
        <f t="shared" si="4846"/>
        <v/>
      </c>
      <c r="IA110" s="344"/>
      <c r="IB110" s="947" t="str">
        <f t="shared" si="4849"/>
        <v/>
      </c>
      <c r="IC110" s="352"/>
      <c r="ID110" s="72"/>
      <c r="IE110" s="351"/>
      <c r="IF110" s="345" t="str">
        <f t="shared" si="4846"/>
        <v/>
      </c>
      <c r="IG110" s="344"/>
      <c r="IH110" s="947" t="str">
        <f t="shared" si="4850"/>
        <v/>
      </c>
      <c r="II110" s="352"/>
      <c r="IJ110" s="72"/>
      <c r="IK110" s="351"/>
      <c r="IL110" s="345" t="str">
        <f t="shared" si="4846"/>
        <v/>
      </c>
      <c r="IM110" s="344"/>
      <c r="IN110" s="947" t="str">
        <f t="shared" si="4851"/>
        <v/>
      </c>
      <c r="IO110" s="352"/>
      <c r="IP110" s="72"/>
      <c r="IQ110" s="351"/>
      <c r="IR110" s="345" t="str">
        <f t="shared" si="4846"/>
        <v/>
      </c>
      <c r="IS110" s="344"/>
      <c r="IT110" s="947" t="str">
        <f t="shared" si="4852"/>
        <v/>
      </c>
      <c r="IU110" s="352"/>
      <c r="IV110" s="72"/>
      <c r="IW110" s="351"/>
      <c r="IX110" s="345" t="str">
        <f t="shared" si="4846"/>
        <v/>
      </c>
      <c r="IY110" s="344"/>
      <c r="IZ110" s="947" t="str">
        <f t="shared" si="4853"/>
        <v/>
      </c>
      <c r="JA110" s="352"/>
      <c r="JB110" s="72"/>
      <c r="JC110" s="351"/>
      <c r="JD110" s="345" t="str">
        <f t="shared" si="4846"/>
        <v/>
      </c>
      <c r="JE110" s="344"/>
      <c r="JF110" s="947" t="str">
        <f t="shared" si="4854"/>
        <v/>
      </c>
      <c r="JG110" s="352"/>
      <c r="JH110" s="72"/>
      <c r="JI110" s="351"/>
      <c r="JJ110" s="345" t="str">
        <f t="shared" si="4846"/>
        <v/>
      </c>
      <c r="JK110" s="344"/>
      <c r="JL110" s="947" t="str">
        <f t="shared" si="4855"/>
        <v/>
      </c>
      <c r="JM110" s="353"/>
      <c r="JO110" s="351"/>
      <c r="JP110" s="345" t="str">
        <f t="shared" si="4846"/>
        <v/>
      </c>
      <c r="JQ110" s="344"/>
      <c r="JR110" s="947" t="str">
        <f t="shared" si="4856"/>
        <v/>
      </c>
      <c r="JS110" s="353"/>
      <c r="JU110" s="351"/>
      <c r="JV110" s="345" t="str">
        <f t="shared" si="4846"/>
        <v/>
      </c>
      <c r="JW110" s="344"/>
      <c r="JX110" s="947" t="str">
        <f t="shared" si="4857"/>
        <v/>
      </c>
      <c r="JY110" s="353"/>
      <c r="KA110" s="351"/>
      <c r="KB110" s="345" t="str">
        <f t="shared" si="4858"/>
        <v/>
      </c>
      <c r="KC110" s="344"/>
      <c r="KD110" s="947" t="str">
        <f t="shared" si="4859"/>
        <v/>
      </c>
      <c r="KE110" s="353"/>
      <c r="KG110" s="351"/>
      <c r="KH110" s="345" t="str">
        <f t="shared" si="4858"/>
        <v/>
      </c>
      <c r="KI110" s="344"/>
      <c r="KJ110" s="947" t="str">
        <f t="shared" si="4860"/>
        <v/>
      </c>
      <c r="KK110" s="353"/>
      <c r="KM110" s="351"/>
      <c r="KN110" s="345" t="str">
        <f t="shared" si="4858"/>
        <v/>
      </c>
      <c r="KO110" s="344"/>
      <c r="KP110" s="947" t="str">
        <f t="shared" si="4861"/>
        <v/>
      </c>
      <c r="KQ110" s="353"/>
      <c r="KS110" s="351"/>
      <c r="KT110" s="345" t="str">
        <f t="shared" si="4858"/>
        <v/>
      </c>
      <c r="KU110" s="344"/>
      <c r="KV110" s="947" t="str">
        <f t="shared" si="4862"/>
        <v/>
      </c>
      <c r="KW110" s="353"/>
      <c r="KY110" s="351"/>
      <c r="KZ110" s="345" t="str">
        <f t="shared" si="4858"/>
        <v/>
      </c>
      <c r="LA110" s="344"/>
      <c r="LB110" s="947" t="str">
        <f t="shared" si="4863"/>
        <v/>
      </c>
      <c r="LC110" s="353"/>
    </row>
    <row r="111" spans="1:315" s="71" customFormat="1" x14ac:dyDescent="0.2">
      <c r="A111" s="62"/>
      <c r="B111" s="62"/>
      <c r="C111" s="62" t="str">
        <f t="shared" si="4864"/>
        <v/>
      </c>
      <c r="D111" s="62"/>
      <c r="E111" s="62"/>
      <c r="F111" s="62" t="s">
        <v>77</v>
      </c>
      <c r="G111" s="114"/>
      <c r="I111" s="71" t="s">
        <v>16</v>
      </c>
      <c r="K111" s="116"/>
      <c r="L111" s="901">
        <v>460000</v>
      </c>
      <c r="M111" s="937"/>
      <c r="N111" s="387"/>
      <c r="O111" s="388"/>
      <c r="P111" s="389"/>
      <c r="Q111" s="296"/>
      <c r="R111" s="345" t="str">
        <f t="shared" si="4808"/>
        <v/>
      </c>
      <c r="S111" s="572"/>
      <c r="T111" s="945">
        <f t="shared" si="4809"/>
        <v>0</v>
      </c>
      <c r="U111" s="350"/>
      <c r="V111" s="389"/>
      <c r="W111" s="296"/>
      <c r="X111" s="345" t="str">
        <f t="shared" si="4810"/>
        <v/>
      </c>
      <c r="Y111" s="572"/>
      <c r="Z111" s="945">
        <f t="shared" si="4811"/>
        <v>0</v>
      </c>
      <c r="AA111" s="350"/>
      <c r="AB111" s="389"/>
      <c r="AC111" s="296"/>
      <c r="AD111" s="345" t="str">
        <f t="shared" si="4810"/>
        <v/>
      </c>
      <c r="AE111" s="572"/>
      <c r="AF111" s="945">
        <f t="shared" si="4812"/>
        <v>0</v>
      </c>
      <c r="AG111" s="350"/>
      <c r="AH111" s="389"/>
      <c r="AI111" s="296"/>
      <c r="AJ111" s="345" t="str">
        <f t="shared" si="4810"/>
        <v/>
      </c>
      <c r="AK111" s="850"/>
      <c r="AL111" s="945" t="str">
        <f t="shared" si="4813"/>
        <v/>
      </c>
      <c r="AM111" s="350"/>
      <c r="AN111" s="389"/>
      <c r="AO111" s="296"/>
      <c r="AP111" s="345" t="str">
        <f t="shared" si="4810"/>
        <v/>
      </c>
      <c r="AQ111" s="850"/>
      <c r="AR111" s="945" t="str">
        <f t="shared" si="4814"/>
        <v/>
      </c>
      <c r="AS111" s="350"/>
      <c r="AT111" s="389"/>
      <c r="AU111" s="296"/>
      <c r="AV111" s="345" t="str">
        <f t="shared" si="4810"/>
        <v/>
      </c>
      <c r="AW111" s="850"/>
      <c r="AX111" s="945" t="str">
        <f t="shared" si="4815"/>
        <v/>
      </c>
      <c r="AY111" s="350"/>
      <c r="AZ111" s="389"/>
      <c r="BA111" s="296"/>
      <c r="BB111" s="345" t="str">
        <f t="shared" si="4810"/>
        <v/>
      </c>
      <c r="BC111" s="850"/>
      <c r="BD111" s="945" t="str">
        <f t="shared" si="4816"/>
        <v/>
      </c>
      <c r="BE111" s="350"/>
      <c r="BF111" s="389"/>
      <c r="BG111" s="296"/>
      <c r="BH111" s="345" t="str">
        <f t="shared" si="4810"/>
        <v/>
      </c>
      <c r="BI111" s="850"/>
      <c r="BJ111" s="945" t="str">
        <f t="shared" si="4817"/>
        <v/>
      </c>
      <c r="BK111" s="350"/>
      <c r="BL111" s="389"/>
      <c r="BM111" s="296"/>
      <c r="BN111" s="345" t="str">
        <f t="shared" si="4810"/>
        <v/>
      </c>
      <c r="BO111" s="850"/>
      <c r="BP111" s="945" t="str">
        <f t="shared" si="4818"/>
        <v/>
      </c>
      <c r="BQ111" s="350"/>
      <c r="BR111" s="389"/>
      <c r="BS111" s="296"/>
      <c r="BT111" s="345" t="str">
        <f t="shared" si="4810"/>
        <v/>
      </c>
      <c r="BU111" s="344"/>
      <c r="BV111" s="945" t="str">
        <f t="shared" si="4819"/>
        <v/>
      </c>
      <c r="BW111" s="350"/>
      <c r="BX111" s="72"/>
      <c r="BY111" s="351"/>
      <c r="BZ111" s="345" t="str">
        <f t="shared" si="4810"/>
        <v/>
      </c>
      <c r="CA111" s="344"/>
      <c r="CB111" s="947" t="str">
        <f t="shared" si="4820"/>
        <v/>
      </c>
      <c r="CC111" s="352"/>
      <c r="CD111" s="72"/>
      <c r="CE111" s="351"/>
      <c r="CF111" s="345" t="str">
        <f t="shared" si="4810"/>
        <v/>
      </c>
      <c r="CG111" s="344"/>
      <c r="CH111" s="947" t="str">
        <f t="shared" si="4821"/>
        <v/>
      </c>
      <c r="CI111" s="352"/>
      <c r="CJ111" s="72"/>
      <c r="CK111" s="351"/>
      <c r="CL111" s="345" t="str">
        <f t="shared" si="4822"/>
        <v/>
      </c>
      <c r="CM111" s="344"/>
      <c r="CN111" s="947" t="str">
        <f t="shared" si="4823"/>
        <v/>
      </c>
      <c r="CO111" s="352"/>
      <c r="CP111" s="72"/>
      <c r="CQ111" s="351"/>
      <c r="CR111" s="345" t="str">
        <f t="shared" si="4822"/>
        <v/>
      </c>
      <c r="CS111" s="344"/>
      <c r="CT111" s="947" t="str">
        <f t="shared" si="4824"/>
        <v/>
      </c>
      <c r="CU111" s="352"/>
      <c r="CV111" s="72"/>
      <c r="CW111" s="351"/>
      <c r="CX111" s="345" t="str">
        <f t="shared" si="4822"/>
        <v/>
      </c>
      <c r="CY111" s="344"/>
      <c r="CZ111" s="947" t="str">
        <f t="shared" si="4825"/>
        <v/>
      </c>
      <c r="DA111" s="352"/>
      <c r="DB111" s="72"/>
      <c r="DC111" s="351"/>
      <c r="DD111" s="345" t="str">
        <f t="shared" si="4822"/>
        <v/>
      </c>
      <c r="DE111" s="344"/>
      <c r="DF111" s="947" t="str">
        <f t="shared" si="4826"/>
        <v/>
      </c>
      <c r="DG111" s="352"/>
      <c r="DH111" s="72"/>
      <c r="DI111" s="351"/>
      <c r="DJ111" s="345" t="str">
        <f t="shared" si="4822"/>
        <v/>
      </c>
      <c r="DK111" s="344"/>
      <c r="DL111" s="947" t="str">
        <f t="shared" si="4827"/>
        <v/>
      </c>
      <c r="DM111" s="352"/>
      <c r="DN111" s="72"/>
      <c r="DO111" s="351"/>
      <c r="DP111" s="345" t="str">
        <f t="shared" si="4822"/>
        <v/>
      </c>
      <c r="DQ111" s="344"/>
      <c r="DR111" s="947" t="str">
        <f t="shared" si="4828"/>
        <v/>
      </c>
      <c r="DS111" s="352"/>
      <c r="DT111" s="72"/>
      <c r="DU111" s="351"/>
      <c r="DV111" s="345" t="str">
        <f t="shared" si="4822"/>
        <v/>
      </c>
      <c r="DW111" s="344"/>
      <c r="DX111" s="947" t="str">
        <f t="shared" si="4829"/>
        <v/>
      </c>
      <c r="DY111" s="352"/>
      <c r="DZ111" s="72"/>
      <c r="EA111" s="351"/>
      <c r="EB111" s="345" t="str">
        <f t="shared" si="4822"/>
        <v/>
      </c>
      <c r="EC111" s="344"/>
      <c r="ED111" s="947" t="str">
        <f t="shared" si="4830"/>
        <v/>
      </c>
      <c r="EE111" s="352"/>
      <c r="EF111" s="72"/>
      <c r="EG111" s="351"/>
      <c r="EH111" s="345" t="str">
        <f t="shared" si="4822"/>
        <v/>
      </c>
      <c r="EI111" s="344"/>
      <c r="EJ111" s="947" t="str">
        <f t="shared" si="4831"/>
        <v/>
      </c>
      <c r="EK111" s="352"/>
      <c r="EL111" s="72"/>
      <c r="EM111" s="351"/>
      <c r="EN111" s="345" t="str">
        <f t="shared" si="4822"/>
        <v/>
      </c>
      <c r="EO111" s="344"/>
      <c r="EP111" s="947" t="str">
        <f t="shared" si="4832"/>
        <v/>
      </c>
      <c r="EQ111" s="352"/>
      <c r="ER111" s="72"/>
      <c r="ES111" s="351"/>
      <c r="ET111" s="345" t="str">
        <f t="shared" si="4822"/>
        <v/>
      </c>
      <c r="EU111" s="344"/>
      <c r="EV111" s="947" t="str">
        <f t="shared" si="4833"/>
        <v/>
      </c>
      <c r="EW111" s="352"/>
      <c r="EX111" s="72"/>
      <c r="EY111" s="351"/>
      <c r="EZ111" s="345" t="str">
        <f t="shared" si="4834"/>
        <v/>
      </c>
      <c r="FA111" s="344"/>
      <c r="FB111" s="947" t="str">
        <f t="shared" si="4835"/>
        <v/>
      </c>
      <c r="FC111" s="352"/>
      <c r="FD111" s="72"/>
      <c r="FE111" s="351"/>
      <c r="FF111" s="345" t="str">
        <f t="shared" si="4834"/>
        <v/>
      </c>
      <c r="FG111" s="344"/>
      <c r="FH111" s="947" t="str">
        <f t="shared" si="4836"/>
        <v/>
      </c>
      <c r="FI111" s="352"/>
      <c r="FJ111" s="72"/>
      <c r="FK111" s="351"/>
      <c r="FL111" s="345" t="str">
        <f t="shared" si="4834"/>
        <v/>
      </c>
      <c r="FM111" s="344"/>
      <c r="FN111" s="947" t="str">
        <f t="shared" si="4837"/>
        <v/>
      </c>
      <c r="FO111" s="352"/>
      <c r="FP111" s="72"/>
      <c r="FQ111" s="351"/>
      <c r="FR111" s="345" t="str">
        <f t="shared" si="4834"/>
        <v/>
      </c>
      <c r="FS111" s="344"/>
      <c r="FT111" s="947" t="str">
        <f t="shared" si="4838"/>
        <v/>
      </c>
      <c r="FU111" s="352"/>
      <c r="FV111" s="72"/>
      <c r="FW111" s="351"/>
      <c r="FX111" s="345" t="str">
        <f t="shared" si="4834"/>
        <v/>
      </c>
      <c r="FY111" s="344"/>
      <c r="FZ111" s="947" t="str">
        <f t="shared" si="4839"/>
        <v/>
      </c>
      <c r="GA111" s="352"/>
      <c r="GB111" s="72"/>
      <c r="GC111" s="351"/>
      <c r="GD111" s="345" t="str">
        <f t="shared" si="4834"/>
        <v/>
      </c>
      <c r="GE111" s="344"/>
      <c r="GF111" s="947" t="str">
        <f t="shared" si="4840"/>
        <v/>
      </c>
      <c r="GG111" s="352"/>
      <c r="GH111" s="72"/>
      <c r="GI111" s="351"/>
      <c r="GJ111" s="345" t="str">
        <f t="shared" si="4834"/>
        <v/>
      </c>
      <c r="GK111" s="344"/>
      <c r="GL111" s="947" t="str">
        <f t="shared" si="4841"/>
        <v/>
      </c>
      <c r="GM111" s="352"/>
      <c r="GN111" s="72"/>
      <c r="GO111" s="351"/>
      <c r="GP111" s="345" t="str">
        <f t="shared" si="4834"/>
        <v/>
      </c>
      <c r="GQ111" s="344"/>
      <c r="GR111" s="947" t="str">
        <f t="shared" si="4842"/>
        <v/>
      </c>
      <c r="GS111" s="352"/>
      <c r="GT111" s="72"/>
      <c r="GU111" s="351"/>
      <c r="GV111" s="345" t="str">
        <f t="shared" si="4834"/>
        <v/>
      </c>
      <c r="GW111" s="344"/>
      <c r="GX111" s="947" t="str">
        <f t="shared" si="4843"/>
        <v/>
      </c>
      <c r="GY111" s="352"/>
      <c r="GZ111" s="72"/>
      <c r="HA111" s="351"/>
      <c r="HB111" s="345" t="str">
        <f t="shared" si="4834"/>
        <v/>
      </c>
      <c r="HC111" s="344"/>
      <c r="HD111" s="947" t="str">
        <f t="shared" si="4844"/>
        <v/>
      </c>
      <c r="HE111" s="352"/>
      <c r="HF111" s="72"/>
      <c r="HG111" s="351"/>
      <c r="HH111" s="345" t="str">
        <f t="shared" si="4834"/>
        <v/>
      </c>
      <c r="HI111" s="344"/>
      <c r="HJ111" s="947" t="str">
        <f t="shared" si="4845"/>
        <v/>
      </c>
      <c r="HK111" s="352"/>
      <c r="HL111" s="72"/>
      <c r="HM111" s="351"/>
      <c r="HN111" s="345" t="str">
        <f t="shared" si="4846"/>
        <v/>
      </c>
      <c r="HO111" s="344"/>
      <c r="HP111" s="947" t="str">
        <f t="shared" si="4847"/>
        <v/>
      </c>
      <c r="HQ111" s="352"/>
      <c r="HR111" s="72"/>
      <c r="HS111" s="351"/>
      <c r="HT111" s="345" t="str">
        <f t="shared" si="4846"/>
        <v/>
      </c>
      <c r="HU111" s="344"/>
      <c r="HV111" s="947" t="str">
        <f t="shared" si="4848"/>
        <v/>
      </c>
      <c r="HW111" s="352"/>
      <c r="HX111" s="72"/>
      <c r="HY111" s="351"/>
      <c r="HZ111" s="345" t="str">
        <f t="shared" si="4846"/>
        <v/>
      </c>
      <c r="IA111" s="344"/>
      <c r="IB111" s="947" t="str">
        <f t="shared" si="4849"/>
        <v/>
      </c>
      <c r="IC111" s="352"/>
      <c r="ID111" s="72"/>
      <c r="IE111" s="351"/>
      <c r="IF111" s="345" t="str">
        <f t="shared" si="4846"/>
        <v/>
      </c>
      <c r="IG111" s="344"/>
      <c r="IH111" s="947" t="str">
        <f t="shared" si="4850"/>
        <v/>
      </c>
      <c r="II111" s="352"/>
      <c r="IJ111" s="72"/>
      <c r="IK111" s="351"/>
      <c r="IL111" s="345" t="str">
        <f t="shared" si="4846"/>
        <v/>
      </c>
      <c r="IM111" s="344"/>
      <c r="IN111" s="947" t="str">
        <f t="shared" si="4851"/>
        <v/>
      </c>
      <c r="IO111" s="352"/>
      <c r="IP111" s="72"/>
      <c r="IQ111" s="351"/>
      <c r="IR111" s="345" t="str">
        <f t="shared" si="4846"/>
        <v/>
      </c>
      <c r="IS111" s="344"/>
      <c r="IT111" s="947" t="str">
        <f t="shared" si="4852"/>
        <v/>
      </c>
      <c r="IU111" s="352"/>
      <c r="IV111" s="72"/>
      <c r="IW111" s="351"/>
      <c r="IX111" s="345" t="str">
        <f t="shared" si="4846"/>
        <v/>
      </c>
      <c r="IY111" s="344"/>
      <c r="IZ111" s="947" t="str">
        <f t="shared" si="4853"/>
        <v/>
      </c>
      <c r="JA111" s="352"/>
      <c r="JB111" s="72"/>
      <c r="JC111" s="351"/>
      <c r="JD111" s="345" t="str">
        <f t="shared" si="4846"/>
        <v/>
      </c>
      <c r="JE111" s="344"/>
      <c r="JF111" s="947" t="str">
        <f t="shared" si="4854"/>
        <v/>
      </c>
      <c r="JG111" s="352"/>
      <c r="JH111" s="72"/>
      <c r="JI111" s="351"/>
      <c r="JJ111" s="345" t="str">
        <f t="shared" si="4846"/>
        <v/>
      </c>
      <c r="JK111" s="344"/>
      <c r="JL111" s="947" t="str">
        <f t="shared" si="4855"/>
        <v/>
      </c>
      <c r="JM111" s="353"/>
      <c r="JO111" s="351"/>
      <c r="JP111" s="345" t="str">
        <f t="shared" si="4846"/>
        <v/>
      </c>
      <c r="JQ111" s="344"/>
      <c r="JR111" s="947" t="str">
        <f t="shared" si="4856"/>
        <v/>
      </c>
      <c r="JS111" s="353"/>
      <c r="JU111" s="351"/>
      <c r="JV111" s="345" t="str">
        <f t="shared" si="4846"/>
        <v/>
      </c>
      <c r="JW111" s="344"/>
      <c r="JX111" s="947" t="str">
        <f t="shared" si="4857"/>
        <v/>
      </c>
      <c r="JY111" s="353"/>
      <c r="KA111" s="351"/>
      <c r="KB111" s="345" t="str">
        <f t="shared" si="4858"/>
        <v/>
      </c>
      <c r="KC111" s="344"/>
      <c r="KD111" s="947" t="str">
        <f t="shared" si="4859"/>
        <v/>
      </c>
      <c r="KE111" s="353"/>
      <c r="KG111" s="351"/>
      <c r="KH111" s="345" t="str">
        <f t="shared" si="4858"/>
        <v/>
      </c>
      <c r="KI111" s="344"/>
      <c r="KJ111" s="947" t="str">
        <f t="shared" si="4860"/>
        <v/>
      </c>
      <c r="KK111" s="353"/>
      <c r="KM111" s="351"/>
      <c r="KN111" s="345" t="str">
        <f t="shared" si="4858"/>
        <v/>
      </c>
      <c r="KO111" s="344"/>
      <c r="KP111" s="947" t="str">
        <f t="shared" si="4861"/>
        <v/>
      </c>
      <c r="KQ111" s="353"/>
      <c r="KS111" s="351"/>
      <c r="KT111" s="345" t="str">
        <f t="shared" si="4858"/>
        <v/>
      </c>
      <c r="KU111" s="344"/>
      <c r="KV111" s="947" t="str">
        <f t="shared" si="4862"/>
        <v/>
      </c>
      <c r="KW111" s="353"/>
      <c r="KY111" s="351"/>
      <c r="KZ111" s="345" t="str">
        <f t="shared" si="4858"/>
        <v/>
      </c>
      <c r="LA111" s="344"/>
      <c r="LB111" s="947" t="str">
        <f t="shared" si="4863"/>
        <v/>
      </c>
      <c r="LC111" s="353"/>
    </row>
    <row r="112" spans="1:315" s="71" customFormat="1" x14ac:dyDescent="0.2">
      <c r="A112" s="62"/>
      <c r="B112" s="62"/>
      <c r="C112" s="62" t="str">
        <f t="shared" si="4864"/>
        <v/>
      </c>
      <c r="D112" s="62"/>
      <c r="E112" s="62"/>
      <c r="F112" s="62" t="s">
        <v>77</v>
      </c>
      <c r="G112" s="114"/>
      <c r="I112" s="71" t="s">
        <v>16</v>
      </c>
      <c r="K112" s="116"/>
      <c r="L112" s="901">
        <v>460000</v>
      </c>
      <c r="M112" s="937"/>
      <c r="N112" s="387"/>
      <c r="O112" s="388"/>
      <c r="P112" s="389"/>
      <c r="Q112" s="296"/>
      <c r="R112" s="345" t="str">
        <f t="shared" si="4808"/>
        <v/>
      </c>
      <c r="S112" s="572"/>
      <c r="T112" s="945">
        <f t="shared" si="4809"/>
        <v>0</v>
      </c>
      <c r="U112" s="350"/>
      <c r="V112" s="389"/>
      <c r="W112" s="296"/>
      <c r="X112" s="345" t="str">
        <f t="shared" si="4810"/>
        <v/>
      </c>
      <c r="Y112" s="572"/>
      <c r="Z112" s="945">
        <f t="shared" si="4811"/>
        <v>0</v>
      </c>
      <c r="AA112" s="350"/>
      <c r="AB112" s="389"/>
      <c r="AC112" s="296"/>
      <c r="AD112" s="345" t="str">
        <f t="shared" si="4810"/>
        <v/>
      </c>
      <c r="AE112" s="572"/>
      <c r="AF112" s="945">
        <f t="shared" si="4812"/>
        <v>0</v>
      </c>
      <c r="AG112" s="350"/>
      <c r="AH112" s="389"/>
      <c r="AI112" s="296"/>
      <c r="AJ112" s="345" t="str">
        <f t="shared" si="4810"/>
        <v/>
      </c>
      <c r="AK112" s="850"/>
      <c r="AL112" s="945" t="str">
        <f t="shared" si="4813"/>
        <v/>
      </c>
      <c r="AM112" s="350"/>
      <c r="AN112" s="389"/>
      <c r="AO112" s="296"/>
      <c r="AP112" s="345" t="str">
        <f t="shared" si="4810"/>
        <v/>
      </c>
      <c r="AQ112" s="850"/>
      <c r="AR112" s="945" t="str">
        <f t="shared" si="4814"/>
        <v/>
      </c>
      <c r="AS112" s="350"/>
      <c r="AT112" s="389"/>
      <c r="AU112" s="296"/>
      <c r="AV112" s="345" t="str">
        <f t="shared" si="4810"/>
        <v/>
      </c>
      <c r="AW112" s="850"/>
      <c r="AX112" s="945" t="str">
        <f t="shared" si="4815"/>
        <v/>
      </c>
      <c r="AY112" s="350"/>
      <c r="AZ112" s="389"/>
      <c r="BA112" s="296"/>
      <c r="BB112" s="345" t="str">
        <f t="shared" si="4810"/>
        <v/>
      </c>
      <c r="BC112" s="850"/>
      <c r="BD112" s="945" t="str">
        <f t="shared" si="4816"/>
        <v/>
      </c>
      <c r="BE112" s="350"/>
      <c r="BF112" s="389"/>
      <c r="BG112" s="296"/>
      <c r="BH112" s="345" t="str">
        <f t="shared" si="4810"/>
        <v/>
      </c>
      <c r="BI112" s="850"/>
      <c r="BJ112" s="945" t="str">
        <f t="shared" si="4817"/>
        <v/>
      </c>
      <c r="BK112" s="350"/>
      <c r="BL112" s="389"/>
      <c r="BM112" s="296"/>
      <c r="BN112" s="345" t="str">
        <f t="shared" si="4810"/>
        <v/>
      </c>
      <c r="BO112" s="850"/>
      <c r="BP112" s="945" t="str">
        <f t="shared" si="4818"/>
        <v/>
      </c>
      <c r="BQ112" s="350"/>
      <c r="BR112" s="389"/>
      <c r="BS112" s="296"/>
      <c r="BT112" s="345" t="str">
        <f t="shared" si="4810"/>
        <v/>
      </c>
      <c r="BU112" s="850"/>
      <c r="BV112" s="945" t="str">
        <f t="shared" si="4819"/>
        <v/>
      </c>
      <c r="BW112" s="350"/>
      <c r="BX112" s="72"/>
      <c r="BY112" s="351"/>
      <c r="BZ112" s="345" t="str">
        <f t="shared" si="4810"/>
        <v/>
      </c>
      <c r="CA112" s="344"/>
      <c r="CB112" s="947" t="str">
        <f t="shared" si="4820"/>
        <v/>
      </c>
      <c r="CC112" s="352"/>
      <c r="CD112" s="72"/>
      <c r="CE112" s="351"/>
      <c r="CF112" s="345" t="str">
        <f t="shared" si="4810"/>
        <v/>
      </c>
      <c r="CG112" s="344"/>
      <c r="CH112" s="947" t="str">
        <f t="shared" si="4821"/>
        <v/>
      </c>
      <c r="CI112" s="352"/>
      <c r="CJ112" s="72"/>
      <c r="CK112" s="351"/>
      <c r="CL112" s="345" t="str">
        <f t="shared" si="4822"/>
        <v/>
      </c>
      <c r="CM112" s="344"/>
      <c r="CN112" s="947" t="str">
        <f t="shared" si="4823"/>
        <v/>
      </c>
      <c r="CO112" s="352"/>
      <c r="CP112" s="72"/>
      <c r="CQ112" s="351"/>
      <c r="CR112" s="345" t="str">
        <f t="shared" si="4822"/>
        <v/>
      </c>
      <c r="CS112" s="344"/>
      <c r="CT112" s="947" t="str">
        <f t="shared" si="4824"/>
        <v/>
      </c>
      <c r="CU112" s="352"/>
      <c r="CV112" s="72"/>
      <c r="CW112" s="351"/>
      <c r="CX112" s="345" t="str">
        <f t="shared" si="4822"/>
        <v/>
      </c>
      <c r="CY112" s="344"/>
      <c r="CZ112" s="947" t="str">
        <f t="shared" si="4825"/>
        <v/>
      </c>
      <c r="DA112" s="352"/>
      <c r="DB112" s="72"/>
      <c r="DC112" s="351"/>
      <c r="DD112" s="345" t="str">
        <f t="shared" si="4822"/>
        <v/>
      </c>
      <c r="DE112" s="344"/>
      <c r="DF112" s="947" t="str">
        <f t="shared" si="4826"/>
        <v/>
      </c>
      <c r="DG112" s="352"/>
      <c r="DH112" s="72"/>
      <c r="DI112" s="351"/>
      <c r="DJ112" s="345" t="str">
        <f t="shared" si="4822"/>
        <v/>
      </c>
      <c r="DK112" s="344"/>
      <c r="DL112" s="947" t="str">
        <f t="shared" si="4827"/>
        <v/>
      </c>
      <c r="DM112" s="352"/>
      <c r="DN112" s="72"/>
      <c r="DO112" s="351"/>
      <c r="DP112" s="345" t="str">
        <f t="shared" si="4822"/>
        <v/>
      </c>
      <c r="DQ112" s="344"/>
      <c r="DR112" s="947" t="str">
        <f t="shared" si="4828"/>
        <v/>
      </c>
      <c r="DS112" s="352"/>
      <c r="DT112" s="72"/>
      <c r="DU112" s="351"/>
      <c r="DV112" s="345" t="str">
        <f t="shared" si="4822"/>
        <v/>
      </c>
      <c r="DW112" s="344"/>
      <c r="DX112" s="947" t="str">
        <f t="shared" si="4829"/>
        <v/>
      </c>
      <c r="DY112" s="352"/>
      <c r="DZ112" s="72"/>
      <c r="EA112" s="351"/>
      <c r="EB112" s="345" t="str">
        <f t="shared" si="4822"/>
        <v/>
      </c>
      <c r="EC112" s="344"/>
      <c r="ED112" s="947" t="str">
        <f t="shared" si="4830"/>
        <v/>
      </c>
      <c r="EE112" s="352"/>
      <c r="EF112" s="72"/>
      <c r="EG112" s="351"/>
      <c r="EH112" s="345" t="str">
        <f t="shared" si="4822"/>
        <v/>
      </c>
      <c r="EI112" s="344"/>
      <c r="EJ112" s="947" t="str">
        <f t="shared" si="4831"/>
        <v/>
      </c>
      <c r="EK112" s="352"/>
      <c r="EL112" s="72"/>
      <c r="EM112" s="351"/>
      <c r="EN112" s="345" t="str">
        <f t="shared" si="4822"/>
        <v/>
      </c>
      <c r="EO112" s="344"/>
      <c r="EP112" s="947" t="str">
        <f t="shared" si="4832"/>
        <v/>
      </c>
      <c r="EQ112" s="352"/>
      <c r="ER112" s="72"/>
      <c r="ES112" s="351"/>
      <c r="ET112" s="345" t="str">
        <f t="shared" si="4822"/>
        <v/>
      </c>
      <c r="EU112" s="344"/>
      <c r="EV112" s="947" t="str">
        <f t="shared" si="4833"/>
        <v/>
      </c>
      <c r="EW112" s="352"/>
      <c r="EX112" s="72"/>
      <c r="EY112" s="351"/>
      <c r="EZ112" s="345" t="str">
        <f t="shared" si="4834"/>
        <v/>
      </c>
      <c r="FA112" s="344"/>
      <c r="FB112" s="947" t="str">
        <f t="shared" si="4835"/>
        <v/>
      </c>
      <c r="FC112" s="352"/>
      <c r="FD112" s="72"/>
      <c r="FE112" s="351"/>
      <c r="FF112" s="345" t="str">
        <f t="shared" si="4834"/>
        <v/>
      </c>
      <c r="FG112" s="344"/>
      <c r="FH112" s="947" t="str">
        <f t="shared" si="4836"/>
        <v/>
      </c>
      <c r="FI112" s="352"/>
      <c r="FJ112" s="72"/>
      <c r="FK112" s="351"/>
      <c r="FL112" s="345" t="str">
        <f t="shared" si="4834"/>
        <v/>
      </c>
      <c r="FM112" s="344"/>
      <c r="FN112" s="947" t="str">
        <f t="shared" si="4837"/>
        <v/>
      </c>
      <c r="FO112" s="352"/>
      <c r="FP112" s="72"/>
      <c r="FQ112" s="351"/>
      <c r="FR112" s="345" t="str">
        <f t="shared" si="4834"/>
        <v/>
      </c>
      <c r="FS112" s="344"/>
      <c r="FT112" s="947" t="str">
        <f t="shared" si="4838"/>
        <v/>
      </c>
      <c r="FU112" s="352"/>
      <c r="FV112" s="72"/>
      <c r="FW112" s="351"/>
      <c r="FX112" s="345" t="str">
        <f t="shared" si="4834"/>
        <v/>
      </c>
      <c r="FY112" s="344"/>
      <c r="FZ112" s="947" t="str">
        <f t="shared" si="4839"/>
        <v/>
      </c>
      <c r="GA112" s="352"/>
      <c r="GB112" s="72"/>
      <c r="GC112" s="351"/>
      <c r="GD112" s="345" t="str">
        <f t="shared" si="4834"/>
        <v/>
      </c>
      <c r="GE112" s="344"/>
      <c r="GF112" s="947" t="str">
        <f t="shared" si="4840"/>
        <v/>
      </c>
      <c r="GG112" s="352"/>
      <c r="GH112" s="72"/>
      <c r="GI112" s="351"/>
      <c r="GJ112" s="345" t="str">
        <f t="shared" si="4834"/>
        <v/>
      </c>
      <c r="GK112" s="344"/>
      <c r="GL112" s="947" t="str">
        <f t="shared" si="4841"/>
        <v/>
      </c>
      <c r="GM112" s="352"/>
      <c r="GN112" s="72"/>
      <c r="GO112" s="351"/>
      <c r="GP112" s="345" t="str">
        <f t="shared" si="4834"/>
        <v/>
      </c>
      <c r="GQ112" s="344"/>
      <c r="GR112" s="947" t="str">
        <f t="shared" si="4842"/>
        <v/>
      </c>
      <c r="GS112" s="352"/>
      <c r="GT112" s="72"/>
      <c r="GU112" s="351"/>
      <c r="GV112" s="345" t="str">
        <f t="shared" si="4834"/>
        <v/>
      </c>
      <c r="GW112" s="344"/>
      <c r="GX112" s="947" t="str">
        <f t="shared" si="4843"/>
        <v/>
      </c>
      <c r="GY112" s="352"/>
      <c r="GZ112" s="72"/>
      <c r="HA112" s="351"/>
      <c r="HB112" s="345" t="str">
        <f t="shared" si="4834"/>
        <v/>
      </c>
      <c r="HC112" s="344"/>
      <c r="HD112" s="947" t="str">
        <f t="shared" si="4844"/>
        <v/>
      </c>
      <c r="HE112" s="352"/>
      <c r="HF112" s="72"/>
      <c r="HG112" s="351"/>
      <c r="HH112" s="345" t="str">
        <f t="shared" si="4834"/>
        <v/>
      </c>
      <c r="HI112" s="344"/>
      <c r="HJ112" s="947" t="str">
        <f t="shared" si="4845"/>
        <v/>
      </c>
      <c r="HK112" s="352"/>
      <c r="HL112" s="72"/>
      <c r="HM112" s="351"/>
      <c r="HN112" s="345" t="str">
        <f t="shared" si="4846"/>
        <v/>
      </c>
      <c r="HO112" s="344"/>
      <c r="HP112" s="947" t="str">
        <f t="shared" si="4847"/>
        <v/>
      </c>
      <c r="HQ112" s="352"/>
      <c r="HR112" s="72"/>
      <c r="HS112" s="351"/>
      <c r="HT112" s="345" t="str">
        <f t="shared" si="4846"/>
        <v/>
      </c>
      <c r="HU112" s="344"/>
      <c r="HV112" s="947" t="str">
        <f t="shared" si="4848"/>
        <v/>
      </c>
      <c r="HW112" s="352"/>
      <c r="HX112" s="72"/>
      <c r="HY112" s="351"/>
      <c r="HZ112" s="345" t="str">
        <f t="shared" si="4846"/>
        <v/>
      </c>
      <c r="IA112" s="344"/>
      <c r="IB112" s="947" t="str">
        <f t="shared" si="4849"/>
        <v/>
      </c>
      <c r="IC112" s="352"/>
      <c r="ID112" s="72"/>
      <c r="IE112" s="351"/>
      <c r="IF112" s="345" t="str">
        <f t="shared" si="4846"/>
        <v/>
      </c>
      <c r="IG112" s="344"/>
      <c r="IH112" s="947" t="str">
        <f t="shared" si="4850"/>
        <v/>
      </c>
      <c r="II112" s="352"/>
      <c r="IJ112" s="72"/>
      <c r="IK112" s="351"/>
      <c r="IL112" s="345" t="str">
        <f t="shared" si="4846"/>
        <v/>
      </c>
      <c r="IM112" s="344"/>
      <c r="IN112" s="947" t="str">
        <f t="shared" si="4851"/>
        <v/>
      </c>
      <c r="IO112" s="352"/>
      <c r="IP112" s="72"/>
      <c r="IQ112" s="351"/>
      <c r="IR112" s="345" t="str">
        <f t="shared" si="4846"/>
        <v/>
      </c>
      <c r="IS112" s="344"/>
      <c r="IT112" s="947" t="str">
        <f t="shared" si="4852"/>
        <v/>
      </c>
      <c r="IU112" s="352"/>
      <c r="IV112" s="72"/>
      <c r="IW112" s="351"/>
      <c r="IX112" s="345" t="str">
        <f t="shared" si="4846"/>
        <v/>
      </c>
      <c r="IY112" s="344"/>
      <c r="IZ112" s="947" t="str">
        <f t="shared" si="4853"/>
        <v/>
      </c>
      <c r="JA112" s="352"/>
      <c r="JB112" s="72"/>
      <c r="JC112" s="351"/>
      <c r="JD112" s="345" t="str">
        <f t="shared" si="4846"/>
        <v/>
      </c>
      <c r="JE112" s="344"/>
      <c r="JF112" s="947" t="str">
        <f t="shared" si="4854"/>
        <v/>
      </c>
      <c r="JG112" s="352"/>
      <c r="JH112" s="72"/>
      <c r="JI112" s="351"/>
      <c r="JJ112" s="345" t="str">
        <f t="shared" si="4846"/>
        <v/>
      </c>
      <c r="JK112" s="344"/>
      <c r="JL112" s="947" t="str">
        <f t="shared" si="4855"/>
        <v/>
      </c>
      <c r="JM112" s="353"/>
      <c r="JO112" s="351"/>
      <c r="JP112" s="345" t="str">
        <f t="shared" si="4846"/>
        <v/>
      </c>
      <c r="JQ112" s="344"/>
      <c r="JR112" s="947" t="str">
        <f t="shared" si="4856"/>
        <v/>
      </c>
      <c r="JS112" s="353"/>
      <c r="JU112" s="351"/>
      <c r="JV112" s="345" t="str">
        <f t="shared" si="4846"/>
        <v/>
      </c>
      <c r="JW112" s="344"/>
      <c r="JX112" s="947" t="str">
        <f t="shared" si="4857"/>
        <v/>
      </c>
      <c r="JY112" s="353"/>
      <c r="KA112" s="351"/>
      <c r="KB112" s="345" t="str">
        <f t="shared" si="4858"/>
        <v/>
      </c>
      <c r="KC112" s="344"/>
      <c r="KD112" s="947" t="str">
        <f t="shared" si="4859"/>
        <v/>
      </c>
      <c r="KE112" s="353"/>
      <c r="KG112" s="351"/>
      <c r="KH112" s="345" t="str">
        <f t="shared" si="4858"/>
        <v/>
      </c>
      <c r="KI112" s="344"/>
      <c r="KJ112" s="947" t="str">
        <f t="shared" si="4860"/>
        <v/>
      </c>
      <c r="KK112" s="353"/>
      <c r="KM112" s="351"/>
      <c r="KN112" s="345" t="str">
        <f t="shared" si="4858"/>
        <v/>
      </c>
      <c r="KO112" s="344"/>
      <c r="KP112" s="947" t="str">
        <f t="shared" si="4861"/>
        <v/>
      </c>
      <c r="KQ112" s="353"/>
      <c r="KS112" s="351"/>
      <c r="KT112" s="345" t="str">
        <f t="shared" si="4858"/>
        <v/>
      </c>
      <c r="KU112" s="344"/>
      <c r="KV112" s="947" t="str">
        <f t="shared" si="4862"/>
        <v/>
      </c>
      <c r="KW112" s="353"/>
      <c r="KY112" s="351"/>
      <c r="KZ112" s="345" t="str">
        <f t="shared" si="4858"/>
        <v/>
      </c>
      <c r="LA112" s="344"/>
      <c r="LB112" s="947" t="str">
        <f t="shared" si="4863"/>
        <v/>
      </c>
      <c r="LC112" s="353"/>
    </row>
    <row r="113" spans="1:315" s="71" customFormat="1" x14ac:dyDescent="0.2">
      <c r="A113" s="62"/>
      <c r="B113" s="62"/>
      <c r="C113" s="62" t="str">
        <f t="shared" si="4864"/>
        <v/>
      </c>
      <c r="D113" s="62"/>
      <c r="E113" s="62"/>
      <c r="F113" s="62" t="s">
        <v>77</v>
      </c>
      <c r="G113" s="114"/>
      <c r="I113" s="71" t="s">
        <v>16</v>
      </c>
      <c r="K113" s="116"/>
      <c r="L113" s="901">
        <v>460000</v>
      </c>
      <c r="M113" s="937"/>
      <c r="N113" s="387"/>
      <c r="O113" s="388"/>
      <c r="P113" s="389"/>
      <c r="Q113" s="296"/>
      <c r="R113" s="345" t="str">
        <f t="shared" si="4808"/>
        <v/>
      </c>
      <c r="S113" s="572"/>
      <c r="T113" s="945">
        <f t="shared" si="4809"/>
        <v>0</v>
      </c>
      <c r="U113" s="350"/>
      <c r="V113" s="389"/>
      <c r="W113" s="296"/>
      <c r="X113" s="345" t="str">
        <f t="shared" si="4810"/>
        <v/>
      </c>
      <c r="Y113" s="572"/>
      <c r="Z113" s="945">
        <f t="shared" si="4811"/>
        <v>0</v>
      </c>
      <c r="AA113" s="350"/>
      <c r="AB113" s="389"/>
      <c r="AC113" s="296"/>
      <c r="AD113" s="345" t="str">
        <f t="shared" si="4810"/>
        <v/>
      </c>
      <c r="AE113" s="572"/>
      <c r="AF113" s="945">
        <f t="shared" si="4812"/>
        <v>0</v>
      </c>
      <c r="AG113" s="350"/>
      <c r="AH113" s="389"/>
      <c r="AI113" s="296"/>
      <c r="AJ113" s="345" t="str">
        <f t="shared" si="4810"/>
        <v/>
      </c>
      <c r="AK113" s="850"/>
      <c r="AL113" s="945" t="str">
        <f t="shared" si="4813"/>
        <v/>
      </c>
      <c r="AM113" s="350"/>
      <c r="AN113" s="389"/>
      <c r="AO113" s="296"/>
      <c r="AP113" s="345" t="str">
        <f t="shared" si="4810"/>
        <v/>
      </c>
      <c r="AQ113" s="850"/>
      <c r="AR113" s="945" t="str">
        <f t="shared" si="4814"/>
        <v/>
      </c>
      <c r="AS113" s="350"/>
      <c r="AT113" s="389"/>
      <c r="AU113" s="296"/>
      <c r="AV113" s="345" t="str">
        <f t="shared" si="4810"/>
        <v/>
      </c>
      <c r="AW113" s="850"/>
      <c r="AX113" s="945" t="str">
        <f t="shared" si="4815"/>
        <v/>
      </c>
      <c r="AY113" s="350"/>
      <c r="AZ113" s="389"/>
      <c r="BA113" s="296"/>
      <c r="BB113" s="345" t="str">
        <f t="shared" si="4810"/>
        <v/>
      </c>
      <c r="BC113" s="850"/>
      <c r="BD113" s="945" t="str">
        <f t="shared" si="4816"/>
        <v/>
      </c>
      <c r="BE113" s="350"/>
      <c r="BF113" s="389"/>
      <c r="BG113" s="296"/>
      <c r="BH113" s="345" t="str">
        <f t="shared" si="4810"/>
        <v/>
      </c>
      <c r="BI113" s="850"/>
      <c r="BJ113" s="945" t="str">
        <f t="shared" si="4817"/>
        <v/>
      </c>
      <c r="BK113" s="350"/>
      <c r="BL113" s="389"/>
      <c r="BM113" s="296"/>
      <c r="BN113" s="345" t="str">
        <f t="shared" si="4810"/>
        <v/>
      </c>
      <c r="BO113" s="850"/>
      <c r="BP113" s="945" t="str">
        <f t="shared" si="4818"/>
        <v/>
      </c>
      <c r="BQ113" s="350"/>
      <c r="BR113" s="389"/>
      <c r="BS113" s="296"/>
      <c r="BT113" s="345" t="str">
        <f t="shared" si="4810"/>
        <v/>
      </c>
      <c r="BU113" s="850"/>
      <c r="BV113" s="945" t="str">
        <f t="shared" si="4819"/>
        <v/>
      </c>
      <c r="BW113" s="350"/>
      <c r="BX113" s="72"/>
      <c r="BY113" s="351"/>
      <c r="BZ113" s="345" t="str">
        <f t="shared" si="4810"/>
        <v/>
      </c>
      <c r="CA113" s="344"/>
      <c r="CB113" s="947" t="str">
        <f t="shared" si="4820"/>
        <v/>
      </c>
      <c r="CC113" s="352"/>
      <c r="CD113" s="72"/>
      <c r="CE113" s="351"/>
      <c r="CF113" s="345" t="str">
        <f t="shared" si="4810"/>
        <v/>
      </c>
      <c r="CG113" s="344"/>
      <c r="CH113" s="947" t="str">
        <f t="shared" si="4821"/>
        <v/>
      </c>
      <c r="CI113" s="352"/>
      <c r="CJ113" s="72"/>
      <c r="CK113" s="351"/>
      <c r="CL113" s="345" t="str">
        <f t="shared" si="4822"/>
        <v/>
      </c>
      <c r="CM113" s="344"/>
      <c r="CN113" s="947" t="str">
        <f t="shared" si="4823"/>
        <v/>
      </c>
      <c r="CO113" s="352"/>
      <c r="CP113" s="72"/>
      <c r="CQ113" s="351"/>
      <c r="CR113" s="345" t="str">
        <f t="shared" si="4822"/>
        <v/>
      </c>
      <c r="CS113" s="344"/>
      <c r="CT113" s="947" t="str">
        <f t="shared" si="4824"/>
        <v/>
      </c>
      <c r="CU113" s="352"/>
      <c r="CV113" s="72"/>
      <c r="CW113" s="351"/>
      <c r="CX113" s="345" t="str">
        <f t="shared" si="4822"/>
        <v/>
      </c>
      <c r="CY113" s="344"/>
      <c r="CZ113" s="947" t="str">
        <f t="shared" si="4825"/>
        <v/>
      </c>
      <c r="DA113" s="352"/>
      <c r="DB113" s="72"/>
      <c r="DC113" s="351"/>
      <c r="DD113" s="345" t="str">
        <f t="shared" si="4822"/>
        <v/>
      </c>
      <c r="DE113" s="344"/>
      <c r="DF113" s="947" t="str">
        <f t="shared" si="4826"/>
        <v/>
      </c>
      <c r="DG113" s="352"/>
      <c r="DH113" s="72"/>
      <c r="DI113" s="351"/>
      <c r="DJ113" s="345" t="str">
        <f t="shared" si="4822"/>
        <v/>
      </c>
      <c r="DK113" s="344"/>
      <c r="DL113" s="947" t="str">
        <f t="shared" si="4827"/>
        <v/>
      </c>
      <c r="DM113" s="352"/>
      <c r="DN113" s="72"/>
      <c r="DO113" s="351"/>
      <c r="DP113" s="345" t="str">
        <f t="shared" si="4822"/>
        <v/>
      </c>
      <c r="DQ113" s="344"/>
      <c r="DR113" s="947" t="str">
        <f t="shared" si="4828"/>
        <v/>
      </c>
      <c r="DS113" s="352"/>
      <c r="DT113" s="72"/>
      <c r="DU113" s="351"/>
      <c r="DV113" s="345" t="str">
        <f t="shared" si="4822"/>
        <v/>
      </c>
      <c r="DW113" s="344"/>
      <c r="DX113" s="947" t="str">
        <f t="shared" si="4829"/>
        <v/>
      </c>
      <c r="DY113" s="352"/>
      <c r="DZ113" s="72"/>
      <c r="EA113" s="351"/>
      <c r="EB113" s="345" t="str">
        <f t="shared" si="4822"/>
        <v/>
      </c>
      <c r="EC113" s="344"/>
      <c r="ED113" s="947" t="str">
        <f t="shared" si="4830"/>
        <v/>
      </c>
      <c r="EE113" s="352"/>
      <c r="EF113" s="72"/>
      <c r="EG113" s="351"/>
      <c r="EH113" s="345" t="str">
        <f t="shared" si="4822"/>
        <v/>
      </c>
      <c r="EI113" s="344"/>
      <c r="EJ113" s="947" t="str">
        <f t="shared" si="4831"/>
        <v/>
      </c>
      <c r="EK113" s="352"/>
      <c r="EL113" s="72"/>
      <c r="EM113" s="351"/>
      <c r="EN113" s="345" t="str">
        <f t="shared" si="4822"/>
        <v/>
      </c>
      <c r="EO113" s="344"/>
      <c r="EP113" s="947" t="str">
        <f t="shared" si="4832"/>
        <v/>
      </c>
      <c r="EQ113" s="352"/>
      <c r="ER113" s="72"/>
      <c r="ES113" s="351"/>
      <c r="ET113" s="345" t="str">
        <f t="shared" si="4822"/>
        <v/>
      </c>
      <c r="EU113" s="344"/>
      <c r="EV113" s="947" t="str">
        <f t="shared" si="4833"/>
        <v/>
      </c>
      <c r="EW113" s="352"/>
      <c r="EX113" s="72"/>
      <c r="EY113" s="351"/>
      <c r="EZ113" s="345" t="str">
        <f t="shared" si="4834"/>
        <v/>
      </c>
      <c r="FA113" s="344"/>
      <c r="FB113" s="947" t="str">
        <f t="shared" si="4835"/>
        <v/>
      </c>
      <c r="FC113" s="352"/>
      <c r="FD113" s="72"/>
      <c r="FE113" s="351"/>
      <c r="FF113" s="345" t="str">
        <f t="shared" si="4834"/>
        <v/>
      </c>
      <c r="FG113" s="344"/>
      <c r="FH113" s="947" t="str">
        <f t="shared" si="4836"/>
        <v/>
      </c>
      <c r="FI113" s="352"/>
      <c r="FJ113" s="72"/>
      <c r="FK113" s="351"/>
      <c r="FL113" s="345" t="str">
        <f t="shared" si="4834"/>
        <v/>
      </c>
      <c r="FM113" s="344"/>
      <c r="FN113" s="947" t="str">
        <f t="shared" si="4837"/>
        <v/>
      </c>
      <c r="FO113" s="352"/>
      <c r="FP113" s="72"/>
      <c r="FQ113" s="351"/>
      <c r="FR113" s="345" t="str">
        <f t="shared" si="4834"/>
        <v/>
      </c>
      <c r="FS113" s="344"/>
      <c r="FT113" s="947" t="str">
        <f t="shared" si="4838"/>
        <v/>
      </c>
      <c r="FU113" s="352"/>
      <c r="FV113" s="72"/>
      <c r="FW113" s="351"/>
      <c r="FX113" s="345" t="str">
        <f t="shared" si="4834"/>
        <v/>
      </c>
      <c r="FY113" s="344"/>
      <c r="FZ113" s="947" t="str">
        <f t="shared" si="4839"/>
        <v/>
      </c>
      <c r="GA113" s="352"/>
      <c r="GB113" s="72"/>
      <c r="GC113" s="351"/>
      <c r="GD113" s="345" t="str">
        <f t="shared" si="4834"/>
        <v/>
      </c>
      <c r="GE113" s="344"/>
      <c r="GF113" s="947" t="str">
        <f t="shared" si="4840"/>
        <v/>
      </c>
      <c r="GG113" s="352"/>
      <c r="GH113" s="72"/>
      <c r="GI113" s="351"/>
      <c r="GJ113" s="345" t="str">
        <f t="shared" si="4834"/>
        <v/>
      </c>
      <c r="GK113" s="344"/>
      <c r="GL113" s="947" t="str">
        <f t="shared" si="4841"/>
        <v/>
      </c>
      <c r="GM113" s="352"/>
      <c r="GN113" s="72"/>
      <c r="GO113" s="351"/>
      <c r="GP113" s="345" t="str">
        <f t="shared" si="4834"/>
        <v/>
      </c>
      <c r="GQ113" s="344"/>
      <c r="GR113" s="947" t="str">
        <f t="shared" si="4842"/>
        <v/>
      </c>
      <c r="GS113" s="352"/>
      <c r="GT113" s="72"/>
      <c r="GU113" s="351"/>
      <c r="GV113" s="345" t="str">
        <f t="shared" si="4834"/>
        <v/>
      </c>
      <c r="GW113" s="344"/>
      <c r="GX113" s="947" t="str">
        <f t="shared" si="4843"/>
        <v/>
      </c>
      <c r="GY113" s="352"/>
      <c r="GZ113" s="72"/>
      <c r="HA113" s="351"/>
      <c r="HB113" s="345" t="str">
        <f t="shared" si="4834"/>
        <v/>
      </c>
      <c r="HC113" s="344"/>
      <c r="HD113" s="947" t="str">
        <f t="shared" si="4844"/>
        <v/>
      </c>
      <c r="HE113" s="352"/>
      <c r="HF113" s="72"/>
      <c r="HG113" s="351"/>
      <c r="HH113" s="345" t="str">
        <f t="shared" si="4834"/>
        <v/>
      </c>
      <c r="HI113" s="344"/>
      <c r="HJ113" s="947" t="str">
        <f t="shared" si="4845"/>
        <v/>
      </c>
      <c r="HK113" s="352"/>
      <c r="HL113" s="72"/>
      <c r="HM113" s="351"/>
      <c r="HN113" s="345" t="str">
        <f t="shared" si="4846"/>
        <v/>
      </c>
      <c r="HO113" s="344"/>
      <c r="HP113" s="947" t="str">
        <f t="shared" si="4847"/>
        <v/>
      </c>
      <c r="HQ113" s="352"/>
      <c r="HR113" s="72"/>
      <c r="HS113" s="351"/>
      <c r="HT113" s="345" t="str">
        <f t="shared" si="4846"/>
        <v/>
      </c>
      <c r="HU113" s="344"/>
      <c r="HV113" s="947" t="str">
        <f t="shared" si="4848"/>
        <v/>
      </c>
      <c r="HW113" s="352"/>
      <c r="HX113" s="72"/>
      <c r="HY113" s="351"/>
      <c r="HZ113" s="345" t="str">
        <f t="shared" si="4846"/>
        <v/>
      </c>
      <c r="IA113" s="344"/>
      <c r="IB113" s="947" t="str">
        <f t="shared" si="4849"/>
        <v/>
      </c>
      <c r="IC113" s="352"/>
      <c r="ID113" s="72"/>
      <c r="IE113" s="351"/>
      <c r="IF113" s="345" t="str">
        <f t="shared" si="4846"/>
        <v/>
      </c>
      <c r="IG113" s="344"/>
      <c r="IH113" s="947" t="str">
        <f t="shared" si="4850"/>
        <v/>
      </c>
      <c r="II113" s="352"/>
      <c r="IJ113" s="72"/>
      <c r="IK113" s="351"/>
      <c r="IL113" s="345" t="str">
        <f t="shared" si="4846"/>
        <v/>
      </c>
      <c r="IM113" s="344"/>
      <c r="IN113" s="947" t="str">
        <f t="shared" si="4851"/>
        <v/>
      </c>
      <c r="IO113" s="352"/>
      <c r="IP113" s="72"/>
      <c r="IQ113" s="351"/>
      <c r="IR113" s="345" t="str">
        <f t="shared" si="4846"/>
        <v/>
      </c>
      <c r="IS113" s="344"/>
      <c r="IT113" s="947" t="str">
        <f t="shared" si="4852"/>
        <v/>
      </c>
      <c r="IU113" s="352"/>
      <c r="IV113" s="72"/>
      <c r="IW113" s="351"/>
      <c r="IX113" s="345" t="str">
        <f t="shared" si="4846"/>
        <v/>
      </c>
      <c r="IY113" s="344"/>
      <c r="IZ113" s="947" t="str">
        <f t="shared" si="4853"/>
        <v/>
      </c>
      <c r="JA113" s="352"/>
      <c r="JB113" s="72"/>
      <c r="JC113" s="351"/>
      <c r="JD113" s="345" t="str">
        <f t="shared" si="4846"/>
        <v/>
      </c>
      <c r="JE113" s="344"/>
      <c r="JF113" s="947" t="str">
        <f t="shared" si="4854"/>
        <v/>
      </c>
      <c r="JG113" s="352"/>
      <c r="JH113" s="72"/>
      <c r="JI113" s="351"/>
      <c r="JJ113" s="345" t="str">
        <f t="shared" si="4846"/>
        <v/>
      </c>
      <c r="JK113" s="344"/>
      <c r="JL113" s="947" t="str">
        <f t="shared" si="4855"/>
        <v/>
      </c>
      <c r="JM113" s="353"/>
      <c r="JO113" s="351"/>
      <c r="JP113" s="345" t="str">
        <f t="shared" si="4846"/>
        <v/>
      </c>
      <c r="JQ113" s="344"/>
      <c r="JR113" s="947" t="str">
        <f t="shared" si="4856"/>
        <v/>
      </c>
      <c r="JS113" s="353"/>
      <c r="JU113" s="351"/>
      <c r="JV113" s="345" t="str">
        <f t="shared" si="4846"/>
        <v/>
      </c>
      <c r="JW113" s="344"/>
      <c r="JX113" s="947" t="str">
        <f t="shared" si="4857"/>
        <v/>
      </c>
      <c r="JY113" s="353"/>
      <c r="KA113" s="351"/>
      <c r="KB113" s="345" t="str">
        <f t="shared" si="4858"/>
        <v/>
      </c>
      <c r="KC113" s="344"/>
      <c r="KD113" s="947" t="str">
        <f t="shared" si="4859"/>
        <v/>
      </c>
      <c r="KE113" s="353"/>
      <c r="KG113" s="351"/>
      <c r="KH113" s="345" t="str">
        <f t="shared" si="4858"/>
        <v/>
      </c>
      <c r="KI113" s="344"/>
      <c r="KJ113" s="947" t="str">
        <f t="shared" si="4860"/>
        <v/>
      </c>
      <c r="KK113" s="353"/>
      <c r="KM113" s="351"/>
      <c r="KN113" s="345" t="str">
        <f t="shared" si="4858"/>
        <v/>
      </c>
      <c r="KO113" s="344"/>
      <c r="KP113" s="947" t="str">
        <f t="shared" si="4861"/>
        <v/>
      </c>
      <c r="KQ113" s="353"/>
      <c r="KS113" s="351"/>
      <c r="KT113" s="345" t="str">
        <f t="shared" si="4858"/>
        <v/>
      </c>
      <c r="KU113" s="344"/>
      <c r="KV113" s="947" t="str">
        <f t="shared" si="4862"/>
        <v/>
      </c>
      <c r="KW113" s="353"/>
      <c r="KY113" s="351"/>
      <c r="KZ113" s="345" t="str">
        <f t="shared" si="4858"/>
        <v/>
      </c>
      <c r="LA113" s="344"/>
      <c r="LB113" s="947" t="str">
        <f t="shared" si="4863"/>
        <v/>
      </c>
      <c r="LC113" s="353"/>
    </row>
    <row r="114" spans="1:315" s="71" customFormat="1" x14ac:dyDescent="0.2">
      <c r="A114" s="62"/>
      <c r="B114" s="62"/>
      <c r="C114" s="62" t="str">
        <f t="shared" si="4864"/>
        <v/>
      </c>
      <c r="D114" s="62"/>
      <c r="E114" s="62"/>
      <c r="F114" s="62" t="s">
        <v>77</v>
      </c>
      <c r="G114" s="114"/>
      <c r="I114" s="71" t="s">
        <v>16</v>
      </c>
      <c r="K114" s="116"/>
      <c r="L114" s="901">
        <v>460000</v>
      </c>
      <c r="M114" s="937"/>
      <c r="N114" s="387"/>
      <c r="O114" s="388"/>
      <c r="P114" s="389"/>
      <c r="Q114" s="296"/>
      <c r="R114" s="345" t="str">
        <f t="shared" si="4808"/>
        <v/>
      </c>
      <c r="S114" s="572"/>
      <c r="T114" s="945">
        <f t="shared" si="4809"/>
        <v>0</v>
      </c>
      <c r="U114" s="350"/>
      <c r="V114" s="389"/>
      <c r="W114" s="296"/>
      <c r="X114" s="345" t="str">
        <f t="shared" si="4810"/>
        <v/>
      </c>
      <c r="Y114" s="572"/>
      <c r="Z114" s="945">
        <f t="shared" si="4811"/>
        <v>0</v>
      </c>
      <c r="AA114" s="350"/>
      <c r="AB114" s="389"/>
      <c r="AC114" s="296"/>
      <c r="AD114" s="345" t="str">
        <f t="shared" si="4810"/>
        <v/>
      </c>
      <c r="AE114" s="572"/>
      <c r="AF114" s="945">
        <f t="shared" si="4812"/>
        <v>0</v>
      </c>
      <c r="AG114" s="350"/>
      <c r="AH114" s="389"/>
      <c r="AI114" s="296"/>
      <c r="AJ114" s="345" t="str">
        <f t="shared" si="4810"/>
        <v/>
      </c>
      <c r="AK114" s="850"/>
      <c r="AL114" s="945" t="str">
        <f t="shared" si="4813"/>
        <v/>
      </c>
      <c r="AM114" s="350"/>
      <c r="AN114" s="389"/>
      <c r="AO114" s="296"/>
      <c r="AP114" s="345" t="str">
        <f t="shared" si="4810"/>
        <v/>
      </c>
      <c r="AQ114" s="850"/>
      <c r="AR114" s="945" t="str">
        <f t="shared" si="4814"/>
        <v/>
      </c>
      <c r="AS114" s="350"/>
      <c r="AT114" s="389"/>
      <c r="AU114" s="296"/>
      <c r="AV114" s="345" t="str">
        <f t="shared" si="4810"/>
        <v/>
      </c>
      <c r="AW114" s="850"/>
      <c r="AX114" s="945" t="str">
        <f t="shared" si="4815"/>
        <v/>
      </c>
      <c r="AY114" s="350"/>
      <c r="AZ114" s="389"/>
      <c r="BA114" s="296"/>
      <c r="BB114" s="345" t="str">
        <f t="shared" si="4810"/>
        <v/>
      </c>
      <c r="BC114" s="850"/>
      <c r="BD114" s="945" t="str">
        <f t="shared" si="4816"/>
        <v/>
      </c>
      <c r="BE114" s="350"/>
      <c r="BF114" s="389"/>
      <c r="BG114" s="296"/>
      <c r="BH114" s="345" t="str">
        <f t="shared" si="4810"/>
        <v/>
      </c>
      <c r="BI114" s="850"/>
      <c r="BJ114" s="945" t="str">
        <f t="shared" si="4817"/>
        <v/>
      </c>
      <c r="BK114" s="350"/>
      <c r="BL114" s="389"/>
      <c r="BM114" s="296"/>
      <c r="BN114" s="345" t="str">
        <f t="shared" si="4810"/>
        <v/>
      </c>
      <c r="BO114" s="850"/>
      <c r="BP114" s="945" t="str">
        <f t="shared" si="4818"/>
        <v/>
      </c>
      <c r="BQ114" s="350"/>
      <c r="BR114" s="389"/>
      <c r="BS114" s="296"/>
      <c r="BT114" s="345" t="str">
        <f t="shared" si="4810"/>
        <v/>
      </c>
      <c r="BU114" s="850"/>
      <c r="BV114" s="945" t="str">
        <f t="shared" si="4819"/>
        <v/>
      </c>
      <c r="BW114" s="350"/>
      <c r="BX114" s="72"/>
      <c r="BY114" s="351"/>
      <c r="BZ114" s="345" t="str">
        <f t="shared" si="4810"/>
        <v/>
      </c>
      <c r="CA114" s="344"/>
      <c r="CB114" s="947" t="str">
        <f t="shared" si="4820"/>
        <v/>
      </c>
      <c r="CC114" s="352"/>
      <c r="CD114" s="72"/>
      <c r="CE114" s="351"/>
      <c r="CF114" s="345" t="str">
        <f t="shared" si="4810"/>
        <v/>
      </c>
      <c r="CG114" s="344"/>
      <c r="CH114" s="947" t="str">
        <f t="shared" si="4821"/>
        <v/>
      </c>
      <c r="CI114" s="352"/>
      <c r="CJ114" s="72"/>
      <c r="CK114" s="351"/>
      <c r="CL114" s="345" t="str">
        <f t="shared" si="4822"/>
        <v/>
      </c>
      <c r="CM114" s="344"/>
      <c r="CN114" s="947" t="str">
        <f t="shared" si="4823"/>
        <v/>
      </c>
      <c r="CO114" s="352"/>
      <c r="CP114" s="72"/>
      <c r="CQ114" s="351"/>
      <c r="CR114" s="345" t="str">
        <f t="shared" si="4822"/>
        <v/>
      </c>
      <c r="CS114" s="344"/>
      <c r="CT114" s="947" t="str">
        <f t="shared" si="4824"/>
        <v/>
      </c>
      <c r="CU114" s="352"/>
      <c r="CV114" s="72"/>
      <c r="CW114" s="351"/>
      <c r="CX114" s="345" t="str">
        <f t="shared" si="4822"/>
        <v/>
      </c>
      <c r="CY114" s="344"/>
      <c r="CZ114" s="947" t="str">
        <f t="shared" si="4825"/>
        <v/>
      </c>
      <c r="DA114" s="352"/>
      <c r="DB114" s="72"/>
      <c r="DC114" s="351"/>
      <c r="DD114" s="345" t="str">
        <f t="shared" si="4822"/>
        <v/>
      </c>
      <c r="DE114" s="344"/>
      <c r="DF114" s="947" t="str">
        <f t="shared" si="4826"/>
        <v/>
      </c>
      <c r="DG114" s="352"/>
      <c r="DH114" s="72"/>
      <c r="DI114" s="351"/>
      <c r="DJ114" s="345" t="str">
        <f t="shared" si="4822"/>
        <v/>
      </c>
      <c r="DK114" s="344"/>
      <c r="DL114" s="947" t="str">
        <f t="shared" si="4827"/>
        <v/>
      </c>
      <c r="DM114" s="352"/>
      <c r="DN114" s="72"/>
      <c r="DO114" s="351"/>
      <c r="DP114" s="345" t="str">
        <f t="shared" si="4822"/>
        <v/>
      </c>
      <c r="DQ114" s="344"/>
      <c r="DR114" s="947" t="str">
        <f t="shared" si="4828"/>
        <v/>
      </c>
      <c r="DS114" s="352"/>
      <c r="DT114" s="72"/>
      <c r="DU114" s="351"/>
      <c r="DV114" s="345" t="str">
        <f t="shared" si="4822"/>
        <v/>
      </c>
      <c r="DW114" s="344"/>
      <c r="DX114" s="947" t="str">
        <f t="shared" si="4829"/>
        <v/>
      </c>
      <c r="DY114" s="352"/>
      <c r="DZ114" s="72"/>
      <c r="EA114" s="351"/>
      <c r="EB114" s="345" t="str">
        <f t="shared" si="4822"/>
        <v/>
      </c>
      <c r="EC114" s="344"/>
      <c r="ED114" s="947" t="str">
        <f t="shared" si="4830"/>
        <v/>
      </c>
      <c r="EE114" s="352"/>
      <c r="EF114" s="72"/>
      <c r="EG114" s="351"/>
      <c r="EH114" s="345" t="str">
        <f t="shared" si="4822"/>
        <v/>
      </c>
      <c r="EI114" s="344"/>
      <c r="EJ114" s="947" t="str">
        <f t="shared" si="4831"/>
        <v/>
      </c>
      <c r="EK114" s="352"/>
      <c r="EL114" s="72"/>
      <c r="EM114" s="351"/>
      <c r="EN114" s="345" t="str">
        <f t="shared" si="4822"/>
        <v/>
      </c>
      <c r="EO114" s="344"/>
      <c r="EP114" s="947" t="str">
        <f t="shared" si="4832"/>
        <v/>
      </c>
      <c r="EQ114" s="352"/>
      <c r="ER114" s="72"/>
      <c r="ES114" s="351"/>
      <c r="ET114" s="345" t="str">
        <f t="shared" si="4822"/>
        <v/>
      </c>
      <c r="EU114" s="344"/>
      <c r="EV114" s="947" t="str">
        <f t="shared" si="4833"/>
        <v/>
      </c>
      <c r="EW114" s="352"/>
      <c r="EX114" s="72"/>
      <c r="EY114" s="351"/>
      <c r="EZ114" s="345" t="str">
        <f t="shared" si="4834"/>
        <v/>
      </c>
      <c r="FA114" s="344"/>
      <c r="FB114" s="947" t="str">
        <f t="shared" si="4835"/>
        <v/>
      </c>
      <c r="FC114" s="352"/>
      <c r="FD114" s="72"/>
      <c r="FE114" s="351"/>
      <c r="FF114" s="345" t="str">
        <f t="shared" si="4834"/>
        <v/>
      </c>
      <c r="FG114" s="344"/>
      <c r="FH114" s="947" t="str">
        <f t="shared" si="4836"/>
        <v/>
      </c>
      <c r="FI114" s="352"/>
      <c r="FJ114" s="72"/>
      <c r="FK114" s="351"/>
      <c r="FL114" s="345" t="str">
        <f t="shared" si="4834"/>
        <v/>
      </c>
      <c r="FM114" s="344"/>
      <c r="FN114" s="947" t="str">
        <f t="shared" si="4837"/>
        <v/>
      </c>
      <c r="FO114" s="352"/>
      <c r="FP114" s="72"/>
      <c r="FQ114" s="351"/>
      <c r="FR114" s="345" t="str">
        <f t="shared" si="4834"/>
        <v/>
      </c>
      <c r="FS114" s="344"/>
      <c r="FT114" s="947" t="str">
        <f t="shared" si="4838"/>
        <v/>
      </c>
      <c r="FU114" s="352"/>
      <c r="FV114" s="72"/>
      <c r="FW114" s="351"/>
      <c r="FX114" s="345" t="str">
        <f t="shared" si="4834"/>
        <v/>
      </c>
      <c r="FY114" s="344"/>
      <c r="FZ114" s="947" t="str">
        <f t="shared" si="4839"/>
        <v/>
      </c>
      <c r="GA114" s="352"/>
      <c r="GB114" s="72"/>
      <c r="GC114" s="351"/>
      <c r="GD114" s="345" t="str">
        <f t="shared" si="4834"/>
        <v/>
      </c>
      <c r="GE114" s="344"/>
      <c r="GF114" s="947" t="str">
        <f t="shared" si="4840"/>
        <v/>
      </c>
      <c r="GG114" s="352"/>
      <c r="GH114" s="72"/>
      <c r="GI114" s="351"/>
      <c r="GJ114" s="345" t="str">
        <f t="shared" si="4834"/>
        <v/>
      </c>
      <c r="GK114" s="344"/>
      <c r="GL114" s="947" t="str">
        <f t="shared" si="4841"/>
        <v/>
      </c>
      <c r="GM114" s="352"/>
      <c r="GN114" s="72"/>
      <c r="GO114" s="351"/>
      <c r="GP114" s="345" t="str">
        <f t="shared" si="4834"/>
        <v/>
      </c>
      <c r="GQ114" s="344"/>
      <c r="GR114" s="947" t="str">
        <f t="shared" si="4842"/>
        <v/>
      </c>
      <c r="GS114" s="352"/>
      <c r="GT114" s="72"/>
      <c r="GU114" s="351"/>
      <c r="GV114" s="345" t="str">
        <f t="shared" si="4834"/>
        <v/>
      </c>
      <c r="GW114" s="344"/>
      <c r="GX114" s="947" t="str">
        <f t="shared" si="4843"/>
        <v/>
      </c>
      <c r="GY114" s="352"/>
      <c r="GZ114" s="72"/>
      <c r="HA114" s="351"/>
      <c r="HB114" s="345" t="str">
        <f t="shared" si="4834"/>
        <v/>
      </c>
      <c r="HC114" s="344"/>
      <c r="HD114" s="947" t="str">
        <f t="shared" si="4844"/>
        <v/>
      </c>
      <c r="HE114" s="352"/>
      <c r="HF114" s="72"/>
      <c r="HG114" s="351"/>
      <c r="HH114" s="345" t="str">
        <f t="shared" si="4834"/>
        <v/>
      </c>
      <c r="HI114" s="344"/>
      <c r="HJ114" s="947" t="str">
        <f t="shared" si="4845"/>
        <v/>
      </c>
      <c r="HK114" s="352"/>
      <c r="HL114" s="72"/>
      <c r="HM114" s="351"/>
      <c r="HN114" s="345" t="str">
        <f t="shared" si="4846"/>
        <v/>
      </c>
      <c r="HO114" s="344"/>
      <c r="HP114" s="947" t="str">
        <f t="shared" si="4847"/>
        <v/>
      </c>
      <c r="HQ114" s="352"/>
      <c r="HR114" s="72"/>
      <c r="HS114" s="351"/>
      <c r="HT114" s="345" t="str">
        <f t="shared" si="4846"/>
        <v/>
      </c>
      <c r="HU114" s="344"/>
      <c r="HV114" s="947" t="str">
        <f t="shared" si="4848"/>
        <v/>
      </c>
      <c r="HW114" s="352"/>
      <c r="HX114" s="72"/>
      <c r="HY114" s="351"/>
      <c r="HZ114" s="345" t="str">
        <f t="shared" si="4846"/>
        <v/>
      </c>
      <c r="IA114" s="344"/>
      <c r="IB114" s="947" t="str">
        <f t="shared" si="4849"/>
        <v/>
      </c>
      <c r="IC114" s="352"/>
      <c r="ID114" s="72"/>
      <c r="IE114" s="351"/>
      <c r="IF114" s="345" t="str">
        <f t="shared" si="4846"/>
        <v/>
      </c>
      <c r="IG114" s="344"/>
      <c r="IH114" s="947" t="str">
        <f t="shared" si="4850"/>
        <v/>
      </c>
      <c r="II114" s="352"/>
      <c r="IJ114" s="72"/>
      <c r="IK114" s="351"/>
      <c r="IL114" s="345" t="str">
        <f t="shared" si="4846"/>
        <v/>
      </c>
      <c r="IM114" s="344"/>
      <c r="IN114" s="947" t="str">
        <f t="shared" si="4851"/>
        <v/>
      </c>
      <c r="IO114" s="352"/>
      <c r="IP114" s="72"/>
      <c r="IQ114" s="351"/>
      <c r="IR114" s="345" t="str">
        <f t="shared" si="4846"/>
        <v/>
      </c>
      <c r="IS114" s="344"/>
      <c r="IT114" s="947" t="str">
        <f t="shared" si="4852"/>
        <v/>
      </c>
      <c r="IU114" s="352"/>
      <c r="IV114" s="72"/>
      <c r="IW114" s="351"/>
      <c r="IX114" s="345" t="str">
        <f t="shared" si="4846"/>
        <v/>
      </c>
      <c r="IY114" s="344"/>
      <c r="IZ114" s="947" t="str">
        <f t="shared" si="4853"/>
        <v/>
      </c>
      <c r="JA114" s="352"/>
      <c r="JB114" s="72"/>
      <c r="JC114" s="351"/>
      <c r="JD114" s="345" t="str">
        <f t="shared" si="4846"/>
        <v/>
      </c>
      <c r="JE114" s="344"/>
      <c r="JF114" s="947" t="str">
        <f t="shared" si="4854"/>
        <v/>
      </c>
      <c r="JG114" s="352"/>
      <c r="JH114" s="72"/>
      <c r="JI114" s="351"/>
      <c r="JJ114" s="345" t="str">
        <f t="shared" si="4846"/>
        <v/>
      </c>
      <c r="JK114" s="344"/>
      <c r="JL114" s="947" t="str">
        <f t="shared" si="4855"/>
        <v/>
      </c>
      <c r="JM114" s="353"/>
      <c r="JO114" s="351"/>
      <c r="JP114" s="345" t="str">
        <f t="shared" si="4846"/>
        <v/>
      </c>
      <c r="JQ114" s="344"/>
      <c r="JR114" s="947" t="str">
        <f t="shared" si="4856"/>
        <v/>
      </c>
      <c r="JS114" s="353"/>
      <c r="JU114" s="351"/>
      <c r="JV114" s="345" t="str">
        <f t="shared" si="4846"/>
        <v/>
      </c>
      <c r="JW114" s="344"/>
      <c r="JX114" s="947" t="str">
        <f t="shared" si="4857"/>
        <v/>
      </c>
      <c r="JY114" s="353"/>
      <c r="KA114" s="351"/>
      <c r="KB114" s="345" t="str">
        <f t="shared" si="4858"/>
        <v/>
      </c>
      <c r="KC114" s="344"/>
      <c r="KD114" s="947" t="str">
        <f t="shared" si="4859"/>
        <v/>
      </c>
      <c r="KE114" s="353"/>
      <c r="KG114" s="351"/>
      <c r="KH114" s="345" t="str">
        <f t="shared" si="4858"/>
        <v/>
      </c>
      <c r="KI114" s="344"/>
      <c r="KJ114" s="947" t="str">
        <f t="shared" si="4860"/>
        <v/>
      </c>
      <c r="KK114" s="353"/>
      <c r="KM114" s="351"/>
      <c r="KN114" s="345" t="str">
        <f t="shared" si="4858"/>
        <v/>
      </c>
      <c r="KO114" s="344"/>
      <c r="KP114" s="947" t="str">
        <f t="shared" si="4861"/>
        <v/>
      </c>
      <c r="KQ114" s="353"/>
      <c r="KS114" s="351"/>
      <c r="KT114" s="345" t="str">
        <f t="shared" si="4858"/>
        <v/>
      </c>
      <c r="KU114" s="344"/>
      <c r="KV114" s="947" t="str">
        <f t="shared" si="4862"/>
        <v/>
      </c>
      <c r="KW114" s="353"/>
      <c r="KY114" s="351"/>
      <c r="KZ114" s="345" t="str">
        <f t="shared" si="4858"/>
        <v/>
      </c>
      <c r="LA114" s="344"/>
      <c r="LB114" s="947" t="str">
        <f t="shared" si="4863"/>
        <v/>
      </c>
      <c r="LC114" s="353"/>
    </row>
    <row r="115" spans="1:315" s="71" customFormat="1" x14ac:dyDescent="0.2">
      <c r="A115" s="62"/>
      <c r="B115" s="62"/>
      <c r="C115" s="62" t="str">
        <f t="shared" si="4864"/>
        <v/>
      </c>
      <c r="D115" s="62"/>
      <c r="E115" s="62"/>
      <c r="F115" s="62" t="s">
        <v>77</v>
      </c>
      <c r="G115" s="114"/>
      <c r="I115" s="71" t="s">
        <v>16</v>
      </c>
      <c r="K115" s="116"/>
      <c r="L115" s="901">
        <v>460000</v>
      </c>
      <c r="M115" s="937"/>
      <c r="N115" s="387"/>
      <c r="O115" s="388"/>
      <c r="P115" s="389"/>
      <c r="Q115" s="296"/>
      <c r="R115" s="345" t="str">
        <f t="shared" si="4808"/>
        <v/>
      </c>
      <c r="S115" s="572"/>
      <c r="T115" s="945">
        <f t="shared" si="4809"/>
        <v>0</v>
      </c>
      <c r="U115" s="350"/>
      <c r="V115" s="389"/>
      <c r="W115" s="296"/>
      <c r="X115" s="345" t="str">
        <f t="shared" si="4810"/>
        <v/>
      </c>
      <c r="Y115" s="572"/>
      <c r="Z115" s="945">
        <f t="shared" si="4811"/>
        <v>0</v>
      </c>
      <c r="AA115" s="350"/>
      <c r="AB115" s="389"/>
      <c r="AC115" s="296"/>
      <c r="AD115" s="345" t="str">
        <f t="shared" si="4810"/>
        <v/>
      </c>
      <c r="AE115" s="572"/>
      <c r="AF115" s="945">
        <f t="shared" si="4812"/>
        <v>0</v>
      </c>
      <c r="AG115" s="350"/>
      <c r="AH115" s="389"/>
      <c r="AI115" s="296"/>
      <c r="AJ115" s="345" t="str">
        <f t="shared" si="4810"/>
        <v/>
      </c>
      <c r="AK115" s="850"/>
      <c r="AL115" s="945" t="str">
        <f t="shared" si="4813"/>
        <v/>
      </c>
      <c r="AM115" s="350"/>
      <c r="AN115" s="389"/>
      <c r="AO115" s="296"/>
      <c r="AP115" s="345" t="str">
        <f t="shared" si="4810"/>
        <v/>
      </c>
      <c r="AQ115" s="850"/>
      <c r="AR115" s="945" t="str">
        <f t="shared" si="4814"/>
        <v/>
      </c>
      <c r="AS115" s="350"/>
      <c r="AT115" s="389"/>
      <c r="AU115" s="296"/>
      <c r="AV115" s="345" t="str">
        <f t="shared" si="4810"/>
        <v/>
      </c>
      <c r="AW115" s="850"/>
      <c r="AX115" s="945" t="str">
        <f t="shared" si="4815"/>
        <v/>
      </c>
      <c r="AY115" s="350"/>
      <c r="AZ115" s="389"/>
      <c r="BA115" s="296"/>
      <c r="BB115" s="345" t="str">
        <f t="shared" si="4810"/>
        <v/>
      </c>
      <c r="BC115" s="850"/>
      <c r="BD115" s="945" t="str">
        <f t="shared" si="4816"/>
        <v/>
      </c>
      <c r="BE115" s="350"/>
      <c r="BF115" s="389"/>
      <c r="BG115" s="296"/>
      <c r="BH115" s="345" t="str">
        <f t="shared" si="4810"/>
        <v/>
      </c>
      <c r="BI115" s="850"/>
      <c r="BJ115" s="945" t="str">
        <f t="shared" si="4817"/>
        <v/>
      </c>
      <c r="BK115" s="350"/>
      <c r="BL115" s="389"/>
      <c r="BM115" s="296"/>
      <c r="BN115" s="345" t="str">
        <f t="shared" si="4810"/>
        <v/>
      </c>
      <c r="BO115" s="850"/>
      <c r="BP115" s="945" t="str">
        <f t="shared" si="4818"/>
        <v/>
      </c>
      <c r="BQ115" s="350"/>
      <c r="BR115" s="389"/>
      <c r="BS115" s="296"/>
      <c r="BT115" s="345" t="str">
        <f t="shared" si="4810"/>
        <v/>
      </c>
      <c r="BU115" s="850"/>
      <c r="BV115" s="945" t="str">
        <f t="shared" si="4819"/>
        <v/>
      </c>
      <c r="BW115" s="350"/>
      <c r="BX115" s="72"/>
      <c r="BY115" s="351"/>
      <c r="BZ115" s="345" t="str">
        <f t="shared" si="4810"/>
        <v/>
      </c>
      <c r="CA115" s="344"/>
      <c r="CB115" s="947" t="str">
        <f t="shared" si="4820"/>
        <v/>
      </c>
      <c r="CC115" s="352"/>
      <c r="CD115" s="72"/>
      <c r="CE115" s="351"/>
      <c r="CF115" s="345" t="str">
        <f t="shared" si="4810"/>
        <v/>
      </c>
      <c r="CG115" s="344"/>
      <c r="CH115" s="947" t="str">
        <f t="shared" si="4821"/>
        <v/>
      </c>
      <c r="CI115" s="352"/>
      <c r="CJ115" s="72"/>
      <c r="CK115" s="351"/>
      <c r="CL115" s="345" t="str">
        <f t="shared" si="4822"/>
        <v/>
      </c>
      <c r="CM115" s="344"/>
      <c r="CN115" s="947" t="str">
        <f t="shared" si="4823"/>
        <v/>
      </c>
      <c r="CO115" s="352"/>
      <c r="CP115" s="72"/>
      <c r="CQ115" s="351"/>
      <c r="CR115" s="345" t="str">
        <f t="shared" si="4822"/>
        <v/>
      </c>
      <c r="CS115" s="344"/>
      <c r="CT115" s="947" t="str">
        <f t="shared" si="4824"/>
        <v/>
      </c>
      <c r="CU115" s="352"/>
      <c r="CV115" s="72"/>
      <c r="CW115" s="351"/>
      <c r="CX115" s="345" t="str">
        <f t="shared" si="4822"/>
        <v/>
      </c>
      <c r="CY115" s="344"/>
      <c r="CZ115" s="947" t="str">
        <f t="shared" si="4825"/>
        <v/>
      </c>
      <c r="DA115" s="352"/>
      <c r="DB115" s="72"/>
      <c r="DC115" s="351"/>
      <c r="DD115" s="345" t="str">
        <f t="shared" si="4822"/>
        <v/>
      </c>
      <c r="DE115" s="344"/>
      <c r="DF115" s="947" t="str">
        <f t="shared" si="4826"/>
        <v/>
      </c>
      <c r="DG115" s="352"/>
      <c r="DH115" s="72"/>
      <c r="DI115" s="351"/>
      <c r="DJ115" s="345" t="str">
        <f t="shared" si="4822"/>
        <v/>
      </c>
      <c r="DK115" s="344"/>
      <c r="DL115" s="947" t="str">
        <f t="shared" si="4827"/>
        <v/>
      </c>
      <c r="DM115" s="352"/>
      <c r="DN115" s="72"/>
      <c r="DO115" s="351"/>
      <c r="DP115" s="345" t="str">
        <f t="shared" si="4822"/>
        <v/>
      </c>
      <c r="DQ115" s="344"/>
      <c r="DR115" s="947" t="str">
        <f t="shared" si="4828"/>
        <v/>
      </c>
      <c r="DS115" s="352"/>
      <c r="DT115" s="72"/>
      <c r="DU115" s="351"/>
      <c r="DV115" s="345" t="str">
        <f t="shared" si="4822"/>
        <v/>
      </c>
      <c r="DW115" s="344"/>
      <c r="DX115" s="947" t="str">
        <f t="shared" si="4829"/>
        <v/>
      </c>
      <c r="DY115" s="352"/>
      <c r="DZ115" s="72"/>
      <c r="EA115" s="351"/>
      <c r="EB115" s="345" t="str">
        <f t="shared" si="4822"/>
        <v/>
      </c>
      <c r="EC115" s="344"/>
      <c r="ED115" s="947" t="str">
        <f t="shared" si="4830"/>
        <v/>
      </c>
      <c r="EE115" s="352"/>
      <c r="EF115" s="72"/>
      <c r="EG115" s="351"/>
      <c r="EH115" s="345" t="str">
        <f t="shared" si="4822"/>
        <v/>
      </c>
      <c r="EI115" s="344"/>
      <c r="EJ115" s="947" t="str">
        <f t="shared" si="4831"/>
        <v/>
      </c>
      <c r="EK115" s="352"/>
      <c r="EL115" s="72"/>
      <c r="EM115" s="351"/>
      <c r="EN115" s="345" t="str">
        <f t="shared" si="4822"/>
        <v/>
      </c>
      <c r="EO115" s="344"/>
      <c r="EP115" s="947" t="str">
        <f t="shared" si="4832"/>
        <v/>
      </c>
      <c r="EQ115" s="352"/>
      <c r="ER115" s="72"/>
      <c r="ES115" s="351"/>
      <c r="ET115" s="345" t="str">
        <f t="shared" si="4822"/>
        <v/>
      </c>
      <c r="EU115" s="344"/>
      <c r="EV115" s="947" t="str">
        <f t="shared" si="4833"/>
        <v/>
      </c>
      <c r="EW115" s="352"/>
      <c r="EX115" s="72"/>
      <c r="EY115" s="351"/>
      <c r="EZ115" s="345" t="str">
        <f t="shared" si="4834"/>
        <v/>
      </c>
      <c r="FA115" s="344"/>
      <c r="FB115" s="947" t="str">
        <f t="shared" si="4835"/>
        <v/>
      </c>
      <c r="FC115" s="352"/>
      <c r="FD115" s="72"/>
      <c r="FE115" s="351"/>
      <c r="FF115" s="345" t="str">
        <f t="shared" si="4834"/>
        <v/>
      </c>
      <c r="FG115" s="344"/>
      <c r="FH115" s="947" t="str">
        <f t="shared" si="4836"/>
        <v/>
      </c>
      <c r="FI115" s="352"/>
      <c r="FJ115" s="72"/>
      <c r="FK115" s="351"/>
      <c r="FL115" s="345" t="str">
        <f t="shared" si="4834"/>
        <v/>
      </c>
      <c r="FM115" s="344"/>
      <c r="FN115" s="947" t="str">
        <f t="shared" si="4837"/>
        <v/>
      </c>
      <c r="FO115" s="352"/>
      <c r="FP115" s="72"/>
      <c r="FQ115" s="351"/>
      <c r="FR115" s="345" t="str">
        <f t="shared" si="4834"/>
        <v/>
      </c>
      <c r="FS115" s="344"/>
      <c r="FT115" s="947" t="str">
        <f t="shared" si="4838"/>
        <v/>
      </c>
      <c r="FU115" s="352"/>
      <c r="FV115" s="72"/>
      <c r="FW115" s="351"/>
      <c r="FX115" s="345" t="str">
        <f t="shared" si="4834"/>
        <v/>
      </c>
      <c r="FY115" s="344"/>
      <c r="FZ115" s="947" t="str">
        <f t="shared" si="4839"/>
        <v/>
      </c>
      <c r="GA115" s="352"/>
      <c r="GB115" s="72"/>
      <c r="GC115" s="351"/>
      <c r="GD115" s="345" t="str">
        <f t="shared" si="4834"/>
        <v/>
      </c>
      <c r="GE115" s="344"/>
      <c r="GF115" s="947" t="str">
        <f t="shared" si="4840"/>
        <v/>
      </c>
      <c r="GG115" s="352"/>
      <c r="GH115" s="72"/>
      <c r="GI115" s="351"/>
      <c r="GJ115" s="345" t="str">
        <f t="shared" si="4834"/>
        <v/>
      </c>
      <c r="GK115" s="344"/>
      <c r="GL115" s="947" t="str">
        <f t="shared" si="4841"/>
        <v/>
      </c>
      <c r="GM115" s="352"/>
      <c r="GN115" s="72"/>
      <c r="GO115" s="351"/>
      <c r="GP115" s="345" t="str">
        <f t="shared" si="4834"/>
        <v/>
      </c>
      <c r="GQ115" s="344"/>
      <c r="GR115" s="947" t="str">
        <f t="shared" si="4842"/>
        <v/>
      </c>
      <c r="GS115" s="352"/>
      <c r="GT115" s="72"/>
      <c r="GU115" s="351"/>
      <c r="GV115" s="345" t="str">
        <f t="shared" si="4834"/>
        <v/>
      </c>
      <c r="GW115" s="344"/>
      <c r="GX115" s="947" t="str">
        <f t="shared" si="4843"/>
        <v/>
      </c>
      <c r="GY115" s="352"/>
      <c r="GZ115" s="72"/>
      <c r="HA115" s="351"/>
      <c r="HB115" s="345" t="str">
        <f t="shared" si="4834"/>
        <v/>
      </c>
      <c r="HC115" s="344"/>
      <c r="HD115" s="947" t="str">
        <f t="shared" si="4844"/>
        <v/>
      </c>
      <c r="HE115" s="352"/>
      <c r="HF115" s="72"/>
      <c r="HG115" s="351"/>
      <c r="HH115" s="345" t="str">
        <f t="shared" si="4834"/>
        <v/>
      </c>
      <c r="HI115" s="344"/>
      <c r="HJ115" s="947" t="str">
        <f t="shared" si="4845"/>
        <v/>
      </c>
      <c r="HK115" s="352"/>
      <c r="HL115" s="72"/>
      <c r="HM115" s="351"/>
      <c r="HN115" s="345" t="str">
        <f t="shared" si="4846"/>
        <v/>
      </c>
      <c r="HO115" s="344"/>
      <c r="HP115" s="947" t="str">
        <f t="shared" si="4847"/>
        <v/>
      </c>
      <c r="HQ115" s="352"/>
      <c r="HR115" s="72"/>
      <c r="HS115" s="351"/>
      <c r="HT115" s="345" t="str">
        <f t="shared" si="4846"/>
        <v/>
      </c>
      <c r="HU115" s="344"/>
      <c r="HV115" s="947" t="str">
        <f t="shared" si="4848"/>
        <v/>
      </c>
      <c r="HW115" s="352"/>
      <c r="HX115" s="72"/>
      <c r="HY115" s="351"/>
      <c r="HZ115" s="345" t="str">
        <f t="shared" si="4846"/>
        <v/>
      </c>
      <c r="IA115" s="344"/>
      <c r="IB115" s="947" t="str">
        <f t="shared" si="4849"/>
        <v/>
      </c>
      <c r="IC115" s="352"/>
      <c r="ID115" s="72"/>
      <c r="IE115" s="351"/>
      <c r="IF115" s="345" t="str">
        <f t="shared" si="4846"/>
        <v/>
      </c>
      <c r="IG115" s="344"/>
      <c r="IH115" s="947" t="str">
        <f t="shared" si="4850"/>
        <v/>
      </c>
      <c r="II115" s="352"/>
      <c r="IJ115" s="72"/>
      <c r="IK115" s="351"/>
      <c r="IL115" s="345" t="str">
        <f t="shared" si="4846"/>
        <v/>
      </c>
      <c r="IM115" s="344"/>
      <c r="IN115" s="947" t="str">
        <f t="shared" si="4851"/>
        <v/>
      </c>
      <c r="IO115" s="352"/>
      <c r="IP115" s="72"/>
      <c r="IQ115" s="351"/>
      <c r="IR115" s="345" t="str">
        <f t="shared" si="4846"/>
        <v/>
      </c>
      <c r="IS115" s="344"/>
      <c r="IT115" s="947" t="str">
        <f t="shared" si="4852"/>
        <v/>
      </c>
      <c r="IU115" s="352"/>
      <c r="IV115" s="72"/>
      <c r="IW115" s="351"/>
      <c r="IX115" s="345" t="str">
        <f t="shared" si="4846"/>
        <v/>
      </c>
      <c r="IY115" s="344"/>
      <c r="IZ115" s="947" t="str">
        <f t="shared" si="4853"/>
        <v/>
      </c>
      <c r="JA115" s="352"/>
      <c r="JB115" s="72"/>
      <c r="JC115" s="351"/>
      <c r="JD115" s="345" t="str">
        <f t="shared" si="4846"/>
        <v/>
      </c>
      <c r="JE115" s="344"/>
      <c r="JF115" s="947" t="str">
        <f t="shared" si="4854"/>
        <v/>
      </c>
      <c r="JG115" s="352"/>
      <c r="JH115" s="72"/>
      <c r="JI115" s="351"/>
      <c r="JJ115" s="345" t="str">
        <f t="shared" si="4846"/>
        <v/>
      </c>
      <c r="JK115" s="344"/>
      <c r="JL115" s="947" t="str">
        <f t="shared" si="4855"/>
        <v/>
      </c>
      <c r="JM115" s="353"/>
      <c r="JO115" s="351"/>
      <c r="JP115" s="345" t="str">
        <f t="shared" si="4846"/>
        <v/>
      </c>
      <c r="JQ115" s="344"/>
      <c r="JR115" s="947" t="str">
        <f t="shared" si="4856"/>
        <v/>
      </c>
      <c r="JS115" s="353"/>
      <c r="JU115" s="351"/>
      <c r="JV115" s="345" t="str">
        <f t="shared" si="4846"/>
        <v/>
      </c>
      <c r="JW115" s="344"/>
      <c r="JX115" s="947" t="str">
        <f t="shared" si="4857"/>
        <v/>
      </c>
      <c r="JY115" s="353"/>
      <c r="KA115" s="351"/>
      <c r="KB115" s="345" t="str">
        <f t="shared" si="4858"/>
        <v/>
      </c>
      <c r="KC115" s="344"/>
      <c r="KD115" s="947" t="str">
        <f t="shared" si="4859"/>
        <v/>
      </c>
      <c r="KE115" s="353"/>
      <c r="KG115" s="351"/>
      <c r="KH115" s="345" t="str">
        <f t="shared" si="4858"/>
        <v/>
      </c>
      <c r="KI115" s="344"/>
      <c r="KJ115" s="947" t="str">
        <f t="shared" si="4860"/>
        <v/>
      </c>
      <c r="KK115" s="353"/>
      <c r="KM115" s="351"/>
      <c r="KN115" s="345" t="str">
        <f t="shared" si="4858"/>
        <v/>
      </c>
      <c r="KO115" s="344"/>
      <c r="KP115" s="947" t="str">
        <f t="shared" si="4861"/>
        <v/>
      </c>
      <c r="KQ115" s="353"/>
      <c r="KS115" s="351"/>
      <c r="KT115" s="345" t="str">
        <f t="shared" si="4858"/>
        <v/>
      </c>
      <c r="KU115" s="344"/>
      <c r="KV115" s="947" t="str">
        <f t="shared" si="4862"/>
        <v/>
      </c>
      <c r="KW115" s="353"/>
      <c r="KY115" s="351"/>
      <c r="KZ115" s="345" t="str">
        <f t="shared" si="4858"/>
        <v/>
      </c>
      <c r="LA115" s="344"/>
      <c r="LB115" s="947" t="str">
        <f t="shared" si="4863"/>
        <v/>
      </c>
      <c r="LC115" s="353"/>
    </row>
    <row r="116" spans="1:315" s="71" customFormat="1" x14ac:dyDescent="0.2">
      <c r="A116" s="62"/>
      <c r="B116" s="62"/>
      <c r="C116" s="62" t="str">
        <f t="shared" si="4864"/>
        <v/>
      </c>
      <c r="D116" s="62"/>
      <c r="E116" s="62"/>
      <c r="F116" s="62" t="s">
        <v>77</v>
      </c>
      <c r="G116" s="114"/>
      <c r="I116" s="71" t="s">
        <v>16</v>
      </c>
      <c r="K116" s="116"/>
      <c r="L116" s="901">
        <v>460000</v>
      </c>
      <c r="M116" s="937"/>
      <c r="N116" s="387"/>
      <c r="O116" s="388"/>
      <c r="P116" s="389"/>
      <c r="Q116" s="296"/>
      <c r="R116" s="345" t="str">
        <f t="shared" si="4808"/>
        <v/>
      </c>
      <c r="S116" s="572"/>
      <c r="T116" s="945">
        <f t="shared" si="4809"/>
        <v>0</v>
      </c>
      <c r="U116" s="350"/>
      <c r="V116" s="389"/>
      <c r="W116" s="296"/>
      <c r="X116" s="345" t="str">
        <f t="shared" si="4810"/>
        <v/>
      </c>
      <c r="Y116" s="572"/>
      <c r="Z116" s="945">
        <f t="shared" si="4811"/>
        <v>0</v>
      </c>
      <c r="AA116" s="350"/>
      <c r="AB116" s="389"/>
      <c r="AC116" s="296"/>
      <c r="AD116" s="345" t="str">
        <f t="shared" si="4810"/>
        <v/>
      </c>
      <c r="AE116" s="572"/>
      <c r="AF116" s="945">
        <f t="shared" si="4812"/>
        <v>0</v>
      </c>
      <c r="AG116" s="350"/>
      <c r="AH116" s="389"/>
      <c r="AI116" s="296"/>
      <c r="AJ116" s="345" t="str">
        <f t="shared" si="4810"/>
        <v/>
      </c>
      <c r="AK116" s="850"/>
      <c r="AL116" s="945" t="str">
        <f t="shared" si="4813"/>
        <v/>
      </c>
      <c r="AM116" s="350"/>
      <c r="AN116" s="389"/>
      <c r="AO116" s="296"/>
      <c r="AP116" s="345" t="str">
        <f t="shared" si="4810"/>
        <v/>
      </c>
      <c r="AQ116" s="850"/>
      <c r="AR116" s="945" t="str">
        <f t="shared" si="4814"/>
        <v/>
      </c>
      <c r="AS116" s="350"/>
      <c r="AT116" s="389"/>
      <c r="AU116" s="296"/>
      <c r="AV116" s="345" t="str">
        <f t="shared" si="4810"/>
        <v/>
      </c>
      <c r="AW116" s="850"/>
      <c r="AX116" s="945" t="str">
        <f t="shared" si="4815"/>
        <v/>
      </c>
      <c r="AY116" s="350"/>
      <c r="AZ116" s="389"/>
      <c r="BA116" s="296"/>
      <c r="BB116" s="345" t="str">
        <f t="shared" si="4810"/>
        <v/>
      </c>
      <c r="BC116" s="850"/>
      <c r="BD116" s="945" t="str">
        <f t="shared" si="4816"/>
        <v/>
      </c>
      <c r="BE116" s="350"/>
      <c r="BF116" s="389"/>
      <c r="BG116" s="296"/>
      <c r="BH116" s="345" t="str">
        <f t="shared" si="4810"/>
        <v/>
      </c>
      <c r="BI116" s="850"/>
      <c r="BJ116" s="945" t="str">
        <f t="shared" si="4817"/>
        <v/>
      </c>
      <c r="BK116" s="350"/>
      <c r="BL116" s="389"/>
      <c r="BM116" s="296"/>
      <c r="BN116" s="345" t="str">
        <f t="shared" si="4810"/>
        <v/>
      </c>
      <c r="BO116" s="850"/>
      <c r="BP116" s="945" t="str">
        <f t="shared" si="4818"/>
        <v/>
      </c>
      <c r="BQ116" s="350"/>
      <c r="BR116" s="389"/>
      <c r="BS116" s="296"/>
      <c r="BT116" s="345" t="str">
        <f t="shared" si="4810"/>
        <v/>
      </c>
      <c r="BU116" s="850"/>
      <c r="BV116" s="945" t="str">
        <f t="shared" si="4819"/>
        <v/>
      </c>
      <c r="BW116" s="350"/>
      <c r="BX116" s="72"/>
      <c r="BY116" s="351"/>
      <c r="BZ116" s="345" t="str">
        <f t="shared" si="4810"/>
        <v/>
      </c>
      <c r="CA116" s="344"/>
      <c r="CB116" s="947" t="str">
        <f t="shared" si="4820"/>
        <v/>
      </c>
      <c r="CC116" s="352"/>
      <c r="CD116" s="72"/>
      <c r="CE116" s="351"/>
      <c r="CF116" s="345" t="str">
        <f t="shared" si="4810"/>
        <v/>
      </c>
      <c r="CG116" s="344"/>
      <c r="CH116" s="947" t="str">
        <f t="shared" si="4821"/>
        <v/>
      </c>
      <c r="CI116" s="352"/>
      <c r="CJ116" s="72"/>
      <c r="CK116" s="351"/>
      <c r="CL116" s="345" t="str">
        <f t="shared" si="4822"/>
        <v/>
      </c>
      <c r="CM116" s="344"/>
      <c r="CN116" s="947" t="str">
        <f t="shared" si="4823"/>
        <v/>
      </c>
      <c r="CO116" s="352"/>
      <c r="CP116" s="72"/>
      <c r="CQ116" s="351"/>
      <c r="CR116" s="345" t="str">
        <f t="shared" si="4822"/>
        <v/>
      </c>
      <c r="CS116" s="344"/>
      <c r="CT116" s="947" t="str">
        <f t="shared" si="4824"/>
        <v/>
      </c>
      <c r="CU116" s="352"/>
      <c r="CV116" s="72"/>
      <c r="CW116" s="351"/>
      <c r="CX116" s="345" t="str">
        <f t="shared" si="4822"/>
        <v/>
      </c>
      <c r="CY116" s="344"/>
      <c r="CZ116" s="947" t="str">
        <f t="shared" si="4825"/>
        <v/>
      </c>
      <c r="DA116" s="352"/>
      <c r="DB116" s="72"/>
      <c r="DC116" s="351"/>
      <c r="DD116" s="345" t="str">
        <f t="shared" si="4822"/>
        <v/>
      </c>
      <c r="DE116" s="344"/>
      <c r="DF116" s="947" t="str">
        <f t="shared" si="4826"/>
        <v/>
      </c>
      <c r="DG116" s="352"/>
      <c r="DH116" s="72"/>
      <c r="DI116" s="351"/>
      <c r="DJ116" s="345" t="str">
        <f t="shared" si="4822"/>
        <v/>
      </c>
      <c r="DK116" s="344"/>
      <c r="DL116" s="947" t="str">
        <f t="shared" si="4827"/>
        <v/>
      </c>
      <c r="DM116" s="352"/>
      <c r="DN116" s="72"/>
      <c r="DO116" s="351"/>
      <c r="DP116" s="345" t="str">
        <f t="shared" si="4822"/>
        <v/>
      </c>
      <c r="DQ116" s="344"/>
      <c r="DR116" s="947" t="str">
        <f t="shared" si="4828"/>
        <v/>
      </c>
      <c r="DS116" s="352"/>
      <c r="DT116" s="72"/>
      <c r="DU116" s="351"/>
      <c r="DV116" s="345" t="str">
        <f t="shared" si="4822"/>
        <v/>
      </c>
      <c r="DW116" s="344"/>
      <c r="DX116" s="947" t="str">
        <f t="shared" si="4829"/>
        <v/>
      </c>
      <c r="DY116" s="352"/>
      <c r="DZ116" s="72"/>
      <c r="EA116" s="351"/>
      <c r="EB116" s="345" t="str">
        <f t="shared" si="4822"/>
        <v/>
      </c>
      <c r="EC116" s="344"/>
      <c r="ED116" s="947" t="str">
        <f t="shared" si="4830"/>
        <v/>
      </c>
      <c r="EE116" s="352"/>
      <c r="EF116" s="72"/>
      <c r="EG116" s="351"/>
      <c r="EH116" s="345" t="str">
        <f t="shared" si="4822"/>
        <v/>
      </c>
      <c r="EI116" s="344"/>
      <c r="EJ116" s="947" t="str">
        <f t="shared" si="4831"/>
        <v/>
      </c>
      <c r="EK116" s="352"/>
      <c r="EL116" s="72"/>
      <c r="EM116" s="351"/>
      <c r="EN116" s="345" t="str">
        <f t="shared" si="4822"/>
        <v/>
      </c>
      <c r="EO116" s="344"/>
      <c r="EP116" s="947" t="str">
        <f t="shared" si="4832"/>
        <v/>
      </c>
      <c r="EQ116" s="352"/>
      <c r="ER116" s="72"/>
      <c r="ES116" s="351"/>
      <c r="ET116" s="345" t="str">
        <f t="shared" si="4822"/>
        <v/>
      </c>
      <c r="EU116" s="344"/>
      <c r="EV116" s="947" t="str">
        <f t="shared" si="4833"/>
        <v/>
      </c>
      <c r="EW116" s="352"/>
      <c r="EX116" s="72"/>
      <c r="EY116" s="351"/>
      <c r="EZ116" s="345" t="str">
        <f t="shared" si="4834"/>
        <v/>
      </c>
      <c r="FA116" s="344"/>
      <c r="FB116" s="947" t="str">
        <f t="shared" si="4835"/>
        <v/>
      </c>
      <c r="FC116" s="352"/>
      <c r="FD116" s="72"/>
      <c r="FE116" s="351"/>
      <c r="FF116" s="345" t="str">
        <f t="shared" si="4834"/>
        <v/>
      </c>
      <c r="FG116" s="344"/>
      <c r="FH116" s="947" t="str">
        <f t="shared" si="4836"/>
        <v/>
      </c>
      <c r="FI116" s="352"/>
      <c r="FJ116" s="72"/>
      <c r="FK116" s="351"/>
      <c r="FL116" s="345" t="str">
        <f t="shared" si="4834"/>
        <v/>
      </c>
      <c r="FM116" s="344"/>
      <c r="FN116" s="947" t="str">
        <f t="shared" si="4837"/>
        <v/>
      </c>
      <c r="FO116" s="352"/>
      <c r="FP116" s="72"/>
      <c r="FQ116" s="351"/>
      <c r="FR116" s="345" t="str">
        <f t="shared" si="4834"/>
        <v/>
      </c>
      <c r="FS116" s="344"/>
      <c r="FT116" s="947" t="str">
        <f t="shared" si="4838"/>
        <v/>
      </c>
      <c r="FU116" s="352"/>
      <c r="FV116" s="72"/>
      <c r="FW116" s="351"/>
      <c r="FX116" s="345" t="str">
        <f t="shared" si="4834"/>
        <v/>
      </c>
      <c r="FY116" s="344"/>
      <c r="FZ116" s="947" t="str">
        <f t="shared" si="4839"/>
        <v/>
      </c>
      <c r="GA116" s="352"/>
      <c r="GB116" s="72"/>
      <c r="GC116" s="351"/>
      <c r="GD116" s="345" t="str">
        <f t="shared" si="4834"/>
        <v/>
      </c>
      <c r="GE116" s="344"/>
      <c r="GF116" s="947" t="str">
        <f t="shared" si="4840"/>
        <v/>
      </c>
      <c r="GG116" s="352"/>
      <c r="GH116" s="72"/>
      <c r="GI116" s="351"/>
      <c r="GJ116" s="345" t="str">
        <f t="shared" si="4834"/>
        <v/>
      </c>
      <c r="GK116" s="344"/>
      <c r="GL116" s="947" t="str">
        <f t="shared" si="4841"/>
        <v/>
      </c>
      <c r="GM116" s="352"/>
      <c r="GN116" s="72"/>
      <c r="GO116" s="351"/>
      <c r="GP116" s="345" t="str">
        <f t="shared" si="4834"/>
        <v/>
      </c>
      <c r="GQ116" s="344"/>
      <c r="GR116" s="947" t="str">
        <f t="shared" si="4842"/>
        <v/>
      </c>
      <c r="GS116" s="352"/>
      <c r="GT116" s="72"/>
      <c r="GU116" s="351"/>
      <c r="GV116" s="345" t="str">
        <f t="shared" si="4834"/>
        <v/>
      </c>
      <c r="GW116" s="344"/>
      <c r="GX116" s="947" t="str">
        <f t="shared" si="4843"/>
        <v/>
      </c>
      <c r="GY116" s="352"/>
      <c r="GZ116" s="72"/>
      <c r="HA116" s="351"/>
      <c r="HB116" s="345" t="str">
        <f t="shared" si="4834"/>
        <v/>
      </c>
      <c r="HC116" s="344"/>
      <c r="HD116" s="947" t="str">
        <f t="shared" si="4844"/>
        <v/>
      </c>
      <c r="HE116" s="352"/>
      <c r="HF116" s="72"/>
      <c r="HG116" s="351"/>
      <c r="HH116" s="345" t="str">
        <f t="shared" si="4834"/>
        <v/>
      </c>
      <c r="HI116" s="344"/>
      <c r="HJ116" s="947" t="str">
        <f t="shared" si="4845"/>
        <v/>
      </c>
      <c r="HK116" s="352"/>
      <c r="HL116" s="72"/>
      <c r="HM116" s="351"/>
      <c r="HN116" s="345" t="str">
        <f t="shared" si="4846"/>
        <v/>
      </c>
      <c r="HO116" s="344"/>
      <c r="HP116" s="947" t="str">
        <f t="shared" si="4847"/>
        <v/>
      </c>
      <c r="HQ116" s="352"/>
      <c r="HR116" s="72"/>
      <c r="HS116" s="351"/>
      <c r="HT116" s="345" t="str">
        <f t="shared" si="4846"/>
        <v/>
      </c>
      <c r="HU116" s="344"/>
      <c r="HV116" s="947" t="str">
        <f t="shared" si="4848"/>
        <v/>
      </c>
      <c r="HW116" s="352"/>
      <c r="HX116" s="72"/>
      <c r="HY116" s="351"/>
      <c r="HZ116" s="345" t="str">
        <f t="shared" si="4846"/>
        <v/>
      </c>
      <c r="IA116" s="344"/>
      <c r="IB116" s="947" t="str">
        <f t="shared" si="4849"/>
        <v/>
      </c>
      <c r="IC116" s="352"/>
      <c r="ID116" s="72"/>
      <c r="IE116" s="351"/>
      <c r="IF116" s="345" t="str">
        <f t="shared" si="4846"/>
        <v/>
      </c>
      <c r="IG116" s="344"/>
      <c r="IH116" s="947" t="str">
        <f t="shared" si="4850"/>
        <v/>
      </c>
      <c r="II116" s="352"/>
      <c r="IJ116" s="72"/>
      <c r="IK116" s="351"/>
      <c r="IL116" s="345" t="str">
        <f t="shared" si="4846"/>
        <v/>
      </c>
      <c r="IM116" s="344"/>
      <c r="IN116" s="947" t="str">
        <f t="shared" si="4851"/>
        <v/>
      </c>
      <c r="IO116" s="352"/>
      <c r="IP116" s="72"/>
      <c r="IQ116" s="351"/>
      <c r="IR116" s="345" t="str">
        <f t="shared" si="4846"/>
        <v/>
      </c>
      <c r="IS116" s="344"/>
      <c r="IT116" s="947" t="str">
        <f t="shared" si="4852"/>
        <v/>
      </c>
      <c r="IU116" s="352"/>
      <c r="IV116" s="72"/>
      <c r="IW116" s="351"/>
      <c r="IX116" s="345" t="str">
        <f t="shared" si="4846"/>
        <v/>
      </c>
      <c r="IY116" s="344"/>
      <c r="IZ116" s="947" t="str">
        <f t="shared" si="4853"/>
        <v/>
      </c>
      <c r="JA116" s="352"/>
      <c r="JB116" s="72"/>
      <c r="JC116" s="351"/>
      <c r="JD116" s="345" t="str">
        <f t="shared" si="4846"/>
        <v/>
      </c>
      <c r="JE116" s="344"/>
      <c r="JF116" s="947" t="str">
        <f t="shared" si="4854"/>
        <v/>
      </c>
      <c r="JG116" s="352"/>
      <c r="JH116" s="72"/>
      <c r="JI116" s="351"/>
      <c r="JJ116" s="345" t="str">
        <f t="shared" si="4846"/>
        <v/>
      </c>
      <c r="JK116" s="344"/>
      <c r="JL116" s="947" t="str">
        <f t="shared" si="4855"/>
        <v/>
      </c>
      <c r="JM116" s="353"/>
      <c r="JO116" s="351"/>
      <c r="JP116" s="345" t="str">
        <f t="shared" si="4846"/>
        <v/>
      </c>
      <c r="JQ116" s="344"/>
      <c r="JR116" s="947" t="str">
        <f t="shared" si="4856"/>
        <v/>
      </c>
      <c r="JS116" s="353"/>
      <c r="JU116" s="351"/>
      <c r="JV116" s="345" t="str">
        <f t="shared" si="4846"/>
        <v/>
      </c>
      <c r="JW116" s="344"/>
      <c r="JX116" s="947" t="str">
        <f t="shared" si="4857"/>
        <v/>
      </c>
      <c r="JY116" s="353"/>
      <c r="KA116" s="351"/>
      <c r="KB116" s="345" t="str">
        <f t="shared" si="4858"/>
        <v/>
      </c>
      <c r="KC116" s="344"/>
      <c r="KD116" s="947" t="str">
        <f t="shared" si="4859"/>
        <v/>
      </c>
      <c r="KE116" s="353"/>
      <c r="KG116" s="351"/>
      <c r="KH116" s="345" t="str">
        <f t="shared" si="4858"/>
        <v/>
      </c>
      <c r="KI116" s="344"/>
      <c r="KJ116" s="947" t="str">
        <f t="shared" si="4860"/>
        <v/>
      </c>
      <c r="KK116" s="353"/>
      <c r="KM116" s="351"/>
      <c r="KN116" s="345" t="str">
        <f t="shared" si="4858"/>
        <v/>
      </c>
      <c r="KO116" s="344"/>
      <c r="KP116" s="947" t="str">
        <f t="shared" si="4861"/>
        <v/>
      </c>
      <c r="KQ116" s="353"/>
      <c r="KS116" s="351"/>
      <c r="KT116" s="345" t="str">
        <f t="shared" si="4858"/>
        <v/>
      </c>
      <c r="KU116" s="344"/>
      <c r="KV116" s="947" t="str">
        <f t="shared" si="4862"/>
        <v/>
      </c>
      <c r="KW116" s="353"/>
      <c r="KY116" s="351"/>
      <c r="KZ116" s="345" t="str">
        <f t="shared" si="4858"/>
        <v/>
      </c>
      <c r="LA116" s="344"/>
      <c r="LB116" s="947" t="str">
        <f t="shared" si="4863"/>
        <v/>
      </c>
      <c r="LC116" s="353"/>
    </row>
    <row r="117" spans="1:315" s="71" customFormat="1" x14ac:dyDescent="0.2">
      <c r="A117" s="62"/>
      <c r="B117" s="62"/>
      <c r="C117" s="62" t="str">
        <f t="shared" si="4864"/>
        <v/>
      </c>
      <c r="D117" s="62"/>
      <c r="E117" s="62"/>
      <c r="F117" s="62" t="s">
        <v>77</v>
      </c>
      <c r="G117" s="114"/>
      <c r="I117" s="71" t="s">
        <v>16</v>
      </c>
      <c r="K117" s="116"/>
      <c r="L117" s="901">
        <v>460000</v>
      </c>
      <c r="M117" s="937"/>
      <c r="N117" s="387"/>
      <c r="O117" s="388"/>
      <c r="P117" s="389"/>
      <c r="Q117" s="296"/>
      <c r="R117" s="345" t="str">
        <f t="shared" si="4808"/>
        <v/>
      </c>
      <c r="S117" s="572"/>
      <c r="T117" s="945">
        <f t="shared" si="4809"/>
        <v>0</v>
      </c>
      <c r="U117" s="350"/>
      <c r="V117" s="389"/>
      <c r="W117" s="296"/>
      <c r="X117" s="345" t="str">
        <f t="shared" si="4810"/>
        <v/>
      </c>
      <c r="Y117" s="572"/>
      <c r="Z117" s="945">
        <f t="shared" si="4811"/>
        <v>0</v>
      </c>
      <c r="AA117" s="350"/>
      <c r="AB117" s="389"/>
      <c r="AC117" s="296"/>
      <c r="AD117" s="345" t="str">
        <f t="shared" si="4810"/>
        <v/>
      </c>
      <c r="AE117" s="572"/>
      <c r="AF117" s="945">
        <f t="shared" si="4812"/>
        <v>0</v>
      </c>
      <c r="AG117" s="350"/>
      <c r="AH117" s="389"/>
      <c r="AI117" s="296"/>
      <c r="AJ117" s="345" t="str">
        <f t="shared" si="4810"/>
        <v/>
      </c>
      <c r="AK117" s="850"/>
      <c r="AL117" s="945" t="str">
        <f t="shared" si="4813"/>
        <v/>
      </c>
      <c r="AM117" s="350"/>
      <c r="AN117" s="389"/>
      <c r="AO117" s="296"/>
      <c r="AP117" s="345" t="str">
        <f t="shared" si="4810"/>
        <v/>
      </c>
      <c r="AQ117" s="850"/>
      <c r="AR117" s="945" t="str">
        <f t="shared" si="4814"/>
        <v/>
      </c>
      <c r="AS117" s="350"/>
      <c r="AT117" s="389"/>
      <c r="AU117" s="296"/>
      <c r="AV117" s="345" t="str">
        <f t="shared" si="4810"/>
        <v/>
      </c>
      <c r="AW117" s="850"/>
      <c r="AX117" s="945" t="str">
        <f t="shared" si="4815"/>
        <v/>
      </c>
      <c r="AY117" s="350"/>
      <c r="AZ117" s="389"/>
      <c r="BA117" s="296"/>
      <c r="BB117" s="345" t="str">
        <f t="shared" si="4810"/>
        <v/>
      </c>
      <c r="BC117" s="850"/>
      <c r="BD117" s="945" t="str">
        <f t="shared" si="4816"/>
        <v/>
      </c>
      <c r="BE117" s="350"/>
      <c r="BF117" s="389"/>
      <c r="BG117" s="296"/>
      <c r="BH117" s="345" t="str">
        <f t="shared" si="4810"/>
        <v/>
      </c>
      <c r="BI117" s="850"/>
      <c r="BJ117" s="945" t="str">
        <f t="shared" si="4817"/>
        <v/>
      </c>
      <c r="BK117" s="350"/>
      <c r="BL117" s="389"/>
      <c r="BM117" s="296"/>
      <c r="BN117" s="345" t="str">
        <f t="shared" si="4810"/>
        <v/>
      </c>
      <c r="BO117" s="850"/>
      <c r="BP117" s="945" t="str">
        <f t="shared" si="4818"/>
        <v/>
      </c>
      <c r="BQ117" s="350"/>
      <c r="BR117" s="389"/>
      <c r="BS117" s="296"/>
      <c r="BT117" s="345" t="str">
        <f t="shared" si="4810"/>
        <v/>
      </c>
      <c r="BU117" s="850"/>
      <c r="BV117" s="945" t="str">
        <f t="shared" si="4819"/>
        <v/>
      </c>
      <c r="BW117" s="350"/>
      <c r="BX117" s="72"/>
      <c r="BY117" s="351"/>
      <c r="BZ117" s="345" t="str">
        <f t="shared" si="4810"/>
        <v/>
      </c>
      <c r="CA117" s="344"/>
      <c r="CB117" s="947" t="str">
        <f t="shared" si="4820"/>
        <v/>
      </c>
      <c r="CC117" s="352"/>
      <c r="CD117" s="72"/>
      <c r="CE117" s="351"/>
      <c r="CF117" s="345" t="str">
        <f t="shared" si="4810"/>
        <v/>
      </c>
      <c r="CG117" s="344"/>
      <c r="CH117" s="947" t="str">
        <f t="shared" si="4821"/>
        <v/>
      </c>
      <c r="CI117" s="352"/>
      <c r="CJ117" s="72"/>
      <c r="CK117" s="351"/>
      <c r="CL117" s="345" t="str">
        <f t="shared" si="4822"/>
        <v/>
      </c>
      <c r="CM117" s="344"/>
      <c r="CN117" s="947" t="str">
        <f t="shared" si="4823"/>
        <v/>
      </c>
      <c r="CO117" s="352"/>
      <c r="CP117" s="72"/>
      <c r="CQ117" s="351"/>
      <c r="CR117" s="345" t="str">
        <f t="shared" si="4822"/>
        <v/>
      </c>
      <c r="CS117" s="344"/>
      <c r="CT117" s="947" t="str">
        <f t="shared" si="4824"/>
        <v/>
      </c>
      <c r="CU117" s="352"/>
      <c r="CV117" s="72"/>
      <c r="CW117" s="351"/>
      <c r="CX117" s="345" t="str">
        <f t="shared" si="4822"/>
        <v/>
      </c>
      <c r="CY117" s="344"/>
      <c r="CZ117" s="947" t="str">
        <f t="shared" si="4825"/>
        <v/>
      </c>
      <c r="DA117" s="352"/>
      <c r="DB117" s="72"/>
      <c r="DC117" s="351"/>
      <c r="DD117" s="345" t="str">
        <f t="shared" si="4822"/>
        <v/>
      </c>
      <c r="DE117" s="344"/>
      <c r="DF117" s="947" t="str">
        <f t="shared" si="4826"/>
        <v/>
      </c>
      <c r="DG117" s="352"/>
      <c r="DH117" s="72"/>
      <c r="DI117" s="351"/>
      <c r="DJ117" s="345" t="str">
        <f t="shared" si="4822"/>
        <v/>
      </c>
      <c r="DK117" s="344"/>
      <c r="DL117" s="947" t="str">
        <f t="shared" si="4827"/>
        <v/>
      </c>
      <c r="DM117" s="352"/>
      <c r="DN117" s="72"/>
      <c r="DO117" s="351"/>
      <c r="DP117" s="345" t="str">
        <f t="shared" si="4822"/>
        <v/>
      </c>
      <c r="DQ117" s="344"/>
      <c r="DR117" s="947" t="str">
        <f t="shared" si="4828"/>
        <v/>
      </c>
      <c r="DS117" s="352"/>
      <c r="DT117" s="72"/>
      <c r="DU117" s="351"/>
      <c r="DV117" s="345" t="str">
        <f t="shared" si="4822"/>
        <v/>
      </c>
      <c r="DW117" s="344"/>
      <c r="DX117" s="947" t="str">
        <f t="shared" si="4829"/>
        <v/>
      </c>
      <c r="DY117" s="352"/>
      <c r="DZ117" s="72"/>
      <c r="EA117" s="351"/>
      <c r="EB117" s="345" t="str">
        <f t="shared" si="4822"/>
        <v/>
      </c>
      <c r="EC117" s="344"/>
      <c r="ED117" s="947" t="str">
        <f t="shared" si="4830"/>
        <v/>
      </c>
      <c r="EE117" s="352"/>
      <c r="EF117" s="72"/>
      <c r="EG117" s="351"/>
      <c r="EH117" s="345" t="str">
        <f t="shared" si="4822"/>
        <v/>
      </c>
      <c r="EI117" s="344"/>
      <c r="EJ117" s="947" t="str">
        <f t="shared" si="4831"/>
        <v/>
      </c>
      <c r="EK117" s="352"/>
      <c r="EL117" s="72"/>
      <c r="EM117" s="351"/>
      <c r="EN117" s="345" t="str">
        <f t="shared" si="4822"/>
        <v/>
      </c>
      <c r="EO117" s="344"/>
      <c r="EP117" s="947" t="str">
        <f t="shared" si="4832"/>
        <v/>
      </c>
      <c r="EQ117" s="352"/>
      <c r="ER117" s="72"/>
      <c r="ES117" s="351"/>
      <c r="ET117" s="345" t="str">
        <f t="shared" si="4822"/>
        <v/>
      </c>
      <c r="EU117" s="344"/>
      <c r="EV117" s="947" t="str">
        <f t="shared" si="4833"/>
        <v/>
      </c>
      <c r="EW117" s="352"/>
      <c r="EX117" s="72"/>
      <c r="EY117" s="351"/>
      <c r="EZ117" s="345" t="str">
        <f t="shared" si="4834"/>
        <v/>
      </c>
      <c r="FA117" s="344"/>
      <c r="FB117" s="947" t="str">
        <f t="shared" si="4835"/>
        <v/>
      </c>
      <c r="FC117" s="352"/>
      <c r="FD117" s="72"/>
      <c r="FE117" s="351"/>
      <c r="FF117" s="345" t="str">
        <f t="shared" si="4834"/>
        <v/>
      </c>
      <c r="FG117" s="344"/>
      <c r="FH117" s="947" t="str">
        <f t="shared" si="4836"/>
        <v/>
      </c>
      <c r="FI117" s="352"/>
      <c r="FJ117" s="72"/>
      <c r="FK117" s="351"/>
      <c r="FL117" s="345" t="str">
        <f t="shared" si="4834"/>
        <v/>
      </c>
      <c r="FM117" s="344"/>
      <c r="FN117" s="947" t="str">
        <f t="shared" si="4837"/>
        <v/>
      </c>
      <c r="FO117" s="352"/>
      <c r="FP117" s="72"/>
      <c r="FQ117" s="351"/>
      <c r="FR117" s="345" t="str">
        <f t="shared" si="4834"/>
        <v/>
      </c>
      <c r="FS117" s="344"/>
      <c r="FT117" s="947" t="str">
        <f t="shared" si="4838"/>
        <v/>
      </c>
      <c r="FU117" s="352"/>
      <c r="FV117" s="72"/>
      <c r="FW117" s="351"/>
      <c r="FX117" s="345" t="str">
        <f t="shared" si="4834"/>
        <v/>
      </c>
      <c r="FY117" s="344"/>
      <c r="FZ117" s="947" t="str">
        <f t="shared" si="4839"/>
        <v/>
      </c>
      <c r="GA117" s="352"/>
      <c r="GB117" s="72"/>
      <c r="GC117" s="351"/>
      <c r="GD117" s="345" t="str">
        <f t="shared" si="4834"/>
        <v/>
      </c>
      <c r="GE117" s="344"/>
      <c r="GF117" s="947" t="str">
        <f t="shared" si="4840"/>
        <v/>
      </c>
      <c r="GG117" s="352"/>
      <c r="GH117" s="72"/>
      <c r="GI117" s="351"/>
      <c r="GJ117" s="345" t="str">
        <f t="shared" si="4834"/>
        <v/>
      </c>
      <c r="GK117" s="344"/>
      <c r="GL117" s="947" t="str">
        <f t="shared" si="4841"/>
        <v/>
      </c>
      <c r="GM117" s="352"/>
      <c r="GN117" s="72"/>
      <c r="GO117" s="351"/>
      <c r="GP117" s="345" t="str">
        <f t="shared" si="4834"/>
        <v/>
      </c>
      <c r="GQ117" s="344"/>
      <c r="GR117" s="947" t="str">
        <f t="shared" si="4842"/>
        <v/>
      </c>
      <c r="GS117" s="352"/>
      <c r="GT117" s="72"/>
      <c r="GU117" s="351"/>
      <c r="GV117" s="345" t="str">
        <f t="shared" si="4834"/>
        <v/>
      </c>
      <c r="GW117" s="344"/>
      <c r="GX117" s="947" t="str">
        <f t="shared" si="4843"/>
        <v/>
      </c>
      <c r="GY117" s="352"/>
      <c r="GZ117" s="72"/>
      <c r="HA117" s="351"/>
      <c r="HB117" s="345" t="str">
        <f t="shared" si="4834"/>
        <v/>
      </c>
      <c r="HC117" s="344"/>
      <c r="HD117" s="947" t="str">
        <f t="shared" si="4844"/>
        <v/>
      </c>
      <c r="HE117" s="352"/>
      <c r="HF117" s="72"/>
      <c r="HG117" s="351"/>
      <c r="HH117" s="345" t="str">
        <f t="shared" si="4834"/>
        <v/>
      </c>
      <c r="HI117" s="344"/>
      <c r="HJ117" s="947" t="str">
        <f t="shared" si="4845"/>
        <v/>
      </c>
      <c r="HK117" s="352"/>
      <c r="HL117" s="72"/>
      <c r="HM117" s="351"/>
      <c r="HN117" s="345" t="str">
        <f t="shared" si="4846"/>
        <v/>
      </c>
      <c r="HO117" s="344"/>
      <c r="HP117" s="947" t="str">
        <f t="shared" si="4847"/>
        <v/>
      </c>
      <c r="HQ117" s="352"/>
      <c r="HR117" s="72"/>
      <c r="HS117" s="351"/>
      <c r="HT117" s="345" t="str">
        <f t="shared" si="4846"/>
        <v/>
      </c>
      <c r="HU117" s="344"/>
      <c r="HV117" s="947" t="str">
        <f t="shared" si="4848"/>
        <v/>
      </c>
      <c r="HW117" s="352"/>
      <c r="HX117" s="72"/>
      <c r="HY117" s="351"/>
      <c r="HZ117" s="345" t="str">
        <f t="shared" si="4846"/>
        <v/>
      </c>
      <c r="IA117" s="344"/>
      <c r="IB117" s="947" t="str">
        <f t="shared" si="4849"/>
        <v/>
      </c>
      <c r="IC117" s="352"/>
      <c r="ID117" s="72"/>
      <c r="IE117" s="351"/>
      <c r="IF117" s="345" t="str">
        <f t="shared" si="4846"/>
        <v/>
      </c>
      <c r="IG117" s="344"/>
      <c r="IH117" s="947" t="str">
        <f t="shared" si="4850"/>
        <v/>
      </c>
      <c r="II117" s="352"/>
      <c r="IJ117" s="72"/>
      <c r="IK117" s="351"/>
      <c r="IL117" s="345" t="str">
        <f t="shared" si="4846"/>
        <v/>
      </c>
      <c r="IM117" s="344"/>
      <c r="IN117" s="947" t="str">
        <f t="shared" si="4851"/>
        <v/>
      </c>
      <c r="IO117" s="352"/>
      <c r="IP117" s="72"/>
      <c r="IQ117" s="351"/>
      <c r="IR117" s="345" t="str">
        <f t="shared" si="4846"/>
        <v/>
      </c>
      <c r="IS117" s="344"/>
      <c r="IT117" s="947" t="str">
        <f t="shared" si="4852"/>
        <v/>
      </c>
      <c r="IU117" s="352"/>
      <c r="IV117" s="72"/>
      <c r="IW117" s="351"/>
      <c r="IX117" s="345" t="str">
        <f t="shared" si="4846"/>
        <v/>
      </c>
      <c r="IY117" s="344"/>
      <c r="IZ117" s="947" t="str">
        <f t="shared" si="4853"/>
        <v/>
      </c>
      <c r="JA117" s="352"/>
      <c r="JB117" s="72"/>
      <c r="JC117" s="351"/>
      <c r="JD117" s="345" t="str">
        <f t="shared" si="4846"/>
        <v/>
      </c>
      <c r="JE117" s="344"/>
      <c r="JF117" s="947" t="str">
        <f t="shared" si="4854"/>
        <v/>
      </c>
      <c r="JG117" s="352"/>
      <c r="JH117" s="72"/>
      <c r="JI117" s="351"/>
      <c r="JJ117" s="345" t="str">
        <f t="shared" si="4846"/>
        <v/>
      </c>
      <c r="JK117" s="344"/>
      <c r="JL117" s="947" t="str">
        <f t="shared" si="4855"/>
        <v/>
      </c>
      <c r="JM117" s="353"/>
      <c r="JO117" s="351"/>
      <c r="JP117" s="345" t="str">
        <f t="shared" si="4846"/>
        <v/>
      </c>
      <c r="JQ117" s="344"/>
      <c r="JR117" s="947" t="str">
        <f t="shared" si="4856"/>
        <v/>
      </c>
      <c r="JS117" s="353"/>
      <c r="JU117" s="351"/>
      <c r="JV117" s="345" t="str">
        <f t="shared" si="4846"/>
        <v/>
      </c>
      <c r="JW117" s="344"/>
      <c r="JX117" s="947" t="str">
        <f t="shared" si="4857"/>
        <v/>
      </c>
      <c r="JY117" s="353"/>
      <c r="KA117" s="351"/>
      <c r="KB117" s="345" t="str">
        <f t="shared" si="4858"/>
        <v/>
      </c>
      <c r="KC117" s="344"/>
      <c r="KD117" s="947" t="str">
        <f t="shared" si="4859"/>
        <v/>
      </c>
      <c r="KE117" s="353"/>
      <c r="KG117" s="351"/>
      <c r="KH117" s="345" t="str">
        <f t="shared" si="4858"/>
        <v/>
      </c>
      <c r="KI117" s="344"/>
      <c r="KJ117" s="947" t="str">
        <f t="shared" si="4860"/>
        <v/>
      </c>
      <c r="KK117" s="353"/>
      <c r="KM117" s="351"/>
      <c r="KN117" s="345" t="str">
        <f t="shared" si="4858"/>
        <v/>
      </c>
      <c r="KO117" s="344"/>
      <c r="KP117" s="947" t="str">
        <f t="shared" si="4861"/>
        <v/>
      </c>
      <c r="KQ117" s="353"/>
      <c r="KS117" s="351"/>
      <c r="KT117" s="345" t="str">
        <f t="shared" si="4858"/>
        <v/>
      </c>
      <c r="KU117" s="344"/>
      <c r="KV117" s="947" t="str">
        <f t="shared" si="4862"/>
        <v/>
      </c>
      <c r="KW117" s="353"/>
      <c r="KY117" s="351"/>
      <c r="KZ117" s="345" t="str">
        <f t="shared" si="4858"/>
        <v/>
      </c>
      <c r="LA117" s="344"/>
      <c r="LB117" s="947" t="str">
        <f t="shared" si="4863"/>
        <v/>
      </c>
      <c r="LC117" s="353"/>
    </row>
    <row r="118" spans="1:315" s="71" customFormat="1" x14ac:dyDescent="0.2">
      <c r="A118" s="62"/>
      <c r="B118" s="62"/>
      <c r="C118" s="62" t="str">
        <f t="shared" si="4864"/>
        <v/>
      </c>
      <c r="D118" s="62"/>
      <c r="E118" s="62"/>
      <c r="F118" s="62" t="s">
        <v>77</v>
      </c>
      <c r="G118" s="114"/>
      <c r="I118" s="71" t="s">
        <v>16</v>
      </c>
      <c r="K118" s="116"/>
      <c r="L118" s="901">
        <v>460000</v>
      </c>
      <c r="M118" s="937"/>
      <c r="N118" s="387"/>
      <c r="O118" s="388"/>
      <c r="P118" s="389"/>
      <c r="Q118" s="296"/>
      <c r="R118" s="345" t="str">
        <f t="shared" si="4808"/>
        <v/>
      </c>
      <c r="S118" s="572"/>
      <c r="T118" s="945">
        <f t="shared" si="4809"/>
        <v>0</v>
      </c>
      <c r="U118" s="350"/>
      <c r="V118" s="389"/>
      <c r="W118" s="296"/>
      <c r="X118" s="345" t="str">
        <f t="shared" ref="X118:CF131" si="4865">IF(AND(X$2=2,ISNUMBER($M118),SUMIFS(118:118,$2:$2,3)&lt;&gt;1,SUMIFS(118:118,$2:$2,3)&lt;&gt;0),"Row does not total to 100%",IF(SUMIFS(118:118,$2:$2,4)&gt;$M118,"Row total is too high",""))</f>
        <v/>
      </c>
      <c r="Y118" s="572"/>
      <c r="Z118" s="945">
        <f t="shared" si="4811"/>
        <v>0</v>
      </c>
      <c r="AA118" s="350"/>
      <c r="AB118" s="389"/>
      <c r="AC118" s="296"/>
      <c r="AD118" s="345" t="str">
        <f t="shared" si="4865"/>
        <v/>
      </c>
      <c r="AE118" s="572"/>
      <c r="AF118" s="945">
        <f t="shared" si="4812"/>
        <v>0</v>
      </c>
      <c r="AG118" s="350"/>
      <c r="AH118" s="389"/>
      <c r="AI118" s="296"/>
      <c r="AJ118" s="345" t="str">
        <f t="shared" si="4865"/>
        <v/>
      </c>
      <c r="AK118" s="850"/>
      <c r="AL118" s="945" t="str">
        <f t="shared" si="4813"/>
        <v/>
      </c>
      <c r="AM118" s="350"/>
      <c r="AN118" s="389"/>
      <c r="AO118" s="296"/>
      <c r="AP118" s="345" t="str">
        <f t="shared" si="4865"/>
        <v/>
      </c>
      <c r="AQ118" s="850"/>
      <c r="AR118" s="945" t="str">
        <f t="shared" si="4814"/>
        <v/>
      </c>
      <c r="AS118" s="350"/>
      <c r="AT118" s="389"/>
      <c r="AU118" s="296"/>
      <c r="AV118" s="345" t="str">
        <f t="shared" si="4865"/>
        <v/>
      </c>
      <c r="AW118" s="850"/>
      <c r="AX118" s="945" t="str">
        <f t="shared" si="4815"/>
        <v/>
      </c>
      <c r="AY118" s="350"/>
      <c r="AZ118" s="389"/>
      <c r="BA118" s="296"/>
      <c r="BB118" s="345" t="str">
        <f t="shared" si="4865"/>
        <v/>
      </c>
      <c r="BC118" s="850"/>
      <c r="BD118" s="945" t="str">
        <f t="shared" si="4816"/>
        <v/>
      </c>
      <c r="BE118" s="350"/>
      <c r="BF118" s="389"/>
      <c r="BG118" s="296"/>
      <c r="BH118" s="345" t="str">
        <f t="shared" si="4865"/>
        <v/>
      </c>
      <c r="BI118" s="850"/>
      <c r="BJ118" s="945" t="str">
        <f t="shared" si="4817"/>
        <v/>
      </c>
      <c r="BK118" s="350"/>
      <c r="BL118" s="389"/>
      <c r="BM118" s="296"/>
      <c r="BN118" s="345" t="str">
        <f t="shared" si="4865"/>
        <v/>
      </c>
      <c r="BO118" s="850"/>
      <c r="BP118" s="945" t="str">
        <f t="shared" si="4818"/>
        <v/>
      </c>
      <c r="BQ118" s="350"/>
      <c r="BR118" s="389"/>
      <c r="BS118" s="296"/>
      <c r="BT118" s="345" t="str">
        <f t="shared" si="4865"/>
        <v/>
      </c>
      <c r="BU118" s="850"/>
      <c r="BV118" s="945" t="str">
        <f t="shared" si="4819"/>
        <v/>
      </c>
      <c r="BW118" s="350"/>
      <c r="BX118" s="72"/>
      <c r="BY118" s="351"/>
      <c r="BZ118" s="345" t="str">
        <f t="shared" si="4865"/>
        <v/>
      </c>
      <c r="CA118" s="344"/>
      <c r="CB118" s="947" t="str">
        <f t="shared" si="4820"/>
        <v/>
      </c>
      <c r="CC118" s="352"/>
      <c r="CD118" s="72"/>
      <c r="CE118" s="351"/>
      <c r="CF118" s="345" t="str">
        <f t="shared" si="4865"/>
        <v/>
      </c>
      <c r="CG118" s="344"/>
      <c r="CH118" s="947" t="str">
        <f t="shared" si="4821"/>
        <v/>
      </c>
      <c r="CI118" s="352"/>
      <c r="CJ118" s="72"/>
      <c r="CK118" s="351"/>
      <c r="CL118" s="345" t="str">
        <f t="shared" ref="CL118:ET131" si="4866">IF(AND(CL$2=2,ISNUMBER($M118),SUMIFS(118:118,$2:$2,3)&lt;&gt;1,SUMIFS(118:118,$2:$2,3)&lt;&gt;0),"Row does not total to 100%",IF(SUMIFS(118:118,$2:$2,4)&gt;$M118,"Row total is too high",""))</f>
        <v/>
      </c>
      <c r="CM118" s="344"/>
      <c r="CN118" s="947" t="str">
        <f t="shared" si="4823"/>
        <v/>
      </c>
      <c r="CO118" s="352"/>
      <c r="CP118" s="72"/>
      <c r="CQ118" s="351"/>
      <c r="CR118" s="345" t="str">
        <f t="shared" si="4866"/>
        <v/>
      </c>
      <c r="CS118" s="344"/>
      <c r="CT118" s="947" t="str">
        <f t="shared" si="4824"/>
        <v/>
      </c>
      <c r="CU118" s="352"/>
      <c r="CV118" s="72"/>
      <c r="CW118" s="351"/>
      <c r="CX118" s="345" t="str">
        <f t="shared" si="4866"/>
        <v/>
      </c>
      <c r="CY118" s="344"/>
      <c r="CZ118" s="947" t="str">
        <f t="shared" si="4825"/>
        <v/>
      </c>
      <c r="DA118" s="352"/>
      <c r="DB118" s="72"/>
      <c r="DC118" s="351"/>
      <c r="DD118" s="345" t="str">
        <f t="shared" si="4866"/>
        <v/>
      </c>
      <c r="DE118" s="344"/>
      <c r="DF118" s="947" t="str">
        <f t="shared" si="4826"/>
        <v/>
      </c>
      <c r="DG118" s="352"/>
      <c r="DH118" s="72"/>
      <c r="DI118" s="351"/>
      <c r="DJ118" s="345" t="str">
        <f t="shared" si="4866"/>
        <v/>
      </c>
      <c r="DK118" s="344"/>
      <c r="DL118" s="947" t="str">
        <f t="shared" si="4827"/>
        <v/>
      </c>
      <c r="DM118" s="352"/>
      <c r="DN118" s="72"/>
      <c r="DO118" s="351"/>
      <c r="DP118" s="345" t="str">
        <f t="shared" si="4866"/>
        <v/>
      </c>
      <c r="DQ118" s="344"/>
      <c r="DR118" s="947" t="str">
        <f t="shared" si="4828"/>
        <v/>
      </c>
      <c r="DS118" s="352"/>
      <c r="DT118" s="72"/>
      <c r="DU118" s="351"/>
      <c r="DV118" s="345" t="str">
        <f t="shared" si="4866"/>
        <v/>
      </c>
      <c r="DW118" s="344"/>
      <c r="DX118" s="947" t="str">
        <f t="shared" si="4829"/>
        <v/>
      </c>
      <c r="DY118" s="352"/>
      <c r="DZ118" s="72"/>
      <c r="EA118" s="351"/>
      <c r="EB118" s="345" t="str">
        <f t="shared" si="4866"/>
        <v/>
      </c>
      <c r="EC118" s="344"/>
      <c r="ED118" s="947" t="str">
        <f t="shared" si="4830"/>
        <v/>
      </c>
      <c r="EE118" s="352"/>
      <c r="EF118" s="72"/>
      <c r="EG118" s="351"/>
      <c r="EH118" s="345" t="str">
        <f t="shared" si="4866"/>
        <v/>
      </c>
      <c r="EI118" s="344"/>
      <c r="EJ118" s="947" t="str">
        <f t="shared" si="4831"/>
        <v/>
      </c>
      <c r="EK118" s="352"/>
      <c r="EL118" s="72"/>
      <c r="EM118" s="351"/>
      <c r="EN118" s="345" t="str">
        <f t="shared" si="4866"/>
        <v/>
      </c>
      <c r="EO118" s="344"/>
      <c r="EP118" s="947" t="str">
        <f t="shared" si="4832"/>
        <v/>
      </c>
      <c r="EQ118" s="352"/>
      <c r="ER118" s="72"/>
      <c r="ES118" s="351"/>
      <c r="ET118" s="345" t="str">
        <f t="shared" si="4866"/>
        <v/>
      </c>
      <c r="EU118" s="344"/>
      <c r="EV118" s="947" t="str">
        <f t="shared" si="4833"/>
        <v/>
      </c>
      <c r="EW118" s="352"/>
      <c r="EX118" s="72"/>
      <c r="EY118" s="351"/>
      <c r="EZ118" s="345" t="str">
        <f t="shared" ref="EZ118:HH131" si="4867">IF(AND(EZ$2=2,ISNUMBER($M118),SUMIFS(118:118,$2:$2,3)&lt;&gt;1,SUMIFS(118:118,$2:$2,3)&lt;&gt;0),"Row does not total to 100%",IF(SUMIFS(118:118,$2:$2,4)&gt;$M118,"Row total is too high",""))</f>
        <v/>
      </c>
      <c r="FA118" s="344"/>
      <c r="FB118" s="947" t="str">
        <f t="shared" si="4835"/>
        <v/>
      </c>
      <c r="FC118" s="352"/>
      <c r="FD118" s="72"/>
      <c r="FE118" s="351"/>
      <c r="FF118" s="345" t="str">
        <f t="shared" si="4867"/>
        <v/>
      </c>
      <c r="FG118" s="344"/>
      <c r="FH118" s="947" t="str">
        <f t="shared" si="4836"/>
        <v/>
      </c>
      <c r="FI118" s="352"/>
      <c r="FJ118" s="72"/>
      <c r="FK118" s="351"/>
      <c r="FL118" s="345" t="str">
        <f t="shared" si="4867"/>
        <v/>
      </c>
      <c r="FM118" s="344"/>
      <c r="FN118" s="947" t="str">
        <f t="shared" si="4837"/>
        <v/>
      </c>
      <c r="FO118" s="352"/>
      <c r="FP118" s="72"/>
      <c r="FQ118" s="351"/>
      <c r="FR118" s="345" t="str">
        <f t="shared" si="4867"/>
        <v/>
      </c>
      <c r="FS118" s="344"/>
      <c r="FT118" s="947" t="str">
        <f t="shared" si="4838"/>
        <v/>
      </c>
      <c r="FU118" s="352"/>
      <c r="FV118" s="72"/>
      <c r="FW118" s="351"/>
      <c r="FX118" s="345" t="str">
        <f t="shared" si="4867"/>
        <v/>
      </c>
      <c r="FY118" s="344"/>
      <c r="FZ118" s="947" t="str">
        <f t="shared" si="4839"/>
        <v/>
      </c>
      <c r="GA118" s="352"/>
      <c r="GB118" s="72"/>
      <c r="GC118" s="351"/>
      <c r="GD118" s="345" t="str">
        <f t="shared" si="4867"/>
        <v/>
      </c>
      <c r="GE118" s="344"/>
      <c r="GF118" s="947" t="str">
        <f t="shared" si="4840"/>
        <v/>
      </c>
      <c r="GG118" s="352"/>
      <c r="GH118" s="72"/>
      <c r="GI118" s="351"/>
      <c r="GJ118" s="345" t="str">
        <f t="shared" si="4867"/>
        <v/>
      </c>
      <c r="GK118" s="344"/>
      <c r="GL118" s="947" t="str">
        <f t="shared" si="4841"/>
        <v/>
      </c>
      <c r="GM118" s="352"/>
      <c r="GN118" s="72"/>
      <c r="GO118" s="351"/>
      <c r="GP118" s="345" t="str">
        <f t="shared" si="4867"/>
        <v/>
      </c>
      <c r="GQ118" s="344"/>
      <c r="GR118" s="947" t="str">
        <f t="shared" si="4842"/>
        <v/>
      </c>
      <c r="GS118" s="352"/>
      <c r="GT118" s="72"/>
      <c r="GU118" s="351"/>
      <c r="GV118" s="345" t="str">
        <f t="shared" si="4867"/>
        <v/>
      </c>
      <c r="GW118" s="344"/>
      <c r="GX118" s="947" t="str">
        <f t="shared" si="4843"/>
        <v/>
      </c>
      <c r="GY118" s="352"/>
      <c r="GZ118" s="72"/>
      <c r="HA118" s="351"/>
      <c r="HB118" s="345" t="str">
        <f t="shared" si="4867"/>
        <v/>
      </c>
      <c r="HC118" s="344"/>
      <c r="HD118" s="947" t="str">
        <f t="shared" si="4844"/>
        <v/>
      </c>
      <c r="HE118" s="352"/>
      <c r="HF118" s="72"/>
      <c r="HG118" s="351"/>
      <c r="HH118" s="345" t="str">
        <f t="shared" si="4867"/>
        <v/>
      </c>
      <c r="HI118" s="344"/>
      <c r="HJ118" s="947" t="str">
        <f t="shared" si="4845"/>
        <v/>
      </c>
      <c r="HK118" s="352"/>
      <c r="HL118" s="72"/>
      <c r="HM118" s="351"/>
      <c r="HN118" s="345" t="str">
        <f t="shared" ref="HN118:JV131" si="4868">IF(AND(HN$2=2,ISNUMBER($M118),SUMIFS(118:118,$2:$2,3)&lt;&gt;1,SUMIFS(118:118,$2:$2,3)&lt;&gt;0),"Row does not total to 100%",IF(SUMIFS(118:118,$2:$2,4)&gt;$M118,"Row total is too high",""))</f>
        <v/>
      </c>
      <c r="HO118" s="344"/>
      <c r="HP118" s="947" t="str">
        <f t="shared" si="4847"/>
        <v/>
      </c>
      <c r="HQ118" s="352"/>
      <c r="HR118" s="72"/>
      <c r="HS118" s="351"/>
      <c r="HT118" s="345" t="str">
        <f t="shared" si="4868"/>
        <v/>
      </c>
      <c r="HU118" s="344"/>
      <c r="HV118" s="947" t="str">
        <f t="shared" si="4848"/>
        <v/>
      </c>
      <c r="HW118" s="352"/>
      <c r="HX118" s="72"/>
      <c r="HY118" s="351"/>
      <c r="HZ118" s="345" t="str">
        <f t="shared" si="4868"/>
        <v/>
      </c>
      <c r="IA118" s="344"/>
      <c r="IB118" s="947" t="str">
        <f t="shared" si="4849"/>
        <v/>
      </c>
      <c r="IC118" s="352"/>
      <c r="ID118" s="72"/>
      <c r="IE118" s="351"/>
      <c r="IF118" s="345" t="str">
        <f t="shared" si="4868"/>
        <v/>
      </c>
      <c r="IG118" s="344"/>
      <c r="IH118" s="947" t="str">
        <f t="shared" si="4850"/>
        <v/>
      </c>
      <c r="II118" s="352"/>
      <c r="IJ118" s="72"/>
      <c r="IK118" s="351"/>
      <c r="IL118" s="345" t="str">
        <f t="shared" si="4868"/>
        <v/>
      </c>
      <c r="IM118" s="344"/>
      <c r="IN118" s="947" t="str">
        <f t="shared" si="4851"/>
        <v/>
      </c>
      <c r="IO118" s="352"/>
      <c r="IP118" s="72"/>
      <c r="IQ118" s="351"/>
      <c r="IR118" s="345" t="str">
        <f t="shared" si="4868"/>
        <v/>
      </c>
      <c r="IS118" s="344"/>
      <c r="IT118" s="947" t="str">
        <f t="shared" si="4852"/>
        <v/>
      </c>
      <c r="IU118" s="352"/>
      <c r="IV118" s="72"/>
      <c r="IW118" s="351"/>
      <c r="IX118" s="345" t="str">
        <f t="shared" si="4868"/>
        <v/>
      </c>
      <c r="IY118" s="344"/>
      <c r="IZ118" s="947" t="str">
        <f t="shared" si="4853"/>
        <v/>
      </c>
      <c r="JA118" s="352"/>
      <c r="JB118" s="72"/>
      <c r="JC118" s="351"/>
      <c r="JD118" s="345" t="str">
        <f t="shared" si="4868"/>
        <v/>
      </c>
      <c r="JE118" s="344"/>
      <c r="JF118" s="947" t="str">
        <f t="shared" si="4854"/>
        <v/>
      </c>
      <c r="JG118" s="352"/>
      <c r="JH118" s="72"/>
      <c r="JI118" s="351"/>
      <c r="JJ118" s="345" t="str">
        <f t="shared" si="4868"/>
        <v/>
      </c>
      <c r="JK118" s="344"/>
      <c r="JL118" s="947" t="str">
        <f t="shared" si="4855"/>
        <v/>
      </c>
      <c r="JM118" s="353"/>
      <c r="JO118" s="351"/>
      <c r="JP118" s="345" t="str">
        <f t="shared" si="4868"/>
        <v/>
      </c>
      <c r="JQ118" s="344"/>
      <c r="JR118" s="947" t="str">
        <f t="shared" si="4856"/>
        <v/>
      </c>
      <c r="JS118" s="353"/>
      <c r="JU118" s="351"/>
      <c r="JV118" s="345" t="str">
        <f t="shared" si="4868"/>
        <v/>
      </c>
      <c r="JW118" s="344"/>
      <c r="JX118" s="947" t="str">
        <f t="shared" si="4857"/>
        <v/>
      </c>
      <c r="JY118" s="353"/>
      <c r="KA118" s="351"/>
      <c r="KB118" s="345" t="str">
        <f t="shared" ref="KB118:KZ131" si="4869">IF(AND(KB$2=2,ISNUMBER($M118),SUMIFS(118:118,$2:$2,3)&lt;&gt;1,SUMIFS(118:118,$2:$2,3)&lt;&gt;0),"Row does not total to 100%",IF(SUMIFS(118:118,$2:$2,4)&gt;$M118,"Row total is too high",""))</f>
        <v/>
      </c>
      <c r="KC118" s="344"/>
      <c r="KD118" s="947" t="str">
        <f t="shared" si="4859"/>
        <v/>
      </c>
      <c r="KE118" s="353"/>
      <c r="KG118" s="351"/>
      <c r="KH118" s="345" t="str">
        <f t="shared" si="4869"/>
        <v/>
      </c>
      <c r="KI118" s="344"/>
      <c r="KJ118" s="947" t="str">
        <f t="shared" si="4860"/>
        <v/>
      </c>
      <c r="KK118" s="353"/>
      <c r="KM118" s="351"/>
      <c r="KN118" s="345" t="str">
        <f t="shared" si="4869"/>
        <v/>
      </c>
      <c r="KO118" s="344"/>
      <c r="KP118" s="947" t="str">
        <f t="shared" si="4861"/>
        <v/>
      </c>
      <c r="KQ118" s="353"/>
      <c r="KS118" s="351"/>
      <c r="KT118" s="345" t="str">
        <f t="shared" si="4869"/>
        <v/>
      </c>
      <c r="KU118" s="344"/>
      <c r="KV118" s="947" t="str">
        <f t="shared" si="4862"/>
        <v/>
      </c>
      <c r="KW118" s="353"/>
      <c r="KY118" s="351"/>
      <c r="KZ118" s="345" t="str">
        <f t="shared" si="4869"/>
        <v/>
      </c>
      <c r="LA118" s="344"/>
      <c r="LB118" s="947" t="str">
        <f t="shared" si="4863"/>
        <v/>
      </c>
      <c r="LC118" s="353"/>
    </row>
    <row r="119" spans="1:315" s="71" customFormat="1" x14ac:dyDescent="0.2">
      <c r="A119" s="62"/>
      <c r="B119" s="62"/>
      <c r="C119" s="62" t="str">
        <f t="shared" si="4864"/>
        <v/>
      </c>
      <c r="D119" s="62"/>
      <c r="E119" s="62"/>
      <c r="F119" s="62" t="s">
        <v>77</v>
      </c>
      <c r="G119" s="114"/>
      <c r="I119" s="71" t="s">
        <v>16</v>
      </c>
      <c r="K119" s="116"/>
      <c r="L119" s="901">
        <v>460000</v>
      </c>
      <c r="M119" s="937"/>
      <c r="N119" s="387"/>
      <c r="O119" s="388"/>
      <c r="P119" s="389"/>
      <c r="Q119" s="296"/>
      <c r="R119" s="345" t="str">
        <f t="shared" si="4808"/>
        <v/>
      </c>
      <c r="S119" s="572"/>
      <c r="T119" s="945">
        <f t="shared" si="4809"/>
        <v>0</v>
      </c>
      <c r="U119" s="350"/>
      <c r="V119" s="389"/>
      <c r="W119" s="296"/>
      <c r="X119" s="345" t="str">
        <f t="shared" si="4865"/>
        <v/>
      </c>
      <c r="Y119" s="572"/>
      <c r="Z119" s="945">
        <f t="shared" si="4811"/>
        <v>0</v>
      </c>
      <c r="AA119" s="350"/>
      <c r="AB119" s="389"/>
      <c r="AC119" s="296"/>
      <c r="AD119" s="345" t="str">
        <f t="shared" si="4865"/>
        <v/>
      </c>
      <c r="AE119" s="572"/>
      <c r="AF119" s="945">
        <f t="shared" si="4812"/>
        <v>0</v>
      </c>
      <c r="AG119" s="350"/>
      <c r="AH119" s="389"/>
      <c r="AI119" s="296"/>
      <c r="AJ119" s="345" t="str">
        <f t="shared" si="4865"/>
        <v/>
      </c>
      <c r="AK119" s="850"/>
      <c r="AL119" s="945" t="str">
        <f t="shared" si="4813"/>
        <v/>
      </c>
      <c r="AM119" s="350"/>
      <c r="AN119" s="389"/>
      <c r="AO119" s="296"/>
      <c r="AP119" s="345" t="str">
        <f t="shared" si="4865"/>
        <v/>
      </c>
      <c r="AQ119" s="850"/>
      <c r="AR119" s="945" t="str">
        <f t="shared" si="4814"/>
        <v/>
      </c>
      <c r="AS119" s="350"/>
      <c r="AT119" s="389"/>
      <c r="AU119" s="296"/>
      <c r="AV119" s="345" t="str">
        <f t="shared" si="4865"/>
        <v/>
      </c>
      <c r="AW119" s="850"/>
      <c r="AX119" s="945" t="str">
        <f t="shared" si="4815"/>
        <v/>
      </c>
      <c r="AY119" s="350"/>
      <c r="AZ119" s="389"/>
      <c r="BA119" s="296"/>
      <c r="BB119" s="345" t="str">
        <f t="shared" si="4865"/>
        <v/>
      </c>
      <c r="BC119" s="850"/>
      <c r="BD119" s="945" t="str">
        <f t="shared" si="4816"/>
        <v/>
      </c>
      <c r="BE119" s="350"/>
      <c r="BF119" s="389"/>
      <c r="BG119" s="296"/>
      <c r="BH119" s="345" t="str">
        <f t="shared" si="4865"/>
        <v/>
      </c>
      <c r="BI119" s="850"/>
      <c r="BJ119" s="945" t="str">
        <f t="shared" si="4817"/>
        <v/>
      </c>
      <c r="BK119" s="350"/>
      <c r="BL119" s="389"/>
      <c r="BM119" s="296"/>
      <c r="BN119" s="345" t="str">
        <f t="shared" si="4865"/>
        <v/>
      </c>
      <c r="BO119" s="850"/>
      <c r="BP119" s="945" t="str">
        <f t="shared" si="4818"/>
        <v/>
      </c>
      <c r="BQ119" s="350"/>
      <c r="BR119" s="389"/>
      <c r="BS119" s="296"/>
      <c r="BT119" s="345" t="str">
        <f t="shared" si="4865"/>
        <v/>
      </c>
      <c r="BU119" s="850"/>
      <c r="BV119" s="945" t="str">
        <f t="shared" si="4819"/>
        <v/>
      </c>
      <c r="BW119" s="350"/>
      <c r="BX119" s="72"/>
      <c r="BY119" s="351"/>
      <c r="BZ119" s="345" t="str">
        <f t="shared" si="4865"/>
        <v/>
      </c>
      <c r="CA119" s="344"/>
      <c r="CB119" s="947" t="str">
        <f t="shared" si="4820"/>
        <v/>
      </c>
      <c r="CC119" s="352"/>
      <c r="CD119" s="72"/>
      <c r="CE119" s="351"/>
      <c r="CF119" s="345" t="str">
        <f t="shared" si="4865"/>
        <v/>
      </c>
      <c r="CG119" s="344"/>
      <c r="CH119" s="947" t="str">
        <f t="shared" si="4821"/>
        <v/>
      </c>
      <c r="CI119" s="352"/>
      <c r="CJ119" s="72"/>
      <c r="CK119" s="351"/>
      <c r="CL119" s="345" t="str">
        <f t="shared" si="4866"/>
        <v/>
      </c>
      <c r="CM119" s="344"/>
      <c r="CN119" s="947" t="str">
        <f t="shared" si="4823"/>
        <v/>
      </c>
      <c r="CO119" s="352"/>
      <c r="CP119" s="72"/>
      <c r="CQ119" s="351"/>
      <c r="CR119" s="345" t="str">
        <f t="shared" si="4866"/>
        <v/>
      </c>
      <c r="CS119" s="344"/>
      <c r="CT119" s="947" t="str">
        <f t="shared" si="4824"/>
        <v/>
      </c>
      <c r="CU119" s="352"/>
      <c r="CV119" s="72"/>
      <c r="CW119" s="351"/>
      <c r="CX119" s="345" t="str">
        <f t="shared" si="4866"/>
        <v/>
      </c>
      <c r="CY119" s="344"/>
      <c r="CZ119" s="947" t="str">
        <f t="shared" si="4825"/>
        <v/>
      </c>
      <c r="DA119" s="352"/>
      <c r="DB119" s="72"/>
      <c r="DC119" s="351"/>
      <c r="DD119" s="345" t="str">
        <f t="shared" si="4866"/>
        <v/>
      </c>
      <c r="DE119" s="344"/>
      <c r="DF119" s="947" t="str">
        <f t="shared" si="4826"/>
        <v/>
      </c>
      <c r="DG119" s="352"/>
      <c r="DH119" s="72"/>
      <c r="DI119" s="351"/>
      <c r="DJ119" s="345" t="str">
        <f t="shared" si="4866"/>
        <v/>
      </c>
      <c r="DK119" s="344"/>
      <c r="DL119" s="947" t="str">
        <f t="shared" si="4827"/>
        <v/>
      </c>
      <c r="DM119" s="352"/>
      <c r="DN119" s="72"/>
      <c r="DO119" s="351"/>
      <c r="DP119" s="345" t="str">
        <f t="shared" si="4866"/>
        <v/>
      </c>
      <c r="DQ119" s="344"/>
      <c r="DR119" s="947" t="str">
        <f t="shared" si="4828"/>
        <v/>
      </c>
      <c r="DS119" s="352"/>
      <c r="DT119" s="72"/>
      <c r="DU119" s="351"/>
      <c r="DV119" s="345" t="str">
        <f t="shared" si="4866"/>
        <v/>
      </c>
      <c r="DW119" s="344"/>
      <c r="DX119" s="947" t="str">
        <f t="shared" si="4829"/>
        <v/>
      </c>
      <c r="DY119" s="352"/>
      <c r="DZ119" s="72"/>
      <c r="EA119" s="351"/>
      <c r="EB119" s="345" t="str">
        <f t="shared" si="4866"/>
        <v/>
      </c>
      <c r="EC119" s="344"/>
      <c r="ED119" s="947" t="str">
        <f t="shared" si="4830"/>
        <v/>
      </c>
      <c r="EE119" s="352"/>
      <c r="EF119" s="72"/>
      <c r="EG119" s="351"/>
      <c r="EH119" s="345" t="str">
        <f t="shared" si="4866"/>
        <v/>
      </c>
      <c r="EI119" s="344"/>
      <c r="EJ119" s="947" t="str">
        <f t="shared" si="4831"/>
        <v/>
      </c>
      <c r="EK119" s="352"/>
      <c r="EL119" s="72"/>
      <c r="EM119" s="351"/>
      <c r="EN119" s="345" t="str">
        <f t="shared" si="4866"/>
        <v/>
      </c>
      <c r="EO119" s="344"/>
      <c r="EP119" s="947" t="str">
        <f t="shared" si="4832"/>
        <v/>
      </c>
      <c r="EQ119" s="352"/>
      <c r="ER119" s="72"/>
      <c r="ES119" s="351"/>
      <c r="ET119" s="345" t="str">
        <f t="shared" si="4866"/>
        <v/>
      </c>
      <c r="EU119" s="344"/>
      <c r="EV119" s="947" t="str">
        <f t="shared" si="4833"/>
        <v/>
      </c>
      <c r="EW119" s="352"/>
      <c r="EX119" s="72"/>
      <c r="EY119" s="351"/>
      <c r="EZ119" s="345" t="str">
        <f t="shared" si="4867"/>
        <v/>
      </c>
      <c r="FA119" s="344"/>
      <c r="FB119" s="947" t="str">
        <f t="shared" si="4835"/>
        <v/>
      </c>
      <c r="FC119" s="352"/>
      <c r="FD119" s="72"/>
      <c r="FE119" s="351"/>
      <c r="FF119" s="345" t="str">
        <f t="shared" si="4867"/>
        <v/>
      </c>
      <c r="FG119" s="344"/>
      <c r="FH119" s="947" t="str">
        <f t="shared" si="4836"/>
        <v/>
      </c>
      <c r="FI119" s="352"/>
      <c r="FJ119" s="72"/>
      <c r="FK119" s="351"/>
      <c r="FL119" s="345" t="str">
        <f t="shared" si="4867"/>
        <v/>
      </c>
      <c r="FM119" s="344"/>
      <c r="FN119" s="947" t="str">
        <f t="shared" si="4837"/>
        <v/>
      </c>
      <c r="FO119" s="352"/>
      <c r="FP119" s="72"/>
      <c r="FQ119" s="351"/>
      <c r="FR119" s="345" t="str">
        <f t="shared" si="4867"/>
        <v/>
      </c>
      <c r="FS119" s="344"/>
      <c r="FT119" s="947" t="str">
        <f t="shared" si="4838"/>
        <v/>
      </c>
      <c r="FU119" s="352"/>
      <c r="FV119" s="72"/>
      <c r="FW119" s="351"/>
      <c r="FX119" s="345" t="str">
        <f t="shared" si="4867"/>
        <v/>
      </c>
      <c r="FY119" s="344"/>
      <c r="FZ119" s="947" t="str">
        <f t="shared" si="4839"/>
        <v/>
      </c>
      <c r="GA119" s="352"/>
      <c r="GB119" s="72"/>
      <c r="GC119" s="351"/>
      <c r="GD119" s="345" t="str">
        <f t="shared" si="4867"/>
        <v/>
      </c>
      <c r="GE119" s="344"/>
      <c r="GF119" s="947" t="str">
        <f t="shared" si="4840"/>
        <v/>
      </c>
      <c r="GG119" s="352"/>
      <c r="GH119" s="72"/>
      <c r="GI119" s="351"/>
      <c r="GJ119" s="345" t="str">
        <f t="shared" si="4867"/>
        <v/>
      </c>
      <c r="GK119" s="344"/>
      <c r="GL119" s="947" t="str">
        <f t="shared" si="4841"/>
        <v/>
      </c>
      <c r="GM119" s="352"/>
      <c r="GN119" s="72"/>
      <c r="GO119" s="351"/>
      <c r="GP119" s="345" t="str">
        <f t="shared" si="4867"/>
        <v/>
      </c>
      <c r="GQ119" s="344"/>
      <c r="GR119" s="947" t="str">
        <f t="shared" si="4842"/>
        <v/>
      </c>
      <c r="GS119" s="352"/>
      <c r="GT119" s="72"/>
      <c r="GU119" s="351"/>
      <c r="GV119" s="345" t="str">
        <f t="shared" si="4867"/>
        <v/>
      </c>
      <c r="GW119" s="344"/>
      <c r="GX119" s="947" t="str">
        <f t="shared" si="4843"/>
        <v/>
      </c>
      <c r="GY119" s="352"/>
      <c r="GZ119" s="72"/>
      <c r="HA119" s="351"/>
      <c r="HB119" s="345" t="str">
        <f t="shared" si="4867"/>
        <v/>
      </c>
      <c r="HC119" s="344"/>
      <c r="HD119" s="947" t="str">
        <f t="shared" si="4844"/>
        <v/>
      </c>
      <c r="HE119" s="352"/>
      <c r="HF119" s="72"/>
      <c r="HG119" s="351"/>
      <c r="HH119" s="345" t="str">
        <f t="shared" si="4867"/>
        <v/>
      </c>
      <c r="HI119" s="344"/>
      <c r="HJ119" s="947" t="str">
        <f t="shared" si="4845"/>
        <v/>
      </c>
      <c r="HK119" s="352"/>
      <c r="HL119" s="72"/>
      <c r="HM119" s="351"/>
      <c r="HN119" s="345" t="str">
        <f t="shared" si="4868"/>
        <v/>
      </c>
      <c r="HO119" s="344"/>
      <c r="HP119" s="947" t="str">
        <f t="shared" si="4847"/>
        <v/>
      </c>
      <c r="HQ119" s="352"/>
      <c r="HR119" s="72"/>
      <c r="HS119" s="351"/>
      <c r="HT119" s="345" t="str">
        <f t="shared" si="4868"/>
        <v/>
      </c>
      <c r="HU119" s="344"/>
      <c r="HV119" s="947" t="str">
        <f t="shared" si="4848"/>
        <v/>
      </c>
      <c r="HW119" s="352"/>
      <c r="HX119" s="72"/>
      <c r="HY119" s="351"/>
      <c r="HZ119" s="345" t="str">
        <f t="shared" si="4868"/>
        <v/>
      </c>
      <c r="IA119" s="344"/>
      <c r="IB119" s="947" t="str">
        <f t="shared" si="4849"/>
        <v/>
      </c>
      <c r="IC119" s="352"/>
      <c r="ID119" s="72"/>
      <c r="IE119" s="351"/>
      <c r="IF119" s="345" t="str">
        <f t="shared" si="4868"/>
        <v/>
      </c>
      <c r="IG119" s="344"/>
      <c r="IH119" s="947" t="str">
        <f t="shared" si="4850"/>
        <v/>
      </c>
      <c r="II119" s="352"/>
      <c r="IJ119" s="72"/>
      <c r="IK119" s="351"/>
      <c r="IL119" s="345" t="str">
        <f t="shared" si="4868"/>
        <v/>
      </c>
      <c r="IM119" s="344"/>
      <c r="IN119" s="947" t="str">
        <f t="shared" si="4851"/>
        <v/>
      </c>
      <c r="IO119" s="352"/>
      <c r="IP119" s="72"/>
      <c r="IQ119" s="351"/>
      <c r="IR119" s="345" t="str">
        <f t="shared" si="4868"/>
        <v/>
      </c>
      <c r="IS119" s="344"/>
      <c r="IT119" s="947" t="str">
        <f t="shared" si="4852"/>
        <v/>
      </c>
      <c r="IU119" s="352"/>
      <c r="IV119" s="72"/>
      <c r="IW119" s="351"/>
      <c r="IX119" s="345" t="str">
        <f t="shared" si="4868"/>
        <v/>
      </c>
      <c r="IY119" s="344"/>
      <c r="IZ119" s="947" t="str">
        <f t="shared" si="4853"/>
        <v/>
      </c>
      <c r="JA119" s="352"/>
      <c r="JB119" s="72"/>
      <c r="JC119" s="351"/>
      <c r="JD119" s="345" t="str">
        <f t="shared" si="4868"/>
        <v/>
      </c>
      <c r="JE119" s="344"/>
      <c r="JF119" s="947" t="str">
        <f t="shared" si="4854"/>
        <v/>
      </c>
      <c r="JG119" s="352"/>
      <c r="JH119" s="72"/>
      <c r="JI119" s="351"/>
      <c r="JJ119" s="345" t="str">
        <f t="shared" si="4868"/>
        <v/>
      </c>
      <c r="JK119" s="344"/>
      <c r="JL119" s="947" t="str">
        <f t="shared" si="4855"/>
        <v/>
      </c>
      <c r="JM119" s="353"/>
      <c r="JO119" s="351"/>
      <c r="JP119" s="345" t="str">
        <f t="shared" si="4868"/>
        <v/>
      </c>
      <c r="JQ119" s="344"/>
      <c r="JR119" s="947" t="str">
        <f t="shared" si="4856"/>
        <v/>
      </c>
      <c r="JS119" s="353"/>
      <c r="JU119" s="351"/>
      <c r="JV119" s="345" t="str">
        <f t="shared" si="4868"/>
        <v/>
      </c>
      <c r="JW119" s="344"/>
      <c r="JX119" s="947" t="str">
        <f t="shared" si="4857"/>
        <v/>
      </c>
      <c r="JY119" s="353"/>
      <c r="KA119" s="351"/>
      <c r="KB119" s="345" t="str">
        <f t="shared" si="4869"/>
        <v/>
      </c>
      <c r="KC119" s="344"/>
      <c r="KD119" s="947" t="str">
        <f t="shared" si="4859"/>
        <v/>
      </c>
      <c r="KE119" s="353"/>
      <c r="KG119" s="351"/>
      <c r="KH119" s="345" t="str">
        <f t="shared" si="4869"/>
        <v/>
      </c>
      <c r="KI119" s="344"/>
      <c r="KJ119" s="947" t="str">
        <f t="shared" si="4860"/>
        <v/>
      </c>
      <c r="KK119" s="353"/>
      <c r="KM119" s="351"/>
      <c r="KN119" s="345" t="str">
        <f t="shared" si="4869"/>
        <v/>
      </c>
      <c r="KO119" s="344"/>
      <c r="KP119" s="947" t="str">
        <f t="shared" si="4861"/>
        <v/>
      </c>
      <c r="KQ119" s="353"/>
      <c r="KS119" s="351"/>
      <c r="KT119" s="345" t="str">
        <f t="shared" si="4869"/>
        <v/>
      </c>
      <c r="KU119" s="344"/>
      <c r="KV119" s="947" t="str">
        <f t="shared" si="4862"/>
        <v/>
      </c>
      <c r="KW119" s="353"/>
      <c r="KY119" s="351"/>
      <c r="KZ119" s="345" t="str">
        <f t="shared" si="4869"/>
        <v/>
      </c>
      <c r="LA119" s="344"/>
      <c r="LB119" s="947" t="str">
        <f t="shared" si="4863"/>
        <v/>
      </c>
      <c r="LC119" s="353"/>
    </row>
    <row r="120" spans="1:315" s="71" customFormat="1" x14ac:dyDescent="0.2">
      <c r="A120" s="62"/>
      <c r="B120" s="62"/>
      <c r="C120" s="62" t="str">
        <f t="shared" si="4864"/>
        <v/>
      </c>
      <c r="D120" s="62"/>
      <c r="E120" s="62"/>
      <c r="F120" s="62" t="s">
        <v>77</v>
      </c>
      <c r="G120" s="114"/>
      <c r="I120" s="71" t="s">
        <v>16</v>
      </c>
      <c r="K120" s="116"/>
      <c r="L120" s="901">
        <v>460000</v>
      </c>
      <c r="M120" s="937"/>
      <c r="N120" s="387"/>
      <c r="O120" s="388"/>
      <c r="P120" s="389"/>
      <c r="Q120" s="296"/>
      <c r="R120" s="345" t="str">
        <f t="shared" si="4808"/>
        <v/>
      </c>
      <c r="S120" s="572"/>
      <c r="T120" s="945">
        <f t="shared" si="4809"/>
        <v>0</v>
      </c>
      <c r="U120" s="350"/>
      <c r="V120" s="389"/>
      <c r="W120" s="296"/>
      <c r="X120" s="345" t="str">
        <f t="shared" si="4865"/>
        <v/>
      </c>
      <c r="Y120" s="572"/>
      <c r="Z120" s="945">
        <f t="shared" si="4811"/>
        <v>0</v>
      </c>
      <c r="AA120" s="350"/>
      <c r="AB120" s="389"/>
      <c r="AC120" s="296"/>
      <c r="AD120" s="345" t="str">
        <f t="shared" si="4865"/>
        <v/>
      </c>
      <c r="AE120" s="572"/>
      <c r="AF120" s="945">
        <f t="shared" si="4812"/>
        <v>0</v>
      </c>
      <c r="AG120" s="350"/>
      <c r="AH120" s="389"/>
      <c r="AI120" s="296"/>
      <c r="AJ120" s="345" t="str">
        <f t="shared" si="4865"/>
        <v/>
      </c>
      <c r="AK120" s="850"/>
      <c r="AL120" s="945" t="str">
        <f t="shared" si="4813"/>
        <v/>
      </c>
      <c r="AM120" s="350"/>
      <c r="AN120" s="389"/>
      <c r="AO120" s="296"/>
      <c r="AP120" s="345" t="str">
        <f t="shared" si="4865"/>
        <v/>
      </c>
      <c r="AQ120" s="850"/>
      <c r="AR120" s="945" t="str">
        <f t="shared" si="4814"/>
        <v/>
      </c>
      <c r="AS120" s="350"/>
      <c r="AT120" s="389"/>
      <c r="AU120" s="296"/>
      <c r="AV120" s="345" t="str">
        <f t="shared" si="4865"/>
        <v/>
      </c>
      <c r="AW120" s="850"/>
      <c r="AX120" s="945" t="str">
        <f t="shared" si="4815"/>
        <v/>
      </c>
      <c r="AY120" s="350"/>
      <c r="AZ120" s="389"/>
      <c r="BA120" s="296"/>
      <c r="BB120" s="345" t="str">
        <f t="shared" si="4865"/>
        <v/>
      </c>
      <c r="BC120" s="850"/>
      <c r="BD120" s="945" t="str">
        <f t="shared" si="4816"/>
        <v/>
      </c>
      <c r="BE120" s="350"/>
      <c r="BF120" s="389"/>
      <c r="BG120" s="296"/>
      <c r="BH120" s="345" t="str">
        <f t="shared" si="4865"/>
        <v/>
      </c>
      <c r="BI120" s="850"/>
      <c r="BJ120" s="945" t="str">
        <f t="shared" si="4817"/>
        <v/>
      </c>
      <c r="BK120" s="350"/>
      <c r="BL120" s="389"/>
      <c r="BM120" s="296"/>
      <c r="BN120" s="345" t="str">
        <f t="shared" si="4865"/>
        <v/>
      </c>
      <c r="BO120" s="850"/>
      <c r="BP120" s="945" t="str">
        <f t="shared" si="4818"/>
        <v/>
      </c>
      <c r="BQ120" s="350"/>
      <c r="BR120" s="389"/>
      <c r="BS120" s="296"/>
      <c r="BT120" s="345" t="str">
        <f t="shared" si="4865"/>
        <v/>
      </c>
      <c r="BU120" s="850"/>
      <c r="BV120" s="945" t="str">
        <f t="shared" si="4819"/>
        <v/>
      </c>
      <c r="BW120" s="350"/>
      <c r="BX120" s="72"/>
      <c r="BY120" s="351"/>
      <c r="BZ120" s="345" t="str">
        <f t="shared" si="4865"/>
        <v/>
      </c>
      <c r="CA120" s="344"/>
      <c r="CB120" s="947" t="str">
        <f t="shared" si="4820"/>
        <v/>
      </c>
      <c r="CC120" s="352"/>
      <c r="CD120" s="72"/>
      <c r="CE120" s="351"/>
      <c r="CF120" s="345" t="str">
        <f t="shared" si="4865"/>
        <v/>
      </c>
      <c r="CG120" s="344"/>
      <c r="CH120" s="947" t="str">
        <f t="shared" si="4821"/>
        <v/>
      </c>
      <c r="CI120" s="352"/>
      <c r="CJ120" s="72"/>
      <c r="CK120" s="351"/>
      <c r="CL120" s="345" t="str">
        <f t="shared" si="4866"/>
        <v/>
      </c>
      <c r="CM120" s="344"/>
      <c r="CN120" s="947" t="str">
        <f t="shared" si="4823"/>
        <v/>
      </c>
      <c r="CO120" s="352"/>
      <c r="CP120" s="72"/>
      <c r="CQ120" s="351"/>
      <c r="CR120" s="345" t="str">
        <f t="shared" si="4866"/>
        <v/>
      </c>
      <c r="CS120" s="344"/>
      <c r="CT120" s="947" t="str">
        <f t="shared" si="4824"/>
        <v/>
      </c>
      <c r="CU120" s="352"/>
      <c r="CV120" s="72"/>
      <c r="CW120" s="351"/>
      <c r="CX120" s="345" t="str">
        <f t="shared" si="4866"/>
        <v/>
      </c>
      <c r="CY120" s="344"/>
      <c r="CZ120" s="947" t="str">
        <f t="shared" si="4825"/>
        <v/>
      </c>
      <c r="DA120" s="352"/>
      <c r="DB120" s="72"/>
      <c r="DC120" s="351"/>
      <c r="DD120" s="345" t="str">
        <f t="shared" si="4866"/>
        <v/>
      </c>
      <c r="DE120" s="344"/>
      <c r="DF120" s="947" t="str">
        <f t="shared" si="4826"/>
        <v/>
      </c>
      <c r="DG120" s="352"/>
      <c r="DH120" s="72"/>
      <c r="DI120" s="351"/>
      <c r="DJ120" s="345" t="str">
        <f t="shared" si="4866"/>
        <v/>
      </c>
      <c r="DK120" s="344"/>
      <c r="DL120" s="947" t="str">
        <f t="shared" si="4827"/>
        <v/>
      </c>
      <c r="DM120" s="352"/>
      <c r="DN120" s="72"/>
      <c r="DO120" s="351"/>
      <c r="DP120" s="345" t="str">
        <f t="shared" si="4866"/>
        <v/>
      </c>
      <c r="DQ120" s="344"/>
      <c r="DR120" s="947" t="str">
        <f t="shared" si="4828"/>
        <v/>
      </c>
      <c r="DS120" s="352"/>
      <c r="DT120" s="72"/>
      <c r="DU120" s="351"/>
      <c r="DV120" s="345" t="str">
        <f t="shared" si="4866"/>
        <v/>
      </c>
      <c r="DW120" s="344"/>
      <c r="DX120" s="947" t="str">
        <f t="shared" si="4829"/>
        <v/>
      </c>
      <c r="DY120" s="352"/>
      <c r="DZ120" s="72"/>
      <c r="EA120" s="351"/>
      <c r="EB120" s="345" t="str">
        <f t="shared" si="4866"/>
        <v/>
      </c>
      <c r="EC120" s="344"/>
      <c r="ED120" s="947" t="str">
        <f t="shared" si="4830"/>
        <v/>
      </c>
      <c r="EE120" s="352"/>
      <c r="EF120" s="72"/>
      <c r="EG120" s="351"/>
      <c r="EH120" s="345" t="str">
        <f t="shared" si="4866"/>
        <v/>
      </c>
      <c r="EI120" s="344"/>
      <c r="EJ120" s="947" t="str">
        <f t="shared" si="4831"/>
        <v/>
      </c>
      <c r="EK120" s="352"/>
      <c r="EL120" s="72"/>
      <c r="EM120" s="351"/>
      <c r="EN120" s="345" t="str">
        <f t="shared" si="4866"/>
        <v/>
      </c>
      <c r="EO120" s="344"/>
      <c r="EP120" s="947" t="str">
        <f t="shared" si="4832"/>
        <v/>
      </c>
      <c r="EQ120" s="352"/>
      <c r="ER120" s="72"/>
      <c r="ES120" s="351"/>
      <c r="ET120" s="345" t="str">
        <f t="shared" si="4866"/>
        <v/>
      </c>
      <c r="EU120" s="344"/>
      <c r="EV120" s="947" t="str">
        <f t="shared" si="4833"/>
        <v/>
      </c>
      <c r="EW120" s="352"/>
      <c r="EX120" s="72"/>
      <c r="EY120" s="351"/>
      <c r="EZ120" s="345" t="str">
        <f t="shared" si="4867"/>
        <v/>
      </c>
      <c r="FA120" s="344"/>
      <c r="FB120" s="947" t="str">
        <f t="shared" si="4835"/>
        <v/>
      </c>
      <c r="FC120" s="352"/>
      <c r="FD120" s="72"/>
      <c r="FE120" s="351"/>
      <c r="FF120" s="345" t="str">
        <f t="shared" si="4867"/>
        <v/>
      </c>
      <c r="FG120" s="344"/>
      <c r="FH120" s="947" t="str">
        <f t="shared" si="4836"/>
        <v/>
      </c>
      <c r="FI120" s="352"/>
      <c r="FJ120" s="72"/>
      <c r="FK120" s="351"/>
      <c r="FL120" s="345" t="str">
        <f t="shared" si="4867"/>
        <v/>
      </c>
      <c r="FM120" s="344"/>
      <c r="FN120" s="947" t="str">
        <f t="shared" si="4837"/>
        <v/>
      </c>
      <c r="FO120" s="352"/>
      <c r="FP120" s="72"/>
      <c r="FQ120" s="351"/>
      <c r="FR120" s="345" t="str">
        <f t="shared" si="4867"/>
        <v/>
      </c>
      <c r="FS120" s="344"/>
      <c r="FT120" s="947" t="str">
        <f t="shared" si="4838"/>
        <v/>
      </c>
      <c r="FU120" s="352"/>
      <c r="FV120" s="72"/>
      <c r="FW120" s="351"/>
      <c r="FX120" s="345" t="str">
        <f t="shared" si="4867"/>
        <v/>
      </c>
      <c r="FY120" s="344"/>
      <c r="FZ120" s="947" t="str">
        <f t="shared" si="4839"/>
        <v/>
      </c>
      <c r="GA120" s="352"/>
      <c r="GB120" s="72"/>
      <c r="GC120" s="351"/>
      <c r="GD120" s="345" t="str">
        <f t="shared" si="4867"/>
        <v/>
      </c>
      <c r="GE120" s="344"/>
      <c r="GF120" s="947" t="str">
        <f t="shared" si="4840"/>
        <v/>
      </c>
      <c r="GG120" s="352"/>
      <c r="GH120" s="72"/>
      <c r="GI120" s="351"/>
      <c r="GJ120" s="345" t="str">
        <f t="shared" si="4867"/>
        <v/>
      </c>
      <c r="GK120" s="344"/>
      <c r="GL120" s="947" t="str">
        <f t="shared" si="4841"/>
        <v/>
      </c>
      <c r="GM120" s="352"/>
      <c r="GN120" s="72"/>
      <c r="GO120" s="351"/>
      <c r="GP120" s="345" t="str">
        <f t="shared" si="4867"/>
        <v/>
      </c>
      <c r="GQ120" s="344"/>
      <c r="GR120" s="947" t="str">
        <f t="shared" si="4842"/>
        <v/>
      </c>
      <c r="GS120" s="352"/>
      <c r="GT120" s="72"/>
      <c r="GU120" s="351"/>
      <c r="GV120" s="345" t="str">
        <f t="shared" si="4867"/>
        <v/>
      </c>
      <c r="GW120" s="344"/>
      <c r="GX120" s="947" t="str">
        <f t="shared" si="4843"/>
        <v/>
      </c>
      <c r="GY120" s="352"/>
      <c r="GZ120" s="72"/>
      <c r="HA120" s="351"/>
      <c r="HB120" s="345" t="str">
        <f t="shared" si="4867"/>
        <v/>
      </c>
      <c r="HC120" s="344"/>
      <c r="HD120" s="947" t="str">
        <f t="shared" si="4844"/>
        <v/>
      </c>
      <c r="HE120" s="352"/>
      <c r="HF120" s="72"/>
      <c r="HG120" s="351"/>
      <c r="HH120" s="345" t="str">
        <f t="shared" si="4867"/>
        <v/>
      </c>
      <c r="HI120" s="344"/>
      <c r="HJ120" s="947" t="str">
        <f t="shared" si="4845"/>
        <v/>
      </c>
      <c r="HK120" s="352"/>
      <c r="HL120" s="72"/>
      <c r="HM120" s="351"/>
      <c r="HN120" s="345" t="str">
        <f t="shared" si="4868"/>
        <v/>
      </c>
      <c r="HO120" s="344"/>
      <c r="HP120" s="947" t="str">
        <f t="shared" si="4847"/>
        <v/>
      </c>
      <c r="HQ120" s="352"/>
      <c r="HR120" s="72"/>
      <c r="HS120" s="351"/>
      <c r="HT120" s="345" t="str">
        <f t="shared" si="4868"/>
        <v/>
      </c>
      <c r="HU120" s="344"/>
      <c r="HV120" s="947" t="str">
        <f t="shared" si="4848"/>
        <v/>
      </c>
      <c r="HW120" s="352"/>
      <c r="HX120" s="72"/>
      <c r="HY120" s="351"/>
      <c r="HZ120" s="345" t="str">
        <f t="shared" si="4868"/>
        <v/>
      </c>
      <c r="IA120" s="344"/>
      <c r="IB120" s="947" t="str">
        <f t="shared" si="4849"/>
        <v/>
      </c>
      <c r="IC120" s="352"/>
      <c r="ID120" s="72"/>
      <c r="IE120" s="351"/>
      <c r="IF120" s="345" t="str">
        <f t="shared" si="4868"/>
        <v/>
      </c>
      <c r="IG120" s="344"/>
      <c r="IH120" s="947" t="str">
        <f t="shared" si="4850"/>
        <v/>
      </c>
      <c r="II120" s="352"/>
      <c r="IJ120" s="72"/>
      <c r="IK120" s="351"/>
      <c r="IL120" s="345" t="str">
        <f t="shared" si="4868"/>
        <v/>
      </c>
      <c r="IM120" s="344"/>
      <c r="IN120" s="947" t="str">
        <f t="shared" si="4851"/>
        <v/>
      </c>
      <c r="IO120" s="352"/>
      <c r="IP120" s="72"/>
      <c r="IQ120" s="351"/>
      <c r="IR120" s="345" t="str">
        <f t="shared" si="4868"/>
        <v/>
      </c>
      <c r="IS120" s="344"/>
      <c r="IT120" s="947" t="str">
        <f t="shared" si="4852"/>
        <v/>
      </c>
      <c r="IU120" s="352"/>
      <c r="IV120" s="72"/>
      <c r="IW120" s="351"/>
      <c r="IX120" s="345" t="str">
        <f t="shared" si="4868"/>
        <v/>
      </c>
      <c r="IY120" s="344"/>
      <c r="IZ120" s="947" t="str">
        <f t="shared" si="4853"/>
        <v/>
      </c>
      <c r="JA120" s="352"/>
      <c r="JB120" s="72"/>
      <c r="JC120" s="351"/>
      <c r="JD120" s="345" t="str">
        <f t="shared" si="4868"/>
        <v/>
      </c>
      <c r="JE120" s="344"/>
      <c r="JF120" s="947" t="str">
        <f t="shared" si="4854"/>
        <v/>
      </c>
      <c r="JG120" s="352"/>
      <c r="JH120" s="72"/>
      <c r="JI120" s="351"/>
      <c r="JJ120" s="345" t="str">
        <f t="shared" si="4868"/>
        <v/>
      </c>
      <c r="JK120" s="344"/>
      <c r="JL120" s="947" t="str">
        <f t="shared" si="4855"/>
        <v/>
      </c>
      <c r="JM120" s="353"/>
      <c r="JO120" s="351"/>
      <c r="JP120" s="345" t="str">
        <f t="shared" si="4868"/>
        <v/>
      </c>
      <c r="JQ120" s="344"/>
      <c r="JR120" s="947" t="str">
        <f t="shared" si="4856"/>
        <v/>
      </c>
      <c r="JS120" s="353"/>
      <c r="JU120" s="351"/>
      <c r="JV120" s="345" t="str">
        <f t="shared" si="4868"/>
        <v/>
      </c>
      <c r="JW120" s="344"/>
      <c r="JX120" s="947" t="str">
        <f t="shared" si="4857"/>
        <v/>
      </c>
      <c r="JY120" s="353"/>
      <c r="KA120" s="351"/>
      <c r="KB120" s="345" t="str">
        <f t="shared" si="4869"/>
        <v/>
      </c>
      <c r="KC120" s="344"/>
      <c r="KD120" s="947" t="str">
        <f t="shared" si="4859"/>
        <v/>
      </c>
      <c r="KE120" s="353"/>
      <c r="KG120" s="351"/>
      <c r="KH120" s="345" t="str">
        <f t="shared" si="4869"/>
        <v/>
      </c>
      <c r="KI120" s="344"/>
      <c r="KJ120" s="947" t="str">
        <f t="shared" si="4860"/>
        <v/>
      </c>
      <c r="KK120" s="353"/>
      <c r="KM120" s="351"/>
      <c r="KN120" s="345" t="str">
        <f t="shared" si="4869"/>
        <v/>
      </c>
      <c r="KO120" s="344"/>
      <c r="KP120" s="947" t="str">
        <f t="shared" si="4861"/>
        <v/>
      </c>
      <c r="KQ120" s="353"/>
      <c r="KS120" s="351"/>
      <c r="KT120" s="345" t="str">
        <f t="shared" si="4869"/>
        <v/>
      </c>
      <c r="KU120" s="344"/>
      <c r="KV120" s="947" t="str">
        <f t="shared" si="4862"/>
        <v/>
      </c>
      <c r="KW120" s="353"/>
      <c r="KY120" s="351"/>
      <c r="KZ120" s="345" t="str">
        <f t="shared" si="4869"/>
        <v/>
      </c>
      <c r="LA120" s="344"/>
      <c r="LB120" s="947" t="str">
        <f t="shared" si="4863"/>
        <v/>
      </c>
      <c r="LC120" s="353"/>
    </row>
    <row r="121" spans="1:315" s="71" customFormat="1" x14ac:dyDescent="0.2">
      <c r="A121" s="62"/>
      <c r="B121" s="62"/>
      <c r="C121" s="62" t="str">
        <f t="shared" si="4864"/>
        <v/>
      </c>
      <c r="D121" s="62"/>
      <c r="E121" s="62"/>
      <c r="F121" s="62" t="s">
        <v>77</v>
      </c>
      <c r="G121" s="114"/>
      <c r="I121" s="71" t="s">
        <v>16</v>
      </c>
      <c r="K121" s="116"/>
      <c r="L121" s="901">
        <v>460000</v>
      </c>
      <c r="M121" s="937"/>
      <c r="N121" s="387"/>
      <c r="O121" s="388"/>
      <c r="P121" s="389"/>
      <c r="Q121" s="296"/>
      <c r="R121" s="345" t="str">
        <f t="shared" si="4808"/>
        <v/>
      </c>
      <c r="S121" s="572"/>
      <c r="T121" s="945">
        <f t="shared" si="4809"/>
        <v>0</v>
      </c>
      <c r="U121" s="350"/>
      <c r="V121" s="389"/>
      <c r="W121" s="296"/>
      <c r="X121" s="345" t="str">
        <f t="shared" si="4865"/>
        <v/>
      </c>
      <c r="Y121" s="572"/>
      <c r="Z121" s="945">
        <f t="shared" si="4811"/>
        <v>0</v>
      </c>
      <c r="AA121" s="350"/>
      <c r="AB121" s="389"/>
      <c r="AC121" s="296"/>
      <c r="AD121" s="345" t="str">
        <f t="shared" si="4865"/>
        <v/>
      </c>
      <c r="AE121" s="572"/>
      <c r="AF121" s="945">
        <f t="shared" si="4812"/>
        <v>0</v>
      </c>
      <c r="AG121" s="350"/>
      <c r="AH121" s="389"/>
      <c r="AI121" s="296"/>
      <c r="AJ121" s="345" t="str">
        <f t="shared" si="4865"/>
        <v/>
      </c>
      <c r="AK121" s="850"/>
      <c r="AL121" s="945" t="str">
        <f t="shared" si="4813"/>
        <v/>
      </c>
      <c r="AM121" s="350"/>
      <c r="AN121" s="389"/>
      <c r="AO121" s="296"/>
      <c r="AP121" s="345" t="str">
        <f t="shared" si="4865"/>
        <v/>
      </c>
      <c r="AQ121" s="850"/>
      <c r="AR121" s="945" t="str">
        <f t="shared" si="4814"/>
        <v/>
      </c>
      <c r="AS121" s="350"/>
      <c r="AT121" s="389"/>
      <c r="AU121" s="296"/>
      <c r="AV121" s="345" t="str">
        <f t="shared" si="4865"/>
        <v/>
      </c>
      <c r="AW121" s="850"/>
      <c r="AX121" s="945" t="str">
        <f t="shared" si="4815"/>
        <v/>
      </c>
      <c r="AY121" s="350"/>
      <c r="AZ121" s="389"/>
      <c r="BA121" s="296"/>
      <c r="BB121" s="345" t="str">
        <f t="shared" si="4865"/>
        <v/>
      </c>
      <c r="BC121" s="850"/>
      <c r="BD121" s="945" t="str">
        <f t="shared" si="4816"/>
        <v/>
      </c>
      <c r="BE121" s="350"/>
      <c r="BF121" s="389"/>
      <c r="BG121" s="296"/>
      <c r="BH121" s="345" t="str">
        <f t="shared" si="4865"/>
        <v/>
      </c>
      <c r="BI121" s="850"/>
      <c r="BJ121" s="945" t="str">
        <f t="shared" si="4817"/>
        <v/>
      </c>
      <c r="BK121" s="350"/>
      <c r="BL121" s="389"/>
      <c r="BM121" s="296"/>
      <c r="BN121" s="345" t="str">
        <f t="shared" si="4865"/>
        <v/>
      </c>
      <c r="BO121" s="850"/>
      <c r="BP121" s="945" t="str">
        <f t="shared" si="4818"/>
        <v/>
      </c>
      <c r="BQ121" s="350"/>
      <c r="BR121" s="389"/>
      <c r="BS121" s="296"/>
      <c r="BT121" s="345" t="str">
        <f t="shared" si="4865"/>
        <v/>
      </c>
      <c r="BU121" s="850"/>
      <c r="BV121" s="945" t="str">
        <f t="shared" si="4819"/>
        <v/>
      </c>
      <c r="BW121" s="350"/>
      <c r="BX121" s="72"/>
      <c r="BY121" s="351"/>
      <c r="BZ121" s="345" t="str">
        <f t="shared" si="4865"/>
        <v/>
      </c>
      <c r="CA121" s="344"/>
      <c r="CB121" s="947" t="str">
        <f t="shared" si="4820"/>
        <v/>
      </c>
      <c r="CC121" s="352"/>
      <c r="CD121" s="72"/>
      <c r="CE121" s="351"/>
      <c r="CF121" s="345" t="str">
        <f t="shared" si="4865"/>
        <v/>
      </c>
      <c r="CG121" s="344"/>
      <c r="CH121" s="947" t="str">
        <f t="shared" si="4821"/>
        <v/>
      </c>
      <c r="CI121" s="352"/>
      <c r="CJ121" s="72"/>
      <c r="CK121" s="351"/>
      <c r="CL121" s="345" t="str">
        <f t="shared" si="4866"/>
        <v/>
      </c>
      <c r="CM121" s="344"/>
      <c r="CN121" s="947" t="str">
        <f t="shared" si="4823"/>
        <v/>
      </c>
      <c r="CO121" s="352"/>
      <c r="CP121" s="72"/>
      <c r="CQ121" s="351"/>
      <c r="CR121" s="345" t="str">
        <f t="shared" si="4866"/>
        <v/>
      </c>
      <c r="CS121" s="344"/>
      <c r="CT121" s="947" t="str">
        <f t="shared" si="4824"/>
        <v/>
      </c>
      <c r="CU121" s="352"/>
      <c r="CV121" s="72"/>
      <c r="CW121" s="351"/>
      <c r="CX121" s="345" t="str">
        <f t="shared" si="4866"/>
        <v/>
      </c>
      <c r="CY121" s="344"/>
      <c r="CZ121" s="947" t="str">
        <f t="shared" si="4825"/>
        <v/>
      </c>
      <c r="DA121" s="352"/>
      <c r="DB121" s="72"/>
      <c r="DC121" s="351"/>
      <c r="DD121" s="345" t="str">
        <f t="shared" si="4866"/>
        <v/>
      </c>
      <c r="DE121" s="344"/>
      <c r="DF121" s="947" t="str">
        <f t="shared" si="4826"/>
        <v/>
      </c>
      <c r="DG121" s="352"/>
      <c r="DH121" s="72"/>
      <c r="DI121" s="351"/>
      <c r="DJ121" s="345" t="str">
        <f t="shared" si="4866"/>
        <v/>
      </c>
      <c r="DK121" s="344"/>
      <c r="DL121" s="947" t="str">
        <f t="shared" si="4827"/>
        <v/>
      </c>
      <c r="DM121" s="352"/>
      <c r="DN121" s="72"/>
      <c r="DO121" s="351"/>
      <c r="DP121" s="345" t="str">
        <f t="shared" si="4866"/>
        <v/>
      </c>
      <c r="DQ121" s="344"/>
      <c r="DR121" s="947" t="str">
        <f t="shared" si="4828"/>
        <v/>
      </c>
      <c r="DS121" s="352"/>
      <c r="DT121" s="72"/>
      <c r="DU121" s="351"/>
      <c r="DV121" s="345" t="str">
        <f t="shared" si="4866"/>
        <v/>
      </c>
      <c r="DW121" s="344"/>
      <c r="DX121" s="947" t="str">
        <f t="shared" si="4829"/>
        <v/>
      </c>
      <c r="DY121" s="352"/>
      <c r="DZ121" s="72"/>
      <c r="EA121" s="351"/>
      <c r="EB121" s="345" t="str">
        <f t="shared" si="4866"/>
        <v/>
      </c>
      <c r="EC121" s="344"/>
      <c r="ED121" s="947" t="str">
        <f t="shared" si="4830"/>
        <v/>
      </c>
      <c r="EE121" s="352"/>
      <c r="EF121" s="72"/>
      <c r="EG121" s="351"/>
      <c r="EH121" s="345" t="str">
        <f t="shared" si="4866"/>
        <v/>
      </c>
      <c r="EI121" s="344"/>
      <c r="EJ121" s="947" t="str">
        <f t="shared" si="4831"/>
        <v/>
      </c>
      <c r="EK121" s="352"/>
      <c r="EL121" s="72"/>
      <c r="EM121" s="351"/>
      <c r="EN121" s="345" t="str">
        <f t="shared" si="4866"/>
        <v/>
      </c>
      <c r="EO121" s="344"/>
      <c r="EP121" s="947" t="str">
        <f t="shared" si="4832"/>
        <v/>
      </c>
      <c r="EQ121" s="352"/>
      <c r="ER121" s="72"/>
      <c r="ES121" s="351"/>
      <c r="ET121" s="345" t="str">
        <f t="shared" si="4866"/>
        <v/>
      </c>
      <c r="EU121" s="344"/>
      <c r="EV121" s="947" t="str">
        <f t="shared" si="4833"/>
        <v/>
      </c>
      <c r="EW121" s="352"/>
      <c r="EX121" s="72"/>
      <c r="EY121" s="351"/>
      <c r="EZ121" s="345" t="str">
        <f t="shared" si="4867"/>
        <v/>
      </c>
      <c r="FA121" s="344"/>
      <c r="FB121" s="947" t="str">
        <f t="shared" si="4835"/>
        <v/>
      </c>
      <c r="FC121" s="352"/>
      <c r="FD121" s="72"/>
      <c r="FE121" s="351"/>
      <c r="FF121" s="345" t="str">
        <f t="shared" si="4867"/>
        <v/>
      </c>
      <c r="FG121" s="344"/>
      <c r="FH121" s="947" t="str">
        <f t="shared" si="4836"/>
        <v/>
      </c>
      <c r="FI121" s="352"/>
      <c r="FJ121" s="72"/>
      <c r="FK121" s="351"/>
      <c r="FL121" s="345" t="str">
        <f t="shared" si="4867"/>
        <v/>
      </c>
      <c r="FM121" s="344"/>
      <c r="FN121" s="947" t="str">
        <f t="shared" si="4837"/>
        <v/>
      </c>
      <c r="FO121" s="352"/>
      <c r="FP121" s="72"/>
      <c r="FQ121" s="351"/>
      <c r="FR121" s="345" t="str">
        <f t="shared" si="4867"/>
        <v/>
      </c>
      <c r="FS121" s="344"/>
      <c r="FT121" s="947" t="str">
        <f t="shared" si="4838"/>
        <v/>
      </c>
      <c r="FU121" s="352"/>
      <c r="FV121" s="72"/>
      <c r="FW121" s="351"/>
      <c r="FX121" s="345" t="str">
        <f t="shared" si="4867"/>
        <v/>
      </c>
      <c r="FY121" s="344"/>
      <c r="FZ121" s="947" t="str">
        <f t="shared" si="4839"/>
        <v/>
      </c>
      <c r="GA121" s="352"/>
      <c r="GB121" s="72"/>
      <c r="GC121" s="351"/>
      <c r="GD121" s="345" t="str">
        <f t="shared" si="4867"/>
        <v/>
      </c>
      <c r="GE121" s="344"/>
      <c r="GF121" s="947" t="str">
        <f t="shared" si="4840"/>
        <v/>
      </c>
      <c r="GG121" s="352"/>
      <c r="GH121" s="72"/>
      <c r="GI121" s="351"/>
      <c r="GJ121" s="345" t="str">
        <f t="shared" si="4867"/>
        <v/>
      </c>
      <c r="GK121" s="344"/>
      <c r="GL121" s="947" t="str">
        <f t="shared" si="4841"/>
        <v/>
      </c>
      <c r="GM121" s="352"/>
      <c r="GN121" s="72"/>
      <c r="GO121" s="351"/>
      <c r="GP121" s="345" t="str">
        <f t="shared" si="4867"/>
        <v/>
      </c>
      <c r="GQ121" s="344"/>
      <c r="GR121" s="947" t="str">
        <f t="shared" si="4842"/>
        <v/>
      </c>
      <c r="GS121" s="352"/>
      <c r="GT121" s="72"/>
      <c r="GU121" s="351"/>
      <c r="GV121" s="345" t="str">
        <f t="shared" si="4867"/>
        <v/>
      </c>
      <c r="GW121" s="344"/>
      <c r="GX121" s="947" t="str">
        <f t="shared" si="4843"/>
        <v/>
      </c>
      <c r="GY121" s="352"/>
      <c r="GZ121" s="72"/>
      <c r="HA121" s="351"/>
      <c r="HB121" s="345" t="str">
        <f t="shared" si="4867"/>
        <v/>
      </c>
      <c r="HC121" s="344"/>
      <c r="HD121" s="947" t="str">
        <f t="shared" si="4844"/>
        <v/>
      </c>
      <c r="HE121" s="352"/>
      <c r="HF121" s="72"/>
      <c r="HG121" s="351"/>
      <c r="HH121" s="345" t="str">
        <f t="shared" si="4867"/>
        <v/>
      </c>
      <c r="HI121" s="344"/>
      <c r="HJ121" s="947" t="str">
        <f t="shared" si="4845"/>
        <v/>
      </c>
      <c r="HK121" s="352"/>
      <c r="HL121" s="72"/>
      <c r="HM121" s="351"/>
      <c r="HN121" s="345" t="str">
        <f t="shared" si="4868"/>
        <v/>
      </c>
      <c r="HO121" s="344"/>
      <c r="HP121" s="947" t="str">
        <f t="shared" si="4847"/>
        <v/>
      </c>
      <c r="HQ121" s="352"/>
      <c r="HR121" s="72"/>
      <c r="HS121" s="351"/>
      <c r="HT121" s="345" t="str">
        <f t="shared" si="4868"/>
        <v/>
      </c>
      <c r="HU121" s="344"/>
      <c r="HV121" s="947" t="str">
        <f t="shared" si="4848"/>
        <v/>
      </c>
      <c r="HW121" s="352"/>
      <c r="HX121" s="72"/>
      <c r="HY121" s="351"/>
      <c r="HZ121" s="345" t="str">
        <f t="shared" si="4868"/>
        <v/>
      </c>
      <c r="IA121" s="344"/>
      <c r="IB121" s="947" t="str">
        <f t="shared" si="4849"/>
        <v/>
      </c>
      <c r="IC121" s="352"/>
      <c r="ID121" s="72"/>
      <c r="IE121" s="351"/>
      <c r="IF121" s="345" t="str">
        <f t="shared" si="4868"/>
        <v/>
      </c>
      <c r="IG121" s="344"/>
      <c r="IH121" s="947" t="str">
        <f t="shared" si="4850"/>
        <v/>
      </c>
      <c r="II121" s="352"/>
      <c r="IJ121" s="72"/>
      <c r="IK121" s="351"/>
      <c r="IL121" s="345" t="str">
        <f t="shared" si="4868"/>
        <v/>
      </c>
      <c r="IM121" s="344"/>
      <c r="IN121" s="947" t="str">
        <f t="shared" si="4851"/>
        <v/>
      </c>
      <c r="IO121" s="352"/>
      <c r="IP121" s="72"/>
      <c r="IQ121" s="351"/>
      <c r="IR121" s="345" t="str">
        <f t="shared" si="4868"/>
        <v/>
      </c>
      <c r="IS121" s="344"/>
      <c r="IT121" s="947" t="str">
        <f t="shared" si="4852"/>
        <v/>
      </c>
      <c r="IU121" s="352"/>
      <c r="IV121" s="72"/>
      <c r="IW121" s="351"/>
      <c r="IX121" s="345" t="str">
        <f t="shared" si="4868"/>
        <v/>
      </c>
      <c r="IY121" s="344"/>
      <c r="IZ121" s="947" t="str">
        <f t="shared" si="4853"/>
        <v/>
      </c>
      <c r="JA121" s="352"/>
      <c r="JB121" s="72"/>
      <c r="JC121" s="351"/>
      <c r="JD121" s="345" t="str">
        <f t="shared" si="4868"/>
        <v/>
      </c>
      <c r="JE121" s="344"/>
      <c r="JF121" s="947" t="str">
        <f t="shared" si="4854"/>
        <v/>
      </c>
      <c r="JG121" s="352"/>
      <c r="JH121" s="72"/>
      <c r="JI121" s="351"/>
      <c r="JJ121" s="345" t="str">
        <f t="shared" si="4868"/>
        <v/>
      </c>
      <c r="JK121" s="344"/>
      <c r="JL121" s="947" t="str">
        <f t="shared" si="4855"/>
        <v/>
      </c>
      <c r="JM121" s="353"/>
      <c r="JO121" s="351"/>
      <c r="JP121" s="345" t="str">
        <f t="shared" si="4868"/>
        <v/>
      </c>
      <c r="JQ121" s="344"/>
      <c r="JR121" s="947" t="str">
        <f t="shared" si="4856"/>
        <v/>
      </c>
      <c r="JS121" s="353"/>
      <c r="JU121" s="351"/>
      <c r="JV121" s="345" t="str">
        <f t="shared" si="4868"/>
        <v/>
      </c>
      <c r="JW121" s="344"/>
      <c r="JX121" s="947" t="str">
        <f t="shared" si="4857"/>
        <v/>
      </c>
      <c r="JY121" s="353"/>
      <c r="KA121" s="351"/>
      <c r="KB121" s="345" t="str">
        <f t="shared" si="4869"/>
        <v/>
      </c>
      <c r="KC121" s="344"/>
      <c r="KD121" s="947" t="str">
        <f t="shared" si="4859"/>
        <v/>
      </c>
      <c r="KE121" s="353"/>
      <c r="KG121" s="351"/>
      <c r="KH121" s="345" t="str">
        <f t="shared" si="4869"/>
        <v/>
      </c>
      <c r="KI121" s="344"/>
      <c r="KJ121" s="947" t="str">
        <f t="shared" si="4860"/>
        <v/>
      </c>
      <c r="KK121" s="353"/>
      <c r="KM121" s="351"/>
      <c r="KN121" s="345" t="str">
        <f t="shared" si="4869"/>
        <v/>
      </c>
      <c r="KO121" s="344"/>
      <c r="KP121" s="947" t="str">
        <f t="shared" si="4861"/>
        <v/>
      </c>
      <c r="KQ121" s="353"/>
      <c r="KS121" s="351"/>
      <c r="KT121" s="345" t="str">
        <f t="shared" si="4869"/>
        <v/>
      </c>
      <c r="KU121" s="344"/>
      <c r="KV121" s="947" t="str">
        <f t="shared" si="4862"/>
        <v/>
      </c>
      <c r="KW121" s="353"/>
      <c r="KY121" s="351"/>
      <c r="KZ121" s="345" t="str">
        <f t="shared" si="4869"/>
        <v/>
      </c>
      <c r="LA121" s="344"/>
      <c r="LB121" s="947" t="str">
        <f t="shared" si="4863"/>
        <v/>
      </c>
      <c r="LC121" s="353"/>
    </row>
    <row r="122" spans="1:315" s="71" customFormat="1" x14ac:dyDescent="0.2">
      <c r="A122" s="62"/>
      <c r="B122" s="62"/>
      <c r="C122" s="62" t="str">
        <f t="shared" si="4864"/>
        <v/>
      </c>
      <c r="D122" s="62"/>
      <c r="E122" s="62"/>
      <c r="F122" s="62" t="s">
        <v>77</v>
      </c>
      <c r="G122" s="114"/>
      <c r="I122" s="71" t="s">
        <v>16</v>
      </c>
      <c r="K122" s="116"/>
      <c r="L122" s="901">
        <v>460000</v>
      </c>
      <c r="M122" s="937"/>
      <c r="N122" s="387"/>
      <c r="O122" s="388"/>
      <c r="P122" s="389"/>
      <c r="Q122" s="296"/>
      <c r="R122" s="345" t="str">
        <f t="shared" si="4808"/>
        <v/>
      </c>
      <c r="S122" s="572"/>
      <c r="T122" s="945">
        <f t="shared" si="4809"/>
        <v>0</v>
      </c>
      <c r="U122" s="350"/>
      <c r="V122" s="389"/>
      <c r="W122" s="296"/>
      <c r="X122" s="345" t="str">
        <f t="shared" si="4865"/>
        <v/>
      </c>
      <c r="Y122" s="572"/>
      <c r="Z122" s="945">
        <f t="shared" si="4811"/>
        <v>0</v>
      </c>
      <c r="AA122" s="350"/>
      <c r="AB122" s="389"/>
      <c r="AC122" s="296"/>
      <c r="AD122" s="345" t="str">
        <f t="shared" si="4865"/>
        <v/>
      </c>
      <c r="AE122" s="572"/>
      <c r="AF122" s="945">
        <f t="shared" si="4812"/>
        <v>0</v>
      </c>
      <c r="AG122" s="350"/>
      <c r="AH122" s="389"/>
      <c r="AI122" s="296"/>
      <c r="AJ122" s="345" t="str">
        <f t="shared" si="4865"/>
        <v/>
      </c>
      <c r="AK122" s="850"/>
      <c r="AL122" s="945" t="str">
        <f t="shared" si="4813"/>
        <v/>
      </c>
      <c r="AM122" s="350"/>
      <c r="AN122" s="389"/>
      <c r="AO122" s="296"/>
      <c r="AP122" s="345" t="str">
        <f t="shared" si="4865"/>
        <v/>
      </c>
      <c r="AQ122" s="850"/>
      <c r="AR122" s="945" t="str">
        <f t="shared" si="4814"/>
        <v/>
      </c>
      <c r="AS122" s="350"/>
      <c r="AT122" s="389"/>
      <c r="AU122" s="296"/>
      <c r="AV122" s="345" t="str">
        <f t="shared" si="4865"/>
        <v/>
      </c>
      <c r="AW122" s="850"/>
      <c r="AX122" s="945" t="str">
        <f t="shared" si="4815"/>
        <v/>
      </c>
      <c r="AY122" s="350"/>
      <c r="AZ122" s="389"/>
      <c r="BA122" s="296"/>
      <c r="BB122" s="345" t="str">
        <f t="shared" si="4865"/>
        <v/>
      </c>
      <c r="BC122" s="850"/>
      <c r="BD122" s="945" t="str">
        <f t="shared" si="4816"/>
        <v/>
      </c>
      <c r="BE122" s="350"/>
      <c r="BF122" s="389"/>
      <c r="BG122" s="296"/>
      <c r="BH122" s="345" t="str">
        <f t="shared" si="4865"/>
        <v/>
      </c>
      <c r="BI122" s="850"/>
      <c r="BJ122" s="945" t="str">
        <f t="shared" si="4817"/>
        <v/>
      </c>
      <c r="BK122" s="350"/>
      <c r="BL122" s="389"/>
      <c r="BM122" s="296"/>
      <c r="BN122" s="345" t="str">
        <f t="shared" si="4865"/>
        <v/>
      </c>
      <c r="BO122" s="850"/>
      <c r="BP122" s="945" t="str">
        <f t="shared" si="4818"/>
        <v/>
      </c>
      <c r="BQ122" s="350"/>
      <c r="BR122" s="389"/>
      <c r="BS122" s="296"/>
      <c r="BT122" s="345" t="str">
        <f t="shared" si="4865"/>
        <v/>
      </c>
      <c r="BU122" s="850"/>
      <c r="BV122" s="945" t="str">
        <f t="shared" si="4819"/>
        <v/>
      </c>
      <c r="BW122" s="350"/>
      <c r="BX122" s="72"/>
      <c r="BY122" s="351"/>
      <c r="BZ122" s="345" t="str">
        <f t="shared" si="4865"/>
        <v/>
      </c>
      <c r="CA122" s="344"/>
      <c r="CB122" s="947" t="str">
        <f t="shared" si="4820"/>
        <v/>
      </c>
      <c r="CC122" s="352"/>
      <c r="CD122" s="72"/>
      <c r="CE122" s="351"/>
      <c r="CF122" s="345" t="str">
        <f t="shared" si="4865"/>
        <v/>
      </c>
      <c r="CG122" s="344"/>
      <c r="CH122" s="947" t="str">
        <f t="shared" si="4821"/>
        <v/>
      </c>
      <c r="CI122" s="352"/>
      <c r="CJ122" s="72"/>
      <c r="CK122" s="351"/>
      <c r="CL122" s="345" t="str">
        <f t="shared" si="4866"/>
        <v/>
      </c>
      <c r="CM122" s="344"/>
      <c r="CN122" s="947" t="str">
        <f t="shared" si="4823"/>
        <v/>
      </c>
      <c r="CO122" s="352"/>
      <c r="CP122" s="72"/>
      <c r="CQ122" s="351"/>
      <c r="CR122" s="345" t="str">
        <f t="shared" si="4866"/>
        <v/>
      </c>
      <c r="CS122" s="344"/>
      <c r="CT122" s="947" t="str">
        <f t="shared" si="4824"/>
        <v/>
      </c>
      <c r="CU122" s="352"/>
      <c r="CV122" s="72"/>
      <c r="CW122" s="351"/>
      <c r="CX122" s="345" t="str">
        <f t="shared" si="4866"/>
        <v/>
      </c>
      <c r="CY122" s="344"/>
      <c r="CZ122" s="947" t="str">
        <f t="shared" si="4825"/>
        <v/>
      </c>
      <c r="DA122" s="352"/>
      <c r="DB122" s="72"/>
      <c r="DC122" s="351"/>
      <c r="DD122" s="345" t="str">
        <f t="shared" si="4866"/>
        <v/>
      </c>
      <c r="DE122" s="344"/>
      <c r="DF122" s="947" t="str">
        <f t="shared" si="4826"/>
        <v/>
      </c>
      <c r="DG122" s="352"/>
      <c r="DH122" s="72"/>
      <c r="DI122" s="351"/>
      <c r="DJ122" s="345" t="str">
        <f t="shared" si="4866"/>
        <v/>
      </c>
      <c r="DK122" s="344"/>
      <c r="DL122" s="947" t="str">
        <f t="shared" si="4827"/>
        <v/>
      </c>
      <c r="DM122" s="352"/>
      <c r="DN122" s="72"/>
      <c r="DO122" s="351"/>
      <c r="DP122" s="345" t="str">
        <f t="shared" si="4866"/>
        <v/>
      </c>
      <c r="DQ122" s="344"/>
      <c r="DR122" s="947" t="str">
        <f t="shared" si="4828"/>
        <v/>
      </c>
      <c r="DS122" s="352"/>
      <c r="DT122" s="72"/>
      <c r="DU122" s="351"/>
      <c r="DV122" s="345" t="str">
        <f t="shared" si="4866"/>
        <v/>
      </c>
      <c r="DW122" s="344"/>
      <c r="DX122" s="947" t="str">
        <f t="shared" si="4829"/>
        <v/>
      </c>
      <c r="DY122" s="352"/>
      <c r="DZ122" s="72"/>
      <c r="EA122" s="351"/>
      <c r="EB122" s="345" t="str">
        <f t="shared" si="4866"/>
        <v/>
      </c>
      <c r="EC122" s="344"/>
      <c r="ED122" s="947" t="str">
        <f t="shared" si="4830"/>
        <v/>
      </c>
      <c r="EE122" s="352"/>
      <c r="EF122" s="72"/>
      <c r="EG122" s="351"/>
      <c r="EH122" s="345" t="str">
        <f t="shared" si="4866"/>
        <v/>
      </c>
      <c r="EI122" s="344"/>
      <c r="EJ122" s="947" t="str">
        <f t="shared" si="4831"/>
        <v/>
      </c>
      <c r="EK122" s="352"/>
      <c r="EL122" s="72"/>
      <c r="EM122" s="351"/>
      <c r="EN122" s="345" t="str">
        <f t="shared" si="4866"/>
        <v/>
      </c>
      <c r="EO122" s="344"/>
      <c r="EP122" s="947" t="str">
        <f t="shared" si="4832"/>
        <v/>
      </c>
      <c r="EQ122" s="352"/>
      <c r="ER122" s="72"/>
      <c r="ES122" s="351"/>
      <c r="ET122" s="345" t="str">
        <f t="shared" si="4866"/>
        <v/>
      </c>
      <c r="EU122" s="344"/>
      <c r="EV122" s="947" t="str">
        <f t="shared" si="4833"/>
        <v/>
      </c>
      <c r="EW122" s="352"/>
      <c r="EX122" s="72"/>
      <c r="EY122" s="351"/>
      <c r="EZ122" s="345" t="str">
        <f t="shared" si="4867"/>
        <v/>
      </c>
      <c r="FA122" s="344"/>
      <c r="FB122" s="947" t="str">
        <f t="shared" si="4835"/>
        <v/>
      </c>
      <c r="FC122" s="352"/>
      <c r="FD122" s="72"/>
      <c r="FE122" s="351"/>
      <c r="FF122" s="345" t="str">
        <f t="shared" si="4867"/>
        <v/>
      </c>
      <c r="FG122" s="344"/>
      <c r="FH122" s="947" t="str">
        <f t="shared" si="4836"/>
        <v/>
      </c>
      <c r="FI122" s="352"/>
      <c r="FJ122" s="72"/>
      <c r="FK122" s="351"/>
      <c r="FL122" s="345" t="str">
        <f t="shared" si="4867"/>
        <v/>
      </c>
      <c r="FM122" s="344"/>
      <c r="FN122" s="947" t="str">
        <f t="shared" si="4837"/>
        <v/>
      </c>
      <c r="FO122" s="352"/>
      <c r="FP122" s="72"/>
      <c r="FQ122" s="351"/>
      <c r="FR122" s="345" t="str">
        <f t="shared" si="4867"/>
        <v/>
      </c>
      <c r="FS122" s="344"/>
      <c r="FT122" s="947" t="str">
        <f t="shared" si="4838"/>
        <v/>
      </c>
      <c r="FU122" s="352"/>
      <c r="FV122" s="72"/>
      <c r="FW122" s="351"/>
      <c r="FX122" s="345" t="str">
        <f t="shared" si="4867"/>
        <v/>
      </c>
      <c r="FY122" s="344"/>
      <c r="FZ122" s="947" t="str">
        <f t="shared" si="4839"/>
        <v/>
      </c>
      <c r="GA122" s="352"/>
      <c r="GB122" s="72"/>
      <c r="GC122" s="351"/>
      <c r="GD122" s="345" t="str">
        <f t="shared" si="4867"/>
        <v/>
      </c>
      <c r="GE122" s="344"/>
      <c r="GF122" s="947" t="str">
        <f t="shared" si="4840"/>
        <v/>
      </c>
      <c r="GG122" s="352"/>
      <c r="GH122" s="72"/>
      <c r="GI122" s="351"/>
      <c r="GJ122" s="345" t="str">
        <f t="shared" si="4867"/>
        <v/>
      </c>
      <c r="GK122" s="344"/>
      <c r="GL122" s="947" t="str">
        <f t="shared" si="4841"/>
        <v/>
      </c>
      <c r="GM122" s="352"/>
      <c r="GN122" s="72"/>
      <c r="GO122" s="351"/>
      <c r="GP122" s="345" t="str">
        <f t="shared" si="4867"/>
        <v/>
      </c>
      <c r="GQ122" s="344"/>
      <c r="GR122" s="947" t="str">
        <f t="shared" si="4842"/>
        <v/>
      </c>
      <c r="GS122" s="352"/>
      <c r="GT122" s="72"/>
      <c r="GU122" s="351"/>
      <c r="GV122" s="345" t="str">
        <f t="shared" si="4867"/>
        <v/>
      </c>
      <c r="GW122" s="344"/>
      <c r="GX122" s="947" t="str">
        <f t="shared" si="4843"/>
        <v/>
      </c>
      <c r="GY122" s="352"/>
      <c r="GZ122" s="72"/>
      <c r="HA122" s="351"/>
      <c r="HB122" s="345" t="str">
        <f t="shared" si="4867"/>
        <v/>
      </c>
      <c r="HC122" s="344"/>
      <c r="HD122" s="947" t="str">
        <f t="shared" si="4844"/>
        <v/>
      </c>
      <c r="HE122" s="352"/>
      <c r="HF122" s="72"/>
      <c r="HG122" s="351"/>
      <c r="HH122" s="345" t="str">
        <f t="shared" si="4867"/>
        <v/>
      </c>
      <c r="HI122" s="344"/>
      <c r="HJ122" s="947" t="str">
        <f t="shared" si="4845"/>
        <v/>
      </c>
      <c r="HK122" s="352"/>
      <c r="HL122" s="72"/>
      <c r="HM122" s="351"/>
      <c r="HN122" s="345" t="str">
        <f t="shared" si="4868"/>
        <v/>
      </c>
      <c r="HO122" s="344"/>
      <c r="HP122" s="947" t="str">
        <f t="shared" si="4847"/>
        <v/>
      </c>
      <c r="HQ122" s="352"/>
      <c r="HR122" s="72"/>
      <c r="HS122" s="351"/>
      <c r="HT122" s="345" t="str">
        <f t="shared" si="4868"/>
        <v/>
      </c>
      <c r="HU122" s="344"/>
      <c r="HV122" s="947" t="str">
        <f t="shared" si="4848"/>
        <v/>
      </c>
      <c r="HW122" s="352"/>
      <c r="HX122" s="72"/>
      <c r="HY122" s="351"/>
      <c r="HZ122" s="345" t="str">
        <f t="shared" si="4868"/>
        <v/>
      </c>
      <c r="IA122" s="344"/>
      <c r="IB122" s="947" t="str">
        <f t="shared" si="4849"/>
        <v/>
      </c>
      <c r="IC122" s="352"/>
      <c r="ID122" s="72"/>
      <c r="IE122" s="351"/>
      <c r="IF122" s="345" t="str">
        <f t="shared" si="4868"/>
        <v/>
      </c>
      <c r="IG122" s="344"/>
      <c r="IH122" s="947" t="str">
        <f t="shared" si="4850"/>
        <v/>
      </c>
      <c r="II122" s="352"/>
      <c r="IJ122" s="72"/>
      <c r="IK122" s="351"/>
      <c r="IL122" s="345" t="str">
        <f t="shared" si="4868"/>
        <v/>
      </c>
      <c r="IM122" s="344"/>
      <c r="IN122" s="947" t="str">
        <f t="shared" si="4851"/>
        <v/>
      </c>
      <c r="IO122" s="352"/>
      <c r="IP122" s="72"/>
      <c r="IQ122" s="351"/>
      <c r="IR122" s="345" t="str">
        <f t="shared" si="4868"/>
        <v/>
      </c>
      <c r="IS122" s="344"/>
      <c r="IT122" s="947" t="str">
        <f t="shared" si="4852"/>
        <v/>
      </c>
      <c r="IU122" s="352"/>
      <c r="IV122" s="72"/>
      <c r="IW122" s="351"/>
      <c r="IX122" s="345" t="str">
        <f t="shared" si="4868"/>
        <v/>
      </c>
      <c r="IY122" s="344"/>
      <c r="IZ122" s="947" t="str">
        <f t="shared" si="4853"/>
        <v/>
      </c>
      <c r="JA122" s="352"/>
      <c r="JB122" s="72"/>
      <c r="JC122" s="351"/>
      <c r="JD122" s="345" t="str">
        <f t="shared" si="4868"/>
        <v/>
      </c>
      <c r="JE122" s="344"/>
      <c r="JF122" s="947" t="str">
        <f t="shared" si="4854"/>
        <v/>
      </c>
      <c r="JG122" s="352"/>
      <c r="JH122" s="72"/>
      <c r="JI122" s="351"/>
      <c r="JJ122" s="345" t="str">
        <f t="shared" si="4868"/>
        <v/>
      </c>
      <c r="JK122" s="344"/>
      <c r="JL122" s="947" t="str">
        <f t="shared" si="4855"/>
        <v/>
      </c>
      <c r="JM122" s="353"/>
      <c r="JO122" s="351"/>
      <c r="JP122" s="345" t="str">
        <f t="shared" si="4868"/>
        <v/>
      </c>
      <c r="JQ122" s="344"/>
      <c r="JR122" s="947" t="str">
        <f t="shared" si="4856"/>
        <v/>
      </c>
      <c r="JS122" s="353"/>
      <c r="JU122" s="351"/>
      <c r="JV122" s="345" t="str">
        <f t="shared" si="4868"/>
        <v/>
      </c>
      <c r="JW122" s="344"/>
      <c r="JX122" s="947" t="str">
        <f t="shared" si="4857"/>
        <v/>
      </c>
      <c r="JY122" s="353"/>
      <c r="KA122" s="351"/>
      <c r="KB122" s="345" t="str">
        <f t="shared" si="4869"/>
        <v/>
      </c>
      <c r="KC122" s="344"/>
      <c r="KD122" s="947" t="str">
        <f t="shared" si="4859"/>
        <v/>
      </c>
      <c r="KE122" s="353"/>
      <c r="KG122" s="351"/>
      <c r="KH122" s="345" t="str">
        <f t="shared" si="4869"/>
        <v/>
      </c>
      <c r="KI122" s="344"/>
      <c r="KJ122" s="947" t="str">
        <f t="shared" si="4860"/>
        <v/>
      </c>
      <c r="KK122" s="353"/>
      <c r="KM122" s="351"/>
      <c r="KN122" s="345" t="str">
        <f t="shared" si="4869"/>
        <v/>
      </c>
      <c r="KO122" s="344"/>
      <c r="KP122" s="947" t="str">
        <f t="shared" si="4861"/>
        <v/>
      </c>
      <c r="KQ122" s="353"/>
      <c r="KS122" s="351"/>
      <c r="KT122" s="345" t="str">
        <f t="shared" si="4869"/>
        <v/>
      </c>
      <c r="KU122" s="344"/>
      <c r="KV122" s="947" t="str">
        <f t="shared" si="4862"/>
        <v/>
      </c>
      <c r="KW122" s="353"/>
      <c r="KY122" s="351"/>
      <c r="KZ122" s="345" t="str">
        <f t="shared" si="4869"/>
        <v/>
      </c>
      <c r="LA122" s="344"/>
      <c r="LB122" s="947" t="str">
        <f t="shared" si="4863"/>
        <v/>
      </c>
      <c r="LC122" s="353"/>
    </row>
    <row r="123" spans="1:315" s="71" customFormat="1" x14ac:dyDescent="0.2">
      <c r="A123" s="62"/>
      <c r="B123" s="62"/>
      <c r="C123" s="62" t="str">
        <f t="shared" si="4864"/>
        <v/>
      </c>
      <c r="D123" s="62"/>
      <c r="E123" s="62"/>
      <c r="F123" s="62" t="s">
        <v>77</v>
      </c>
      <c r="G123" s="114"/>
      <c r="I123" s="71" t="s">
        <v>16</v>
      </c>
      <c r="K123" s="116"/>
      <c r="L123" s="901">
        <v>460000</v>
      </c>
      <c r="M123" s="937"/>
      <c r="N123" s="387"/>
      <c r="O123" s="388"/>
      <c r="P123" s="389"/>
      <c r="Q123" s="296"/>
      <c r="R123" s="345" t="str">
        <f t="shared" si="4808"/>
        <v/>
      </c>
      <c r="S123" s="572"/>
      <c r="T123" s="945">
        <f t="shared" si="4809"/>
        <v>0</v>
      </c>
      <c r="U123" s="350"/>
      <c r="V123" s="389"/>
      <c r="W123" s="296"/>
      <c r="X123" s="345" t="str">
        <f t="shared" si="4865"/>
        <v/>
      </c>
      <c r="Y123" s="572"/>
      <c r="Z123" s="945">
        <f t="shared" si="4811"/>
        <v>0</v>
      </c>
      <c r="AA123" s="350"/>
      <c r="AB123" s="389"/>
      <c r="AC123" s="296"/>
      <c r="AD123" s="345" t="str">
        <f t="shared" si="4865"/>
        <v/>
      </c>
      <c r="AE123" s="572"/>
      <c r="AF123" s="945">
        <f t="shared" si="4812"/>
        <v>0</v>
      </c>
      <c r="AG123" s="350"/>
      <c r="AH123" s="389"/>
      <c r="AI123" s="296"/>
      <c r="AJ123" s="345" t="str">
        <f t="shared" si="4865"/>
        <v/>
      </c>
      <c r="AK123" s="850"/>
      <c r="AL123" s="945" t="str">
        <f t="shared" si="4813"/>
        <v/>
      </c>
      <c r="AM123" s="350"/>
      <c r="AN123" s="389"/>
      <c r="AO123" s="296"/>
      <c r="AP123" s="345" t="str">
        <f t="shared" si="4865"/>
        <v/>
      </c>
      <c r="AQ123" s="850"/>
      <c r="AR123" s="945" t="str">
        <f t="shared" si="4814"/>
        <v/>
      </c>
      <c r="AS123" s="350"/>
      <c r="AT123" s="389"/>
      <c r="AU123" s="296"/>
      <c r="AV123" s="345" t="str">
        <f t="shared" si="4865"/>
        <v/>
      </c>
      <c r="AW123" s="850"/>
      <c r="AX123" s="945" t="str">
        <f t="shared" si="4815"/>
        <v/>
      </c>
      <c r="AY123" s="350"/>
      <c r="AZ123" s="389"/>
      <c r="BA123" s="296"/>
      <c r="BB123" s="345" t="str">
        <f t="shared" si="4865"/>
        <v/>
      </c>
      <c r="BC123" s="850"/>
      <c r="BD123" s="945" t="str">
        <f t="shared" si="4816"/>
        <v/>
      </c>
      <c r="BE123" s="350"/>
      <c r="BF123" s="389"/>
      <c r="BG123" s="296"/>
      <c r="BH123" s="345" t="str">
        <f t="shared" si="4865"/>
        <v/>
      </c>
      <c r="BI123" s="850"/>
      <c r="BJ123" s="945" t="str">
        <f t="shared" si="4817"/>
        <v/>
      </c>
      <c r="BK123" s="350"/>
      <c r="BL123" s="389"/>
      <c r="BM123" s="296"/>
      <c r="BN123" s="345" t="str">
        <f t="shared" si="4865"/>
        <v/>
      </c>
      <c r="BO123" s="850"/>
      <c r="BP123" s="945" t="str">
        <f t="shared" si="4818"/>
        <v/>
      </c>
      <c r="BQ123" s="350"/>
      <c r="BR123" s="389"/>
      <c r="BS123" s="296"/>
      <c r="BT123" s="345" t="str">
        <f t="shared" si="4865"/>
        <v/>
      </c>
      <c r="BU123" s="850"/>
      <c r="BV123" s="945" t="str">
        <f t="shared" si="4819"/>
        <v/>
      </c>
      <c r="BW123" s="350"/>
      <c r="BX123" s="72"/>
      <c r="BY123" s="351"/>
      <c r="BZ123" s="345" t="str">
        <f t="shared" si="4865"/>
        <v/>
      </c>
      <c r="CA123" s="344"/>
      <c r="CB123" s="947" t="str">
        <f t="shared" si="4820"/>
        <v/>
      </c>
      <c r="CC123" s="352"/>
      <c r="CD123" s="72"/>
      <c r="CE123" s="351"/>
      <c r="CF123" s="345" t="str">
        <f t="shared" si="4865"/>
        <v/>
      </c>
      <c r="CG123" s="344"/>
      <c r="CH123" s="947" t="str">
        <f t="shared" si="4821"/>
        <v/>
      </c>
      <c r="CI123" s="352"/>
      <c r="CJ123" s="72"/>
      <c r="CK123" s="351"/>
      <c r="CL123" s="345" t="str">
        <f t="shared" si="4866"/>
        <v/>
      </c>
      <c r="CM123" s="344"/>
      <c r="CN123" s="947" t="str">
        <f t="shared" si="4823"/>
        <v/>
      </c>
      <c r="CO123" s="352"/>
      <c r="CP123" s="72"/>
      <c r="CQ123" s="351"/>
      <c r="CR123" s="345" t="str">
        <f t="shared" si="4866"/>
        <v/>
      </c>
      <c r="CS123" s="344"/>
      <c r="CT123" s="947" t="str">
        <f t="shared" si="4824"/>
        <v/>
      </c>
      <c r="CU123" s="352"/>
      <c r="CV123" s="72"/>
      <c r="CW123" s="351"/>
      <c r="CX123" s="345" t="str">
        <f t="shared" si="4866"/>
        <v/>
      </c>
      <c r="CY123" s="344"/>
      <c r="CZ123" s="947" t="str">
        <f t="shared" si="4825"/>
        <v/>
      </c>
      <c r="DA123" s="352"/>
      <c r="DB123" s="72"/>
      <c r="DC123" s="351"/>
      <c r="DD123" s="345" t="str">
        <f t="shared" si="4866"/>
        <v/>
      </c>
      <c r="DE123" s="344"/>
      <c r="DF123" s="947" t="str">
        <f t="shared" si="4826"/>
        <v/>
      </c>
      <c r="DG123" s="352"/>
      <c r="DH123" s="72"/>
      <c r="DI123" s="351"/>
      <c r="DJ123" s="345" t="str">
        <f t="shared" si="4866"/>
        <v/>
      </c>
      <c r="DK123" s="344"/>
      <c r="DL123" s="947" t="str">
        <f t="shared" si="4827"/>
        <v/>
      </c>
      <c r="DM123" s="352"/>
      <c r="DN123" s="72"/>
      <c r="DO123" s="351"/>
      <c r="DP123" s="345" t="str">
        <f t="shared" si="4866"/>
        <v/>
      </c>
      <c r="DQ123" s="344"/>
      <c r="DR123" s="947" t="str">
        <f t="shared" si="4828"/>
        <v/>
      </c>
      <c r="DS123" s="352"/>
      <c r="DT123" s="72"/>
      <c r="DU123" s="351"/>
      <c r="DV123" s="345" t="str">
        <f t="shared" si="4866"/>
        <v/>
      </c>
      <c r="DW123" s="344"/>
      <c r="DX123" s="947" t="str">
        <f t="shared" si="4829"/>
        <v/>
      </c>
      <c r="DY123" s="352"/>
      <c r="DZ123" s="72"/>
      <c r="EA123" s="351"/>
      <c r="EB123" s="345" t="str">
        <f t="shared" si="4866"/>
        <v/>
      </c>
      <c r="EC123" s="344"/>
      <c r="ED123" s="947" t="str">
        <f t="shared" si="4830"/>
        <v/>
      </c>
      <c r="EE123" s="352"/>
      <c r="EF123" s="72"/>
      <c r="EG123" s="351"/>
      <c r="EH123" s="345" t="str">
        <f t="shared" si="4866"/>
        <v/>
      </c>
      <c r="EI123" s="344"/>
      <c r="EJ123" s="947" t="str">
        <f t="shared" si="4831"/>
        <v/>
      </c>
      <c r="EK123" s="352"/>
      <c r="EL123" s="72"/>
      <c r="EM123" s="351"/>
      <c r="EN123" s="345" t="str">
        <f t="shared" si="4866"/>
        <v/>
      </c>
      <c r="EO123" s="344"/>
      <c r="EP123" s="947" t="str">
        <f t="shared" si="4832"/>
        <v/>
      </c>
      <c r="EQ123" s="352"/>
      <c r="ER123" s="72"/>
      <c r="ES123" s="351"/>
      <c r="ET123" s="345" t="str">
        <f t="shared" si="4866"/>
        <v/>
      </c>
      <c r="EU123" s="344"/>
      <c r="EV123" s="947" t="str">
        <f t="shared" si="4833"/>
        <v/>
      </c>
      <c r="EW123" s="352"/>
      <c r="EX123" s="72"/>
      <c r="EY123" s="351"/>
      <c r="EZ123" s="345" t="str">
        <f t="shared" si="4867"/>
        <v/>
      </c>
      <c r="FA123" s="344"/>
      <c r="FB123" s="947" t="str">
        <f t="shared" si="4835"/>
        <v/>
      </c>
      <c r="FC123" s="352"/>
      <c r="FD123" s="72"/>
      <c r="FE123" s="351"/>
      <c r="FF123" s="345" t="str">
        <f t="shared" si="4867"/>
        <v/>
      </c>
      <c r="FG123" s="344"/>
      <c r="FH123" s="947" t="str">
        <f t="shared" si="4836"/>
        <v/>
      </c>
      <c r="FI123" s="352"/>
      <c r="FJ123" s="72"/>
      <c r="FK123" s="351"/>
      <c r="FL123" s="345" t="str">
        <f t="shared" si="4867"/>
        <v/>
      </c>
      <c r="FM123" s="344"/>
      <c r="FN123" s="947" t="str">
        <f t="shared" si="4837"/>
        <v/>
      </c>
      <c r="FO123" s="352"/>
      <c r="FP123" s="72"/>
      <c r="FQ123" s="351"/>
      <c r="FR123" s="345" t="str">
        <f t="shared" si="4867"/>
        <v/>
      </c>
      <c r="FS123" s="344"/>
      <c r="FT123" s="947" t="str">
        <f t="shared" si="4838"/>
        <v/>
      </c>
      <c r="FU123" s="352"/>
      <c r="FV123" s="72"/>
      <c r="FW123" s="351"/>
      <c r="FX123" s="345" t="str">
        <f t="shared" si="4867"/>
        <v/>
      </c>
      <c r="FY123" s="344"/>
      <c r="FZ123" s="947" t="str">
        <f t="shared" si="4839"/>
        <v/>
      </c>
      <c r="GA123" s="352"/>
      <c r="GB123" s="72"/>
      <c r="GC123" s="351"/>
      <c r="GD123" s="345" t="str">
        <f t="shared" si="4867"/>
        <v/>
      </c>
      <c r="GE123" s="344"/>
      <c r="GF123" s="947" t="str">
        <f t="shared" si="4840"/>
        <v/>
      </c>
      <c r="GG123" s="352"/>
      <c r="GH123" s="72"/>
      <c r="GI123" s="351"/>
      <c r="GJ123" s="345" t="str">
        <f t="shared" si="4867"/>
        <v/>
      </c>
      <c r="GK123" s="344"/>
      <c r="GL123" s="947" t="str">
        <f t="shared" si="4841"/>
        <v/>
      </c>
      <c r="GM123" s="352"/>
      <c r="GN123" s="72"/>
      <c r="GO123" s="351"/>
      <c r="GP123" s="345" t="str">
        <f t="shared" si="4867"/>
        <v/>
      </c>
      <c r="GQ123" s="344"/>
      <c r="GR123" s="947" t="str">
        <f t="shared" si="4842"/>
        <v/>
      </c>
      <c r="GS123" s="352"/>
      <c r="GT123" s="72"/>
      <c r="GU123" s="351"/>
      <c r="GV123" s="345" t="str">
        <f t="shared" si="4867"/>
        <v/>
      </c>
      <c r="GW123" s="344"/>
      <c r="GX123" s="947" t="str">
        <f t="shared" si="4843"/>
        <v/>
      </c>
      <c r="GY123" s="352"/>
      <c r="GZ123" s="72"/>
      <c r="HA123" s="351"/>
      <c r="HB123" s="345" t="str">
        <f t="shared" si="4867"/>
        <v/>
      </c>
      <c r="HC123" s="344"/>
      <c r="HD123" s="947" t="str">
        <f t="shared" si="4844"/>
        <v/>
      </c>
      <c r="HE123" s="352"/>
      <c r="HF123" s="72"/>
      <c r="HG123" s="351"/>
      <c r="HH123" s="345" t="str">
        <f t="shared" si="4867"/>
        <v/>
      </c>
      <c r="HI123" s="344"/>
      <c r="HJ123" s="947" t="str">
        <f t="shared" si="4845"/>
        <v/>
      </c>
      <c r="HK123" s="352"/>
      <c r="HL123" s="72"/>
      <c r="HM123" s="351"/>
      <c r="HN123" s="345" t="str">
        <f t="shared" si="4868"/>
        <v/>
      </c>
      <c r="HO123" s="344"/>
      <c r="HP123" s="947" t="str">
        <f t="shared" si="4847"/>
        <v/>
      </c>
      <c r="HQ123" s="352"/>
      <c r="HR123" s="72"/>
      <c r="HS123" s="351"/>
      <c r="HT123" s="345" t="str">
        <f t="shared" si="4868"/>
        <v/>
      </c>
      <c r="HU123" s="344"/>
      <c r="HV123" s="947" t="str">
        <f t="shared" si="4848"/>
        <v/>
      </c>
      <c r="HW123" s="352"/>
      <c r="HX123" s="72"/>
      <c r="HY123" s="351"/>
      <c r="HZ123" s="345" t="str">
        <f t="shared" si="4868"/>
        <v/>
      </c>
      <c r="IA123" s="344"/>
      <c r="IB123" s="947" t="str">
        <f t="shared" si="4849"/>
        <v/>
      </c>
      <c r="IC123" s="352"/>
      <c r="ID123" s="72"/>
      <c r="IE123" s="351"/>
      <c r="IF123" s="345" t="str">
        <f t="shared" si="4868"/>
        <v/>
      </c>
      <c r="IG123" s="344"/>
      <c r="IH123" s="947" t="str">
        <f t="shared" si="4850"/>
        <v/>
      </c>
      <c r="II123" s="352"/>
      <c r="IJ123" s="72"/>
      <c r="IK123" s="351"/>
      <c r="IL123" s="345" t="str">
        <f t="shared" si="4868"/>
        <v/>
      </c>
      <c r="IM123" s="344"/>
      <c r="IN123" s="947" t="str">
        <f t="shared" si="4851"/>
        <v/>
      </c>
      <c r="IO123" s="352"/>
      <c r="IP123" s="72"/>
      <c r="IQ123" s="351"/>
      <c r="IR123" s="345" t="str">
        <f t="shared" si="4868"/>
        <v/>
      </c>
      <c r="IS123" s="344"/>
      <c r="IT123" s="947" t="str">
        <f t="shared" si="4852"/>
        <v/>
      </c>
      <c r="IU123" s="352"/>
      <c r="IV123" s="72"/>
      <c r="IW123" s="351"/>
      <c r="IX123" s="345" t="str">
        <f t="shared" si="4868"/>
        <v/>
      </c>
      <c r="IY123" s="344"/>
      <c r="IZ123" s="947" t="str">
        <f t="shared" si="4853"/>
        <v/>
      </c>
      <c r="JA123" s="352"/>
      <c r="JB123" s="72"/>
      <c r="JC123" s="351"/>
      <c r="JD123" s="345" t="str">
        <f t="shared" si="4868"/>
        <v/>
      </c>
      <c r="JE123" s="344"/>
      <c r="JF123" s="947" t="str">
        <f t="shared" si="4854"/>
        <v/>
      </c>
      <c r="JG123" s="352"/>
      <c r="JH123" s="72"/>
      <c r="JI123" s="351"/>
      <c r="JJ123" s="345" t="str">
        <f t="shared" si="4868"/>
        <v/>
      </c>
      <c r="JK123" s="344"/>
      <c r="JL123" s="947" t="str">
        <f t="shared" si="4855"/>
        <v/>
      </c>
      <c r="JM123" s="353"/>
      <c r="JO123" s="351"/>
      <c r="JP123" s="345" t="str">
        <f t="shared" si="4868"/>
        <v/>
      </c>
      <c r="JQ123" s="344"/>
      <c r="JR123" s="947" t="str">
        <f t="shared" si="4856"/>
        <v/>
      </c>
      <c r="JS123" s="353"/>
      <c r="JU123" s="351"/>
      <c r="JV123" s="345" t="str">
        <f t="shared" si="4868"/>
        <v/>
      </c>
      <c r="JW123" s="344"/>
      <c r="JX123" s="947" t="str">
        <f t="shared" si="4857"/>
        <v/>
      </c>
      <c r="JY123" s="353"/>
      <c r="KA123" s="351"/>
      <c r="KB123" s="345" t="str">
        <f t="shared" si="4869"/>
        <v/>
      </c>
      <c r="KC123" s="344"/>
      <c r="KD123" s="947" t="str">
        <f t="shared" si="4859"/>
        <v/>
      </c>
      <c r="KE123" s="353"/>
      <c r="KG123" s="351"/>
      <c r="KH123" s="345" t="str">
        <f t="shared" si="4869"/>
        <v/>
      </c>
      <c r="KI123" s="344"/>
      <c r="KJ123" s="947" t="str">
        <f t="shared" si="4860"/>
        <v/>
      </c>
      <c r="KK123" s="353"/>
      <c r="KM123" s="351"/>
      <c r="KN123" s="345" t="str">
        <f t="shared" si="4869"/>
        <v/>
      </c>
      <c r="KO123" s="344"/>
      <c r="KP123" s="947" t="str">
        <f t="shared" si="4861"/>
        <v/>
      </c>
      <c r="KQ123" s="353"/>
      <c r="KS123" s="351"/>
      <c r="KT123" s="345" t="str">
        <f t="shared" si="4869"/>
        <v/>
      </c>
      <c r="KU123" s="344"/>
      <c r="KV123" s="947" t="str">
        <f t="shared" si="4862"/>
        <v/>
      </c>
      <c r="KW123" s="353"/>
      <c r="KY123" s="351"/>
      <c r="KZ123" s="345" t="str">
        <f t="shared" si="4869"/>
        <v/>
      </c>
      <c r="LA123" s="344"/>
      <c r="LB123" s="947" t="str">
        <f t="shared" si="4863"/>
        <v/>
      </c>
      <c r="LC123" s="353"/>
    </row>
    <row r="124" spans="1:315" s="71" customFormat="1" x14ac:dyDescent="0.2">
      <c r="A124" s="62"/>
      <c r="B124" s="62"/>
      <c r="C124" s="62" t="str">
        <f t="shared" si="4864"/>
        <v/>
      </c>
      <c r="D124" s="62"/>
      <c r="E124" s="62"/>
      <c r="F124" s="62" t="s">
        <v>77</v>
      </c>
      <c r="G124" s="114"/>
      <c r="I124" s="71" t="s">
        <v>16</v>
      </c>
      <c r="K124" s="116"/>
      <c r="L124" s="901">
        <v>460000</v>
      </c>
      <c r="M124" s="937"/>
      <c r="N124" s="387"/>
      <c r="O124" s="388"/>
      <c r="P124" s="389"/>
      <c r="Q124" s="296"/>
      <c r="R124" s="345" t="str">
        <f t="shared" si="4808"/>
        <v/>
      </c>
      <c r="S124" s="572"/>
      <c r="T124" s="945">
        <f t="shared" si="4809"/>
        <v>0</v>
      </c>
      <c r="U124" s="350"/>
      <c r="V124" s="389"/>
      <c r="W124" s="296"/>
      <c r="X124" s="345" t="str">
        <f t="shared" si="4865"/>
        <v/>
      </c>
      <c r="Y124" s="572"/>
      <c r="Z124" s="945">
        <f t="shared" si="4811"/>
        <v>0</v>
      </c>
      <c r="AA124" s="350"/>
      <c r="AB124" s="389"/>
      <c r="AC124" s="296"/>
      <c r="AD124" s="345" t="str">
        <f t="shared" si="4865"/>
        <v/>
      </c>
      <c r="AE124" s="572"/>
      <c r="AF124" s="945">
        <f t="shared" si="4812"/>
        <v>0</v>
      </c>
      <c r="AG124" s="350"/>
      <c r="AH124" s="389"/>
      <c r="AI124" s="296"/>
      <c r="AJ124" s="345" t="str">
        <f t="shared" si="4865"/>
        <v/>
      </c>
      <c r="AK124" s="850"/>
      <c r="AL124" s="945" t="str">
        <f t="shared" si="4813"/>
        <v/>
      </c>
      <c r="AM124" s="350"/>
      <c r="AN124" s="389"/>
      <c r="AO124" s="296"/>
      <c r="AP124" s="345" t="str">
        <f t="shared" si="4865"/>
        <v/>
      </c>
      <c r="AQ124" s="850"/>
      <c r="AR124" s="945" t="str">
        <f t="shared" si="4814"/>
        <v/>
      </c>
      <c r="AS124" s="350"/>
      <c r="AT124" s="389"/>
      <c r="AU124" s="296"/>
      <c r="AV124" s="345" t="str">
        <f t="shared" si="4865"/>
        <v/>
      </c>
      <c r="AW124" s="850"/>
      <c r="AX124" s="945" t="str">
        <f t="shared" si="4815"/>
        <v/>
      </c>
      <c r="AY124" s="350"/>
      <c r="AZ124" s="389"/>
      <c r="BA124" s="296"/>
      <c r="BB124" s="345" t="str">
        <f t="shared" si="4865"/>
        <v/>
      </c>
      <c r="BC124" s="850"/>
      <c r="BD124" s="945" t="str">
        <f t="shared" si="4816"/>
        <v/>
      </c>
      <c r="BE124" s="350"/>
      <c r="BF124" s="389"/>
      <c r="BG124" s="296"/>
      <c r="BH124" s="345" t="str">
        <f t="shared" si="4865"/>
        <v/>
      </c>
      <c r="BI124" s="850"/>
      <c r="BJ124" s="945" t="str">
        <f t="shared" si="4817"/>
        <v/>
      </c>
      <c r="BK124" s="350"/>
      <c r="BL124" s="389"/>
      <c r="BM124" s="296"/>
      <c r="BN124" s="345" t="str">
        <f t="shared" si="4865"/>
        <v/>
      </c>
      <c r="BO124" s="850"/>
      <c r="BP124" s="945" t="str">
        <f t="shared" si="4818"/>
        <v/>
      </c>
      <c r="BQ124" s="350"/>
      <c r="BR124" s="389"/>
      <c r="BS124" s="296"/>
      <c r="BT124" s="345" t="str">
        <f t="shared" si="4865"/>
        <v/>
      </c>
      <c r="BU124" s="850"/>
      <c r="BV124" s="945" t="str">
        <f t="shared" si="4819"/>
        <v/>
      </c>
      <c r="BW124" s="350"/>
      <c r="BX124" s="72"/>
      <c r="BY124" s="351"/>
      <c r="BZ124" s="345" t="str">
        <f t="shared" si="4865"/>
        <v/>
      </c>
      <c r="CA124" s="344"/>
      <c r="CB124" s="947" t="str">
        <f t="shared" si="4820"/>
        <v/>
      </c>
      <c r="CC124" s="352"/>
      <c r="CD124" s="72"/>
      <c r="CE124" s="351"/>
      <c r="CF124" s="345" t="str">
        <f t="shared" si="4865"/>
        <v/>
      </c>
      <c r="CG124" s="344"/>
      <c r="CH124" s="947" t="str">
        <f t="shared" si="4821"/>
        <v/>
      </c>
      <c r="CI124" s="352"/>
      <c r="CJ124" s="72"/>
      <c r="CK124" s="351"/>
      <c r="CL124" s="345" t="str">
        <f t="shared" si="4866"/>
        <v/>
      </c>
      <c r="CM124" s="344"/>
      <c r="CN124" s="947" t="str">
        <f t="shared" si="4823"/>
        <v/>
      </c>
      <c r="CO124" s="352"/>
      <c r="CP124" s="72"/>
      <c r="CQ124" s="351"/>
      <c r="CR124" s="345" t="str">
        <f t="shared" si="4866"/>
        <v/>
      </c>
      <c r="CS124" s="344"/>
      <c r="CT124" s="947" t="str">
        <f t="shared" si="4824"/>
        <v/>
      </c>
      <c r="CU124" s="352"/>
      <c r="CV124" s="72"/>
      <c r="CW124" s="351"/>
      <c r="CX124" s="345" t="str">
        <f t="shared" si="4866"/>
        <v/>
      </c>
      <c r="CY124" s="344"/>
      <c r="CZ124" s="947" t="str">
        <f t="shared" si="4825"/>
        <v/>
      </c>
      <c r="DA124" s="352"/>
      <c r="DB124" s="72"/>
      <c r="DC124" s="351"/>
      <c r="DD124" s="345" t="str">
        <f t="shared" si="4866"/>
        <v/>
      </c>
      <c r="DE124" s="344"/>
      <c r="DF124" s="947" t="str">
        <f t="shared" si="4826"/>
        <v/>
      </c>
      <c r="DG124" s="352"/>
      <c r="DH124" s="72"/>
      <c r="DI124" s="351"/>
      <c r="DJ124" s="345" t="str">
        <f t="shared" si="4866"/>
        <v/>
      </c>
      <c r="DK124" s="344"/>
      <c r="DL124" s="947" t="str">
        <f t="shared" si="4827"/>
        <v/>
      </c>
      <c r="DM124" s="352"/>
      <c r="DN124" s="72"/>
      <c r="DO124" s="351"/>
      <c r="DP124" s="345" t="str">
        <f t="shared" si="4866"/>
        <v/>
      </c>
      <c r="DQ124" s="344"/>
      <c r="DR124" s="947" t="str">
        <f t="shared" si="4828"/>
        <v/>
      </c>
      <c r="DS124" s="352"/>
      <c r="DT124" s="72"/>
      <c r="DU124" s="351"/>
      <c r="DV124" s="345" t="str">
        <f t="shared" si="4866"/>
        <v/>
      </c>
      <c r="DW124" s="344"/>
      <c r="DX124" s="947" t="str">
        <f t="shared" si="4829"/>
        <v/>
      </c>
      <c r="DY124" s="352"/>
      <c r="DZ124" s="72"/>
      <c r="EA124" s="351"/>
      <c r="EB124" s="345" t="str">
        <f t="shared" si="4866"/>
        <v/>
      </c>
      <c r="EC124" s="344"/>
      <c r="ED124" s="947" t="str">
        <f t="shared" si="4830"/>
        <v/>
      </c>
      <c r="EE124" s="352"/>
      <c r="EF124" s="72"/>
      <c r="EG124" s="351"/>
      <c r="EH124" s="345" t="str">
        <f t="shared" si="4866"/>
        <v/>
      </c>
      <c r="EI124" s="344"/>
      <c r="EJ124" s="947" t="str">
        <f t="shared" si="4831"/>
        <v/>
      </c>
      <c r="EK124" s="352"/>
      <c r="EL124" s="72"/>
      <c r="EM124" s="351"/>
      <c r="EN124" s="345" t="str">
        <f t="shared" si="4866"/>
        <v/>
      </c>
      <c r="EO124" s="344"/>
      <c r="EP124" s="947" t="str">
        <f t="shared" si="4832"/>
        <v/>
      </c>
      <c r="EQ124" s="352"/>
      <c r="ER124" s="72"/>
      <c r="ES124" s="351"/>
      <c r="ET124" s="345" t="str">
        <f t="shared" si="4866"/>
        <v/>
      </c>
      <c r="EU124" s="344"/>
      <c r="EV124" s="947" t="str">
        <f t="shared" si="4833"/>
        <v/>
      </c>
      <c r="EW124" s="352"/>
      <c r="EX124" s="72"/>
      <c r="EY124" s="351"/>
      <c r="EZ124" s="345" t="str">
        <f t="shared" si="4867"/>
        <v/>
      </c>
      <c r="FA124" s="344"/>
      <c r="FB124" s="947" t="str">
        <f t="shared" si="4835"/>
        <v/>
      </c>
      <c r="FC124" s="352"/>
      <c r="FD124" s="72"/>
      <c r="FE124" s="351"/>
      <c r="FF124" s="345" t="str">
        <f t="shared" si="4867"/>
        <v/>
      </c>
      <c r="FG124" s="344"/>
      <c r="FH124" s="947" t="str">
        <f t="shared" si="4836"/>
        <v/>
      </c>
      <c r="FI124" s="352"/>
      <c r="FJ124" s="72"/>
      <c r="FK124" s="351"/>
      <c r="FL124" s="345" t="str">
        <f t="shared" si="4867"/>
        <v/>
      </c>
      <c r="FM124" s="344"/>
      <c r="FN124" s="947" t="str">
        <f t="shared" si="4837"/>
        <v/>
      </c>
      <c r="FO124" s="352"/>
      <c r="FP124" s="72"/>
      <c r="FQ124" s="351"/>
      <c r="FR124" s="345" t="str">
        <f t="shared" si="4867"/>
        <v/>
      </c>
      <c r="FS124" s="344"/>
      <c r="FT124" s="947" t="str">
        <f t="shared" si="4838"/>
        <v/>
      </c>
      <c r="FU124" s="352"/>
      <c r="FV124" s="72"/>
      <c r="FW124" s="351"/>
      <c r="FX124" s="345" t="str">
        <f t="shared" si="4867"/>
        <v/>
      </c>
      <c r="FY124" s="344"/>
      <c r="FZ124" s="947" t="str">
        <f t="shared" si="4839"/>
        <v/>
      </c>
      <c r="GA124" s="352"/>
      <c r="GB124" s="72"/>
      <c r="GC124" s="351"/>
      <c r="GD124" s="345" t="str">
        <f t="shared" si="4867"/>
        <v/>
      </c>
      <c r="GE124" s="344"/>
      <c r="GF124" s="947" t="str">
        <f t="shared" si="4840"/>
        <v/>
      </c>
      <c r="GG124" s="352"/>
      <c r="GH124" s="72"/>
      <c r="GI124" s="351"/>
      <c r="GJ124" s="345" t="str">
        <f t="shared" si="4867"/>
        <v/>
      </c>
      <c r="GK124" s="344"/>
      <c r="GL124" s="947" t="str">
        <f t="shared" si="4841"/>
        <v/>
      </c>
      <c r="GM124" s="352"/>
      <c r="GN124" s="72"/>
      <c r="GO124" s="351"/>
      <c r="GP124" s="345" t="str">
        <f t="shared" si="4867"/>
        <v/>
      </c>
      <c r="GQ124" s="344"/>
      <c r="GR124" s="947" t="str">
        <f t="shared" si="4842"/>
        <v/>
      </c>
      <c r="GS124" s="352"/>
      <c r="GT124" s="72"/>
      <c r="GU124" s="351"/>
      <c r="GV124" s="345" t="str">
        <f t="shared" si="4867"/>
        <v/>
      </c>
      <c r="GW124" s="344"/>
      <c r="GX124" s="947" t="str">
        <f t="shared" si="4843"/>
        <v/>
      </c>
      <c r="GY124" s="352"/>
      <c r="GZ124" s="72"/>
      <c r="HA124" s="351"/>
      <c r="HB124" s="345" t="str">
        <f t="shared" si="4867"/>
        <v/>
      </c>
      <c r="HC124" s="344"/>
      <c r="HD124" s="947" t="str">
        <f t="shared" si="4844"/>
        <v/>
      </c>
      <c r="HE124" s="352"/>
      <c r="HF124" s="72"/>
      <c r="HG124" s="351"/>
      <c r="HH124" s="345" t="str">
        <f t="shared" si="4867"/>
        <v/>
      </c>
      <c r="HI124" s="344"/>
      <c r="HJ124" s="947" t="str">
        <f t="shared" si="4845"/>
        <v/>
      </c>
      <c r="HK124" s="352"/>
      <c r="HL124" s="72"/>
      <c r="HM124" s="351"/>
      <c r="HN124" s="345" t="str">
        <f t="shared" si="4868"/>
        <v/>
      </c>
      <c r="HO124" s="344"/>
      <c r="HP124" s="947" t="str">
        <f t="shared" si="4847"/>
        <v/>
      </c>
      <c r="HQ124" s="352"/>
      <c r="HR124" s="72"/>
      <c r="HS124" s="351"/>
      <c r="HT124" s="345" t="str">
        <f t="shared" si="4868"/>
        <v/>
      </c>
      <c r="HU124" s="344"/>
      <c r="HV124" s="947" t="str">
        <f t="shared" si="4848"/>
        <v/>
      </c>
      <c r="HW124" s="352"/>
      <c r="HX124" s="72"/>
      <c r="HY124" s="351"/>
      <c r="HZ124" s="345" t="str">
        <f t="shared" si="4868"/>
        <v/>
      </c>
      <c r="IA124" s="344"/>
      <c r="IB124" s="947" t="str">
        <f t="shared" si="4849"/>
        <v/>
      </c>
      <c r="IC124" s="352"/>
      <c r="ID124" s="72"/>
      <c r="IE124" s="351"/>
      <c r="IF124" s="345" t="str">
        <f t="shared" si="4868"/>
        <v/>
      </c>
      <c r="IG124" s="344"/>
      <c r="IH124" s="947" t="str">
        <f t="shared" si="4850"/>
        <v/>
      </c>
      <c r="II124" s="352"/>
      <c r="IJ124" s="72"/>
      <c r="IK124" s="351"/>
      <c r="IL124" s="345" t="str">
        <f t="shared" si="4868"/>
        <v/>
      </c>
      <c r="IM124" s="344"/>
      <c r="IN124" s="947" t="str">
        <f t="shared" si="4851"/>
        <v/>
      </c>
      <c r="IO124" s="352"/>
      <c r="IP124" s="72"/>
      <c r="IQ124" s="351"/>
      <c r="IR124" s="345" t="str">
        <f t="shared" si="4868"/>
        <v/>
      </c>
      <c r="IS124" s="344"/>
      <c r="IT124" s="947" t="str">
        <f t="shared" si="4852"/>
        <v/>
      </c>
      <c r="IU124" s="352"/>
      <c r="IV124" s="72"/>
      <c r="IW124" s="351"/>
      <c r="IX124" s="345" t="str">
        <f t="shared" si="4868"/>
        <v/>
      </c>
      <c r="IY124" s="344"/>
      <c r="IZ124" s="947" t="str">
        <f t="shared" si="4853"/>
        <v/>
      </c>
      <c r="JA124" s="352"/>
      <c r="JB124" s="72"/>
      <c r="JC124" s="351"/>
      <c r="JD124" s="345" t="str">
        <f t="shared" si="4868"/>
        <v/>
      </c>
      <c r="JE124" s="344"/>
      <c r="JF124" s="947" t="str">
        <f t="shared" si="4854"/>
        <v/>
      </c>
      <c r="JG124" s="352"/>
      <c r="JH124" s="72"/>
      <c r="JI124" s="351"/>
      <c r="JJ124" s="345" t="str">
        <f t="shared" si="4868"/>
        <v/>
      </c>
      <c r="JK124" s="344"/>
      <c r="JL124" s="947" t="str">
        <f t="shared" si="4855"/>
        <v/>
      </c>
      <c r="JM124" s="353"/>
      <c r="JO124" s="351"/>
      <c r="JP124" s="345" t="str">
        <f t="shared" si="4868"/>
        <v/>
      </c>
      <c r="JQ124" s="344"/>
      <c r="JR124" s="947" t="str">
        <f t="shared" si="4856"/>
        <v/>
      </c>
      <c r="JS124" s="353"/>
      <c r="JU124" s="351"/>
      <c r="JV124" s="345" t="str">
        <f t="shared" si="4868"/>
        <v/>
      </c>
      <c r="JW124" s="344"/>
      <c r="JX124" s="947" t="str">
        <f t="shared" si="4857"/>
        <v/>
      </c>
      <c r="JY124" s="353"/>
      <c r="KA124" s="351"/>
      <c r="KB124" s="345" t="str">
        <f t="shared" si="4869"/>
        <v/>
      </c>
      <c r="KC124" s="344"/>
      <c r="KD124" s="947" t="str">
        <f t="shared" si="4859"/>
        <v/>
      </c>
      <c r="KE124" s="353"/>
      <c r="KG124" s="351"/>
      <c r="KH124" s="345" t="str">
        <f t="shared" si="4869"/>
        <v/>
      </c>
      <c r="KI124" s="344"/>
      <c r="KJ124" s="947" t="str">
        <f t="shared" si="4860"/>
        <v/>
      </c>
      <c r="KK124" s="353"/>
      <c r="KM124" s="351"/>
      <c r="KN124" s="345" t="str">
        <f t="shared" si="4869"/>
        <v/>
      </c>
      <c r="KO124" s="344"/>
      <c r="KP124" s="947" t="str">
        <f t="shared" si="4861"/>
        <v/>
      </c>
      <c r="KQ124" s="353"/>
      <c r="KS124" s="351"/>
      <c r="KT124" s="345" t="str">
        <f t="shared" si="4869"/>
        <v/>
      </c>
      <c r="KU124" s="344"/>
      <c r="KV124" s="947" t="str">
        <f t="shared" si="4862"/>
        <v/>
      </c>
      <c r="KW124" s="353"/>
      <c r="KY124" s="351"/>
      <c r="KZ124" s="345" t="str">
        <f t="shared" si="4869"/>
        <v/>
      </c>
      <c r="LA124" s="344"/>
      <c r="LB124" s="947" t="str">
        <f t="shared" si="4863"/>
        <v/>
      </c>
      <c r="LC124" s="353"/>
    </row>
    <row r="125" spans="1:315" s="71" customFormat="1" x14ac:dyDescent="0.2">
      <c r="A125" s="62"/>
      <c r="B125" s="62"/>
      <c r="C125" s="62" t="str">
        <f t="shared" si="4864"/>
        <v/>
      </c>
      <c r="D125" s="62"/>
      <c r="E125" s="62"/>
      <c r="F125" s="62" t="s">
        <v>77</v>
      </c>
      <c r="G125" s="114"/>
      <c r="I125" s="71" t="s">
        <v>16</v>
      </c>
      <c r="K125" s="116"/>
      <c r="L125" s="901">
        <v>460000</v>
      </c>
      <c r="M125" s="937"/>
      <c r="N125" s="387"/>
      <c r="O125" s="388"/>
      <c r="P125" s="389"/>
      <c r="Q125" s="296"/>
      <c r="R125" s="345" t="str">
        <f t="shared" si="4808"/>
        <v/>
      </c>
      <c r="S125" s="572"/>
      <c r="T125" s="945">
        <f t="shared" si="4809"/>
        <v>0</v>
      </c>
      <c r="U125" s="350"/>
      <c r="V125" s="389"/>
      <c r="W125" s="296"/>
      <c r="X125" s="345" t="str">
        <f t="shared" si="4865"/>
        <v/>
      </c>
      <c r="Y125" s="572"/>
      <c r="Z125" s="945">
        <f t="shared" si="4811"/>
        <v>0</v>
      </c>
      <c r="AA125" s="350"/>
      <c r="AB125" s="389"/>
      <c r="AC125" s="296"/>
      <c r="AD125" s="345" t="str">
        <f t="shared" si="4865"/>
        <v/>
      </c>
      <c r="AE125" s="572"/>
      <c r="AF125" s="945">
        <f t="shared" si="4812"/>
        <v>0</v>
      </c>
      <c r="AG125" s="350"/>
      <c r="AH125" s="389"/>
      <c r="AI125" s="296"/>
      <c r="AJ125" s="345" t="str">
        <f t="shared" si="4865"/>
        <v/>
      </c>
      <c r="AK125" s="850"/>
      <c r="AL125" s="945" t="str">
        <f t="shared" si="4813"/>
        <v/>
      </c>
      <c r="AM125" s="350"/>
      <c r="AN125" s="389"/>
      <c r="AO125" s="296"/>
      <c r="AP125" s="345" t="str">
        <f t="shared" si="4865"/>
        <v/>
      </c>
      <c r="AQ125" s="850"/>
      <c r="AR125" s="945" t="str">
        <f t="shared" si="4814"/>
        <v/>
      </c>
      <c r="AS125" s="350"/>
      <c r="AT125" s="389"/>
      <c r="AU125" s="296"/>
      <c r="AV125" s="345" t="str">
        <f t="shared" si="4865"/>
        <v/>
      </c>
      <c r="AW125" s="850"/>
      <c r="AX125" s="945" t="str">
        <f t="shared" si="4815"/>
        <v/>
      </c>
      <c r="AY125" s="350"/>
      <c r="AZ125" s="389"/>
      <c r="BA125" s="296"/>
      <c r="BB125" s="345" t="str">
        <f t="shared" si="4865"/>
        <v/>
      </c>
      <c r="BC125" s="850"/>
      <c r="BD125" s="945" t="str">
        <f t="shared" si="4816"/>
        <v/>
      </c>
      <c r="BE125" s="350"/>
      <c r="BF125" s="389"/>
      <c r="BG125" s="296"/>
      <c r="BH125" s="345" t="str">
        <f t="shared" si="4865"/>
        <v/>
      </c>
      <c r="BI125" s="850"/>
      <c r="BJ125" s="945" t="str">
        <f t="shared" si="4817"/>
        <v/>
      </c>
      <c r="BK125" s="350"/>
      <c r="BL125" s="389"/>
      <c r="BM125" s="296"/>
      <c r="BN125" s="345" t="str">
        <f t="shared" si="4865"/>
        <v/>
      </c>
      <c r="BO125" s="850"/>
      <c r="BP125" s="945" t="str">
        <f t="shared" si="4818"/>
        <v/>
      </c>
      <c r="BQ125" s="350"/>
      <c r="BR125" s="389"/>
      <c r="BS125" s="296"/>
      <c r="BT125" s="345" t="str">
        <f t="shared" si="4865"/>
        <v/>
      </c>
      <c r="BU125" s="850"/>
      <c r="BV125" s="945" t="str">
        <f t="shared" si="4819"/>
        <v/>
      </c>
      <c r="BW125" s="350"/>
      <c r="BX125" s="72"/>
      <c r="BY125" s="351"/>
      <c r="BZ125" s="345" t="str">
        <f t="shared" si="4865"/>
        <v/>
      </c>
      <c r="CA125" s="344"/>
      <c r="CB125" s="947" t="str">
        <f t="shared" si="4820"/>
        <v/>
      </c>
      <c r="CC125" s="352"/>
      <c r="CD125" s="72"/>
      <c r="CE125" s="351"/>
      <c r="CF125" s="345" t="str">
        <f t="shared" si="4865"/>
        <v/>
      </c>
      <c r="CG125" s="344"/>
      <c r="CH125" s="947" t="str">
        <f t="shared" si="4821"/>
        <v/>
      </c>
      <c r="CI125" s="352"/>
      <c r="CJ125" s="72"/>
      <c r="CK125" s="351"/>
      <c r="CL125" s="345" t="str">
        <f t="shared" si="4866"/>
        <v/>
      </c>
      <c r="CM125" s="344"/>
      <c r="CN125" s="947" t="str">
        <f t="shared" si="4823"/>
        <v/>
      </c>
      <c r="CO125" s="352"/>
      <c r="CP125" s="72"/>
      <c r="CQ125" s="351"/>
      <c r="CR125" s="345" t="str">
        <f t="shared" si="4866"/>
        <v/>
      </c>
      <c r="CS125" s="344"/>
      <c r="CT125" s="947" t="str">
        <f t="shared" si="4824"/>
        <v/>
      </c>
      <c r="CU125" s="352"/>
      <c r="CV125" s="72"/>
      <c r="CW125" s="351"/>
      <c r="CX125" s="345" t="str">
        <f t="shared" si="4866"/>
        <v/>
      </c>
      <c r="CY125" s="344"/>
      <c r="CZ125" s="947" t="str">
        <f t="shared" si="4825"/>
        <v/>
      </c>
      <c r="DA125" s="352"/>
      <c r="DB125" s="72"/>
      <c r="DC125" s="351"/>
      <c r="DD125" s="345" t="str">
        <f t="shared" si="4866"/>
        <v/>
      </c>
      <c r="DE125" s="344"/>
      <c r="DF125" s="947" t="str">
        <f t="shared" si="4826"/>
        <v/>
      </c>
      <c r="DG125" s="352"/>
      <c r="DH125" s="72"/>
      <c r="DI125" s="351"/>
      <c r="DJ125" s="345" t="str">
        <f t="shared" si="4866"/>
        <v/>
      </c>
      <c r="DK125" s="344"/>
      <c r="DL125" s="947" t="str">
        <f t="shared" si="4827"/>
        <v/>
      </c>
      <c r="DM125" s="352"/>
      <c r="DN125" s="72"/>
      <c r="DO125" s="351"/>
      <c r="DP125" s="345" t="str">
        <f t="shared" si="4866"/>
        <v/>
      </c>
      <c r="DQ125" s="344"/>
      <c r="DR125" s="947" t="str">
        <f t="shared" si="4828"/>
        <v/>
      </c>
      <c r="DS125" s="352"/>
      <c r="DT125" s="72"/>
      <c r="DU125" s="351"/>
      <c r="DV125" s="345" t="str">
        <f t="shared" si="4866"/>
        <v/>
      </c>
      <c r="DW125" s="344"/>
      <c r="DX125" s="947" t="str">
        <f t="shared" si="4829"/>
        <v/>
      </c>
      <c r="DY125" s="352"/>
      <c r="DZ125" s="72"/>
      <c r="EA125" s="351"/>
      <c r="EB125" s="345" t="str">
        <f t="shared" si="4866"/>
        <v/>
      </c>
      <c r="EC125" s="344"/>
      <c r="ED125" s="947" t="str">
        <f t="shared" si="4830"/>
        <v/>
      </c>
      <c r="EE125" s="352"/>
      <c r="EF125" s="72"/>
      <c r="EG125" s="351"/>
      <c r="EH125" s="345" t="str">
        <f t="shared" si="4866"/>
        <v/>
      </c>
      <c r="EI125" s="344"/>
      <c r="EJ125" s="947" t="str">
        <f t="shared" si="4831"/>
        <v/>
      </c>
      <c r="EK125" s="352"/>
      <c r="EL125" s="72"/>
      <c r="EM125" s="351"/>
      <c r="EN125" s="345" t="str">
        <f t="shared" si="4866"/>
        <v/>
      </c>
      <c r="EO125" s="344"/>
      <c r="EP125" s="947" t="str">
        <f t="shared" si="4832"/>
        <v/>
      </c>
      <c r="EQ125" s="352"/>
      <c r="ER125" s="72"/>
      <c r="ES125" s="351"/>
      <c r="ET125" s="345" t="str">
        <f t="shared" si="4866"/>
        <v/>
      </c>
      <c r="EU125" s="344"/>
      <c r="EV125" s="947" t="str">
        <f t="shared" si="4833"/>
        <v/>
      </c>
      <c r="EW125" s="352"/>
      <c r="EX125" s="72"/>
      <c r="EY125" s="351"/>
      <c r="EZ125" s="345" t="str">
        <f t="shared" si="4867"/>
        <v/>
      </c>
      <c r="FA125" s="344"/>
      <c r="FB125" s="947" t="str">
        <f t="shared" si="4835"/>
        <v/>
      </c>
      <c r="FC125" s="352"/>
      <c r="FD125" s="72"/>
      <c r="FE125" s="351"/>
      <c r="FF125" s="345" t="str">
        <f t="shared" si="4867"/>
        <v/>
      </c>
      <c r="FG125" s="344"/>
      <c r="FH125" s="947" t="str">
        <f t="shared" si="4836"/>
        <v/>
      </c>
      <c r="FI125" s="352"/>
      <c r="FJ125" s="72"/>
      <c r="FK125" s="351"/>
      <c r="FL125" s="345" t="str">
        <f t="shared" si="4867"/>
        <v/>
      </c>
      <c r="FM125" s="344"/>
      <c r="FN125" s="947" t="str">
        <f t="shared" si="4837"/>
        <v/>
      </c>
      <c r="FO125" s="352"/>
      <c r="FP125" s="72"/>
      <c r="FQ125" s="351"/>
      <c r="FR125" s="345" t="str">
        <f t="shared" si="4867"/>
        <v/>
      </c>
      <c r="FS125" s="344"/>
      <c r="FT125" s="947" t="str">
        <f t="shared" si="4838"/>
        <v/>
      </c>
      <c r="FU125" s="352"/>
      <c r="FV125" s="72"/>
      <c r="FW125" s="351"/>
      <c r="FX125" s="345" t="str">
        <f t="shared" si="4867"/>
        <v/>
      </c>
      <c r="FY125" s="344"/>
      <c r="FZ125" s="947" t="str">
        <f t="shared" si="4839"/>
        <v/>
      </c>
      <c r="GA125" s="352"/>
      <c r="GB125" s="72"/>
      <c r="GC125" s="351"/>
      <c r="GD125" s="345" t="str">
        <f t="shared" si="4867"/>
        <v/>
      </c>
      <c r="GE125" s="344"/>
      <c r="GF125" s="947" t="str">
        <f t="shared" si="4840"/>
        <v/>
      </c>
      <c r="GG125" s="352"/>
      <c r="GH125" s="72"/>
      <c r="GI125" s="351"/>
      <c r="GJ125" s="345" t="str">
        <f t="shared" si="4867"/>
        <v/>
      </c>
      <c r="GK125" s="344"/>
      <c r="GL125" s="947" t="str">
        <f t="shared" si="4841"/>
        <v/>
      </c>
      <c r="GM125" s="352"/>
      <c r="GN125" s="72"/>
      <c r="GO125" s="351"/>
      <c r="GP125" s="345" t="str">
        <f t="shared" si="4867"/>
        <v/>
      </c>
      <c r="GQ125" s="344"/>
      <c r="GR125" s="947" t="str">
        <f t="shared" si="4842"/>
        <v/>
      </c>
      <c r="GS125" s="352"/>
      <c r="GT125" s="72"/>
      <c r="GU125" s="351"/>
      <c r="GV125" s="345" t="str">
        <f t="shared" si="4867"/>
        <v/>
      </c>
      <c r="GW125" s="344"/>
      <c r="GX125" s="947" t="str">
        <f t="shared" si="4843"/>
        <v/>
      </c>
      <c r="GY125" s="352"/>
      <c r="GZ125" s="72"/>
      <c r="HA125" s="351"/>
      <c r="HB125" s="345" t="str">
        <f t="shared" si="4867"/>
        <v/>
      </c>
      <c r="HC125" s="344"/>
      <c r="HD125" s="947" t="str">
        <f t="shared" si="4844"/>
        <v/>
      </c>
      <c r="HE125" s="352"/>
      <c r="HF125" s="72"/>
      <c r="HG125" s="351"/>
      <c r="HH125" s="345" t="str">
        <f t="shared" si="4867"/>
        <v/>
      </c>
      <c r="HI125" s="344"/>
      <c r="HJ125" s="947" t="str">
        <f t="shared" si="4845"/>
        <v/>
      </c>
      <c r="HK125" s="352"/>
      <c r="HL125" s="72"/>
      <c r="HM125" s="351"/>
      <c r="HN125" s="345" t="str">
        <f t="shared" si="4868"/>
        <v/>
      </c>
      <c r="HO125" s="344"/>
      <c r="HP125" s="947" t="str">
        <f t="shared" si="4847"/>
        <v/>
      </c>
      <c r="HQ125" s="352"/>
      <c r="HR125" s="72"/>
      <c r="HS125" s="351"/>
      <c r="HT125" s="345" t="str">
        <f t="shared" si="4868"/>
        <v/>
      </c>
      <c r="HU125" s="344"/>
      <c r="HV125" s="947" t="str">
        <f t="shared" si="4848"/>
        <v/>
      </c>
      <c r="HW125" s="352"/>
      <c r="HX125" s="72"/>
      <c r="HY125" s="351"/>
      <c r="HZ125" s="345" t="str">
        <f t="shared" si="4868"/>
        <v/>
      </c>
      <c r="IA125" s="344"/>
      <c r="IB125" s="947" t="str">
        <f t="shared" si="4849"/>
        <v/>
      </c>
      <c r="IC125" s="352"/>
      <c r="ID125" s="72"/>
      <c r="IE125" s="351"/>
      <c r="IF125" s="345" t="str">
        <f t="shared" si="4868"/>
        <v/>
      </c>
      <c r="IG125" s="344"/>
      <c r="IH125" s="947" t="str">
        <f t="shared" si="4850"/>
        <v/>
      </c>
      <c r="II125" s="352"/>
      <c r="IJ125" s="72"/>
      <c r="IK125" s="351"/>
      <c r="IL125" s="345" t="str">
        <f t="shared" si="4868"/>
        <v/>
      </c>
      <c r="IM125" s="344"/>
      <c r="IN125" s="947" t="str">
        <f t="shared" si="4851"/>
        <v/>
      </c>
      <c r="IO125" s="352"/>
      <c r="IP125" s="72"/>
      <c r="IQ125" s="351"/>
      <c r="IR125" s="345" t="str">
        <f t="shared" si="4868"/>
        <v/>
      </c>
      <c r="IS125" s="344"/>
      <c r="IT125" s="947" t="str">
        <f t="shared" si="4852"/>
        <v/>
      </c>
      <c r="IU125" s="352"/>
      <c r="IV125" s="72"/>
      <c r="IW125" s="351"/>
      <c r="IX125" s="345" t="str">
        <f t="shared" si="4868"/>
        <v/>
      </c>
      <c r="IY125" s="344"/>
      <c r="IZ125" s="947" t="str">
        <f t="shared" si="4853"/>
        <v/>
      </c>
      <c r="JA125" s="352"/>
      <c r="JB125" s="72"/>
      <c r="JC125" s="351"/>
      <c r="JD125" s="345" t="str">
        <f t="shared" si="4868"/>
        <v/>
      </c>
      <c r="JE125" s="344"/>
      <c r="JF125" s="947" t="str">
        <f t="shared" si="4854"/>
        <v/>
      </c>
      <c r="JG125" s="352"/>
      <c r="JH125" s="72"/>
      <c r="JI125" s="351"/>
      <c r="JJ125" s="345" t="str">
        <f t="shared" si="4868"/>
        <v/>
      </c>
      <c r="JK125" s="344"/>
      <c r="JL125" s="947" t="str">
        <f t="shared" si="4855"/>
        <v/>
      </c>
      <c r="JM125" s="353"/>
      <c r="JO125" s="351"/>
      <c r="JP125" s="345" t="str">
        <f t="shared" si="4868"/>
        <v/>
      </c>
      <c r="JQ125" s="344"/>
      <c r="JR125" s="947" t="str">
        <f t="shared" si="4856"/>
        <v/>
      </c>
      <c r="JS125" s="353"/>
      <c r="JU125" s="351"/>
      <c r="JV125" s="345" t="str">
        <f t="shared" si="4868"/>
        <v/>
      </c>
      <c r="JW125" s="344"/>
      <c r="JX125" s="947" t="str">
        <f t="shared" si="4857"/>
        <v/>
      </c>
      <c r="JY125" s="353"/>
      <c r="KA125" s="351"/>
      <c r="KB125" s="345" t="str">
        <f t="shared" si="4869"/>
        <v/>
      </c>
      <c r="KC125" s="344"/>
      <c r="KD125" s="947" t="str">
        <f t="shared" si="4859"/>
        <v/>
      </c>
      <c r="KE125" s="353"/>
      <c r="KG125" s="351"/>
      <c r="KH125" s="345" t="str">
        <f t="shared" si="4869"/>
        <v/>
      </c>
      <c r="KI125" s="344"/>
      <c r="KJ125" s="947" t="str">
        <f t="shared" si="4860"/>
        <v/>
      </c>
      <c r="KK125" s="353"/>
      <c r="KM125" s="351"/>
      <c r="KN125" s="345" t="str">
        <f t="shared" si="4869"/>
        <v/>
      </c>
      <c r="KO125" s="344"/>
      <c r="KP125" s="947" t="str">
        <f t="shared" si="4861"/>
        <v/>
      </c>
      <c r="KQ125" s="353"/>
      <c r="KS125" s="351"/>
      <c r="KT125" s="345" t="str">
        <f t="shared" si="4869"/>
        <v/>
      </c>
      <c r="KU125" s="344"/>
      <c r="KV125" s="947" t="str">
        <f t="shared" si="4862"/>
        <v/>
      </c>
      <c r="KW125" s="353"/>
      <c r="KY125" s="351"/>
      <c r="KZ125" s="345" t="str">
        <f t="shared" si="4869"/>
        <v/>
      </c>
      <c r="LA125" s="344"/>
      <c r="LB125" s="947" t="str">
        <f t="shared" si="4863"/>
        <v/>
      </c>
      <c r="LC125" s="353"/>
    </row>
    <row r="126" spans="1:315" s="71" customFormat="1" x14ac:dyDescent="0.2">
      <c r="A126" s="62"/>
      <c r="B126" s="62"/>
      <c r="C126" s="62" t="str">
        <f t="shared" si="4864"/>
        <v/>
      </c>
      <c r="D126" s="62"/>
      <c r="E126" s="62"/>
      <c r="F126" s="62" t="s">
        <v>77</v>
      </c>
      <c r="G126" s="114"/>
      <c r="I126" s="71" t="s">
        <v>16</v>
      </c>
      <c r="K126" s="116"/>
      <c r="L126" s="901">
        <v>460000</v>
      </c>
      <c r="M126" s="937"/>
      <c r="N126" s="387"/>
      <c r="O126" s="388"/>
      <c r="P126" s="389"/>
      <c r="Q126" s="296"/>
      <c r="R126" s="345" t="str">
        <f t="shared" si="4808"/>
        <v/>
      </c>
      <c r="S126" s="572"/>
      <c r="T126" s="945">
        <f t="shared" si="4809"/>
        <v>0</v>
      </c>
      <c r="U126" s="350"/>
      <c r="V126" s="389"/>
      <c r="W126" s="296"/>
      <c r="X126" s="345" t="str">
        <f t="shared" si="4865"/>
        <v/>
      </c>
      <c r="Y126" s="572"/>
      <c r="Z126" s="945">
        <f t="shared" si="4811"/>
        <v>0</v>
      </c>
      <c r="AA126" s="350"/>
      <c r="AB126" s="389"/>
      <c r="AC126" s="296"/>
      <c r="AD126" s="345" t="str">
        <f t="shared" si="4865"/>
        <v/>
      </c>
      <c r="AE126" s="572"/>
      <c r="AF126" s="945">
        <f t="shared" si="4812"/>
        <v>0</v>
      </c>
      <c r="AG126" s="350"/>
      <c r="AH126" s="389"/>
      <c r="AI126" s="296"/>
      <c r="AJ126" s="345" t="str">
        <f t="shared" si="4865"/>
        <v/>
      </c>
      <c r="AK126" s="850"/>
      <c r="AL126" s="945" t="str">
        <f t="shared" si="4813"/>
        <v/>
      </c>
      <c r="AM126" s="350"/>
      <c r="AN126" s="389"/>
      <c r="AO126" s="296"/>
      <c r="AP126" s="345" t="str">
        <f t="shared" si="4865"/>
        <v/>
      </c>
      <c r="AQ126" s="850"/>
      <c r="AR126" s="945" t="str">
        <f t="shared" si="4814"/>
        <v/>
      </c>
      <c r="AS126" s="350"/>
      <c r="AT126" s="389"/>
      <c r="AU126" s="296"/>
      <c r="AV126" s="345" t="str">
        <f t="shared" si="4865"/>
        <v/>
      </c>
      <c r="AW126" s="850"/>
      <c r="AX126" s="945" t="str">
        <f t="shared" si="4815"/>
        <v/>
      </c>
      <c r="AY126" s="350"/>
      <c r="AZ126" s="389"/>
      <c r="BA126" s="296"/>
      <c r="BB126" s="345" t="str">
        <f t="shared" si="4865"/>
        <v/>
      </c>
      <c r="BC126" s="850"/>
      <c r="BD126" s="945" t="str">
        <f t="shared" si="4816"/>
        <v/>
      </c>
      <c r="BE126" s="350"/>
      <c r="BF126" s="389"/>
      <c r="BG126" s="296"/>
      <c r="BH126" s="345" t="str">
        <f t="shared" si="4865"/>
        <v/>
      </c>
      <c r="BI126" s="850"/>
      <c r="BJ126" s="945" t="str">
        <f t="shared" si="4817"/>
        <v/>
      </c>
      <c r="BK126" s="350"/>
      <c r="BL126" s="389"/>
      <c r="BM126" s="296"/>
      <c r="BN126" s="345" t="str">
        <f t="shared" si="4865"/>
        <v/>
      </c>
      <c r="BO126" s="850"/>
      <c r="BP126" s="945" t="str">
        <f t="shared" si="4818"/>
        <v/>
      </c>
      <c r="BQ126" s="350"/>
      <c r="BR126" s="389"/>
      <c r="BS126" s="296"/>
      <c r="BT126" s="345" t="str">
        <f t="shared" si="4865"/>
        <v/>
      </c>
      <c r="BU126" s="850"/>
      <c r="BV126" s="945" t="str">
        <f t="shared" si="4819"/>
        <v/>
      </c>
      <c r="BW126" s="350"/>
      <c r="BX126" s="72"/>
      <c r="BY126" s="351"/>
      <c r="BZ126" s="345" t="str">
        <f t="shared" si="4865"/>
        <v/>
      </c>
      <c r="CA126" s="344"/>
      <c r="CB126" s="947" t="str">
        <f t="shared" si="4820"/>
        <v/>
      </c>
      <c r="CC126" s="352"/>
      <c r="CD126" s="72"/>
      <c r="CE126" s="351"/>
      <c r="CF126" s="345" t="str">
        <f t="shared" si="4865"/>
        <v/>
      </c>
      <c r="CG126" s="344"/>
      <c r="CH126" s="947" t="str">
        <f t="shared" si="4821"/>
        <v/>
      </c>
      <c r="CI126" s="352"/>
      <c r="CJ126" s="72"/>
      <c r="CK126" s="351"/>
      <c r="CL126" s="345" t="str">
        <f t="shared" si="4866"/>
        <v/>
      </c>
      <c r="CM126" s="344"/>
      <c r="CN126" s="947" t="str">
        <f t="shared" si="4823"/>
        <v/>
      </c>
      <c r="CO126" s="352"/>
      <c r="CP126" s="72"/>
      <c r="CQ126" s="351"/>
      <c r="CR126" s="345" t="str">
        <f t="shared" si="4866"/>
        <v/>
      </c>
      <c r="CS126" s="344"/>
      <c r="CT126" s="947" t="str">
        <f t="shared" si="4824"/>
        <v/>
      </c>
      <c r="CU126" s="352"/>
      <c r="CV126" s="72"/>
      <c r="CW126" s="351"/>
      <c r="CX126" s="345" t="str">
        <f t="shared" si="4866"/>
        <v/>
      </c>
      <c r="CY126" s="344"/>
      <c r="CZ126" s="947" t="str">
        <f t="shared" si="4825"/>
        <v/>
      </c>
      <c r="DA126" s="352"/>
      <c r="DB126" s="72"/>
      <c r="DC126" s="351"/>
      <c r="DD126" s="345" t="str">
        <f t="shared" si="4866"/>
        <v/>
      </c>
      <c r="DE126" s="344"/>
      <c r="DF126" s="947" t="str">
        <f t="shared" si="4826"/>
        <v/>
      </c>
      <c r="DG126" s="352"/>
      <c r="DH126" s="72"/>
      <c r="DI126" s="351"/>
      <c r="DJ126" s="345" t="str">
        <f t="shared" si="4866"/>
        <v/>
      </c>
      <c r="DK126" s="344"/>
      <c r="DL126" s="947" t="str">
        <f t="shared" si="4827"/>
        <v/>
      </c>
      <c r="DM126" s="352"/>
      <c r="DN126" s="72"/>
      <c r="DO126" s="351"/>
      <c r="DP126" s="345" t="str">
        <f t="shared" si="4866"/>
        <v/>
      </c>
      <c r="DQ126" s="344"/>
      <c r="DR126" s="947" t="str">
        <f t="shared" si="4828"/>
        <v/>
      </c>
      <c r="DS126" s="352"/>
      <c r="DT126" s="72"/>
      <c r="DU126" s="351"/>
      <c r="DV126" s="345" t="str">
        <f t="shared" si="4866"/>
        <v/>
      </c>
      <c r="DW126" s="344"/>
      <c r="DX126" s="947" t="str">
        <f t="shared" si="4829"/>
        <v/>
      </c>
      <c r="DY126" s="352"/>
      <c r="DZ126" s="72"/>
      <c r="EA126" s="351"/>
      <c r="EB126" s="345" t="str">
        <f t="shared" si="4866"/>
        <v/>
      </c>
      <c r="EC126" s="344"/>
      <c r="ED126" s="947" t="str">
        <f t="shared" si="4830"/>
        <v/>
      </c>
      <c r="EE126" s="352"/>
      <c r="EF126" s="72"/>
      <c r="EG126" s="351"/>
      <c r="EH126" s="345" t="str">
        <f t="shared" si="4866"/>
        <v/>
      </c>
      <c r="EI126" s="344"/>
      <c r="EJ126" s="947" t="str">
        <f t="shared" si="4831"/>
        <v/>
      </c>
      <c r="EK126" s="352"/>
      <c r="EL126" s="72"/>
      <c r="EM126" s="351"/>
      <c r="EN126" s="345" t="str">
        <f t="shared" si="4866"/>
        <v/>
      </c>
      <c r="EO126" s="344"/>
      <c r="EP126" s="947" t="str">
        <f t="shared" si="4832"/>
        <v/>
      </c>
      <c r="EQ126" s="352"/>
      <c r="ER126" s="72"/>
      <c r="ES126" s="351"/>
      <c r="ET126" s="345" t="str">
        <f t="shared" si="4866"/>
        <v/>
      </c>
      <c r="EU126" s="344"/>
      <c r="EV126" s="947" t="str">
        <f t="shared" si="4833"/>
        <v/>
      </c>
      <c r="EW126" s="352"/>
      <c r="EX126" s="72"/>
      <c r="EY126" s="351"/>
      <c r="EZ126" s="345" t="str">
        <f t="shared" si="4867"/>
        <v/>
      </c>
      <c r="FA126" s="344"/>
      <c r="FB126" s="947" t="str">
        <f t="shared" si="4835"/>
        <v/>
      </c>
      <c r="FC126" s="352"/>
      <c r="FD126" s="72"/>
      <c r="FE126" s="351"/>
      <c r="FF126" s="345" t="str">
        <f t="shared" si="4867"/>
        <v/>
      </c>
      <c r="FG126" s="344"/>
      <c r="FH126" s="947" t="str">
        <f t="shared" si="4836"/>
        <v/>
      </c>
      <c r="FI126" s="352"/>
      <c r="FJ126" s="72"/>
      <c r="FK126" s="351"/>
      <c r="FL126" s="345" t="str">
        <f t="shared" si="4867"/>
        <v/>
      </c>
      <c r="FM126" s="344"/>
      <c r="FN126" s="947" t="str">
        <f t="shared" si="4837"/>
        <v/>
      </c>
      <c r="FO126" s="352"/>
      <c r="FP126" s="72"/>
      <c r="FQ126" s="351"/>
      <c r="FR126" s="345" t="str">
        <f t="shared" si="4867"/>
        <v/>
      </c>
      <c r="FS126" s="344"/>
      <c r="FT126" s="947" t="str">
        <f t="shared" si="4838"/>
        <v/>
      </c>
      <c r="FU126" s="352"/>
      <c r="FV126" s="72"/>
      <c r="FW126" s="351"/>
      <c r="FX126" s="345" t="str">
        <f t="shared" si="4867"/>
        <v/>
      </c>
      <c r="FY126" s="344"/>
      <c r="FZ126" s="947" t="str">
        <f t="shared" si="4839"/>
        <v/>
      </c>
      <c r="GA126" s="352"/>
      <c r="GB126" s="72"/>
      <c r="GC126" s="351"/>
      <c r="GD126" s="345" t="str">
        <f t="shared" si="4867"/>
        <v/>
      </c>
      <c r="GE126" s="344"/>
      <c r="GF126" s="947" t="str">
        <f t="shared" si="4840"/>
        <v/>
      </c>
      <c r="GG126" s="352"/>
      <c r="GH126" s="72"/>
      <c r="GI126" s="351"/>
      <c r="GJ126" s="345" t="str">
        <f t="shared" si="4867"/>
        <v/>
      </c>
      <c r="GK126" s="344"/>
      <c r="GL126" s="947" t="str">
        <f t="shared" si="4841"/>
        <v/>
      </c>
      <c r="GM126" s="352"/>
      <c r="GN126" s="72"/>
      <c r="GO126" s="351"/>
      <c r="GP126" s="345" t="str">
        <f t="shared" si="4867"/>
        <v/>
      </c>
      <c r="GQ126" s="344"/>
      <c r="GR126" s="947" t="str">
        <f t="shared" si="4842"/>
        <v/>
      </c>
      <c r="GS126" s="352"/>
      <c r="GT126" s="72"/>
      <c r="GU126" s="351"/>
      <c r="GV126" s="345" t="str">
        <f t="shared" si="4867"/>
        <v/>
      </c>
      <c r="GW126" s="344"/>
      <c r="GX126" s="947" t="str">
        <f t="shared" si="4843"/>
        <v/>
      </c>
      <c r="GY126" s="352"/>
      <c r="GZ126" s="72"/>
      <c r="HA126" s="351"/>
      <c r="HB126" s="345" t="str">
        <f t="shared" si="4867"/>
        <v/>
      </c>
      <c r="HC126" s="344"/>
      <c r="HD126" s="947" t="str">
        <f t="shared" si="4844"/>
        <v/>
      </c>
      <c r="HE126" s="352"/>
      <c r="HF126" s="72"/>
      <c r="HG126" s="351"/>
      <c r="HH126" s="345" t="str">
        <f t="shared" si="4867"/>
        <v/>
      </c>
      <c r="HI126" s="344"/>
      <c r="HJ126" s="947" t="str">
        <f t="shared" si="4845"/>
        <v/>
      </c>
      <c r="HK126" s="352"/>
      <c r="HL126" s="72"/>
      <c r="HM126" s="351"/>
      <c r="HN126" s="345" t="str">
        <f t="shared" si="4868"/>
        <v/>
      </c>
      <c r="HO126" s="344"/>
      <c r="HP126" s="947" t="str">
        <f t="shared" si="4847"/>
        <v/>
      </c>
      <c r="HQ126" s="352"/>
      <c r="HR126" s="72"/>
      <c r="HS126" s="351"/>
      <c r="HT126" s="345" t="str">
        <f t="shared" si="4868"/>
        <v/>
      </c>
      <c r="HU126" s="344"/>
      <c r="HV126" s="947" t="str">
        <f t="shared" si="4848"/>
        <v/>
      </c>
      <c r="HW126" s="352"/>
      <c r="HX126" s="72"/>
      <c r="HY126" s="351"/>
      <c r="HZ126" s="345" t="str">
        <f t="shared" si="4868"/>
        <v/>
      </c>
      <c r="IA126" s="344"/>
      <c r="IB126" s="947" t="str">
        <f t="shared" si="4849"/>
        <v/>
      </c>
      <c r="IC126" s="352"/>
      <c r="ID126" s="72"/>
      <c r="IE126" s="351"/>
      <c r="IF126" s="345" t="str">
        <f t="shared" si="4868"/>
        <v/>
      </c>
      <c r="IG126" s="344"/>
      <c r="IH126" s="947" t="str">
        <f t="shared" si="4850"/>
        <v/>
      </c>
      <c r="II126" s="352"/>
      <c r="IJ126" s="72"/>
      <c r="IK126" s="351"/>
      <c r="IL126" s="345" t="str">
        <f t="shared" si="4868"/>
        <v/>
      </c>
      <c r="IM126" s="344"/>
      <c r="IN126" s="947" t="str">
        <f t="shared" si="4851"/>
        <v/>
      </c>
      <c r="IO126" s="352"/>
      <c r="IP126" s="72"/>
      <c r="IQ126" s="351"/>
      <c r="IR126" s="345" t="str">
        <f t="shared" si="4868"/>
        <v/>
      </c>
      <c r="IS126" s="344"/>
      <c r="IT126" s="947" t="str">
        <f t="shared" si="4852"/>
        <v/>
      </c>
      <c r="IU126" s="352"/>
      <c r="IV126" s="72"/>
      <c r="IW126" s="351"/>
      <c r="IX126" s="345" t="str">
        <f t="shared" si="4868"/>
        <v/>
      </c>
      <c r="IY126" s="344"/>
      <c r="IZ126" s="947" t="str">
        <f t="shared" si="4853"/>
        <v/>
      </c>
      <c r="JA126" s="352"/>
      <c r="JB126" s="72"/>
      <c r="JC126" s="351"/>
      <c r="JD126" s="345" t="str">
        <f t="shared" si="4868"/>
        <v/>
      </c>
      <c r="JE126" s="344"/>
      <c r="JF126" s="947" t="str">
        <f t="shared" si="4854"/>
        <v/>
      </c>
      <c r="JG126" s="352"/>
      <c r="JH126" s="72"/>
      <c r="JI126" s="351"/>
      <c r="JJ126" s="345" t="str">
        <f t="shared" si="4868"/>
        <v/>
      </c>
      <c r="JK126" s="344"/>
      <c r="JL126" s="947" t="str">
        <f t="shared" si="4855"/>
        <v/>
      </c>
      <c r="JM126" s="353"/>
      <c r="JO126" s="351"/>
      <c r="JP126" s="345" t="str">
        <f t="shared" si="4868"/>
        <v/>
      </c>
      <c r="JQ126" s="344"/>
      <c r="JR126" s="947" t="str">
        <f t="shared" si="4856"/>
        <v/>
      </c>
      <c r="JS126" s="353"/>
      <c r="JU126" s="351"/>
      <c r="JV126" s="345" t="str">
        <f t="shared" si="4868"/>
        <v/>
      </c>
      <c r="JW126" s="344"/>
      <c r="JX126" s="947" t="str">
        <f t="shared" si="4857"/>
        <v/>
      </c>
      <c r="JY126" s="353"/>
      <c r="KA126" s="351"/>
      <c r="KB126" s="345" t="str">
        <f t="shared" si="4869"/>
        <v/>
      </c>
      <c r="KC126" s="344"/>
      <c r="KD126" s="947" t="str">
        <f t="shared" si="4859"/>
        <v/>
      </c>
      <c r="KE126" s="353"/>
      <c r="KG126" s="351"/>
      <c r="KH126" s="345" t="str">
        <f t="shared" si="4869"/>
        <v/>
      </c>
      <c r="KI126" s="344"/>
      <c r="KJ126" s="947" t="str">
        <f t="shared" si="4860"/>
        <v/>
      </c>
      <c r="KK126" s="353"/>
      <c r="KM126" s="351"/>
      <c r="KN126" s="345" t="str">
        <f t="shared" si="4869"/>
        <v/>
      </c>
      <c r="KO126" s="344"/>
      <c r="KP126" s="947" t="str">
        <f t="shared" si="4861"/>
        <v/>
      </c>
      <c r="KQ126" s="353"/>
      <c r="KS126" s="351"/>
      <c r="KT126" s="345" t="str">
        <f t="shared" si="4869"/>
        <v/>
      </c>
      <c r="KU126" s="344"/>
      <c r="KV126" s="947" t="str">
        <f t="shared" si="4862"/>
        <v/>
      </c>
      <c r="KW126" s="353"/>
      <c r="KY126" s="351"/>
      <c r="KZ126" s="345" t="str">
        <f t="shared" si="4869"/>
        <v/>
      </c>
      <c r="LA126" s="344"/>
      <c r="LB126" s="947" t="str">
        <f t="shared" si="4863"/>
        <v/>
      </c>
      <c r="LC126" s="353"/>
    </row>
    <row r="127" spans="1:315" s="71" customFormat="1" x14ac:dyDescent="0.2">
      <c r="A127" s="62"/>
      <c r="B127" s="62"/>
      <c r="C127" s="62" t="str">
        <f t="shared" si="4864"/>
        <v/>
      </c>
      <c r="D127" s="62"/>
      <c r="E127" s="62"/>
      <c r="F127" s="62" t="s">
        <v>77</v>
      </c>
      <c r="G127" s="114"/>
      <c r="I127" s="71" t="s">
        <v>16</v>
      </c>
      <c r="K127" s="116"/>
      <c r="L127" s="901">
        <v>460000</v>
      </c>
      <c r="M127" s="937"/>
      <c r="N127" s="387"/>
      <c r="O127" s="388"/>
      <c r="P127" s="389"/>
      <c r="Q127" s="296"/>
      <c r="R127" s="345" t="str">
        <f t="shared" si="4808"/>
        <v/>
      </c>
      <c r="S127" s="572"/>
      <c r="T127" s="945">
        <f t="shared" si="4809"/>
        <v>0</v>
      </c>
      <c r="U127" s="350"/>
      <c r="V127" s="389"/>
      <c r="W127" s="296"/>
      <c r="X127" s="345" t="str">
        <f t="shared" si="4865"/>
        <v/>
      </c>
      <c r="Y127" s="572"/>
      <c r="Z127" s="945">
        <f t="shared" si="4811"/>
        <v>0</v>
      </c>
      <c r="AA127" s="350"/>
      <c r="AB127" s="389"/>
      <c r="AC127" s="296"/>
      <c r="AD127" s="345" t="str">
        <f t="shared" si="4865"/>
        <v/>
      </c>
      <c r="AE127" s="572"/>
      <c r="AF127" s="945">
        <f t="shared" si="4812"/>
        <v>0</v>
      </c>
      <c r="AG127" s="350"/>
      <c r="AH127" s="389"/>
      <c r="AI127" s="296"/>
      <c r="AJ127" s="345" t="str">
        <f t="shared" si="4865"/>
        <v/>
      </c>
      <c r="AK127" s="850"/>
      <c r="AL127" s="945" t="str">
        <f t="shared" si="4813"/>
        <v/>
      </c>
      <c r="AM127" s="350"/>
      <c r="AN127" s="389"/>
      <c r="AO127" s="296"/>
      <c r="AP127" s="345" t="str">
        <f t="shared" si="4865"/>
        <v/>
      </c>
      <c r="AQ127" s="850"/>
      <c r="AR127" s="945" t="str">
        <f t="shared" si="4814"/>
        <v/>
      </c>
      <c r="AS127" s="350"/>
      <c r="AT127" s="389"/>
      <c r="AU127" s="296"/>
      <c r="AV127" s="345" t="str">
        <f t="shared" si="4865"/>
        <v/>
      </c>
      <c r="AW127" s="850"/>
      <c r="AX127" s="945" t="str">
        <f t="shared" si="4815"/>
        <v/>
      </c>
      <c r="AY127" s="350"/>
      <c r="AZ127" s="389"/>
      <c r="BA127" s="296"/>
      <c r="BB127" s="345" t="str">
        <f t="shared" si="4865"/>
        <v/>
      </c>
      <c r="BC127" s="850"/>
      <c r="BD127" s="945" t="str">
        <f t="shared" si="4816"/>
        <v/>
      </c>
      <c r="BE127" s="350"/>
      <c r="BF127" s="389"/>
      <c r="BG127" s="296"/>
      <c r="BH127" s="345" t="str">
        <f t="shared" si="4865"/>
        <v/>
      </c>
      <c r="BI127" s="850"/>
      <c r="BJ127" s="945" t="str">
        <f t="shared" si="4817"/>
        <v/>
      </c>
      <c r="BK127" s="350"/>
      <c r="BL127" s="389"/>
      <c r="BM127" s="296"/>
      <c r="BN127" s="345" t="str">
        <f t="shared" si="4865"/>
        <v/>
      </c>
      <c r="BO127" s="850"/>
      <c r="BP127" s="945" t="str">
        <f t="shared" si="4818"/>
        <v/>
      </c>
      <c r="BQ127" s="350"/>
      <c r="BR127" s="389"/>
      <c r="BS127" s="296"/>
      <c r="BT127" s="345" t="str">
        <f t="shared" si="4865"/>
        <v/>
      </c>
      <c r="BU127" s="850"/>
      <c r="BV127" s="945" t="str">
        <f t="shared" si="4819"/>
        <v/>
      </c>
      <c r="BW127" s="350"/>
      <c r="BX127" s="72"/>
      <c r="BY127" s="351"/>
      <c r="BZ127" s="345" t="str">
        <f t="shared" si="4865"/>
        <v/>
      </c>
      <c r="CA127" s="344"/>
      <c r="CB127" s="947" t="str">
        <f t="shared" si="4820"/>
        <v/>
      </c>
      <c r="CC127" s="352"/>
      <c r="CD127" s="72"/>
      <c r="CE127" s="351"/>
      <c r="CF127" s="345" t="str">
        <f t="shared" si="4865"/>
        <v/>
      </c>
      <c r="CG127" s="344"/>
      <c r="CH127" s="947" t="str">
        <f t="shared" si="4821"/>
        <v/>
      </c>
      <c r="CI127" s="352"/>
      <c r="CJ127" s="72"/>
      <c r="CK127" s="351"/>
      <c r="CL127" s="345" t="str">
        <f t="shared" si="4866"/>
        <v/>
      </c>
      <c r="CM127" s="344"/>
      <c r="CN127" s="947" t="str">
        <f t="shared" si="4823"/>
        <v/>
      </c>
      <c r="CO127" s="352"/>
      <c r="CP127" s="72"/>
      <c r="CQ127" s="351"/>
      <c r="CR127" s="345" t="str">
        <f t="shared" si="4866"/>
        <v/>
      </c>
      <c r="CS127" s="344"/>
      <c r="CT127" s="947" t="str">
        <f t="shared" si="4824"/>
        <v/>
      </c>
      <c r="CU127" s="352"/>
      <c r="CV127" s="72"/>
      <c r="CW127" s="351"/>
      <c r="CX127" s="345" t="str">
        <f t="shared" si="4866"/>
        <v/>
      </c>
      <c r="CY127" s="344"/>
      <c r="CZ127" s="947" t="str">
        <f t="shared" si="4825"/>
        <v/>
      </c>
      <c r="DA127" s="352"/>
      <c r="DB127" s="72"/>
      <c r="DC127" s="351"/>
      <c r="DD127" s="345" t="str">
        <f t="shared" si="4866"/>
        <v/>
      </c>
      <c r="DE127" s="344"/>
      <c r="DF127" s="947" t="str">
        <f t="shared" si="4826"/>
        <v/>
      </c>
      <c r="DG127" s="352"/>
      <c r="DH127" s="72"/>
      <c r="DI127" s="351"/>
      <c r="DJ127" s="345" t="str">
        <f t="shared" si="4866"/>
        <v/>
      </c>
      <c r="DK127" s="344"/>
      <c r="DL127" s="947" t="str">
        <f t="shared" si="4827"/>
        <v/>
      </c>
      <c r="DM127" s="352"/>
      <c r="DN127" s="72"/>
      <c r="DO127" s="351"/>
      <c r="DP127" s="345" t="str">
        <f t="shared" si="4866"/>
        <v/>
      </c>
      <c r="DQ127" s="344"/>
      <c r="DR127" s="947" t="str">
        <f t="shared" si="4828"/>
        <v/>
      </c>
      <c r="DS127" s="352"/>
      <c r="DT127" s="72"/>
      <c r="DU127" s="351"/>
      <c r="DV127" s="345" t="str">
        <f t="shared" si="4866"/>
        <v/>
      </c>
      <c r="DW127" s="344"/>
      <c r="DX127" s="947" t="str">
        <f t="shared" si="4829"/>
        <v/>
      </c>
      <c r="DY127" s="352"/>
      <c r="DZ127" s="72"/>
      <c r="EA127" s="351"/>
      <c r="EB127" s="345" t="str">
        <f t="shared" si="4866"/>
        <v/>
      </c>
      <c r="EC127" s="344"/>
      <c r="ED127" s="947" t="str">
        <f t="shared" si="4830"/>
        <v/>
      </c>
      <c r="EE127" s="352"/>
      <c r="EF127" s="72"/>
      <c r="EG127" s="351"/>
      <c r="EH127" s="345" t="str">
        <f t="shared" si="4866"/>
        <v/>
      </c>
      <c r="EI127" s="344"/>
      <c r="EJ127" s="947" t="str">
        <f t="shared" si="4831"/>
        <v/>
      </c>
      <c r="EK127" s="352"/>
      <c r="EL127" s="72"/>
      <c r="EM127" s="351"/>
      <c r="EN127" s="345" t="str">
        <f t="shared" si="4866"/>
        <v/>
      </c>
      <c r="EO127" s="344"/>
      <c r="EP127" s="947" t="str">
        <f t="shared" si="4832"/>
        <v/>
      </c>
      <c r="EQ127" s="352"/>
      <c r="ER127" s="72"/>
      <c r="ES127" s="351"/>
      <c r="ET127" s="345" t="str">
        <f t="shared" si="4866"/>
        <v/>
      </c>
      <c r="EU127" s="344"/>
      <c r="EV127" s="947" t="str">
        <f t="shared" si="4833"/>
        <v/>
      </c>
      <c r="EW127" s="352"/>
      <c r="EX127" s="72"/>
      <c r="EY127" s="351"/>
      <c r="EZ127" s="345" t="str">
        <f t="shared" si="4867"/>
        <v/>
      </c>
      <c r="FA127" s="344"/>
      <c r="FB127" s="947" t="str">
        <f t="shared" si="4835"/>
        <v/>
      </c>
      <c r="FC127" s="352"/>
      <c r="FD127" s="72"/>
      <c r="FE127" s="351"/>
      <c r="FF127" s="345" t="str">
        <f t="shared" si="4867"/>
        <v/>
      </c>
      <c r="FG127" s="344"/>
      <c r="FH127" s="947" t="str">
        <f t="shared" si="4836"/>
        <v/>
      </c>
      <c r="FI127" s="352"/>
      <c r="FJ127" s="72"/>
      <c r="FK127" s="351"/>
      <c r="FL127" s="345" t="str">
        <f t="shared" si="4867"/>
        <v/>
      </c>
      <c r="FM127" s="344"/>
      <c r="FN127" s="947" t="str">
        <f t="shared" si="4837"/>
        <v/>
      </c>
      <c r="FO127" s="352"/>
      <c r="FP127" s="72"/>
      <c r="FQ127" s="351"/>
      <c r="FR127" s="345" t="str">
        <f t="shared" si="4867"/>
        <v/>
      </c>
      <c r="FS127" s="344"/>
      <c r="FT127" s="947" t="str">
        <f t="shared" si="4838"/>
        <v/>
      </c>
      <c r="FU127" s="352"/>
      <c r="FV127" s="72"/>
      <c r="FW127" s="351"/>
      <c r="FX127" s="345" t="str">
        <f t="shared" si="4867"/>
        <v/>
      </c>
      <c r="FY127" s="344"/>
      <c r="FZ127" s="947" t="str">
        <f t="shared" si="4839"/>
        <v/>
      </c>
      <c r="GA127" s="352"/>
      <c r="GB127" s="72"/>
      <c r="GC127" s="351"/>
      <c r="GD127" s="345" t="str">
        <f t="shared" si="4867"/>
        <v/>
      </c>
      <c r="GE127" s="344"/>
      <c r="GF127" s="947" t="str">
        <f t="shared" si="4840"/>
        <v/>
      </c>
      <c r="GG127" s="352"/>
      <c r="GH127" s="72"/>
      <c r="GI127" s="351"/>
      <c r="GJ127" s="345" t="str">
        <f t="shared" si="4867"/>
        <v/>
      </c>
      <c r="GK127" s="344"/>
      <c r="GL127" s="947" t="str">
        <f t="shared" si="4841"/>
        <v/>
      </c>
      <c r="GM127" s="352"/>
      <c r="GN127" s="72"/>
      <c r="GO127" s="351"/>
      <c r="GP127" s="345" t="str">
        <f t="shared" si="4867"/>
        <v/>
      </c>
      <c r="GQ127" s="344"/>
      <c r="GR127" s="947" t="str">
        <f t="shared" si="4842"/>
        <v/>
      </c>
      <c r="GS127" s="352"/>
      <c r="GT127" s="72"/>
      <c r="GU127" s="351"/>
      <c r="GV127" s="345" t="str">
        <f t="shared" si="4867"/>
        <v/>
      </c>
      <c r="GW127" s="344"/>
      <c r="GX127" s="947" t="str">
        <f t="shared" si="4843"/>
        <v/>
      </c>
      <c r="GY127" s="352"/>
      <c r="GZ127" s="72"/>
      <c r="HA127" s="351"/>
      <c r="HB127" s="345" t="str">
        <f t="shared" si="4867"/>
        <v/>
      </c>
      <c r="HC127" s="344"/>
      <c r="HD127" s="947" t="str">
        <f t="shared" si="4844"/>
        <v/>
      </c>
      <c r="HE127" s="352"/>
      <c r="HF127" s="72"/>
      <c r="HG127" s="351"/>
      <c r="HH127" s="345" t="str">
        <f t="shared" si="4867"/>
        <v/>
      </c>
      <c r="HI127" s="344"/>
      <c r="HJ127" s="947" t="str">
        <f t="shared" si="4845"/>
        <v/>
      </c>
      <c r="HK127" s="352"/>
      <c r="HL127" s="72"/>
      <c r="HM127" s="351"/>
      <c r="HN127" s="345" t="str">
        <f t="shared" si="4868"/>
        <v/>
      </c>
      <c r="HO127" s="344"/>
      <c r="HP127" s="947" t="str">
        <f t="shared" si="4847"/>
        <v/>
      </c>
      <c r="HQ127" s="352"/>
      <c r="HR127" s="72"/>
      <c r="HS127" s="351"/>
      <c r="HT127" s="345" t="str">
        <f t="shared" si="4868"/>
        <v/>
      </c>
      <c r="HU127" s="344"/>
      <c r="HV127" s="947" t="str">
        <f t="shared" si="4848"/>
        <v/>
      </c>
      <c r="HW127" s="352"/>
      <c r="HX127" s="72"/>
      <c r="HY127" s="351"/>
      <c r="HZ127" s="345" t="str">
        <f t="shared" si="4868"/>
        <v/>
      </c>
      <c r="IA127" s="344"/>
      <c r="IB127" s="947" t="str">
        <f t="shared" si="4849"/>
        <v/>
      </c>
      <c r="IC127" s="352"/>
      <c r="ID127" s="72"/>
      <c r="IE127" s="351"/>
      <c r="IF127" s="345" t="str">
        <f t="shared" si="4868"/>
        <v/>
      </c>
      <c r="IG127" s="344"/>
      <c r="IH127" s="947" t="str">
        <f t="shared" si="4850"/>
        <v/>
      </c>
      <c r="II127" s="352"/>
      <c r="IJ127" s="72"/>
      <c r="IK127" s="351"/>
      <c r="IL127" s="345" t="str">
        <f t="shared" si="4868"/>
        <v/>
      </c>
      <c r="IM127" s="344"/>
      <c r="IN127" s="947" t="str">
        <f t="shared" si="4851"/>
        <v/>
      </c>
      <c r="IO127" s="352"/>
      <c r="IP127" s="72"/>
      <c r="IQ127" s="351"/>
      <c r="IR127" s="345" t="str">
        <f t="shared" si="4868"/>
        <v/>
      </c>
      <c r="IS127" s="344"/>
      <c r="IT127" s="947" t="str">
        <f t="shared" si="4852"/>
        <v/>
      </c>
      <c r="IU127" s="352"/>
      <c r="IV127" s="72"/>
      <c r="IW127" s="351"/>
      <c r="IX127" s="345" t="str">
        <f t="shared" si="4868"/>
        <v/>
      </c>
      <c r="IY127" s="344"/>
      <c r="IZ127" s="947" t="str">
        <f t="shared" si="4853"/>
        <v/>
      </c>
      <c r="JA127" s="352"/>
      <c r="JB127" s="72"/>
      <c r="JC127" s="351"/>
      <c r="JD127" s="345" t="str">
        <f t="shared" si="4868"/>
        <v/>
      </c>
      <c r="JE127" s="344"/>
      <c r="JF127" s="947" t="str">
        <f t="shared" si="4854"/>
        <v/>
      </c>
      <c r="JG127" s="352"/>
      <c r="JH127" s="72"/>
      <c r="JI127" s="351"/>
      <c r="JJ127" s="345" t="str">
        <f t="shared" si="4868"/>
        <v/>
      </c>
      <c r="JK127" s="344"/>
      <c r="JL127" s="947" t="str">
        <f t="shared" si="4855"/>
        <v/>
      </c>
      <c r="JM127" s="353"/>
      <c r="JO127" s="351"/>
      <c r="JP127" s="345" t="str">
        <f t="shared" si="4868"/>
        <v/>
      </c>
      <c r="JQ127" s="344"/>
      <c r="JR127" s="947" t="str">
        <f t="shared" si="4856"/>
        <v/>
      </c>
      <c r="JS127" s="353"/>
      <c r="JU127" s="351"/>
      <c r="JV127" s="345" t="str">
        <f t="shared" si="4868"/>
        <v/>
      </c>
      <c r="JW127" s="344"/>
      <c r="JX127" s="947" t="str">
        <f t="shared" si="4857"/>
        <v/>
      </c>
      <c r="JY127" s="353"/>
      <c r="KA127" s="351"/>
      <c r="KB127" s="345" t="str">
        <f t="shared" si="4869"/>
        <v/>
      </c>
      <c r="KC127" s="344"/>
      <c r="KD127" s="947" t="str">
        <f t="shared" si="4859"/>
        <v/>
      </c>
      <c r="KE127" s="353"/>
      <c r="KG127" s="351"/>
      <c r="KH127" s="345" t="str">
        <f t="shared" si="4869"/>
        <v/>
      </c>
      <c r="KI127" s="344"/>
      <c r="KJ127" s="947" t="str">
        <f t="shared" si="4860"/>
        <v/>
      </c>
      <c r="KK127" s="353"/>
      <c r="KM127" s="351"/>
      <c r="KN127" s="345" t="str">
        <f t="shared" si="4869"/>
        <v/>
      </c>
      <c r="KO127" s="344"/>
      <c r="KP127" s="947" t="str">
        <f t="shared" si="4861"/>
        <v/>
      </c>
      <c r="KQ127" s="353"/>
      <c r="KS127" s="351"/>
      <c r="KT127" s="345" t="str">
        <f t="shared" si="4869"/>
        <v/>
      </c>
      <c r="KU127" s="344"/>
      <c r="KV127" s="947" t="str">
        <f t="shared" si="4862"/>
        <v/>
      </c>
      <c r="KW127" s="353"/>
      <c r="KY127" s="351"/>
      <c r="KZ127" s="345" t="str">
        <f t="shared" si="4869"/>
        <v/>
      </c>
      <c r="LA127" s="344"/>
      <c r="LB127" s="947" t="str">
        <f t="shared" si="4863"/>
        <v/>
      </c>
      <c r="LC127" s="353"/>
    </row>
    <row r="128" spans="1:315" s="71" customFormat="1" x14ac:dyDescent="0.2">
      <c r="A128" s="62"/>
      <c r="B128" s="62"/>
      <c r="C128" s="62" t="str">
        <f t="shared" si="4864"/>
        <v/>
      </c>
      <c r="D128" s="62"/>
      <c r="E128" s="62"/>
      <c r="F128" s="62" t="s">
        <v>77</v>
      </c>
      <c r="G128" s="114"/>
      <c r="I128" s="71" t="s">
        <v>16</v>
      </c>
      <c r="K128" s="116"/>
      <c r="L128" s="901">
        <v>460000</v>
      </c>
      <c r="M128" s="937"/>
      <c r="N128" s="387"/>
      <c r="O128" s="388"/>
      <c r="P128" s="389"/>
      <c r="Q128" s="296"/>
      <c r="R128" s="345" t="str">
        <f t="shared" si="4808"/>
        <v/>
      </c>
      <c r="S128" s="572"/>
      <c r="T128" s="945">
        <f t="shared" si="4809"/>
        <v>0</v>
      </c>
      <c r="U128" s="350"/>
      <c r="V128" s="389"/>
      <c r="W128" s="296"/>
      <c r="X128" s="345" t="str">
        <f t="shared" si="4865"/>
        <v/>
      </c>
      <c r="Y128" s="572"/>
      <c r="Z128" s="945">
        <f t="shared" si="4811"/>
        <v>0</v>
      </c>
      <c r="AA128" s="350"/>
      <c r="AB128" s="389"/>
      <c r="AC128" s="296"/>
      <c r="AD128" s="345" t="str">
        <f t="shared" si="4865"/>
        <v/>
      </c>
      <c r="AE128" s="572"/>
      <c r="AF128" s="945">
        <f t="shared" si="4812"/>
        <v>0</v>
      </c>
      <c r="AG128" s="350"/>
      <c r="AH128" s="389"/>
      <c r="AI128" s="296"/>
      <c r="AJ128" s="345" t="str">
        <f t="shared" si="4865"/>
        <v/>
      </c>
      <c r="AK128" s="850"/>
      <c r="AL128" s="945" t="str">
        <f t="shared" si="4813"/>
        <v/>
      </c>
      <c r="AM128" s="350"/>
      <c r="AN128" s="389"/>
      <c r="AO128" s="296"/>
      <c r="AP128" s="345" t="str">
        <f t="shared" si="4865"/>
        <v/>
      </c>
      <c r="AQ128" s="850"/>
      <c r="AR128" s="945" t="str">
        <f t="shared" si="4814"/>
        <v/>
      </c>
      <c r="AS128" s="350"/>
      <c r="AT128" s="389"/>
      <c r="AU128" s="296"/>
      <c r="AV128" s="345" t="str">
        <f t="shared" si="4865"/>
        <v/>
      </c>
      <c r="AW128" s="850"/>
      <c r="AX128" s="945" t="str">
        <f t="shared" si="4815"/>
        <v/>
      </c>
      <c r="AY128" s="350"/>
      <c r="AZ128" s="389"/>
      <c r="BA128" s="296"/>
      <c r="BB128" s="345" t="str">
        <f t="shared" si="4865"/>
        <v/>
      </c>
      <c r="BC128" s="850"/>
      <c r="BD128" s="945" t="str">
        <f t="shared" si="4816"/>
        <v/>
      </c>
      <c r="BE128" s="350"/>
      <c r="BF128" s="389"/>
      <c r="BG128" s="296"/>
      <c r="BH128" s="345" t="str">
        <f t="shared" si="4865"/>
        <v/>
      </c>
      <c r="BI128" s="850"/>
      <c r="BJ128" s="945" t="str">
        <f t="shared" si="4817"/>
        <v/>
      </c>
      <c r="BK128" s="350"/>
      <c r="BL128" s="389"/>
      <c r="BM128" s="296"/>
      <c r="BN128" s="345" t="str">
        <f t="shared" si="4865"/>
        <v/>
      </c>
      <c r="BO128" s="850"/>
      <c r="BP128" s="945" t="str">
        <f t="shared" si="4818"/>
        <v/>
      </c>
      <c r="BQ128" s="350"/>
      <c r="BR128" s="389"/>
      <c r="BS128" s="296"/>
      <c r="BT128" s="345" t="str">
        <f t="shared" si="4865"/>
        <v/>
      </c>
      <c r="BU128" s="850"/>
      <c r="BV128" s="945" t="str">
        <f t="shared" si="4819"/>
        <v/>
      </c>
      <c r="BW128" s="350"/>
      <c r="BX128" s="72"/>
      <c r="BY128" s="351"/>
      <c r="BZ128" s="345" t="str">
        <f t="shared" si="4865"/>
        <v/>
      </c>
      <c r="CA128" s="344"/>
      <c r="CB128" s="947" t="str">
        <f t="shared" si="4820"/>
        <v/>
      </c>
      <c r="CC128" s="352"/>
      <c r="CD128" s="72"/>
      <c r="CE128" s="351"/>
      <c r="CF128" s="345" t="str">
        <f t="shared" si="4865"/>
        <v/>
      </c>
      <c r="CG128" s="344"/>
      <c r="CH128" s="947" t="str">
        <f t="shared" si="4821"/>
        <v/>
      </c>
      <c r="CI128" s="352"/>
      <c r="CJ128" s="72"/>
      <c r="CK128" s="351"/>
      <c r="CL128" s="345" t="str">
        <f t="shared" si="4866"/>
        <v/>
      </c>
      <c r="CM128" s="344"/>
      <c r="CN128" s="947" t="str">
        <f t="shared" si="4823"/>
        <v/>
      </c>
      <c r="CO128" s="352"/>
      <c r="CP128" s="72"/>
      <c r="CQ128" s="351"/>
      <c r="CR128" s="345" t="str">
        <f t="shared" si="4866"/>
        <v/>
      </c>
      <c r="CS128" s="344"/>
      <c r="CT128" s="947" t="str">
        <f t="shared" si="4824"/>
        <v/>
      </c>
      <c r="CU128" s="352"/>
      <c r="CV128" s="72"/>
      <c r="CW128" s="351"/>
      <c r="CX128" s="345" t="str">
        <f t="shared" si="4866"/>
        <v/>
      </c>
      <c r="CY128" s="344"/>
      <c r="CZ128" s="947" t="str">
        <f t="shared" si="4825"/>
        <v/>
      </c>
      <c r="DA128" s="352"/>
      <c r="DB128" s="72"/>
      <c r="DC128" s="351"/>
      <c r="DD128" s="345" t="str">
        <f t="shared" si="4866"/>
        <v/>
      </c>
      <c r="DE128" s="344"/>
      <c r="DF128" s="947" t="str">
        <f t="shared" si="4826"/>
        <v/>
      </c>
      <c r="DG128" s="352"/>
      <c r="DH128" s="72"/>
      <c r="DI128" s="351"/>
      <c r="DJ128" s="345" t="str">
        <f t="shared" si="4866"/>
        <v/>
      </c>
      <c r="DK128" s="344"/>
      <c r="DL128" s="947" t="str">
        <f t="shared" si="4827"/>
        <v/>
      </c>
      <c r="DM128" s="352"/>
      <c r="DN128" s="72"/>
      <c r="DO128" s="351"/>
      <c r="DP128" s="345" t="str">
        <f t="shared" si="4866"/>
        <v/>
      </c>
      <c r="DQ128" s="344"/>
      <c r="DR128" s="947" t="str">
        <f t="shared" si="4828"/>
        <v/>
      </c>
      <c r="DS128" s="352"/>
      <c r="DT128" s="72"/>
      <c r="DU128" s="351"/>
      <c r="DV128" s="345" t="str">
        <f t="shared" si="4866"/>
        <v/>
      </c>
      <c r="DW128" s="344"/>
      <c r="DX128" s="947" t="str">
        <f t="shared" si="4829"/>
        <v/>
      </c>
      <c r="DY128" s="352"/>
      <c r="DZ128" s="72"/>
      <c r="EA128" s="351"/>
      <c r="EB128" s="345" t="str">
        <f t="shared" si="4866"/>
        <v/>
      </c>
      <c r="EC128" s="344"/>
      <c r="ED128" s="947" t="str">
        <f t="shared" si="4830"/>
        <v/>
      </c>
      <c r="EE128" s="352"/>
      <c r="EF128" s="72"/>
      <c r="EG128" s="351"/>
      <c r="EH128" s="345" t="str">
        <f t="shared" si="4866"/>
        <v/>
      </c>
      <c r="EI128" s="344"/>
      <c r="EJ128" s="947" t="str">
        <f t="shared" si="4831"/>
        <v/>
      </c>
      <c r="EK128" s="352"/>
      <c r="EL128" s="72"/>
      <c r="EM128" s="351"/>
      <c r="EN128" s="345" t="str">
        <f t="shared" si="4866"/>
        <v/>
      </c>
      <c r="EO128" s="344"/>
      <c r="EP128" s="947" t="str">
        <f t="shared" si="4832"/>
        <v/>
      </c>
      <c r="EQ128" s="352"/>
      <c r="ER128" s="72"/>
      <c r="ES128" s="351"/>
      <c r="ET128" s="345" t="str">
        <f t="shared" si="4866"/>
        <v/>
      </c>
      <c r="EU128" s="344"/>
      <c r="EV128" s="947" t="str">
        <f t="shared" si="4833"/>
        <v/>
      </c>
      <c r="EW128" s="352"/>
      <c r="EX128" s="72"/>
      <c r="EY128" s="351"/>
      <c r="EZ128" s="345" t="str">
        <f t="shared" si="4867"/>
        <v/>
      </c>
      <c r="FA128" s="344"/>
      <c r="FB128" s="947" t="str">
        <f t="shared" si="4835"/>
        <v/>
      </c>
      <c r="FC128" s="352"/>
      <c r="FD128" s="72"/>
      <c r="FE128" s="351"/>
      <c r="FF128" s="345" t="str">
        <f t="shared" si="4867"/>
        <v/>
      </c>
      <c r="FG128" s="344"/>
      <c r="FH128" s="947" t="str">
        <f t="shared" si="4836"/>
        <v/>
      </c>
      <c r="FI128" s="352"/>
      <c r="FJ128" s="72"/>
      <c r="FK128" s="351"/>
      <c r="FL128" s="345" t="str">
        <f t="shared" si="4867"/>
        <v/>
      </c>
      <c r="FM128" s="344"/>
      <c r="FN128" s="947" t="str">
        <f t="shared" si="4837"/>
        <v/>
      </c>
      <c r="FO128" s="352"/>
      <c r="FP128" s="72"/>
      <c r="FQ128" s="351"/>
      <c r="FR128" s="345" t="str">
        <f t="shared" si="4867"/>
        <v/>
      </c>
      <c r="FS128" s="344"/>
      <c r="FT128" s="947" t="str">
        <f t="shared" si="4838"/>
        <v/>
      </c>
      <c r="FU128" s="352"/>
      <c r="FV128" s="72"/>
      <c r="FW128" s="351"/>
      <c r="FX128" s="345" t="str">
        <f t="shared" si="4867"/>
        <v/>
      </c>
      <c r="FY128" s="344"/>
      <c r="FZ128" s="947" t="str">
        <f t="shared" si="4839"/>
        <v/>
      </c>
      <c r="GA128" s="352"/>
      <c r="GB128" s="72"/>
      <c r="GC128" s="351"/>
      <c r="GD128" s="345" t="str">
        <f t="shared" si="4867"/>
        <v/>
      </c>
      <c r="GE128" s="344"/>
      <c r="GF128" s="947" t="str">
        <f t="shared" si="4840"/>
        <v/>
      </c>
      <c r="GG128" s="352"/>
      <c r="GH128" s="72"/>
      <c r="GI128" s="351"/>
      <c r="GJ128" s="345" t="str">
        <f t="shared" si="4867"/>
        <v/>
      </c>
      <c r="GK128" s="344"/>
      <c r="GL128" s="947" t="str">
        <f t="shared" si="4841"/>
        <v/>
      </c>
      <c r="GM128" s="352"/>
      <c r="GN128" s="72"/>
      <c r="GO128" s="351"/>
      <c r="GP128" s="345" t="str">
        <f t="shared" si="4867"/>
        <v/>
      </c>
      <c r="GQ128" s="344"/>
      <c r="GR128" s="947" t="str">
        <f t="shared" si="4842"/>
        <v/>
      </c>
      <c r="GS128" s="352"/>
      <c r="GT128" s="72"/>
      <c r="GU128" s="351"/>
      <c r="GV128" s="345" t="str">
        <f t="shared" si="4867"/>
        <v/>
      </c>
      <c r="GW128" s="344"/>
      <c r="GX128" s="947" t="str">
        <f t="shared" si="4843"/>
        <v/>
      </c>
      <c r="GY128" s="352"/>
      <c r="GZ128" s="72"/>
      <c r="HA128" s="351"/>
      <c r="HB128" s="345" t="str">
        <f t="shared" si="4867"/>
        <v/>
      </c>
      <c r="HC128" s="344"/>
      <c r="HD128" s="947" t="str">
        <f t="shared" si="4844"/>
        <v/>
      </c>
      <c r="HE128" s="352"/>
      <c r="HF128" s="72"/>
      <c r="HG128" s="351"/>
      <c r="HH128" s="345" t="str">
        <f t="shared" si="4867"/>
        <v/>
      </c>
      <c r="HI128" s="344"/>
      <c r="HJ128" s="947" t="str">
        <f t="shared" si="4845"/>
        <v/>
      </c>
      <c r="HK128" s="352"/>
      <c r="HL128" s="72"/>
      <c r="HM128" s="351"/>
      <c r="HN128" s="345" t="str">
        <f t="shared" si="4868"/>
        <v/>
      </c>
      <c r="HO128" s="344"/>
      <c r="HP128" s="947" t="str">
        <f t="shared" si="4847"/>
        <v/>
      </c>
      <c r="HQ128" s="352"/>
      <c r="HR128" s="72"/>
      <c r="HS128" s="351"/>
      <c r="HT128" s="345" t="str">
        <f t="shared" si="4868"/>
        <v/>
      </c>
      <c r="HU128" s="344"/>
      <c r="HV128" s="947" t="str">
        <f t="shared" si="4848"/>
        <v/>
      </c>
      <c r="HW128" s="352"/>
      <c r="HX128" s="72"/>
      <c r="HY128" s="351"/>
      <c r="HZ128" s="345" t="str">
        <f t="shared" si="4868"/>
        <v/>
      </c>
      <c r="IA128" s="344"/>
      <c r="IB128" s="947" t="str">
        <f t="shared" si="4849"/>
        <v/>
      </c>
      <c r="IC128" s="352"/>
      <c r="ID128" s="72"/>
      <c r="IE128" s="351"/>
      <c r="IF128" s="345" t="str">
        <f t="shared" si="4868"/>
        <v/>
      </c>
      <c r="IG128" s="344"/>
      <c r="IH128" s="947" t="str">
        <f t="shared" si="4850"/>
        <v/>
      </c>
      <c r="II128" s="352"/>
      <c r="IJ128" s="72"/>
      <c r="IK128" s="351"/>
      <c r="IL128" s="345" t="str">
        <f t="shared" si="4868"/>
        <v/>
      </c>
      <c r="IM128" s="344"/>
      <c r="IN128" s="947" t="str">
        <f t="shared" si="4851"/>
        <v/>
      </c>
      <c r="IO128" s="352"/>
      <c r="IP128" s="72"/>
      <c r="IQ128" s="351"/>
      <c r="IR128" s="345" t="str">
        <f t="shared" si="4868"/>
        <v/>
      </c>
      <c r="IS128" s="344"/>
      <c r="IT128" s="947" t="str">
        <f t="shared" si="4852"/>
        <v/>
      </c>
      <c r="IU128" s="352"/>
      <c r="IV128" s="72"/>
      <c r="IW128" s="351"/>
      <c r="IX128" s="345" t="str">
        <f t="shared" si="4868"/>
        <v/>
      </c>
      <c r="IY128" s="344"/>
      <c r="IZ128" s="947" t="str">
        <f t="shared" si="4853"/>
        <v/>
      </c>
      <c r="JA128" s="352"/>
      <c r="JB128" s="72"/>
      <c r="JC128" s="351"/>
      <c r="JD128" s="345" t="str">
        <f t="shared" si="4868"/>
        <v/>
      </c>
      <c r="JE128" s="344"/>
      <c r="JF128" s="947" t="str">
        <f t="shared" si="4854"/>
        <v/>
      </c>
      <c r="JG128" s="352"/>
      <c r="JH128" s="72"/>
      <c r="JI128" s="351"/>
      <c r="JJ128" s="345" t="str">
        <f t="shared" si="4868"/>
        <v/>
      </c>
      <c r="JK128" s="344"/>
      <c r="JL128" s="947" t="str">
        <f t="shared" si="4855"/>
        <v/>
      </c>
      <c r="JM128" s="353"/>
      <c r="JO128" s="351"/>
      <c r="JP128" s="345" t="str">
        <f t="shared" si="4868"/>
        <v/>
      </c>
      <c r="JQ128" s="344"/>
      <c r="JR128" s="947" t="str">
        <f t="shared" si="4856"/>
        <v/>
      </c>
      <c r="JS128" s="353"/>
      <c r="JU128" s="351"/>
      <c r="JV128" s="345" t="str">
        <f t="shared" si="4868"/>
        <v/>
      </c>
      <c r="JW128" s="344"/>
      <c r="JX128" s="947" t="str">
        <f t="shared" si="4857"/>
        <v/>
      </c>
      <c r="JY128" s="353"/>
      <c r="KA128" s="351"/>
      <c r="KB128" s="345" t="str">
        <f t="shared" si="4869"/>
        <v/>
      </c>
      <c r="KC128" s="344"/>
      <c r="KD128" s="947" t="str">
        <f t="shared" si="4859"/>
        <v/>
      </c>
      <c r="KE128" s="353"/>
      <c r="KG128" s="351"/>
      <c r="KH128" s="345" t="str">
        <f t="shared" si="4869"/>
        <v/>
      </c>
      <c r="KI128" s="344"/>
      <c r="KJ128" s="947" t="str">
        <f t="shared" si="4860"/>
        <v/>
      </c>
      <c r="KK128" s="353"/>
      <c r="KM128" s="351"/>
      <c r="KN128" s="345" t="str">
        <f t="shared" si="4869"/>
        <v/>
      </c>
      <c r="KO128" s="344"/>
      <c r="KP128" s="947" t="str">
        <f t="shared" si="4861"/>
        <v/>
      </c>
      <c r="KQ128" s="353"/>
      <c r="KS128" s="351"/>
      <c r="KT128" s="345" t="str">
        <f t="shared" si="4869"/>
        <v/>
      </c>
      <c r="KU128" s="344"/>
      <c r="KV128" s="947" t="str">
        <f t="shared" si="4862"/>
        <v/>
      </c>
      <c r="KW128" s="353"/>
      <c r="KY128" s="351"/>
      <c r="KZ128" s="345" t="str">
        <f t="shared" si="4869"/>
        <v/>
      </c>
      <c r="LA128" s="344"/>
      <c r="LB128" s="947" t="str">
        <f t="shared" si="4863"/>
        <v/>
      </c>
      <c r="LC128" s="353"/>
    </row>
    <row r="129" spans="1:315" s="71" customFormat="1" x14ac:dyDescent="0.2">
      <c r="A129" s="62"/>
      <c r="B129" s="62"/>
      <c r="C129" s="62" t="str">
        <f t="shared" si="4864"/>
        <v/>
      </c>
      <c r="D129" s="62"/>
      <c r="E129" s="62"/>
      <c r="F129" s="62" t="s">
        <v>77</v>
      </c>
      <c r="G129" s="114"/>
      <c r="I129" s="71" t="s">
        <v>16</v>
      </c>
      <c r="K129" s="116"/>
      <c r="L129" s="901">
        <v>460000</v>
      </c>
      <c r="M129" s="937"/>
      <c r="N129" s="387"/>
      <c r="O129" s="388"/>
      <c r="P129" s="389"/>
      <c r="Q129" s="296"/>
      <c r="R129" s="345" t="str">
        <f t="shared" si="4808"/>
        <v/>
      </c>
      <c r="S129" s="572"/>
      <c r="T129" s="945">
        <f t="shared" si="4809"/>
        <v>0</v>
      </c>
      <c r="U129" s="350"/>
      <c r="V129" s="389"/>
      <c r="W129" s="296"/>
      <c r="X129" s="345" t="str">
        <f t="shared" si="4865"/>
        <v/>
      </c>
      <c r="Y129" s="572"/>
      <c r="Z129" s="945">
        <f t="shared" si="4811"/>
        <v>0</v>
      </c>
      <c r="AA129" s="350"/>
      <c r="AB129" s="389"/>
      <c r="AC129" s="296"/>
      <c r="AD129" s="345" t="str">
        <f t="shared" si="4865"/>
        <v/>
      </c>
      <c r="AE129" s="572"/>
      <c r="AF129" s="945">
        <f t="shared" si="4812"/>
        <v>0</v>
      </c>
      <c r="AG129" s="350"/>
      <c r="AH129" s="389"/>
      <c r="AI129" s="296"/>
      <c r="AJ129" s="345" t="str">
        <f t="shared" si="4865"/>
        <v/>
      </c>
      <c r="AK129" s="850"/>
      <c r="AL129" s="945" t="str">
        <f t="shared" si="4813"/>
        <v/>
      </c>
      <c r="AM129" s="350"/>
      <c r="AN129" s="389"/>
      <c r="AO129" s="296"/>
      <c r="AP129" s="345" t="str">
        <f t="shared" si="4865"/>
        <v/>
      </c>
      <c r="AQ129" s="850"/>
      <c r="AR129" s="945" t="str">
        <f t="shared" si="4814"/>
        <v/>
      </c>
      <c r="AS129" s="350"/>
      <c r="AT129" s="389"/>
      <c r="AU129" s="296"/>
      <c r="AV129" s="345" t="str">
        <f t="shared" si="4865"/>
        <v/>
      </c>
      <c r="AW129" s="850"/>
      <c r="AX129" s="945" t="str">
        <f t="shared" si="4815"/>
        <v/>
      </c>
      <c r="AY129" s="350"/>
      <c r="AZ129" s="389"/>
      <c r="BA129" s="296"/>
      <c r="BB129" s="345" t="str">
        <f t="shared" si="4865"/>
        <v/>
      </c>
      <c r="BC129" s="850"/>
      <c r="BD129" s="945" t="str">
        <f t="shared" si="4816"/>
        <v/>
      </c>
      <c r="BE129" s="350"/>
      <c r="BF129" s="389"/>
      <c r="BG129" s="296"/>
      <c r="BH129" s="345" t="str">
        <f t="shared" si="4865"/>
        <v/>
      </c>
      <c r="BI129" s="850"/>
      <c r="BJ129" s="945" t="str">
        <f t="shared" si="4817"/>
        <v/>
      </c>
      <c r="BK129" s="350"/>
      <c r="BL129" s="389"/>
      <c r="BM129" s="296"/>
      <c r="BN129" s="345" t="str">
        <f t="shared" si="4865"/>
        <v/>
      </c>
      <c r="BO129" s="850"/>
      <c r="BP129" s="945" t="str">
        <f t="shared" si="4818"/>
        <v/>
      </c>
      <c r="BQ129" s="350"/>
      <c r="BR129" s="389"/>
      <c r="BS129" s="296"/>
      <c r="BT129" s="345" t="str">
        <f t="shared" si="4865"/>
        <v/>
      </c>
      <c r="BU129" s="850"/>
      <c r="BV129" s="945" t="str">
        <f t="shared" si="4819"/>
        <v/>
      </c>
      <c r="BW129" s="350"/>
      <c r="BX129" s="72"/>
      <c r="BY129" s="351"/>
      <c r="BZ129" s="345" t="str">
        <f t="shared" si="4865"/>
        <v/>
      </c>
      <c r="CA129" s="344"/>
      <c r="CB129" s="947" t="str">
        <f t="shared" si="4820"/>
        <v/>
      </c>
      <c r="CC129" s="352"/>
      <c r="CD129" s="72"/>
      <c r="CE129" s="351"/>
      <c r="CF129" s="345" t="str">
        <f t="shared" si="4865"/>
        <v/>
      </c>
      <c r="CG129" s="344"/>
      <c r="CH129" s="947" t="str">
        <f t="shared" si="4821"/>
        <v/>
      </c>
      <c r="CI129" s="352"/>
      <c r="CJ129" s="72"/>
      <c r="CK129" s="351"/>
      <c r="CL129" s="345" t="str">
        <f t="shared" si="4866"/>
        <v/>
      </c>
      <c r="CM129" s="344"/>
      <c r="CN129" s="947" t="str">
        <f t="shared" si="4823"/>
        <v/>
      </c>
      <c r="CO129" s="352"/>
      <c r="CP129" s="72"/>
      <c r="CQ129" s="351"/>
      <c r="CR129" s="345" t="str">
        <f t="shared" si="4866"/>
        <v/>
      </c>
      <c r="CS129" s="344"/>
      <c r="CT129" s="947" t="str">
        <f t="shared" si="4824"/>
        <v/>
      </c>
      <c r="CU129" s="352"/>
      <c r="CV129" s="72"/>
      <c r="CW129" s="351"/>
      <c r="CX129" s="345" t="str">
        <f t="shared" si="4866"/>
        <v/>
      </c>
      <c r="CY129" s="344"/>
      <c r="CZ129" s="947" t="str">
        <f t="shared" si="4825"/>
        <v/>
      </c>
      <c r="DA129" s="352"/>
      <c r="DB129" s="72"/>
      <c r="DC129" s="351"/>
      <c r="DD129" s="345" t="str">
        <f t="shared" si="4866"/>
        <v/>
      </c>
      <c r="DE129" s="344"/>
      <c r="DF129" s="947" t="str">
        <f t="shared" si="4826"/>
        <v/>
      </c>
      <c r="DG129" s="352"/>
      <c r="DH129" s="72"/>
      <c r="DI129" s="351"/>
      <c r="DJ129" s="345" t="str">
        <f t="shared" si="4866"/>
        <v/>
      </c>
      <c r="DK129" s="344"/>
      <c r="DL129" s="947" t="str">
        <f t="shared" si="4827"/>
        <v/>
      </c>
      <c r="DM129" s="352"/>
      <c r="DN129" s="72"/>
      <c r="DO129" s="351"/>
      <c r="DP129" s="345" t="str">
        <f t="shared" si="4866"/>
        <v/>
      </c>
      <c r="DQ129" s="344"/>
      <c r="DR129" s="947" t="str">
        <f t="shared" si="4828"/>
        <v/>
      </c>
      <c r="DS129" s="352"/>
      <c r="DT129" s="72"/>
      <c r="DU129" s="351"/>
      <c r="DV129" s="345" t="str">
        <f t="shared" si="4866"/>
        <v/>
      </c>
      <c r="DW129" s="344"/>
      <c r="DX129" s="947" t="str">
        <f t="shared" si="4829"/>
        <v/>
      </c>
      <c r="DY129" s="352"/>
      <c r="DZ129" s="72"/>
      <c r="EA129" s="351"/>
      <c r="EB129" s="345" t="str">
        <f t="shared" si="4866"/>
        <v/>
      </c>
      <c r="EC129" s="344"/>
      <c r="ED129" s="947" t="str">
        <f t="shared" si="4830"/>
        <v/>
      </c>
      <c r="EE129" s="352"/>
      <c r="EF129" s="72"/>
      <c r="EG129" s="351"/>
      <c r="EH129" s="345" t="str">
        <f t="shared" si="4866"/>
        <v/>
      </c>
      <c r="EI129" s="344"/>
      <c r="EJ129" s="947" t="str">
        <f t="shared" si="4831"/>
        <v/>
      </c>
      <c r="EK129" s="352"/>
      <c r="EL129" s="72"/>
      <c r="EM129" s="351"/>
      <c r="EN129" s="345" t="str">
        <f t="shared" si="4866"/>
        <v/>
      </c>
      <c r="EO129" s="344"/>
      <c r="EP129" s="947" t="str">
        <f t="shared" si="4832"/>
        <v/>
      </c>
      <c r="EQ129" s="352"/>
      <c r="ER129" s="72"/>
      <c r="ES129" s="351"/>
      <c r="ET129" s="345" t="str">
        <f t="shared" si="4866"/>
        <v/>
      </c>
      <c r="EU129" s="344"/>
      <c r="EV129" s="947" t="str">
        <f t="shared" si="4833"/>
        <v/>
      </c>
      <c r="EW129" s="352"/>
      <c r="EX129" s="72"/>
      <c r="EY129" s="351"/>
      <c r="EZ129" s="345" t="str">
        <f t="shared" si="4867"/>
        <v/>
      </c>
      <c r="FA129" s="344"/>
      <c r="FB129" s="947" t="str">
        <f t="shared" si="4835"/>
        <v/>
      </c>
      <c r="FC129" s="352"/>
      <c r="FD129" s="72"/>
      <c r="FE129" s="351"/>
      <c r="FF129" s="345" t="str">
        <f t="shared" si="4867"/>
        <v/>
      </c>
      <c r="FG129" s="344"/>
      <c r="FH129" s="947" t="str">
        <f t="shared" si="4836"/>
        <v/>
      </c>
      <c r="FI129" s="352"/>
      <c r="FJ129" s="72"/>
      <c r="FK129" s="351"/>
      <c r="FL129" s="345" t="str">
        <f t="shared" si="4867"/>
        <v/>
      </c>
      <c r="FM129" s="344"/>
      <c r="FN129" s="947" t="str">
        <f t="shared" si="4837"/>
        <v/>
      </c>
      <c r="FO129" s="352"/>
      <c r="FP129" s="72"/>
      <c r="FQ129" s="351"/>
      <c r="FR129" s="345" t="str">
        <f t="shared" si="4867"/>
        <v/>
      </c>
      <c r="FS129" s="344"/>
      <c r="FT129" s="947" t="str">
        <f t="shared" si="4838"/>
        <v/>
      </c>
      <c r="FU129" s="352"/>
      <c r="FV129" s="72"/>
      <c r="FW129" s="351"/>
      <c r="FX129" s="345" t="str">
        <f t="shared" si="4867"/>
        <v/>
      </c>
      <c r="FY129" s="344"/>
      <c r="FZ129" s="947" t="str">
        <f t="shared" si="4839"/>
        <v/>
      </c>
      <c r="GA129" s="352"/>
      <c r="GB129" s="72"/>
      <c r="GC129" s="351"/>
      <c r="GD129" s="345" t="str">
        <f t="shared" si="4867"/>
        <v/>
      </c>
      <c r="GE129" s="344"/>
      <c r="GF129" s="947" t="str">
        <f t="shared" si="4840"/>
        <v/>
      </c>
      <c r="GG129" s="352"/>
      <c r="GH129" s="72"/>
      <c r="GI129" s="351"/>
      <c r="GJ129" s="345" t="str">
        <f t="shared" si="4867"/>
        <v/>
      </c>
      <c r="GK129" s="344"/>
      <c r="GL129" s="947" t="str">
        <f t="shared" si="4841"/>
        <v/>
      </c>
      <c r="GM129" s="352"/>
      <c r="GN129" s="72"/>
      <c r="GO129" s="351"/>
      <c r="GP129" s="345" t="str">
        <f t="shared" si="4867"/>
        <v/>
      </c>
      <c r="GQ129" s="344"/>
      <c r="GR129" s="947" t="str">
        <f t="shared" si="4842"/>
        <v/>
      </c>
      <c r="GS129" s="352"/>
      <c r="GT129" s="72"/>
      <c r="GU129" s="351"/>
      <c r="GV129" s="345" t="str">
        <f t="shared" si="4867"/>
        <v/>
      </c>
      <c r="GW129" s="344"/>
      <c r="GX129" s="947" t="str">
        <f t="shared" si="4843"/>
        <v/>
      </c>
      <c r="GY129" s="352"/>
      <c r="GZ129" s="72"/>
      <c r="HA129" s="351"/>
      <c r="HB129" s="345" t="str">
        <f t="shared" si="4867"/>
        <v/>
      </c>
      <c r="HC129" s="344"/>
      <c r="HD129" s="947" t="str">
        <f t="shared" si="4844"/>
        <v/>
      </c>
      <c r="HE129" s="352"/>
      <c r="HF129" s="72"/>
      <c r="HG129" s="351"/>
      <c r="HH129" s="345" t="str">
        <f t="shared" si="4867"/>
        <v/>
      </c>
      <c r="HI129" s="344"/>
      <c r="HJ129" s="947" t="str">
        <f t="shared" si="4845"/>
        <v/>
      </c>
      <c r="HK129" s="352"/>
      <c r="HL129" s="72"/>
      <c r="HM129" s="351"/>
      <c r="HN129" s="345" t="str">
        <f t="shared" si="4868"/>
        <v/>
      </c>
      <c r="HO129" s="344"/>
      <c r="HP129" s="947" t="str">
        <f t="shared" si="4847"/>
        <v/>
      </c>
      <c r="HQ129" s="352"/>
      <c r="HR129" s="72"/>
      <c r="HS129" s="351"/>
      <c r="HT129" s="345" t="str">
        <f t="shared" si="4868"/>
        <v/>
      </c>
      <c r="HU129" s="344"/>
      <c r="HV129" s="947" t="str">
        <f t="shared" si="4848"/>
        <v/>
      </c>
      <c r="HW129" s="352"/>
      <c r="HX129" s="72"/>
      <c r="HY129" s="351"/>
      <c r="HZ129" s="345" t="str">
        <f t="shared" si="4868"/>
        <v/>
      </c>
      <c r="IA129" s="344"/>
      <c r="IB129" s="947" t="str">
        <f t="shared" si="4849"/>
        <v/>
      </c>
      <c r="IC129" s="352"/>
      <c r="ID129" s="72"/>
      <c r="IE129" s="351"/>
      <c r="IF129" s="345" t="str">
        <f t="shared" si="4868"/>
        <v/>
      </c>
      <c r="IG129" s="344"/>
      <c r="IH129" s="947" t="str">
        <f t="shared" si="4850"/>
        <v/>
      </c>
      <c r="II129" s="352"/>
      <c r="IJ129" s="72"/>
      <c r="IK129" s="351"/>
      <c r="IL129" s="345" t="str">
        <f t="shared" si="4868"/>
        <v/>
      </c>
      <c r="IM129" s="344"/>
      <c r="IN129" s="947" t="str">
        <f t="shared" si="4851"/>
        <v/>
      </c>
      <c r="IO129" s="352"/>
      <c r="IP129" s="72"/>
      <c r="IQ129" s="351"/>
      <c r="IR129" s="345" t="str">
        <f t="shared" si="4868"/>
        <v/>
      </c>
      <c r="IS129" s="344"/>
      <c r="IT129" s="947" t="str">
        <f t="shared" si="4852"/>
        <v/>
      </c>
      <c r="IU129" s="352"/>
      <c r="IV129" s="72"/>
      <c r="IW129" s="351"/>
      <c r="IX129" s="345" t="str">
        <f t="shared" si="4868"/>
        <v/>
      </c>
      <c r="IY129" s="344"/>
      <c r="IZ129" s="947" t="str">
        <f t="shared" si="4853"/>
        <v/>
      </c>
      <c r="JA129" s="352"/>
      <c r="JB129" s="72"/>
      <c r="JC129" s="351"/>
      <c r="JD129" s="345" t="str">
        <f t="shared" si="4868"/>
        <v/>
      </c>
      <c r="JE129" s="344"/>
      <c r="JF129" s="947" t="str">
        <f t="shared" si="4854"/>
        <v/>
      </c>
      <c r="JG129" s="352"/>
      <c r="JH129" s="72"/>
      <c r="JI129" s="351"/>
      <c r="JJ129" s="345" t="str">
        <f t="shared" si="4868"/>
        <v/>
      </c>
      <c r="JK129" s="344"/>
      <c r="JL129" s="947" t="str">
        <f t="shared" si="4855"/>
        <v/>
      </c>
      <c r="JM129" s="353"/>
      <c r="JO129" s="351"/>
      <c r="JP129" s="345" t="str">
        <f t="shared" si="4868"/>
        <v/>
      </c>
      <c r="JQ129" s="344"/>
      <c r="JR129" s="947" t="str">
        <f t="shared" si="4856"/>
        <v/>
      </c>
      <c r="JS129" s="353"/>
      <c r="JU129" s="351"/>
      <c r="JV129" s="345" t="str">
        <f t="shared" si="4868"/>
        <v/>
      </c>
      <c r="JW129" s="344"/>
      <c r="JX129" s="947" t="str">
        <f t="shared" si="4857"/>
        <v/>
      </c>
      <c r="JY129" s="353"/>
      <c r="KA129" s="351"/>
      <c r="KB129" s="345" t="str">
        <f t="shared" si="4869"/>
        <v/>
      </c>
      <c r="KC129" s="344"/>
      <c r="KD129" s="947" t="str">
        <f t="shared" si="4859"/>
        <v/>
      </c>
      <c r="KE129" s="353"/>
      <c r="KG129" s="351"/>
      <c r="KH129" s="345" t="str">
        <f t="shared" si="4869"/>
        <v/>
      </c>
      <c r="KI129" s="344"/>
      <c r="KJ129" s="947" t="str">
        <f t="shared" si="4860"/>
        <v/>
      </c>
      <c r="KK129" s="353"/>
      <c r="KM129" s="351"/>
      <c r="KN129" s="345" t="str">
        <f t="shared" si="4869"/>
        <v/>
      </c>
      <c r="KO129" s="344"/>
      <c r="KP129" s="947" t="str">
        <f t="shared" si="4861"/>
        <v/>
      </c>
      <c r="KQ129" s="353"/>
      <c r="KS129" s="351"/>
      <c r="KT129" s="345" t="str">
        <f t="shared" si="4869"/>
        <v/>
      </c>
      <c r="KU129" s="344"/>
      <c r="KV129" s="947" t="str">
        <f t="shared" si="4862"/>
        <v/>
      </c>
      <c r="KW129" s="353"/>
      <c r="KY129" s="351"/>
      <c r="KZ129" s="345" t="str">
        <f t="shared" si="4869"/>
        <v/>
      </c>
      <c r="LA129" s="344"/>
      <c r="LB129" s="947" t="str">
        <f t="shared" si="4863"/>
        <v/>
      </c>
      <c r="LC129" s="353"/>
    </row>
    <row r="130" spans="1:315" s="71" customFormat="1" x14ac:dyDescent="0.2">
      <c r="A130" s="62"/>
      <c r="B130" s="62"/>
      <c r="C130" s="62" t="str">
        <f t="shared" si="4864"/>
        <v/>
      </c>
      <c r="D130" s="62"/>
      <c r="E130" s="62"/>
      <c r="F130" s="62" t="s">
        <v>77</v>
      </c>
      <c r="G130" s="114"/>
      <c r="I130" s="71" t="s">
        <v>16</v>
      </c>
      <c r="K130" s="116"/>
      <c r="L130" s="901">
        <v>460000</v>
      </c>
      <c r="M130" s="937"/>
      <c r="N130" s="387"/>
      <c r="O130" s="388"/>
      <c r="P130" s="389"/>
      <c r="Q130" s="296"/>
      <c r="R130" s="345" t="str">
        <f t="shared" si="4808"/>
        <v/>
      </c>
      <c r="S130" s="572"/>
      <c r="T130" s="945">
        <f t="shared" si="4809"/>
        <v>0</v>
      </c>
      <c r="U130" s="350"/>
      <c r="V130" s="389"/>
      <c r="W130" s="296"/>
      <c r="X130" s="345" t="str">
        <f t="shared" si="4865"/>
        <v/>
      </c>
      <c r="Y130" s="572"/>
      <c r="Z130" s="945">
        <f t="shared" si="4811"/>
        <v>0</v>
      </c>
      <c r="AA130" s="350"/>
      <c r="AB130" s="389"/>
      <c r="AC130" s="296"/>
      <c r="AD130" s="345" t="str">
        <f t="shared" si="4865"/>
        <v/>
      </c>
      <c r="AE130" s="572"/>
      <c r="AF130" s="945">
        <f t="shared" si="4812"/>
        <v>0</v>
      </c>
      <c r="AG130" s="350"/>
      <c r="AH130" s="389"/>
      <c r="AI130" s="296"/>
      <c r="AJ130" s="345" t="str">
        <f t="shared" si="4865"/>
        <v/>
      </c>
      <c r="AK130" s="850"/>
      <c r="AL130" s="945" t="str">
        <f t="shared" si="4813"/>
        <v/>
      </c>
      <c r="AM130" s="350"/>
      <c r="AN130" s="389"/>
      <c r="AO130" s="296"/>
      <c r="AP130" s="345" t="str">
        <f t="shared" si="4865"/>
        <v/>
      </c>
      <c r="AQ130" s="850"/>
      <c r="AR130" s="945" t="str">
        <f t="shared" si="4814"/>
        <v/>
      </c>
      <c r="AS130" s="350"/>
      <c r="AT130" s="389"/>
      <c r="AU130" s="296"/>
      <c r="AV130" s="345" t="str">
        <f t="shared" si="4865"/>
        <v/>
      </c>
      <c r="AW130" s="850"/>
      <c r="AX130" s="945" t="str">
        <f t="shared" si="4815"/>
        <v/>
      </c>
      <c r="AY130" s="350"/>
      <c r="AZ130" s="389"/>
      <c r="BA130" s="296"/>
      <c r="BB130" s="345" t="str">
        <f t="shared" si="4865"/>
        <v/>
      </c>
      <c r="BC130" s="850"/>
      <c r="BD130" s="945" t="str">
        <f t="shared" si="4816"/>
        <v/>
      </c>
      <c r="BE130" s="350"/>
      <c r="BF130" s="389"/>
      <c r="BG130" s="296"/>
      <c r="BH130" s="345" t="str">
        <f t="shared" si="4865"/>
        <v/>
      </c>
      <c r="BI130" s="850"/>
      <c r="BJ130" s="945" t="str">
        <f t="shared" si="4817"/>
        <v/>
      </c>
      <c r="BK130" s="350"/>
      <c r="BL130" s="389"/>
      <c r="BM130" s="296"/>
      <c r="BN130" s="345" t="str">
        <f t="shared" si="4865"/>
        <v/>
      </c>
      <c r="BO130" s="850"/>
      <c r="BP130" s="945" t="str">
        <f t="shared" si="4818"/>
        <v/>
      </c>
      <c r="BQ130" s="350"/>
      <c r="BR130" s="389"/>
      <c r="BS130" s="296"/>
      <c r="BT130" s="345" t="str">
        <f t="shared" si="4865"/>
        <v/>
      </c>
      <c r="BU130" s="850"/>
      <c r="BV130" s="945" t="str">
        <f t="shared" si="4819"/>
        <v/>
      </c>
      <c r="BW130" s="350"/>
      <c r="BX130" s="72"/>
      <c r="BY130" s="351"/>
      <c r="BZ130" s="345" t="str">
        <f t="shared" si="4865"/>
        <v/>
      </c>
      <c r="CA130" s="344"/>
      <c r="CB130" s="947" t="str">
        <f t="shared" si="4820"/>
        <v/>
      </c>
      <c r="CC130" s="352"/>
      <c r="CD130" s="72"/>
      <c r="CE130" s="351"/>
      <c r="CF130" s="345" t="str">
        <f t="shared" si="4865"/>
        <v/>
      </c>
      <c r="CG130" s="344"/>
      <c r="CH130" s="947" t="str">
        <f t="shared" si="4821"/>
        <v/>
      </c>
      <c r="CI130" s="352"/>
      <c r="CJ130" s="72"/>
      <c r="CK130" s="351"/>
      <c r="CL130" s="345" t="str">
        <f t="shared" si="4866"/>
        <v/>
      </c>
      <c r="CM130" s="344"/>
      <c r="CN130" s="947" t="str">
        <f t="shared" si="4823"/>
        <v/>
      </c>
      <c r="CO130" s="352"/>
      <c r="CP130" s="72"/>
      <c r="CQ130" s="351"/>
      <c r="CR130" s="345" t="str">
        <f t="shared" si="4866"/>
        <v/>
      </c>
      <c r="CS130" s="344"/>
      <c r="CT130" s="947" t="str">
        <f t="shared" si="4824"/>
        <v/>
      </c>
      <c r="CU130" s="352"/>
      <c r="CV130" s="72"/>
      <c r="CW130" s="351"/>
      <c r="CX130" s="345" t="str">
        <f t="shared" si="4866"/>
        <v/>
      </c>
      <c r="CY130" s="344"/>
      <c r="CZ130" s="947" t="str">
        <f t="shared" si="4825"/>
        <v/>
      </c>
      <c r="DA130" s="352"/>
      <c r="DB130" s="72"/>
      <c r="DC130" s="351"/>
      <c r="DD130" s="345" t="str">
        <f t="shared" si="4866"/>
        <v/>
      </c>
      <c r="DE130" s="344"/>
      <c r="DF130" s="947" t="str">
        <f t="shared" si="4826"/>
        <v/>
      </c>
      <c r="DG130" s="352"/>
      <c r="DH130" s="72"/>
      <c r="DI130" s="351"/>
      <c r="DJ130" s="345" t="str">
        <f t="shared" si="4866"/>
        <v/>
      </c>
      <c r="DK130" s="344"/>
      <c r="DL130" s="947" t="str">
        <f t="shared" si="4827"/>
        <v/>
      </c>
      <c r="DM130" s="352"/>
      <c r="DN130" s="72"/>
      <c r="DO130" s="351"/>
      <c r="DP130" s="345" t="str">
        <f t="shared" si="4866"/>
        <v/>
      </c>
      <c r="DQ130" s="344"/>
      <c r="DR130" s="947" t="str">
        <f t="shared" si="4828"/>
        <v/>
      </c>
      <c r="DS130" s="352"/>
      <c r="DT130" s="72"/>
      <c r="DU130" s="351"/>
      <c r="DV130" s="345" t="str">
        <f t="shared" si="4866"/>
        <v/>
      </c>
      <c r="DW130" s="344"/>
      <c r="DX130" s="947" t="str">
        <f t="shared" si="4829"/>
        <v/>
      </c>
      <c r="DY130" s="352"/>
      <c r="DZ130" s="72"/>
      <c r="EA130" s="351"/>
      <c r="EB130" s="345" t="str">
        <f t="shared" si="4866"/>
        <v/>
      </c>
      <c r="EC130" s="344"/>
      <c r="ED130" s="947" t="str">
        <f t="shared" si="4830"/>
        <v/>
      </c>
      <c r="EE130" s="352"/>
      <c r="EF130" s="72"/>
      <c r="EG130" s="351"/>
      <c r="EH130" s="345" t="str">
        <f t="shared" si="4866"/>
        <v/>
      </c>
      <c r="EI130" s="344"/>
      <c r="EJ130" s="947" t="str">
        <f t="shared" si="4831"/>
        <v/>
      </c>
      <c r="EK130" s="352"/>
      <c r="EL130" s="72"/>
      <c r="EM130" s="351"/>
      <c r="EN130" s="345" t="str">
        <f t="shared" si="4866"/>
        <v/>
      </c>
      <c r="EO130" s="344"/>
      <c r="EP130" s="947" t="str">
        <f t="shared" si="4832"/>
        <v/>
      </c>
      <c r="EQ130" s="352"/>
      <c r="ER130" s="72"/>
      <c r="ES130" s="351"/>
      <c r="ET130" s="345" t="str">
        <f t="shared" si="4866"/>
        <v/>
      </c>
      <c r="EU130" s="344"/>
      <c r="EV130" s="947" t="str">
        <f t="shared" si="4833"/>
        <v/>
      </c>
      <c r="EW130" s="352"/>
      <c r="EX130" s="72"/>
      <c r="EY130" s="351"/>
      <c r="EZ130" s="345" t="str">
        <f t="shared" si="4867"/>
        <v/>
      </c>
      <c r="FA130" s="344"/>
      <c r="FB130" s="947" t="str">
        <f t="shared" si="4835"/>
        <v/>
      </c>
      <c r="FC130" s="352"/>
      <c r="FD130" s="72"/>
      <c r="FE130" s="351"/>
      <c r="FF130" s="345" t="str">
        <f t="shared" si="4867"/>
        <v/>
      </c>
      <c r="FG130" s="344"/>
      <c r="FH130" s="947" t="str">
        <f t="shared" si="4836"/>
        <v/>
      </c>
      <c r="FI130" s="352"/>
      <c r="FJ130" s="72"/>
      <c r="FK130" s="351"/>
      <c r="FL130" s="345" t="str">
        <f t="shared" si="4867"/>
        <v/>
      </c>
      <c r="FM130" s="344"/>
      <c r="FN130" s="947" t="str">
        <f t="shared" si="4837"/>
        <v/>
      </c>
      <c r="FO130" s="352"/>
      <c r="FP130" s="72"/>
      <c r="FQ130" s="351"/>
      <c r="FR130" s="345" t="str">
        <f t="shared" si="4867"/>
        <v/>
      </c>
      <c r="FS130" s="344"/>
      <c r="FT130" s="947" t="str">
        <f t="shared" si="4838"/>
        <v/>
      </c>
      <c r="FU130" s="352"/>
      <c r="FV130" s="72"/>
      <c r="FW130" s="351"/>
      <c r="FX130" s="345" t="str">
        <f t="shared" si="4867"/>
        <v/>
      </c>
      <c r="FY130" s="344"/>
      <c r="FZ130" s="947" t="str">
        <f t="shared" si="4839"/>
        <v/>
      </c>
      <c r="GA130" s="352"/>
      <c r="GB130" s="72"/>
      <c r="GC130" s="351"/>
      <c r="GD130" s="345" t="str">
        <f t="shared" si="4867"/>
        <v/>
      </c>
      <c r="GE130" s="344"/>
      <c r="GF130" s="947" t="str">
        <f t="shared" si="4840"/>
        <v/>
      </c>
      <c r="GG130" s="352"/>
      <c r="GH130" s="72"/>
      <c r="GI130" s="351"/>
      <c r="GJ130" s="345" t="str">
        <f t="shared" si="4867"/>
        <v/>
      </c>
      <c r="GK130" s="344"/>
      <c r="GL130" s="947" t="str">
        <f t="shared" si="4841"/>
        <v/>
      </c>
      <c r="GM130" s="352"/>
      <c r="GN130" s="72"/>
      <c r="GO130" s="351"/>
      <c r="GP130" s="345" t="str">
        <f t="shared" si="4867"/>
        <v/>
      </c>
      <c r="GQ130" s="344"/>
      <c r="GR130" s="947" t="str">
        <f t="shared" si="4842"/>
        <v/>
      </c>
      <c r="GS130" s="352"/>
      <c r="GT130" s="72"/>
      <c r="GU130" s="351"/>
      <c r="GV130" s="345" t="str">
        <f t="shared" si="4867"/>
        <v/>
      </c>
      <c r="GW130" s="344"/>
      <c r="GX130" s="947" t="str">
        <f t="shared" si="4843"/>
        <v/>
      </c>
      <c r="GY130" s="352"/>
      <c r="GZ130" s="72"/>
      <c r="HA130" s="351"/>
      <c r="HB130" s="345" t="str">
        <f t="shared" si="4867"/>
        <v/>
      </c>
      <c r="HC130" s="344"/>
      <c r="HD130" s="947" t="str">
        <f t="shared" si="4844"/>
        <v/>
      </c>
      <c r="HE130" s="352"/>
      <c r="HF130" s="72"/>
      <c r="HG130" s="351"/>
      <c r="HH130" s="345" t="str">
        <f t="shared" si="4867"/>
        <v/>
      </c>
      <c r="HI130" s="344"/>
      <c r="HJ130" s="947" t="str">
        <f t="shared" si="4845"/>
        <v/>
      </c>
      <c r="HK130" s="352"/>
      <c r="HL130" s="72"/>
      <c r="HM130" s="351"/>
      <c r="HN130" s="345" t="str">
        <f t="shared" si="4868"/>
        <v/>
      </c>
      <c r="HO130" s="344"/>
      <c r="HP130" s="947" t="str">
        <f t="shared" si="4847"/>
        <v/>
      </c>
      <c r="HQ130" s="352"/>
      <c r="HR130" s="72"/>
      <c r="HS130" s="351"/>
      <c r="HT130" s="345" t="str">
        <f t="shared" si="4868"/>
        <v/>
      </c>
      <c r="HU130" s="344"/>
      <c r="HV130" s="947" t="str">
        <f t="shared" si="4848"/>
        <v/>
      </c>
      <c r="HW130" s="352"/>
      <c r="HX130" s="72"/>
      <c r="HY130" s="351"/>
      <c r="HZ130" s="345" t="str">
        <f t="shared" si="4868"/>
        <v/>
      </c>
      <c r="IA130" s="344"/>
      <c r="IB130" s="947" t="str">
        <f t="shared" si="4849"/>
        <v/>
      </c>
      <c r="IC130" s="352"/>
      <c r="ID130" s="72"/>
      <c r="IE130" s="351"/>
      <c r="IF130" s="345" t="str">
        <f t="shared" si="4868"/>
        <v/>
      </c>
      <c r="IG130" s="344"/>
      <c r="IH130" s="947" t="str">
        <f t="shared" si="4850"/>
        <v/>
      </c>
      <c r="II130" s="352"/>
      <c r="IJ130" s="72"/>
      <c r="IK130" s="351"/>
      <c r="IL130" s="345" t="str">
        <f t="shared" si="4868"/>
        <v/>
      </c>
      <c r="IM130" s="344"/>
      <c r="IN130" s="947" t="str">
        <f t="shared" si="4851"/>
        <v/>
      </c>
      <c r="IO130" s="352"/>
      <c r="IP130" s="72"/>
      <c r="IQ130" s="351"/>
      <c r="IR130" s="345" t="str">
        <f t="shared" si="4868"/>
        <v/>
      </c>
      <c r="IS130" s="344"/>
      <c r="IT130" s="947" t="str">
        <f t="shared" si="4852"/>
        <v/>
      </c>
      <c r="IU130" s="352"/>
      <c r="IV130" s="72"/>
      <c r="IW130" s="351"/>
      <c r="IX130" s="345" t="str">
        <f t="shared" si="4868"/>
        <v/>
      </c>
      <c r="IY130" s="344"/>
      <c r="IZ130" s="947" t="str">
        <f t="shared" si="4853"/>
        <v/>
      </c>
      <c r="JA130" s="352"/>
      <c r="JB130" s="72"/>
      <c r="JC130" s="351"/>
      <c r="JD130" s="345" t="str">
        <f t="shared" si="4868"/>
        <v/>
      </c>
      <c r="JE130" s="344"/>
      <c r="JF130" s="947" t="str">
        <f t="shared" si="4854"/>
        <v/>
      </c>
      <c r="JG130" s="352"/>
      <c r="JH130" s="72"/>
      <c r="JI130" s="351"/>
      <c r="JJ130" s="345" t="str">
        <f t="shared" si="4868"/>
        <v/>
      </c>
      <c r="JK130" s="344"/>
      <c r="JL130" s="947" t="str">
        <f t="shared" si="4855"/>
        <v/>
      </c>
      <c r="JM130" s="353"/>
      <c r="JO130" s="351"/>
      <c r="JP130" s="345" t="str">
        <f t="shared" si="4868"/>
        <v/>
      </c>
      <c r="JQ130" s="344"/>
      <c r="JR130" s="947" t="str">
        <f t="shared" si="4856"/>
        <v/>
      </c>
      <c r="JS130" s="353"/>
      <c r="JU130" s="351"/>
      <c r="JV130" s="345" t="str">
        <f t="shared" si="4868"/>
        <v/>
      </c>
      <c r="JW130" s="344"/>
      <c r="JX130" s="947" t="str">
        <f t="shared" si="4857"/>
        <v/>
      </c>
      <c r="JY130" s="353"/>
      <c r="KA130" s="351"/>
      <c r="KB130" s="345" t="str">
        <f t="shared" si="4869"/>
        <v/>
      </c>
      <c r="KC130" s="344"/>
      <c r="KD130" s="947" t="str">
        <f t="shared" si="4859"/>
        <v/>
      </c>
      <c r="KE130" s="353"/>
      <c r="KG130" s="351"/>
      <c r="KH130" s="345" t="str">
        <f t="shared" si="4869"/>
        <v/>
      </c>
      <c r="KI130" s="344"/>
      <c r="KJ130" s="947" t="str">
        <f t="shared" si="4860"/>
        <v/>
      </c>
      <c r="KK130" s="353"/>
      <c r="KM130" s="351"/>
      <c r="KN130" s="345" t="str">
        <f t="shared" si="4869"/>
        <v/>
      </c>
      <c r="KO130" s="344"/>
      <c r="KP130" s="947" t="str">
        <f t="shared" si="4861"/>
        <v/>
      </c>
      <c r="KQ130" s="353"/>
      <c r="KS130" s="351"/>
      <c r="KT130" s="345" t="str">
        <f t="shared" si="4869"/>
        <v/>
      </c>
      <c r="KU130" s="344"/>
      <c r="KV130" s="947" t="str">
        <f t="shared" si="4862"/>
        <v/>
      </c>
      <c r="KW130" s="353"/>
      <c r="KY130" s="351"/>
      <c r="KZ130" s="345" t="str">
        <f t="shared" si="4869"/>
        <v/>
      </c>
      <c r="LA130" s="344"/>
      <c r="LB130" s="947" t="str">
        <f t="shared" si="4863"/>
        <v/>
      </c>
      <c r="LC130" s="353"/>
    </row>
    <row r="131" spans="1:315" s="71" customFormat="1" x14ac:dyDescent="0.2">
      <c r="A131" s="62"/>
      <c r="B131" s="62"/>
      <c r="C131" s="62" t="str">
        <f t="shared" si="4864"/>
        <v/>
      </c>
      <c r="D131" s="62"/>
      <c r="E131" s="62"/>
      <c r="F131" s="62" t="s">
        <v>77</v>
      </c>
      <c r="G131" s="114"/>
      <c r="I131" s="71" t="s">
        <v>16</v>
      </c>
      <c r="K131" s="116"/>
      <c r="L131" s="901">
        <v>460000</v>
      </c>
      <c r="M131" s="938"/>
      <c r="N131" s="387"/>
      <c r="O131" s="388"/>
      <c r="P131" s="389"/>
      <c r="Q131" s="296"/>
      <c r="R131" s="345" t="str">
        <f t="shared" si="4808"/>
        <v/>
      </c>
      <c r="S131" s="572"/>
      <c r="T131" s="945">
        <f t="shared" si="4809"/>
        <v>0</v>
      </c>
      <c r="U131" s="350"/>
      <c r="V131" s="389"/>
      <c r="W131" s="296"/>
      <c r="X131" s="345" t="str">
        <f t="shared" si="4865"/>
        <v/>
      </c>
      <c r="Y131" s="572"/>
      <c r="Z131" s="945">
        <f t="shared" si="4811"/>
        <v>0</v>
      </c>
      <c r="AA131" s="350"/>
      <c r="AB131" s="389"/>
      <c r="AC131" s="296"/>
      <c r="AD131" s="345" t="str">
        <f t="shared" si="4865"/>
        <v/>
      </c>
      <c r="AE131" s="572"/>
      <c r="AF131" s="945">
        <f t="shared" si="4812"/>
        <v>0</v>
      </c>
      <c r="AG131" s="350"/>
      <c r="AH131" s="389"/>
      <c r="AI131" s="296"/>
      <c r="AJ131" s="345" t="str">
        <f t="shared" si="4865"/>
        <v/>
      </c>
      <c r="AK131" s="850"/>
      <c r="AL131" s="945" t="str">
        <f t="shared" si="4813"/>
        <v/>
      </c>
      <c r="AM131" s="350"/>
      <c r="AN131" s="389"/>
      <c r="AO131" s="296"/>
      <c r="AP131" s="345" t="str">
        <f t="shared" si="4865"/>
        <v/>
      </c>
      <c r="AQ131" s="850"/>
      <c r="AR131" s="945" t="str">
        <f t="shared" si="4814"/>
        <v/>
      </c>
      <c r="AS131" s="350"/>
      <c r="AT131" s="389"/>
      <c r="AU131" s="296"/>
      <c r="AV131" s="345" t="str">
        <f t="shared" si="4865"/>
        <v/>
      </c>
      <c r="AW131" s="850"/>
      <c r="AX131" s="945" t="str">
        <f t="shared" si="4815"/>
        <v/>
      </c>
      <c r="AY131" s="350"/>
      <c r="AZ131" s="389"/>
      <c r="BA131" s="296"/>
      <c r="BB131" s="345" t="str">
        <f t="shared" si="4865"/>
        <v/>
      </c>
      <c r="BC131" s="850"/>
      <c r="BD131" s="945" t="str">
        <f t="shared" si="4816"/>
        <v/>
      </c>
      <c r="BE131" s="350"/>
      <c r="BF131" s="389"/>
      <c r="BG131" s="296"/>
      <c r="BH131" s="345" t="str">
        <f t="shared" si="4865"/>
        <v/>
      </c>
      <c r="BI131" s="850"/>
      <c r="BJ131" s="945" t="str">
        <f t="shared" si="4817"/>
        <v/>
      </c>
      <c r="BK131" s="350"/>
      <c r="BL131" s="389"/>
      <c r="BM131" s="296"/>
      <c r="BN131" s="345" t="str">
        <f t="shared" si="4865"/>
        <v/>
      </c>
      <c r="BO131" s="850"/>
      <c r="BP131" s="945" t="str">
        <f t="shared" si="4818"/>
        <v/>
      </c>
      <c r="BQ131" s="350"/>
      <c r="BR131" s="389"/>
      <c r="BS131" s="296"/>
      <c r="BT131" s="345" t="str">
        <f t="shared" si="4865"/>
        <v/>
      </c>
      <c r="BU131" s="850"/>
      <c r="BV131" s="945" t="str">
        <f t="shared" si="4819"/>
        <v/>
      </c>
      <c r="BW131" s="350"/>
      <c r="BX131" s="72"/>
      <c r="BY131" s="351"/>
      <c r="BZ131" s="345" t="str">
        <f t="shared" si="4865"/>
        <v/>
      </c>
      <c r="CA131" s="344"/>
      <c r="CB131" s="947" t="str">
        <f t="shared" si="4820"/>
        <v/>
      </c>
      <c r="CC131" s="352"/>
      <c r="CD131" s="72"/>
      <c r="CE131" s="351"/>
      <c r="CF131" s="345" t="str">
        <f t="shared" si="4865"/>
        <v/>
      </c>
      <c r="CG131" s="344"/>
      <c r="CH131" s="947" t="str">
        <f t="shared" si="4821"/>
        <v/>
      </c>
      <c r="CI131" s="352"/>
      <c r="CJ131" s="72"/>
      <c r="CK131" s="351"/>
      <c r="CL131" s="345" t="str">
        <f t="shared" si="4866"/>
        <v/>
      </c>
      <c r="CM131" s="344"/>
      <c r="CN131" s="947" t="str">
        <f t="shared" si="4823"/>
        <v/>
      </c>
      <c r="CO131" s="352"/>
      <c r="CP131" s="72"/>
      <c r="CQ131" s="351"/>
      <c r="CR131" s="345" t="str">
        <f t="shared" si="4866"/>
        <v/>
      </c>
      <c r="CS131" s="344"/>
      <c r="CT131" s="947" t="str">
        <f t="shared" si="4824"/>
        <v/>
      </c>
      <c r="CU131" s="352"/>
      <c r="CV131" s="72"/>
      <c r="CW131" s="351"/>
      <c r="CX131" s="345" t="str">
        <f t="shared" si="4866"/>
        <v/>
      </c>
      <c r="CY131" s="344"/>
      <c r="CZ131" s="947" t="str">
        <f t="shared" si="4825"/>
        <v/>
      </c>
      <c r="DA131" s="352"/>
      <c r="DB131" s="72"/>
      <c r="DC131" s="351"/>
      <c r="DD131" s="345" t="str">
        <f t="shared" si="4866"/>
        <v/>
      </c>
      <c r="DE131" s="344"/>
      <c r="DF131" s="947" t="str">
        <f t="shared" si="4826"/>
        <v/>
      </c>
      <c r="DG131" s="352"/>
      <c r="DH131" s="72"/>
      <c r="DI131" s="351"/>
      <c r="DJ131" s="345" t="str">
        <f t="shared" si="4866"/>
        <v/>
      </c>
      <c r="DK131" s="344"/>
      <c r="DL131" s="947" t="str">
        <f t="shared" si="4827"/>
        <v/>
      </c>
      <c r="DM131" s="352"/>
      <c r="DN131" s="72"/>
      <c r="DO131" s="351"/>
      <c r="DP131" s="345" t="str">
        <f t="shared" si="4866"/>
        <v/>
      </c>
      <c r="DQ131" s="344"/>
      <c r="DR131" s="947" t="str">
        <f t="shared" si="4828"/>
        <v/>
      </c>
      <c r="DS131" s="352"/>
      <c r="DT131" s="72"/>
      <c r="DU131" s="351"/>
      <c r="DV131" s="345" t="str">
        <f t="shared" si="4866"/>
        <v/>
      </c>
      <c r="DW131" s="344"/>
      <c r="DX131" s="947" t="str">
        <f t="shared" si="4829"/>
        <v/>
      </c>
      <c r="DY131" s="352"/>
      <c r="DZ131" s="72"/>
      <c r="EA131" s="351"/>
      <c r="EB131" s="345" t="str">
        <f t="shared" si="4866"/>
        <v/>
      </c>
      <c r="EC131" s="344"/>
      <c r="ED131" s="947" t="str">
        <f t="shared" si="4830"/>
        <v/>
      </c>
      <c r="EE131" s="352"/>
      <c r="EF131" s="72"/>
      <c r="EG131" s="351"/>
      <c r="EH131" s="345" t="str">
        <f t="shared" si="4866"/>
        <v/>
      </c>
      <c r="EI131" s="344"/>
      <c r="EJ131" s="947" t="str">
        <f t="shared" si="4831"/>
        <v/>
      </c>
      <c r="EK131" s="352"/>
      <c r="EL131" s="72"/>
      <c r="EM131" s="351"/>
      <c r="EN131" s="345" t="str">
        <f t="shared" si="4866"/>
        <v/>
      </c>
      <c r="EO131" s="344"/>
      <c r="EP131" s="947" t="str">
        <f t="shared" si="4832"/>
        <v/>
      </c>
      <c r="EQ131" s="352"/>
      <c r="ER131" s="72"/>
      <c r="ES131" s="351"/>
      <c r="ET131" s="345" t="str">
        <f t="shared" si="4866"/>
        <v/>
      </c>
      <c r="EU131" s="344"/>
      <c r="EV131" s="947" t="str">
        <f t="shared" si="4833"/>
        <v/>
      </c>
      <c r="EW131" s="352"/>
      <c r="EX131" s="72"/>
      <c r="EY131" s="351"/>
      <c r="EZ131" s="345" t="str">
        <f t="shared" si="4867"/>
        <v/>
      </c>
      <c r="FA131" s="344"/>
      <c r="FB131" s="947" t="str">
        <f t="shared" si="4835"/>
        <v/>
      </c>
      <c r="FC131" s="352"/>
      <c r="FD131" s="72"/>
      <c r="FE131" s="351"/>
      <c r="FF131" s="345" t="str">
        <f t="shared" si="4867"/>
        <v/>
      </c>
      <c r="FG131" s="344"/>
      <c r="FH131" s="947" t="str">
        <f t="shared" si="4836"/>
        <v/>
      </c>
      <c r="FI131" s="352"/>
      <c r="FJ131" s="72"/>
      <c r="FK131" s="351"/>
      <c r="FL131" s="345" t="str">
        <f t="shared" si="4867"/>
        <v/>
      </c>
      <c r="FM131" s="344"/>
      <c r="FN131" s="947" t="str">
        <f t="shared" si="4837"/>
        <v/>
      </c>
      <c r="FO131" s="352"/>
      <c r="FP131" s="72"/>
      <c r="FQ131" s="351"/>
      <c r="FR131" s="345" t="str">
        <f t="shared" si="4867"/>
        <v/>
      </c>
      <c r="FS131" s="344"/>
      <c r="FT131" s="947" t="str">
        <f t="shared" si="4838"/>
        <v/>
      </c>
      <c r="FU131" s="352"/>
      <c r="FV131" s="72"/>
      <c r="FW131" s="351"/>
      <c r="FX131" s="345" t="str">
        <f t="shared" si="4867"/>
        <v/>
      </c>
      <c r="FY131" s="344"/>
      <c r="FZ131" s="947" t="str">
        <f t="shared" si="4839"/>
        <v/>
      </c>
      <c r="GA131" s="352"/>
      <c r="GB131" s="72"/>
      <c r="GC131" s="351"/>
      <c r="GD131" s="345" t="str">
        <f t="shared" si="4867"/>
        <v/>
      </c>
      <c r="GE131" s="344"/>
      <c r="GF131" s="947" t="str">
        <f t="shared" si="4840"/>
        <v/>
      </c>
      <c r="GG131" s="352"/>
      <c r="GH131" s="72"/>
      <c r="GI131" s="351"/>
      <c r="GJ131" s="345" t="str">
        <f t="shared" si="4867"/>
        <v/>
      </c>
      <c r="GK131" s="344"/>
      <c r="GL131" s="947" t="str">
        <f t="shared" si="4841"/>
        <v/>
      </c>
      <c r="GM131" s="352"/>
      <c r="GN131" s="72"/>
      <c r="GO131" s="351"/>
      <c r="GP131" s="345" t="str">
        <f t="shared" si="4867"/>
        <v/>
      </c>
      <c r="GQ131" s="344"/>
      <c r="GR131" s="947" t="str">
        <f t="shared" si="4842"/>
        <v/>
      </c>
      <c r="GS131" s="352"/>
      <c r="GT131" s="72"/>
      <c r="GU131" s="351"/>
      <c r="GV131" s="345" t="str">
        <f t="shared" si="4867"/>
        <v/>
      </c>
      <c r="GW131" s="344"/>
      <c r="GX131" s="947" t="str">
        <f t="shared" si="4843"/>
        <v/>
      </c>
      <c r="GY131" s="352"/>
      <c r="GZ131" s="72"/>
      <c r="HA131" s="351"/>
      <c r="HB131" s="345" t="str">
        <f t="shared" si="4867"/>
        <v/>
      </c>
      <c r="HC131" s="344"/>
      <c r="HD131" s="947" t="str">
        <f t="shared" si="4844"/>
        <v/>
      </c>
      <c r="HE131" s="352"/>
      <c r="HF131" s="72"/>
      <c r="HG131" s="351"/>
      <c r="HH131" s="345" t="str">
        <f t="shared" si="4867"/>
        <v/>
      </c>
      <c r="HI131" s="344"/>
      <c r="HJ131" s="947" t="str">
        <f t="shared" si="4845"/>
        <v/>
      </c>
      <c r="HK131" s="352"/>
      <c r="HL131" s="72"/>
      <c r="HM131" s="351"/>
      <c r="HN131" s="345" t="str">
        <f t="shared" si="4868"/>
        <v/>
      </c>
      <c r="HO131" s="344"/>
      <c r="HP131" s="947" t="str">
        <f t="shared" si="4847"/>
        <v/>
      </c>
      <c r="HQ131" s="352"/>
      <c r="HR131" s="72"/>
      <c r="HS131" s="351"/>
      <c r="HT131" s="345" t="str">
        <f t="shared" si="4868"/>
        <v/>
      </c>
      <c r="HU131" s="344"/>
      <c r="HV131" s="947" t="str">
        <f t="shared" si="4848"/>
        <v/>
      </c>
      <c r="HW131" s="352"/>
      <c r="HX131" s="72"/>
      <c r="HY131" s="351"/>
      <c r="HZ131" s="345" t="str">
        <f t="shared" si="4868"/>
        <v/>
      </c>
      <c r="IA131" s="344"/>
      <c r="IB131" s="947" t="str">
        <f t="shared" si="4849"/>
        <v/>
      </c>
      <c r="IC131" s="352"/>
      <c r="ID131" s="72"/>
      <c r="IE131" s="351"/>
      <c r="IF131" s="345" t="str">
        <f t="shared" si="4868"/>
        <v/>
      </c>
      <c r="IG131" s="344"/>
      <c r="IH131" s="947" t="str">
        <f t="shared" si="4850"/>
        <v/>
      </c>
      <c r="II131" s="352"/>
      <c r="IJ131" s="72"/>
      <c r="IK131" s="351"/>
      <c r="IL131" s="345" t="str">
        <f t="shared" si="4868"/>
        <v/>
      </c>
      <c r="IM131" s="344"/>
      <c r="IN131" s="947" t="str">
        <f t="shared" si="4851"/>
        <v/>
      </c>
      <c r="IO131" s="352"/>
      <c r="IP131" s="72"/>
      <c r="IQ131" s="351"/>
      <c r="IR131" s="345" t="str">
        <f t="shared" si="4868"/>
        <v/>
      </c>
      <c r="IS131" s="344"/>
      <c r="IT131" s="947" t="str">
        <f t="shared" si="4852"/>
        <v/>
      </c>
      <c r="IU131" s="352"/>
      <c r="IV131" s="72"/>
      <c r="IW131" s="351"/>
      <c r="IX131" s="345" t="str">
        <f t="shared" si="4868"/>
        <v/>
      </c>
      <c r="IY131" s="344"/>
      <c r="IZ131" s="947" t="str">
        <f t="shared" si="4853"/>
        <v/>
      </c>
      <c r="JA131" s="352"/>
      <c r="JB131" s="72"/>
      <c r="JC131" s="351"/>
      <c r="JD131" s="345" t="str">
        <f t="shared" si="4868"/>
        <v/>
      </c>
      <c r="JE131" s="344"/>
      <c r="JF131" s="947" t="str">
        <f t="shared" si="4854"/>
        <v/>
      </c>
      <c r="JG131" s="352"/>
      <c r="JH131" s="72"/>
      <c r="JI131" s="351"/>
      <c r="JJ131" s="345" t="str">
        <f t="shared" si="4868"/>
        <v/>
      </c>
      <c r="JK131" s="344"/>
      <c r="JL131" s="947" t="str">
        <f t="shared" si="4855"/>
        <v/>
      </c>
      <c r="JM131" s="353"/>
      <c r="JO131" s="351"/>
      <c r="JP131" s="345" t="str">
        <f t="shared" si="4868"/>
        <v/>
      </c>
      <c r="JQ131" s="344"/>
      <c r="JR131" s="947" t="str">
        <f t="shared" si="4856"/>
        <v/>
      </c>
      <c r="JS131" s="353"/>
      <c r="JU131" s="351"/>
      <c r="JV131" s="345" t="str">
        <f t="shared" si="4868"/>
        <v/>
      </c>
      <c r="JW131" s="344"/>
      <c r="JX131" s="947" t="str">
        <f t="shared" si="4857"/>
        <v/>
      </c>
      <c r="JY131" s="353"/>
      <c r="KA131" s="351"/>
      <c r="KB131" s="345" t="str">
        <f t="shared" si="4869"/>
        <v/>
      </c>
      <c r="KC131" s="344"/>
      <c r="KD131" s="947" t="str">
        <f t="shared" si="4859"/>
        <v/>
      </c>
      <c r="KE131" s="353"/>
      <c r="KG131" s="351"/>
      <c r="KH131" s="345" t="str">
        <f t="shared" si="4869"/>
        <v/>
      </c>
      <c r="KI131" s="344"/>
      <c r="KJ131" s="947" t="str">
        <f t="shared" si="4860"/>
        <v/>
      </c>
      <c r="KK131" s="353"/>
      <c r="KM131" s="351"/>
      <c r="KN131" s="345" t="str">
        <f t="shared" si="4869"/>
        <v/>
      </c>
      <c r="KO131" s="344"/>
      <c r="KP131" s="947" t="str">
        <f t="shared" si="4861"/>
        <v/>
      </c>
      <c r="KQ131" s="353"/>
      <c r="KS131" s="351"/>
      <c r="KT131" s="345" t="str">
        <f t="shared" si="4869"/>
        <v/>
      </c>
      <c r="KU131" s="344"/>
      <c r="KV131" s="947" t="str">
        <f t="shared" si="4862"/>
        <v/>
      </c>
      <c r="KW131" s="353"/>
      <c r="KY131" s="351"/>
      <c r="KZ131" s="345" t="str">
        <f t="shared" si="4869"/>
        <v/>
      </c>
      <c r="LA131" s="344"/>
      <c r="LB131" s="947" t="str">
        <f t="shared" si="4863"/>
        <v/>
      </c>
      <c r="LC131" s="353"/>
    </row>
    <row r="132" spans="1:315" s="82" customFormat="1" x14ac:dyDescent="0.2">
      <c r="A132" s="62"/>
      <c r="B132" s="62"/>
      <c r="C132" s="62"/>
      <c r="D132" s="62"/>
      <c r="E132" s="62"/>
      <c r="F132" s="62" t="s">
        <v>75</v>
      </c>
      <c r="G132" s="114"/>
      <c r="I132" s="390" t="s">
        <v>46</v>
      </c>
      <c r="J132" s="390"/>
      <c r="K132" s="391"/>
      <c r="L132" s="391"/>
      <c r="M132" s="939">
        <f>SUM(M102:M131)</f>
        <v>3500</v>
      </c>
      <c r="N132" s="356"/>
      <c r="O132" s="357"/>
      <c r="P132" s="378"/>
      <c r="Q132" s="379"/>
      <c r="R132" s="380"/>
      <c r="S132" s="381"/>
      <c r="T132" s="948">
        <f>IF(T$2=4,SUM(T102:T131),"")</f>
        <v>1750</v>
      </c>
      <c r="U132" s="382"/>
      <c r="V132" s="378"/>
      <c r="W132" s="379"/>
      <c r="X132" s="380"/>
      <c r="Y132" s="381"/>
      <c r="Z132" s="948">
        <f>IF(Z$2=4,SUM(Z102:Z131),"")</f>
        <v>0</v>
      </c>
      <c r="AA132" s="382"/>
      <c r="AB132" s="378"/>
      <c r="AC132" s="379"/>
      <c r="AD132" s="380"/>
      <c r="AE132" s="381"/>
      <c r="AF132" s="948">
        <f>IF(AF$2=4,SUM(AF102:AF131),"")</f>
        <v>1750</v>
      </c>
      <c r="AG132" s="382"/>
      <c r="AH132" s="378"/>
      <c r="AI132" s="379"/>
      <c r="AJ132" s="380"/>
      <c r="AK132" s="381"/>
      <c r="AL132" s="948" t="str">
        <f>IF(AL$2=4,SUM(AL102:AL131),"")</f>
        <v/>
      </c>
      <c r="AM132" s="382"/>
      <c r="AN132" s="378"/>
      <c r="AO132" s="379"/>
      <c r="AP132" s="380"/>
      <c r="AQ132" s="381"/>
      <c r="AR132" s="948" t="str">
        <f>IF(AR$2=4,SUM(AR102:AR131),"")</f>
        <v/>
      </c>
      <c r="AS132" s="382"/>
      <c r="AT132" s="378"/>
      <c r="AU132" s="379"/>
      <c r="AV132" s="380"/>
      <c r="AW132" s="381"/>
      <c r="AX132" s="948" t="str">
        <f>IF(AX$2=4,SUM(AX102:AX131),"")</f>
        <v/>
      </c>
      <c r="AY132" s="382"/>
      <c r="AZ132" s="378"/>
      <c r="BA132" s="379"/>
      <c r="BB132" s="380"/>
      <c r="BC132" s="381"/>
      <c r="BD132" s="948" t="str">
        <f>IF(BD$2=4,SUM(BD102:BD131),"")</f>
        <v/>
      </c>
      <c r="BE132" s="382"/>
      <c r="BF132" s="378"/>
      <c r="BG132" s="379"/>
      <c r="BH132" s="380"/>
      <c r="BI132" s="381"/>
      <c r="BJ132" s="948" t="str">
        <f>IF(BJ$2=4,SUM(BJ102:BJ131),"")</f>
        <v/>
      </c>
      <c r="BK132" s="382"/>
      <c r="BL132" s="378"/>
      <c r="BM132" s="379"/>
      <c r="BN132" s="380"/>
      <c r="BO132" s="381"/>
      <c r="BP132" s="948" t="str">
        <f>IF(BP$2=4,SUM(BP102:BP131),"")</f>
        <v/>
      </c>
      <c r="BQ132" s="382"/>
      <c r="BR132" s="378"/>
      <c r="BS132" s="379"/>
      <c r="BT132" s="380"/>
      <c r="BU132" s="381"/>
      <c r="BV132" s="948" t="str">
        <f>IF(BV$2=4,SUM(BV102:BV131),"")</f>
        <v/>
      </c>
      <c r="BW132" s="382"/>
      <c r="BX132" s="83"/>
      <c r="BZ132" s="380"/>
      <c r="CA132" s="375"/>
      <c r="CB132" s="957" t="str">
        <f>IF(CB$2=4,SUM(CB102:CB131),"")</f>
        <v/>
      </c>
      <c r="CC132" s="352"/>
      <c r="CD132" s="83"/>
      <c r="CF132" s="380"/>
      <c r="CG132" s="375"/>
      <c r="CH132" s="957" t="str">
        <f>IF(CH$2=4,SUM(CH102:CH131),"")</f>
        <v/>
      </c>
      <c r="CI132" s="352"/>
      <c r="CJ132" s="83"/>
      <c r="CL132" s="380"/>
      <c r="CM132" s="375"/>
      <c r="CN132" s="957" t="str">
        <f>IF(CN$2=4,SUM(CN102:CN131),"")</f>
        <v/>
      </c>
      <c r="CO132" s="352"/>
      <c r="CP132" s="83"/>
      <c r="CR132" s="380"/>
      <c r="CS132" s="375"/>
      <c r="CT132" s="957" t="str">
        <f>IF(CT$2=4,SUM(CT102:CT131),"")</f>
        <v/>
      </c>
      <c r="CU132" s="352"/>
      <c r="CV132" s="83"/>
      <c r="CX132" s="380"/>
      <c r="CY132" s="375"/>
      <c r="CZ132" s="957" t="str">
        <f>IF(CZ$2=4,SUM(CZ102:CZ131),"")</f>
        <v/>
      </c>
      <c r="DA132" s="352"/>
      <c r="DB132" s="83"/>
      <c r="DD132" s="380"/>
      <c r="DE132" s="375"/>
      <c r="DF132" s="957" t="str">
        <f>IF(DF$2=4,SUM(DF102:DF131),"")</f>
        <v/>
      </c>
      <c r="DG132" s="352"/>
      <c r="DH132" s="83"/>
      <c r="DJ132" s="380"/>
      <c r="DK132" s="375"/>
      <c r="DL132" s="957" t="str">
        <f>IF(DL$2=4,SUM(DL102:DL131),"")</f>
        <v/>
      </c>
      <c r="DM132" s="352"/>
      <c r="DN132" s="83"/>
      <c r="DP132" s="380"/>
      <c r="DQ132" s="375"/>
      <c r="DR132" s="957" t="str">
        <f>IF(DR$2=4,SUM(DR102:DR131),"")</f>
        <v/>
      </c>
      <c r="DS132" s="352"/>
      <c r="DT132" s="83"/>
      <c r="DV132" s="380"/>
      <c r="DW132" s="375"/>
      <c r="DX132" s="957" t="str">
        <f>IF(DX$2=4,SUM(DX102:DX131),"")</f>
        <v/>
      </c>
      <c r="DY132" s="352"/>
      <c r="DZ132" s="83"/>
      <c r="EB132" s="380"/>
      <c r="EC132" s="375"/>
      <c r="ED132" s="957" t="str">
        <f>IF(ED$2=4,SUM(ED102:ED131),"")</f>
        <v/>
      </c>
      <c r="EE132" s="352"/>
      <c r="EF132" s="83"/>
      <c r="EH132" s="380"/>
      <c r="EI132" s="375"/>
      <c r="EJ132" s="957" t="str">
        <f>IF(EJ$2=4,SUM(EJ102:EJ131),"")</f>
        <v/>
      </c>
      <c r="EK132" s="352"/>
      <c r="EL132" s="83"/>
      <c r="EN132" s="380"/>
      <c r="EO132" s="375"/>
      <c r="EP132" s="957" t="str">
        <f>IF(EP$2=4,SUM(EP102:EP131),"")</f>
        <v/>
      </c>
      <c r="EQ132" s="352"/>
      <c r="ER132" s="83"/>
      <c r="ET132" s="380"/>
      <c r="EU132" s="375"/>
      <c r="EV132" s="957" t="str">
        <f>IF(EV$2=4,SUM(EV102:EV131),"")</f>
        <v/>
      </c>
      <c r="EW132" s="352"/>
      <c r="EX132" s="83"/>
      <c r="EZ132" s="380"/>
      <c r="FA132" s="375"/>
      <c r="FB132" s="957" t="str">
        <f>IF(FB$2=4,SUM(FB102:FB131),"")</f>
        <v/>
      </c>
      <c r="FC132" s="352"/>
      <c r="FD132" s="83"/>
      <c r="FF132" s="380"/>
      <c r="FG132" s="375"/>
      <c r="FH132" s="957" t="str">
        <f>IF(FH$2=4,SUM(FH102:FH131),"")</f>
        <v/>
      </c>
      <c r="FI132" s="352"/>
      <c r="FJ132" s="83"/>
      <c r="FL132" s="380"/>
      <c r="FM132" s="375"/>
      <c r="FN132" s="957" t="str">
        <f>IF(FN$2=4,SUM(FN102:FN131),"")</f>
        <v/>
      </c>
      <c r="FO132" s="352"/>
      <c r="FP132" s="83"/>
      <c r="FR132" s="380"/>
      <c r="FS132" s="375"/>
      <c r="FT132" s="957" t="str">
        <f>IF(FT$2=4,SUM(FT102:FT131),"")</f>
        <v/>
      </c>
      <c r="FU132" s="352"/>
      <c r="FV132" s="83"/>
      <c r="FX132" s="380"/>
      <c r="FY132" s="375"/>
      <c r="FZ132" s="957" t="str">
        <f>IF(FZ$2=4,SUM(FZ102:FZ131),"")</f>
        <v/>
      </c>
      <c r="GA132" s="352"/>
      <c r="GB132" s="83"/>
      <c r="GD132" s="380"/>
      <c r="GE132" s="375"/>
      <c r="GF132" s="957" t="str">
        <f>IF(GF$2=4,SUM(GF102:GF131),"")</f>
        <v/>
      </c>
      <c r="GG132" s="352"/>
      <c r="GH132" s="83"/>
      <c r="GJ132" s="380"/>
      <c r="GK132" s="375"/>
      <c r="GL132" s="957" t="str">
        <f>IF(GL$2=4,SUM(GL102:GL131),"")</f>
        <v/>
      </c>
      <c r="GM132" s="352"/>
      <c r="GN132" s="83"/>
      <c r="GP132" s="380"/>
      <c r="GQ132" s="375"/>
      <c r="GR132" s="957" t="str">
        <f>IF(GR$2=4,SUM(GR102:GR131),"")</f>
        <v/>
      </c>
      <c r="GS132" s="352"/>
      <c r="GT132" s="83"/>
      <c r="GV132" s="380"/>
      <c r="GW132" s="375"/>
      <c r="GX132" s="957" t="str">
        <f>IF(GX$2=4,SUM(GX102:GX131),"")</f>
        <v/>
      </c>
      <c r="GY132" s="352"/>
      <c r="GZ132" s="83"/>
      <c r="HB132" s="380"/>
      <c r="HC132" s="375"/>
      <c r="HD132" s="957" t="str">
        <f>IF(HD$2=4,SUM(HD102:HD131),"")</f>
        <v/>
      </c>
      <c r="HE132" s="352"/>
      <c r="HF132" s="83"/>
      <c r="HH132" s="380"/>
      <c r="HI132" s="375"/>
      <c r="HJ132" s="957" t="str">
        <f>IF(HJ$2=4,SUM(HJ102:HJ131),"")</f>
        <v/>
      </c>
      <c r="HK132" s="352"/>
      <c r="HL132" s="83"/>
      <c r="HN132" s="380"/>
      <c r="HO132" s="375"/>
      <c r="HP132" s="957" t="str">
        <f>IF(HP$2=4,SUM(HP102:HP131),"")</f>
        <v/>
      </c>
      <c r="HQ132" s="352"/>
      <c r="HR132" s="83"/>
      <c r="HT132" s="380"/>
      <c r="HU132" s="375"/>
      <c r="HV132" s="957" t="str">
        <f>IF(HV$2=4,SUM(HV102:HV131),"")</f>
        <v/>
      </c>
      <c r="HW132" s="352"/>
      <c r="HX132" s="83"/>
      <c r="HZ132" s="380"/>
      <c r="IA132" s="375"/>
      <c r="IB132" s="957" t="str">
        <f>IF(IB$2=4,SUM(IB102:IB131),"")</f>
        <v/>
      </c>
      <c r="IC132" s="352"/>
      <c r="ID132" s="83"/>
      <c r="IF132" s="380"/>
      <c r="IG132" s="375"/>
      <c r="IH132" s="957" t="str">
        <f>IF(IH$2=4,SUM(IH102:IH131),"")</f>
        <v/>
      </c>
      <c r="II132" s="352"/>
      <c r="IJ132" s="83"/>
      <c r="IL132" s="380"/>
      <c r="IM132" s="375"/>
      <c r="IN132" s="957" t="str">
        <f>IF(IN$2=4,SUM(IN102:IN131),"")</f>
        <v/>
      </c>
      <c r="IO132" s="352"/>
      <c r="IP132" s="83"/>
      <c r="IR132" s="380"/>
      <c r="IS132" s="375"/>
      <c r="IT132" s="957" t="str">
        <f>IF(IT$2=4,SUM(IT102:IT131),"")</f>
        <v/>
      </c>
      <c r="IU132" s="352"/>
      <c r="IV132" s="83"/>
      <c r="IX132" s="380"/>
      <c r="IY132" s="375"/>
      <c r="IZ132" s="957" t="str">
        <f>IF(IZ$2=4,SUM(IZ102:IZ131),"")</f>
        <v/>
      </c>
      <c r="JA132" s="352"/>
      <c r="JB132" s="83"/>
      <c r="JD132" s="380"/>
      <c r="JE132" s="375"/>
      <c r="JF132" s="957" t="str">
        <f>IF(JF$2=4,SUM(JF102:JF131),"")</f>
        <v/>
      </c>
      <c r="JG132" s="352"/>
      <c r="JH132" s="83"/>
      <c r="JJ132" s="366"/>
      <c r="JK132" s="375"/>
      <c r="JL132" s="957" t="str">
        <f>IF(JL$2=4,SUM(JL102:JL131),"")</f>
        <v/>
      </c>
      <c r="JM132" s="352"/>
      <c r="JP132" s="366"/>
      <c r="JQ132" s="375"/>
      <c r="JR132" s="957" t="str">
        <f>IF(JR$2=4,SUM(JR102:JR131),"")</f>
        <v/>
      </c>
      <c r="JS132" s="352"/>
      <c r="JV132" s="366"/>
      <c r="JW132" s="375"/>
      <c r="JX132" s="957" t="str">
        <f>IF(JX$2=4,SUM(JX102:JX131),"")</f>
        <v/>
      </c>
      <c r="JY132" s="352"/>
      <c r="KB132" s="366"/>
      <c r="KC132" s="375"/>
      <c r="KD132" s="957" t="str">
        <f>IF(KD$2=4,SUM(KD102:KD131),"")</f>
        <v/>
      </c>
      <c r="KE132" s="352"/>
      <c r="KH132" s="366"/>
      <c r="KI132" s="375"/>
      <c r="KJ132" s="957" t="str">
        <f>IF(KJ$2=4,SUM(KJ102:KJ131),"")</f>
        <v/>
      </c>
      <c r="KK132" s="352"/>
      <c r="KN132" s="366"/>
      <c r="KO132" s="375"/>
      <c r="KP132" s="957" t="str">
        <f>IF(KP$2=4,SUM(KP102:KP131),"")</f>
        <v/>
      </c>
      <c r="KQ132" s="352"/>
      <c r="KT132" s="366"/>
      <c r="KU132" s="375"/>
      <c r="KV132" s="957" t="str">
        <f>IF(KV$2=4,SUM(KV102:KV131),"")</f>
        <v/>
      </c>
      <c r="KW132" s="352"/>
      <c r="KZ132" s="366"/>
      <c r="LA132" s="375"/>
      <c r="LB132" s="957" t="str">
        <f>IF(LB$2=4,SUM(LB102:LB131),"")</f>
        <v/>
      </c>
      <c r="LC132" s="352"/>
    </row>
    <row r="133" spans="1:315" s="71" customFormat="1" ht="6" customHeight="1" x14ac:dyDescent="0.2">
      <c r="A133" s="62"/>
      <c r="B133" s="62"/>
      <c r="C133" s="62"/>
      <c r="D133" s="62"/>
      <c r="E133" s="62"/>
      <c r="F133" s="62" t="s">
        <v>77</v>
      </c>
      <c r="G133" s="114"/>
      <c r="K133" s="116"/>
      <c r="L133" s="116"/>
      <c r="M133" s="192"/>
      <c r="N133" s="384"/>
      <c r="O133" s="383"/>
      <c r="P133" s="72"/>
      <c r="R133" s="385"/>
      <c r="S133" s="344"/>
      <c r="T133" s="225"/>
      <c r="U133" s="74"/>
      <c r="V133" s="72"/>
      <c r="X133" s="385"/>
      <c r="Y133" s="344"/>
      <c r="Z133" s="225"/>
      <c r="AA133" s="74"/>
      <c r="AB133" s="72"/>
      <c r="AD133" s="385"/>
      <c r="AE133" s="344"/>
      <c r="AF133" s="225"/>
      <c r="AG133" s="74"/>
      <c r="AH133" s="72"/>
      <c r="AJ133" s="385"/>
      <c r="AK133" s="344"/>
      <c r="AL133" s="225"/>
      <c r="AM133" s="74"/>
      <c r="AN133" s="72"/>
      <c r="AP133" s="385"/>
      <c r="AQ133" s="344"/>
      <c r="AR133" s="225"/>
      <c r="AS133" s="74"/>
      <c r="AT133" s="72"/>
      <c r="AV133" s="385"/>
      <c r="AW133" s="344"/>
      <c r="AX133" s="225"/>
      <c r="AY133" s="74"/>
      <c r="AZ133" s="72"/>
      <c r="BB133" s="385"/>
      <c r="BC133" s="344"/>
      <c r="BD133" s="225"/>
      <c r="BE133" s="74"/>
      <c r="BF133" s="72"/>
      <c r="BH133" s="385"/>
      <c r="BI133" s="344"/>
      <c r="BJ133" s="225"/>
      <c r="BK133" s="74"/>
      <c r="BL133" s="72"/>
      <c r="BN133" s="385"/>
      <c r="BO133" s="344"/>
      <c r="BP133" s="225"/>
      <c r="BQ133" s="74"/>
      <c r="BR133" s="72"/>
      <c r="BT133" s="385"/>
      <c r="BU133" s="344"/>
      <c r="BV133" s="225"/>
      <c r="BW133" s="74"/>
      <c r="BX133" s="72"/>
      <c r="BZ133" s="385"/>
      <c r="CA133" s="344"/>
      <c r="CB133" s="225"/>
      <c r="CC133" s="74"/>
      <c r="CD133" s="72"/>
      <c r="CF133" s="385"/>
      <c r="CG133" s="344"/>
      <c r="CH133" s="225"/>
      <c r="CI133" s="74"/>
      <c r="CJ133" s="72"/>
      <c r="CL133" s="385"/>
      <c r="CM133" s="344"/>
      <c r="CN133" s="225"/>
      <c r="CO133" s="74"/>
      <c r="CP133" s="72"/>
      <c r="CR133" s="385"/>
      <c r="CS133" s="344"/>
      <c r="CT133" s="225"/>
      <c r="CU133" s="74"/>
      <c r="CV133" s="72"/>
      <c r="CX133" s="385"/>
      <c r="CY133" s="344"/>
      <c r="CZ133" s="225"/>
      <c r="DA133" s="74"/>
      <c r="DB133" s="72"/>
      <c r="DD133" s="385"/>
      <c r="DE133" s="344"/>
      <c r="DF133" s="225"/>
      <c r="DG133" s="74"/>
      <c r="DH133" s="72"/>
      <c r="DJ133" s="385"/>
      <c r="DK133" s="344"/>
      <c r="DL133" s="225"/>
      <c r="DM133" s="74"/>
      <c r="DN133" s="72"/>
      <c r="DP133" s="385"/>
      <c r="DQ133" s="344"/>
      <c r="DR133" s="225"/>
      <c r="DS133" s="74"/>
      <c r="DT133" s="72"/>
      <c r="DV133" s="385"/>
      <c r="DW133" s="344"/>
      <c r="DX133" s="225"/>
      <c r="DY133" s="74"/>
      <c r="DZ133" s="72"/>
      <c r="EB133" s="385"/>
      <c r="EC133" s="344"/>
      <c r="ED133" s="225"/>
      <c r="EE133" s="74"/>
      <c r="EF133" s="72"/>
      <c r="EH133" s="385"/>
      <c r="EI133" s="344"/>
      <c r="EJ133" s="225"/>
      <c r="EK133" s="74"/>
      <c r="EL133" s="72"/>
      <c r="EN133" s="385"/>
      <c r="EO133" s="344"/>
      <c r="EP133" s="225"/>
      <c r="EQ133" s="74"/>
      <c r="ER133" s="72"/>
      <c r="ET133" s="385"/>
      <c r="EU133" s="344"/>
      <c r="EV133" s="225"/>
      <c r="EW133" s="74"/>
      <c r="EX133" s="72"/>
      <c r="EZ133" s="385"/>
      <c r="FA133" s="344"/>
      <c r="FB133" s="225"/>
      <c r="FC133" s="74"/>
      <c r="FD133" s="72"/>
      <c r="FF133" s="385"/>
      <c r="FG133" s="344"/>
      <c r="FH133" s="225"/>
      <c r="FI133" s="74"/>
      <c r="FJ133" s="72"/>
      <c r="FL133" s="385"/>
      <c r="FM133" s="344"/>
      <c r="FN133" s="225"/>
      <c r="FO133" s="74"/>
      <c r="FP133" s="72"/>
      <c r="FR133" s="385"/>
      <c r="FS133" s="344"/>
      <c r="FT133" s="225"/>
      <c r="FU133" s="74"/>
      <c r="FV133" s="72"/>
      <c r="FX133" s="385"/>
      <c r="FY133" s="344"/>
      <c r="FZ133" s="225"/>
      <c r="GA133" s="74"/>
      <c r="GB133" s="72"/>
      <c r="GD133" s="385"/>
      <c r="GE133" s="344"/>
      <c r="GF133" s="225"/>
      <c r="GG133" s="74"/>
      <c r="GH133" s="72"/>
      <c r="GJ133" s="385"/>
      <c r="GK133" s="344"/>
      <c r="GL133" s="225"/>
      <c r="GM133" s="74"/>
      <c r="GN133" s="72"/>
      <c r="GP133" s="385"/>
      <c r="GQ133" s="344"/>
      <c r="GR133" s="225"/>
      <c r="GS133" s="74"/>
      <c r="GT133" s="72"/>
      <c r="GV133" s="385"/>
      <c r="GW133" s="344"/>
      <c r="GX133" s="225"/>
      <c r="GY133" s="74"/>
      <c r="GZ133" s="72"/>
      <c r="HB133" s="385"/>
      <c r="HC133" s="344"/>
      <c r="HD133" s="225"/>
      <c r="HE133" s="74"/>
      <c r="HF133" s="72"/>
      <c r="HH133" s="385"/>
      <c r="HI133" s="344"/>
      <c r="HJ133" s="225"/>
      <c r="HK133" s="74"/>
      <c r="HL133" s="72"/>
      <c r="HN133" s="385"/>
      <c r="HO133" s="344"/>
      <c r="HP133" s="225"/>
      <c r="HQ133" s="74"/>
      <c r="HR133" s="72"/>
      <c r="HT133" s="385"/>
      <c r="HU133" s="344"/>
      <c r="HV133" s="225"/>
      <c r="HW133" s="74"/>
      <c r="HX133" s="72"/>
      <c r="HZ133" s="385"/>
      <c r="IA133" s="344"/>
      <c r="IB133" s="225"/>
      <c r="IC133" s="74"/>
      <c r="ID133" s="72"/>
      <c r="IF133" s="385"/>
      <c r="IG133" s="344"/>
      <c r="IH133" s="225"/>
      <c r="II133" s="74"/>
      <c r="IJ133" s="72"/>
      <c r="IL133" s="385"/>
      <c r="IM133" s="344"/>
      <c r="IN133" s="225"/>
      <c r="IO133" s="74"/>
      <c r="IP133" s="72"/>
      <c r="IR133" s="385"/>
      <c r="IS133" s="344"/>
      <c r="IT133" s="225"/>
      <c r="IU133" s="74"/>
      <c r="IV133" s="72"/>
      <c r="IX133" s="385"/>
      <c r="IY133" s="344"/>
      <c r="IZ133" s="225"/>
      <c r="JA133" s="74"/>
      <c r="JB133" s="72"/>
      <c r="JD133" s="385"/>
      <c r="JE133" s="344"/>
      <c r="JF133" s="225"/>
      <c r="JG133" s="74"/>
      <c r="JH133" s="72"/>
      <c r="JJ133" s="345"/>
      <c r="JK133" s="344"/>
      <c r="JL133" s="225"/>
      <c r="JM133" s="225"/>
      <c r="JP133" s="345"/>
      <c r="JQ133" s="344"/>
      <c r="JR133" s="225"/>
      <c r="JS133" s="225"/>
      <c r="JV133" s="345"/>
      <c r="JW133" s="344"/>
      <c r="JX133" s="225"/>
      <c r="JY133" s="225"/>
      <c r="KB133" s="345"/>
      <c r="KC133" s="344"/>
      <c r="KD133" s="225"/>
      <c r="KE133" s="225"/>
      <c r="KH133" s="345"/>
      <c r="KI133" s="344"/>
      <c r="KJ133" s="225"/>
      <c r="KK133" s="225"/>
      <c r="KN133" s="345"/>
      <c r="KO133" s="344"/>
      <c r="KP133" s="225"/>
      <c r="KQ133" s="225"/>
      <c r="KT133" s="345"/>
      <c r="KU133" s="344"/>
      <c r="KV133" s="225"/>
      <c r="KW133" s="225"/>
      <c r="KZ133" s="345"/>
      <c r="LA133" s="344"/>
      <c r="LB133" s="225"/>
      <c r="LC133" s="225"/>
    </row>
    <row r="134" spans="1:315" s="82" customFormat="1" x14ac:dyDescent="0.2">
      <c r="A134" s="62"/>
      <c r="B134" s="62"/>
      <c r="C134" s="62"/>
      <c r="D134" s="62"/>
      <c r="E134" s="62"/>
      <c r="F134" s="62" t="s">
        <v>76</v>
      </c>
      <c r="G134" s="114"/>
      <c r="I134" s="392" t="s">
        <v>199</v>
      </c>
      <c r="J134" s="392"/>
      <c r="K134" s="393"/>
      <c r="L134" s="393"/>
      <c r="M134" s="940">
        <f>M100+M132</f>
        <v>11172.85</v>
      </c>
      <c r="N134" s="394"/>
      <c r="O134" s="395"/>
      <c r="P134" s="396"/>
      <c r="Q134" s="397"/>
      <c r="R134" s="373"/>
      <c r="S134" s="398"/>
      <c r="T134" s="949">
        <f>IF(T$2=4,T100+T132,"")</f>
        <v>5110</v>
      </c>
      <c r="U134" s="382"/>
      <c r="V134" s="378"/>
      <c r="W134" s="397"/>
      <c r="X134" s="373"/>
      <c r="Y134" s="398"/>
      <c r="Z134" s="949">
        <f>IF(Z$2=4,Z100+Z132,"")</f>
        <v>1692.05</v>
      </c>
      <c r="AA134" s="382"/>
      <c r="AB134" s="378"/>
      <c r="AC134" s="397"/>
      <c r="AD134" s="373"/>
      <c r="AE134" s="398"/>
      <c r="AF134" s="949">
        <f>IF(AF$2=4,AF100+AF132,"")</f>
        <v>4370.8</v>
      </c>
      <c r="AG134" s="382"/>
      <c r="AH134" s="378"/>
      <c r="AI134" s="397"/>
      <c r="AJ134" s="373"/>
      <c r="AK134" s="398"/>
      <c r="AL134" s="949" t="str">
        <f>IF(AL$2=4,AL100+AL132,"")</f>
        <v/>
      </c>
      <c r="AM134" s="382"/>
      <c r="AN134" s="378"/>
      <c r="AO134" s="397"/>
      <c r="AP134" s="373"/>
      <c r="AQ134" s="398"/>
      <c r="AR134" s="949" t="str">
        <f>IF(AR$2=4,AR100+AR132,"")</f>
        <v/>
      </c>
      <c r="AS134" s="382"/>
      <c r="AT134" s="378"/>
      <c r="AU134" s="397"/>
      <c r="AV134" s="373"/>
      <c r="AW134" s="398"/>
      <c r="AX134" s="949" t="str">
        <f>IF(AX$2=4,AX100+AX132,"")</f>
        <v/>
      </c>
      <c r="AY134" s="382"/>
      <c r="AZ134" s="378"/>
      <c r="BA134" s="397"/>
      <c r="BB134" s="373"/>
      <c r="BC134" s="398"/>
      <c r="BD134" s="949" t="str">
        <f>IF(BD$2=4,BD100+BD132,"")</f>
        <v/>
      </c>
      <c r="BE134" s="382"/>
      <c r="BF134" s="378"/>
      <c r="BG134" s="397"/>
      <c r="BH134" s="373"/>
      <c r="BI134" s="398"/>
      <c r="BJ134" s="949" t="str">
        <f>IF(BJ$2=4,BJ100+BJ132,"")</f>
        <v/>
      </c>
      <c r="BK134" s="382"/>
      <c r="BL134" s="378"/>
      <c r="BM134" s="397"/>
      <c r="BN134" s="373"/>
      <c r="BO134" s="398"/>
      <c r="BP134" s="949" t="str">
        <f>IF(BP$2=4,BP100+BP132,"")</f>
        <v/>
      </c>
      <c r="BQ134" s="382"/>
      <c r="BR134" s="378"/>
      <c r="BS134" s="397"/>
      <c r="BT134" s="373"/>
      <c r="BU134" s="398"/>
      <c r="BV134" s="949" t="str">
        <f>IF(BV$2=4,BV100+BV132,"")</f>
        <v/>
      </c>
      <c r="BW134" s="382"/>
      <c r="BX134" s="83"/>
      <c r="BZ134" s="373"/>
      <c r="CA134" s="375"/>
      <c r="CB134" s="957" t="str">
        <f>IF(CB$2=4,CB100+CB132,"")</f>
        <v/>
      </c>
      <c r="CC134" s="352"/>
      <c r="CD134" s="83"/>
      <c r="CF134" s="373"/>
      <c r="CG134" s="375"/>
      <c r="CH134" s="957" t="str">
        <f>IF(CH$2=4,CH100+CH132,"")</f>
        <v/>
      </c>
      <c r="CI134" s="352"/>
      <c r="CJ134" s="83"/>
      <c r="CL134" s="373"/>
      <c r="CM134" s="375"/>
      <c r="CN134" s="957" t="str">
        <f>IF(CN$2=4,CN100+CN132,"")</f>
        <v/>
      </c>
      <c r="CO134" s="352"/>
      <c r="CP134" s="83"/>
      <c r="CR134" s="373"/>
      <c r="CS134" s="375"/>
      <c r="CT134" s="957" t="str">
        <f>IF(CT$2=4,CT100+CT132,"")</f>
        <v/>
      </c>
      <c r="CU134" s="352"/>
      <c r="CV134" s="83"/>
      <c r="CX134" s="373"/>
      <c r="CY134" s="375"/>
      <c r="CZ134" s="957" t="str">
        <f>IF(CZ$2=4,CZ100+CZ132,"")</f>
        <v/>
      </c>
      <c r="DA134" s="352"/>
      <c r="DB134" s="83"/>
      <c r="DD134" s="373"/>
      <c r="DE134" s="375"/>
      <c r="DF134" s="957" t="str">
        <f>IF(DF$2=4,DF100+DF132,"")</f>
        <v/>
      </c>
      <c r="DG134" s="352"/>
      <c r="DH134" s="83"/>
      <c r="DJ134" s="373"/>
      <c r="DK134" s="375"/>
      <c r="DL134" s="957" t="str">
        <f>IF(DL$2=4,DL100+DL132,"")</f>
        <v/>
      </c>
      <c r="DM134" s="352"/>
      <c r="DN134" s="83"/>
      <c r="DP134" s="373"/>
      <c r="DQ134" s="375"/>
      <c r="DR134" s="957" t="str">
        <f>IF(DR$2=4,DR100+DR132,"")</f>
        <v/>
      </c>
      <c r="DS134" s="352"/>
      <c r="DT134" s="83"/>
      <c r="DV134" s="373"/>
      <c r="DW134" s="375"/>
      <c r="DX134" s="957" t="str">
        <f>IF(DX$2=4,DX100+DX132,"")</f>
        <v/>
      </c>
      <c r="DY134" s="352"/>
      <c r="DZ134" s="83"/>
      <c r="EB134" s="373"/>
      <c r="EC134" s="375"/>
      <c r="ED134" s="957" t="str">
        <f>IF(ED$2=4,ED100+ED132,"")</f>
        <v/>
      </c>
      <c r="EE134" s="352"/>
      <c r="EF134" s="83"/>
      <c r="EH134" s="373"/>
      <c r="EI134" s="375"/>
      <c r="EJ134" s="957" t="str">
        <f>IF(EJ$2=4,EJ100+EJ132,"")</f>
        <v/>
      </c>
      <c r="EK134" s="352"/>
      <c r="EL134" s="83"/>
      <c r="EN134" s="373"/>
      <c r="EO134" s="375"/>
      <c r="EP134" s="957" t="str">
        <f>IF(EP$2=4,EP100+EP132,"")</f>
        <v/>
      </c>
      <c r="EQ134" s="352"/>
      <c r="ER134" s="83"/>
      <c r="ET134" s="373"/>
      <c r="EU134" s="375"/>
      <c r="EV134" s="957" t="str">
        <f>IF(EV$2=4,EV100+EV132,"")</f>
        <v/>
      </c>
      <c r="EW134" s="352"/>
      <c r="EX134" s="83"/>
      <c r="EZ134" s="373"/>
      <c r="FA134" s="375"/>
      <c r="FB134" s="957" t="str">
        <f>IF(FB$2=4,FB100+FB132,"")</f>
        <v/>
      </c>
      <c r="FC134" s="352"/>
      <c r="FD134" s="83"/>
      <c r="FF134" s="373"/>
      <c r="FG134" s="375"/>
      <c r="FH134" s="957" t="str">
        <f>IF(FH$2=4,FH100+FH132,"")</f>
        <v/>
      </c>
      <c r="FI134" s="352"/>
      <c r="FJ134" s="83"/>
      <c r="FL134" s="373"/>
      <c r="FM134" s="375"/>
      <c r="FN134" s="957" t="str">
        <f>IF(FN$2=4,FN100+FN132,"")</f>
        <v/>
      </c>
      <c r="FO134" s="352"/>
      <c r="FP134" s="83"/>
      <c r="FR134" s="373"/>
      <c r="FS134" s="375"/>
      <c r="FT134" s="957" t="str">
        <f>IF(FT$2=4,FT100+FT132,"")</f>
        <v/>
      </c>
      <c r="FU134" s="352"/>
      <c r="FV134" s="83"/>
      <c r="FX134" s="373"/>
      <c r="FY134" s="375"/>
      <c r="FZ134" s="957" t="str">
        <f>IF(FZ$2=4,FZ100+FZ132,"")</f>
        <v/>
      </c>
      <c r="GA134" s="352"/>
      <c r="GB134" s="83"/>
      <c r="GD134" s="373"/>
      <c r="GE134" s="375"/>
      <c r="GF134" s="957" t="str">
        <f>IF(GF$2=4,GF100+GF132,"")</f>
        <v/>
      </c>
      <c r="GG134" s="352"/>
      <c r="GH134" s="83"/>
      <c r="GJ134" s="373"/>
      <c r="GK134" s="375"/>
      <c r="GL134" s="957" t="str">
        <f>IF(GL$2=4,GL100+GL132,"")</f>
        <v/>
      </c>
      <c r="GM134" s="352"/>
      <c r="GN134" s="83"/>
      <c r="GP134" s="373"/>
      <c r="GQ134" s="375"/>
      <c r="GR134" s="957" t="str">
        <f>IF(GR$2=4,GR100+GR132,"")</f>
        <v/>
      </c>
      <c r="GS134" s="352"/>
      <c r="GT134" s="83"/>
      <c r="GV134" s="373"/>
      <c r="GW134" s="375"/>
      <c r="GX134" s="957" t="str">
        <f>IF(GX$2=4,GX100+GX132,"")</f>
        <v/>
      </c>
      <c r="GY134" s="352"/>
      <c r="GZ134" s="83"/>
      <c r="HB134" s="373"/>
      <c r="HC134" s="375"/>
      <c r="HD134" s="957" t="str">
        <f>IF(HD$2=4,HD100+HD132,"")</f>
        <v/>
      </c>
      <c r="HE134" s="352"/>
      <c r="HF134" s="83"/>
      <c r="HH134" s="373"/>
      <c r="HI134" s="375"/>
      <c r="HJ134" s="957" t="str">
        <f>IF(HJ$2=4,HJ100+HJ132,"")</f>
        <v/>
      </c>
      <c r="HK134" s="352"/>
      <c r="HL134" s="83"/>
      <c r="HN134" s="373"/>
      <c r="HO134" s="375"/>
      <c r="HP134" s="957" t="str">
        <f>IF(HP$2=4,HP100+HP132,"")</f>
        <v/>
      </c>
      <c r="HQ134" s="352"/>
      <c r="HR134" s="83"/>
      <c r="HT134" s="373"/>
      <c r="HU134" s="375"/>
      <c r="HV134" s="957" t="str">
        <f>IF(HV$2=4,HV100+HV132,"")</f>
        <v/>
      </c>
      <c r="HW134" s="352"/>
      <c r="HX134" s="83"/>
      <c r="HZ134" s="373"/>
      <c r="IA134" s="375"/>
      <c r="IB134" s="957" t="str">
        <f>IF(IB$2=4,IB100+IB132,"")</f>
        <v/>
      </c>
      <c r="IC134" s="352"/>
      <c r="ID134" s="83"/>
      <c r="IF134" s="373"/>
      <c r="IG134" s="375"/>
      <c r="IH134" s="957" t="str">
        <f>IF(IH$2=4,IH100+IH132,"")</f>
        <v/>
      </c>
      <c r="II134" s="352"/>
      <c r="IJ134" s="83"/>
      <c r="IL134" s="373"/>
      <c r="IM134" s="375"/>
      <c r="IN134" s="957" t="str">
        <f>IF(IN$2=4,IN100+IN132,"")</f>
        <v/>
      </c>
      <c r="IO134" s="352"/>
      <c r="IP134" s="83"/>
      <c r="IR134" s="373"/>
      <c r="IS134" s="375"/>
      <c r="IT134" s="957" t="str">
        <f>IF(IT$2=4,IT100+IT132,"")</f>
        <v/>
      </c>
      <c r="IU134" s="352"/>
      <c r="IV134" s="83"/>
      <c r="IX134" s="373"/>
      <c r="IY134" s="375"/>
      <c r="IZ134" s="957" t="str">
        <f>IF(IZ$2=4,IZ100+IZ132,"")</f>
        <v/>
      </c>
      <c r="JA134" s="352"/>
      <c r="JB134" s="83"/>
      <c r="JD134" s="373"/>
      <c r="JE134" s="375"/>
      <c r="JF134" s="957" t="str">
        <f>IF(JF$2=4,JF100+JF132,"")</f>
        <v/>
      </c>
      <c r="JG134" s="352"/>
      <c r="JH134" s="83"/>
      <c r="JJ134" s="366"/>
      <c r="JK134" s="375"/>
      <c r="JL134" s="957" t="str">
        <f>IF(JL$2=4,JL100+JL132,"")</f>
        <v/>
      </c>
      <c r="JM134" s="352"/>
      <c r="JP134" s="366"/>
      <c r="JQ134" s="375"/>
      <c r="JR134" s="957" t="str">
        <f>IF(JR$2=4,JR100+JR132,"")</f>
        <v/>
      </c>
      <c r="JS134" s="352"/>
      <c r="JV134" s="366"/>
      <c r="JW134" s="375"/>
      <c r="JX134" s="957" t="str">
        <f>IF(JX$2=4,JX100+JX132,"")</f>
        <v/>
      </c>
      <c r="JY134" s="352"/>
      <c r="KB134" s="366"/>
      <c r="KC134" s="375"/>
      <c r="KD134" s="957" t="str">
        <f>IF(KD$2=4,KD100+KD132,"")</f>
        <v/>
      </c>
      <c r="KE134" s="352"/>
      <c r="KH134" s="366"/>
      <c r="KI134" s="375"/>
      <c r="KJ134" s="957" t="str">
        <f>IF(KJ$2=4,KJ100+KJ132,"")</f>
        <v/>
      </c>
      <c r="KK134" s="352"/>
      <c r="KN134" s="366"/>
      <c r="KO134" s="375"/>
      <c r="KP134" s="957" t="str">
        <f>IF(KP$2=4,KP100+KP132,"")</f>
        <v/>
      </c>
      <c r="KQ134" s="352"/>
      <c r="KT134" s="366"/>
      <c r="KU134" s="375"/>
      <c r="KV134" s="957" t="str">
        <f>IF(KV$2=4,KV100+KV132,"")</f>
        <v/>
      </c>
      <c r="KW134" s="352"/>
      <c r="KZ134" s="366"/>
      <c r="LA134" s="375"/>
      <c r="LB134" s="957" t="str">
        <f>IF(LB$2=4,LB100+LB132,"")</f>
        <v/>
      </c>
      <c r="LC134" s="352"/>
    </row>
    <row r="135" spans="1:315" s="71" customFormat="1" x14ac:dyDescent="0.2">
      <c r="A135" s="62"/>
      <c r="B135" s="62"/>
      <c r="C135" s="62"/>
      <c r="D135" s="62"/>
      <c r="E135" s="62"/>
      <c r="F135" s="62" t="s">
        <v>77</v>
      </c>
      <c r="G135" s="114"/>
      <c r="I135" s="400" t="s">
        <v>19</v>
      </c>
      <c r="J135" s="400"/>
      <c r="K135" s="401">
        <f>IF('Part A - Inputs - Sample'!$C$9="",Reference!$F$3,IF(VALUE(LEFT('Part A - Inputs - Sample'!$C$9,1))=2,Reference!$F$3,0))</f>
        <v>0</v>
      </c>
      <c r="L135" s="386">
        <v>960100</v>
      </c>
      <c r="M135" s="941">
        <f>ROUND(M$134*K135,2)</f>
        <v>0</v>
      </c>
      <c r="N135" s="387"/>
      <c r="O135" s="388"/>
      <c r="P135" s="389"/>
      <c r="R135" s="385"/>
      <c r="S135" s="344"/>
      <c r="T135" s="947">
        <f>IF(T$2=4,ROUND(T$134*$K135,2),"")</f>
        <v>0</v>
      </c>
      <c r="U135" s="350"/>
      <c r="V135" s="389"/>
      <c r="X135" s="385"/>
      <c r="Y135" s="344"/>
      <c r="Z135" s="947">
        <f>IF(Z$2=4,ROUND(Z$134*$K135,2),"")</f>
        <v>0</v>
      </c>
      <c r="AA135" s="350"/>
      <c r="AB135" s="389"/>
      <c r="AD135" s="385"/>
      <c r="AE135" s="344"/>
      <c r="AF135" s="947">
        <f>IF(AF$2=4,ROUND(AF$134*$K135,2),"")</f>
        <v>0</v>
      </c>
      <c r="AG135" s="350"/>
      <c r="AH135" s="389"/>
      <c r="AJ135" s="385"/>
      <c r="AK135" s="344"/>
      <c r="AL135" s="947" t="str">
        <f>IF(AL$2=4,ROUND(AL$134*$K135,2),"")</f>
        <v/>
      </c>
      <c r="AM135" s="350"/>
      <c r="AN135" s="389"/>
      <c r="AP135" s="385"/>
      <c r="AQ135" s="344"/>
      <c r="AR135" s="947" t="str">
        <f>IF(AR$2=4,ROUND(AR$134*$K135,2),"")</f>
        <v/>
      </c>
      <c r="AS135" s="350"/>
      <c r="AT135" s="389"/>
      <c r="AV135" s="385"/>
      <c r="AW135" s="344"/>
      <c r="AX135" s="947" t="str">
        <f>IF(AX$2=4,ROUND(AX$134*$K135,2),"")</f>
        <v/>
      </c>
      <c r="AY135" s="350"/>
      <c r="AZ135" s="389"/>
      <c r="BB135" s="385"/>
      <c r="BC135" s="344"/>
      <c r="BD135" s="947" t="str">
        <f>IF(BD$2=4,ROUND(BD$134*$K135,2),"")</f>
        <v/>
      </c>
      <c r="BE135" s="350"/>
      <c r="BF135" s="389"/>
      <c r="BH135" s="385"/>
      <c r="BI135" s="344"/>
      <c r="BJ135" s="947" t="str">
        <f>IF(BJ$2=4,ROUND(BJ$134*$K135,2),"")</f>
        <v/>
      </c>
      <c r="BK135" s="350"/>
      <c r="BL135" s="389"/>
      <c r="BN135" s="385"/>
      <c r="BO135" s="344"/>
      <c r="BP135" s="947" t="str">
        <f>IF(BP$2=4,ROUND(BP$134*$K135,2),"")</f>
        <v/>
      </c>
      <c r="BQ135" s="350"/>
      <c r="BR135" s="389"/>
      <c r="BT135" s="385"/>
      <c r="BU135" s="344"/>
      <c r="BV135" s="947" t="str">
        <f>IF(BV$2=4,ROUND(BV$134*$K135,2),"")</f>
        <v/>
      </c>
      <c r="BW135" s="350"/>
      <c r="BX135" s="72"/>
      <c r="BZ135" s="385"/>
      <c r="CA135" s="344"/>
      <c r="CB135" s="947" t="str">
        <f>IF(CB$2=4,ROUND(CB$134*$K135,2),"")</f>
        <v/>
      </c>
      <c r="CC135" s="352"/>
      <c r="CD135" s="72"/>
      <c r="CF135" s="385"/>
      <c r="CG135" s="344"/>
      <c r="CH135" s="947" t="str">
        <f>IF(CH$2=4,ROUND(CH$134*$K135,2),"")</f>
        <v/>
      </c>
      <c r="CI135" s="352"/>
      <c r="CJ135" s="72"/>
      <c r="CL135" s="385"/>
      <c r="CM135" s="344"/>
      <c r="CN135" s="947" t="str">
        <f>IF(CN$2=4,ROUND(CN$134*$K135,2),"")</f>
        <v/>
      </c>
      <c r="CO135" s="352"/>
      <c r="CP135" s="72"/>
      <c r="CR135" s="385"/>
      <c r="CS135" s="344"/>
      <c r="CT135" s="947" t="str">
        <f>IF(CT$2=4,ROUND(CT$134*$K135,2),"")</f>
        <v/>
      </c>
      <c r="CU135" s="352"/>
      <c r="CV135" s="72"/>
      <c r="CX135" s="385"/>
      <c r="CY135" s="344"/>
      <c r="CZ135" s="947" t="str">
        <f>IF(CZ$2=4,ROUND(CZ$134*$K135,2),"")</f>
        <v/>
      </c>
      <c r="DA135" s="352"/>
      <c r="DB135" s="72"/>
      <c r="DD135" s="385"/>
      <c r="DE135" s="344"/>
      <c r="DF135" s="947" t="str">
        <f>IF(DF$2=4,ROUND(DF$134*$K135,2),"")</f>
        <v/>
      </c>
      <c r="DG135" s="352"/>
      <c r="DH135" s="72"/>
      <c r="DJ135" s="385"/>
      <c r="DK135" s="344"/>
      <c r="DL135" s="947" t="str">
        <f>IF(DL$2=4,ROUND(DL$134*$K135,2),"")</f>
        <v/>
      </c>
      <c r="DM135" s="352"/>
      <c r="DN135" s="72"/>
      <c r="DP135" s="385"/>
      <c r="DQ135" s="344"/>
      <c r="DR135" s="947" t="str">
        <f>IF(DR$2=4,ROUND(DR$134*$K135,2),"")</f>
        <v/>
      </c>
      <c r="DS135" s="352"/>
      <c r="DT135" s="72"/>
      <c r="DV135" s="385"/>
      <c r="DW135" s="344"/>
      <c r="DX135" s="947" t="str">
        <f>IF(DX$2=4,ROUND(DX$134*$K135,2),"")</f>
        <v/>
      </c>
      <c r="DY135" s="352"/>
      <c r="DZ135" s="72"/>
      <c r="EB135" s="385"/>
      <c r="EC135" s="344"/>
      <c r="ED135" s="947" t="str">
        <f>IF(ED$2=4,ROUND(ED$134*$K135,2),"")</f>
        <v/>
      </c>
      <c r="EE135" s="352"/>
      <c r="EF135" s="72"/>
      <c r="EH135" s="385"/>
      <c r="EI135" s="344"/>
      <c r="EJ135" s="947" t="str">
        <f>IF(EJ$2=4,ROUND(EJ$134*$K135,2),"")</f>
        <v/>
      </c>
      <c r="EK135" s="352"/>
      <c r="EL135" s="72"/>
      <c r="EN135" s="385"/>
      <c r="EO135" s="344"/>
      <c r="EP135" s="947" t="str">
        <f>IF(EP$2=4,ROUND(EP$134*$K135,2),"")</f>
        <v/>
      </c>
      <c r="EQ135" s="352"/>
      <c r="ER135" s="72"/>
      <c r="ET135" s="385"/>
      <c r="EU135" s="344"/>
      <c r="EV135" s="947" t="str">
        <f>IF(EV$2=4,ROUND(EV$134*$K135,2),"")</f>
        <v/>
      </c>
      <c r="EW135" s="352"/>
      <c r="EX135" s="72"/>
      <c r="EZ135" s="385"/>
      <c r="FA135" s="344"/>
      <c r="FB135" s="947" t="str">
        <f>IF(FB$2=4,ROUND(FB$134*$K135,2),"")</f>
        <v/>
      </c>
      <c r="FC135" s="352"/>
      <c r="FD135" s="72"/>
      <c r="FF135" s="385"/>
      <c r="FG135" s="344"/>
      <c r="FH135" s="947" t="str">
        <f>IF(FH$2=4,ROUND(FH$134*$K135,2),"")</f>
        <v/>
      </c>
      <c r="FI135" s="352"/>
      <c r="FJ135" s="72"/>
      <c r="FL135" s="385"/>
      <c r="FM135" s="344"/>
      <c r="FN135" s="947" t="str">
        <f>IF(FN$2=4,ROUND(FN$134*$K135,2),"")</f>
        <v/>
      </c>
      <c r="FO135" s="352"/>
      <c r="FP135" s="72"/>
      <c r="FR135" s="385"/>
      <c r="FS135" s="344"/>
      <c r="FT135" s="947" t="str">
        <f>IF(FT$2=4,ROUND(FT$134*$K135,2),"")</f>
        <v/>
      </c>
      <c r="FU135" s="352"/>
      <c r="FV135" s="72"/>
      <c r="FX135" s="385"/>
      <c r="FY135" s="344"/>
      <c r="FZ135" s="947" t="str">
        <f>IF(FZ$2=4,ROUND(FZ$134*$K135,2),"")</f>
        <v/>
      </c>
      <c r="GA135" s="352"/>
      <c r="GB135" s="72"/>
      <c r="GD135" s="385"/>
      <c r="GE135" s="344"/>
      <c r="GF135" s="947" t="str">
        <f>IF(GF$2=4,ROUND(GF$134*$K135,2),"")</f>
        <v/>
      </c>
      <c r="GG135" s="352"/>
      <c r="GH135" s="72"/>
      <c r="GJ135" s="385"/>
      <c r="GK135" s="344"/>
      <c r="GL135" s="947" t="str">
        <f>IF(GL$2=4,ROUND(GL$134*$K135,2),"")</f>
        <v/>
      </c>
      <c r="GM135" s="352"/>
      <c r="GN135" s="72"/>
      <c r="GP135" s="385"/>
      <c r="GQ135" s="344"/>
      <c r="GR135" s="947" t="str">
        <f>IF(GR$2=4,ROUND(GR$134*$K135,2),"")</f>
        <v/>
      </c>
      <c r="GS135" s="352"/>
      <c r="GT135" s="72"/>
      <c r="GV135" s="385"/>
      <c r="GW135" s="344"/>
      <c r="GX135" s="947" t="str">
        <f>IF(GX$2=4,ROUND(GX$134*$K135,2),"")</f>
        <v/>
      </c>
      <c r="GY135" s="352"/>
      <c r="GZ135" s="72"/>
      <c r="HB135" s="385"/>
      <c r="HC135" s="344"/>
      <c r="HD135" s="947" t="str">
        <f>IF(HD$2=4,ROUND(HD$134*$K135,2),"")</f>
        <v/>
      </c>
      <c r="HE135" s="352"/>
      <c r="HF135" s="72"/>
      <c r="HH135" s="385"/>
      <c r="HI135" s="344"/>
      <c r="HJ135" s="947" t="str">
        <f>IF(HJ$2=4,ROUND(HJ$134*$K135,2),"")</f>
        <v/>
      </c>
      <c r="HK135" s="352"/>
      <c r="HL135" s="72"/>
      <c r="HN135" s="385"/>
      <c r="HO135" s="344"/>
      <c r="HP135" s="947" t="str">
        <f>IF(HP$2=4,ROUND(HP$134*$K135,2),"")</f>
        <v/>
      </c>
      <c r="HQ135" s="352"/>
      <c r="HR135" s="72"/>
      <c r="HT135" s="385"/>
      <c r="HU135" s="344"/>
      <c r="HV135" s="947" t="str">
        <f>IF(HV$2=4,ROUND(HV$134*$K135,2),"")</f>
        <v/>
      </c>
      <c r="HW135" s="352"/>
      <c r="HX135" s="72"/>
      <c r="HZ135" s="385"/>
      <c r="IA135" s="344"/>
      <c r="IB135" s="947" t="str">
        <f>IF(IB$2=4,ROUND(IB$134*$K135,2),"")</f>
        <v/>
      </c>
      <c r="IC135" s="352"/>
      <c r="ID135" s="72"/>
      <c r="IF135" s="385"/>
      <c r="IG135" s="344"/>
      <c r="IH135" s="947" t="str">
        <f>IF(IH$2=4,ROUND(IH$134*$K135,2),"")</f>
        <v/>
      </c>
      <c r="II135" s="352"/>
      <c r="IJ135" s="72"/>
      <c r="IL135" s="385"/>
      <c r="IM135" s="344"/>
      <c r="IN135" s="947" t="str">
        <f>IF(IN$2=4,ROUND(IN$134*$K135,2),"")</f>
        <v/>
      </c>
      <c r="IO135" s="352"/>
      <c r="IP135" s="72"/>
      <c r="IR135" s="385"/>
      <c r="IS135" s="344"/>
      <c r="IT135" s="947" t="str">
        <f>IF(IT$2=4,ROUND(IT$134*$K135,2),"")</f>
        <v/>
      </c>
      <c r="IU135" s="352"/>
      <c r="IV135" s="72"/>
      <c r="IX135" s="385"/>
      <c r="IY135" s="344"/>
      <c r="IZ135" s="947" t="str">
        <f>IF(IZ$2=4,ROUND(IZ$134*$K135,2),"")</f>
        <v/>
      </c>
      <c r="JA135" s="352"/>
      <c r="JB135" s="72"/>
      <c r="JD135" s="385"/>
      <c r="JE135" s="344"/>
      <c r="JF135" s="947" t="str">
        <f>IF(JF$2=4,ROUND(JF$134*$K135,2),"")</f>
        <v/>
      </c>
      <c r="JG135" s="352"/>
      <c r="JH135" s="72"/>
      <c r="JJ135" s="345"/>
      <c r="JK135" s="344"/>
      <c r="JL135" s="947" t="str">
        <f>IF(JL$2=4,ROUND(JL$134*$K135,2),"")</f>
        <v/>
      </c>
      <c r="JM135" s="353"/>
      <c r="JP135" s="345"/>
      <c r="JQ135" s="344"/>
      <c r="JR135" s="947" t="str">
        <f>IF(JR$2=4,ROUND(JR$134*$K135,2),"")</f>
        <v/>
      </c>
      <c r="JS135" s="353"/>
      <c r="JV135" s="345"/>
      <c r="JW135" s="344"/>
      <c r="JX135" s="947" t="str">
        <f>IF(JX$2=4,ROUND(JX$134*$K135,2),"")</f>
        <v/>
      </c>
      <c r="JY135" s="353"/>
      <c r="KB135" s="345"/>
      <c r="KC135" s="344"/>
      <c r="KD135" s="947" t="str">
        <f>IF(KD$2=4,ROUND(KD$134*$K135,2),"")</f>
        <v/>
      </c>
      <c r="KE135" s="353"/>
      <c r="KH135" s="345"/>
      <c r="KI135" s="344"/>
      <c r="KJ135" s="947" t="str">
        <f>IF(KJ$2=4,ROUND(KJ$134*$K135,2),"")</f>
        <v/>
      </c>
      <c r="KK135" s="353"/>
      <c r="KN135" s="345"/>
      <c r="KO135" s="344"/>
      <c r="KP135" s="947" t="str">
        <f>IF(KP$2=4,ROUND(KP$134*$K135,2),"")</f>
        <v/>
      </c>
      <c r="KQ135" s="353"/>
      <c r="KT135" s="345"/>
      <c r="KU135" s="344"/>
      <c r="KV135" s="947" t="str">
        <f>IF(KV$2=4,ROUND(KV$134*$K135,2),"")</f>
        <v/>
      </c>
      <c r="KW135" s="353"/>
      <c r="KZ135" s="345"/>
      <c r="LA135" s="344"/>
      <c r="LB135" s="947" t="str">
        <f>IF(LB$2=4,ROUND(LB$134*$K135,2),"")</f>
        <v/>
      </c>
      <c r="LC135" s="353"/>
    </row>
    <row r="136" spans="1:315" s="71" customFormat="1" x14ac:dyDescent="0.2">
      <c r="A136" s="62"/>
      <c r="B136" s="62"/>
      <c r="C136" s="62"/>
      <c r="D136" s="62"/>
      <c r="E136" s="62"/>
      <c r="F136" s="62" t="s">
        <v>77</v>
      </c>
      <c r="G136" s="114"/>
      <c r="I136" s="71" t="s">
        <v>20</v>
      </c>
      <c r="K136" s="401">
        <f>IF('Part A - Inputs - Sample'!$C$9="",Reference!$F$4,IF(VALUE(LEFT('Part A - Inputs - Sample'!$C$9,1))=2,Reference!$F$4,0))</f>
        <v>0</v>
      </c>
      <c r="L136" s="386">
        <v>960200</v>
      </c>
      <c r="M136" s="941">
        <f>ROUND(M$134*K136,2)</f>
        <v>0</v>
      </c>
      <c r="N136" s="387"/>
      <c r="O136" s="388"/>
      <c r="P136" s="389"/>
      <c r="R136" s="385"/>
      <c r="S136" s="344"/>
      <c r="T136" s="947">
        <f>IF(T$2=4,ROUND(T$134*$K136,2),"")</f>
        <v>0</v>
      </c>
      <c r="U136" s="350"/>
      <c r="V136" s="389"/>
      <c r="X136" s="385"/>
      <c r="Y136" s="344"/>
      <c r="Z136" s="947">
        <f>IF(Z$2=4,ROUND(Z$134*$K136,2),"")</f>
        <v>0</v>
      </c>
      <c r="AA136" s="350"/>
      <c r="AB136" s="389"/>
      <c r="AD136" s="385"/>
      <c r="AE136" s="344"/>
      <c r="AF136" s="947">
        <f>IF(AF$2=4,ROUND(AF$134*$K136,2),"")</f>
        <v>0</v>
      </c>
      <c r="AG136" s="350"/>
      <c r="AH136" s="389"/>
      <c r="AJ136" s="385"/>
      <c r="AK136" s="344"/>
      <c r="AL136" s="947" t="str">
        <f>IF(AL$2=4,ROUND(AL$134*$K136,2),"")</f>
        <v/>
      </c>
      <c r="AM136" s="350"/>
      <c r="AN136" s="389"/>
      <c r="AP136" s="385"/>
      <c r="AQ136" s="344"/>
      <c r="AR136" s="947" t="str">
        <f>IF(AR$2=4,ROUND(AR$134*$K136,2),"")</f>
        <v/>
      </c>
      <c r="AS136" s="350"/>
      <c r="AT136" s="389"/>
      <c r="AV136" s="385"/>
      <c r="AW136" s="344"/>
      <c r="AX136" s="947" t="str">
        <f>IF(AX$2=4,ROUND(AX$134*$K136,2),"")</f>
        <v/>
      </c>
      <c r="AY136" s="350"/>
      <c r="AZ136" s="389"/>
      <c r="BB136" s="385"/>
      <c r="BC136" s="344"/>
      <c r="BD136" s="947" t="str">
        <f>IF(BD$2=4,ROUND(BD$134*$K136,2),"")</f>
        <v/>
      </c>
      <c r="BE136" s="350"/>
      <c r="BF136" s="389"/>
      <c r="BH136" s="385"/>
      <c r="BI136" s="344"/>
      <c r="BJ136" s="947" t="str">
        <f>IF(BJ$2=4,ROUND(BJ$134*$K136,2),"")</f>
        <v/>
      </c>
      <c r="BK136" s="350"/>
      <c r="BL136" s="389"/>
      <c r="BN136" s="385"/>
      <c r="BO136" s="344"/>
      <c r="BP136" s="947" t="str">
        <f>IF(BP$2=4,ROUND(BP$134*$K136,2),"")</f>
        <v/>
      </c>
      <c r="BQ136" s="350"/>
      <c r="BR136" s="389"/>
      <c r="BT136" s="385"/>
      <c r="BU136" s="344"/>
      <c r="BV136" s="947" t="str">
        <f>IF(BV$2=4,ROUND(BV$134*$K136,2),"")</f>
        <v/>
      </c>
      <c r="BW136" s="350"/>
      <c r="BX136" s="72"/>
      <c r="BZ136" s="385"/>
      <c r="CA136" s="344"/>
      <c r="CB136" s="947" t="str">
        <f>IF(CB$2=4,ROUND(CB$134*$K136,2),"")</f>
        <v/>
      </c>
      <c r="CC136" s="352"/>
      <c r="CD136" s="72"/>
      <c r="CF136" s="385"/>
      <c r="CG136" s="344"/>
      <c r="CH136" s="947" t="str">
        <f>IF(CH$2=4,ROUND(CH$134*$K136,2),"")</f>
        <v/>
      </c>
      <c r="CI136" s="352"/>
      <c r="CJ136" s="72"/>
      <c r="CL136" s="385"/>
      <c r="CM136" s="344"/>
      <c r="CN136" s="947" t="str">
        <f>IF(CN$2=4,ROUND(CN$134*$K136,2),"")</f>
        <v/>
      </c>
      <c r="CO136" s="352"/>
      <c r="CP136" s="72"/>
      <c r="CR136" s="385"/>
      <c r="CS136" s="344"/>
      <c r="CT136" s="947" t="str">
        <f>IF(CT$2=4,ROUND(CT$134*$K136,2),"")</f>
        <v/>
      </c>
      <c r="CU136" s="352"/>
      <c r="CV136" s="72"/>
      <c r="CX136" s="385"/>
      <c r="CY136" s="344"/>
      <c r="CZ136" s="947" t="str">
        <f>IF(CZ$2=4,ROUND(CZ$134*$K136,2),"")</f>
        <v/>
      </c>
      <c r="DA136" s="352"/>
      <c r="DB136" s="72"/>
      <c r="DD136" s="385"/>
      <c r="DE136" s="344"/>
      <c r="DF136" s="947" t="str">
        <f>IF(DF$2=4,ROUND(DF$134*$K136,2),"")</f>
        <v/>
      </c>
      <c r="DG136" s="352"/>
      <c r="DH136" s="72"/>
      <c r="DJ136" s="385"/>
      <c r="DK136" s="344"/>
      <c r="DL136" s="947" t="str">
        <f>IF(DL$2=4,ROUND(DL$134*$K136,2),"")</f>
        <v/>
      </c>
      <c r="DM136" s="352"/>
      <c r="DN136" s="72"/>
      <c r="DP136" s="385"/>
      <c r="DQ136" s="344"/>
      <c r="DR136" s="947" t="str">
        <f>IF(DR$2=4,ROUND(DR$134*$K136,2),"")</f>
        <v/>
      </c>
      <c r="DS136" s="352"/>
      <c r="DT136" s="72"/>
      <c r="DV136" s="385"/>
      <c r="DW136" s="344"/>
      <c r="DX136" s="947" t="str">
        <f>IF(DX$2=4,ROUND(DX$134*$K136,2),"")</f>
        <v/>
      </c>
      <c r="DY136" s="352"/>
      <c r="DZ136" s="72"/>
      <c r="EB136" s="385"/>
      <c r="EC136" s="344"/>
      <c r="ED136" s="947" t="str">
        <f>IF(ED$2=4,ROUND(ED$134*$K136,2),"")</f>
        <v/>
      </c>
      <c r="EE136" s="352"/>
      <c r="EF136" s="72"/>
      <c r="EH136" s="385"/>
      <c r="EI136" s="344"/>
      <c r="EJ136" s="947" t="str">
        <f>IF(EJ$2=4,ROUND(EJ$134*$K136,2),"")</f>
        <v/>
      </c>
      <c r="EK136" s="352"/>
      <c r="EL136" s="72"/>
      <c r="EN136" s="385"/>
      <c r="EO136" s="344"/>
      <c r="EP136" s="947" t="str">
        <f>IF(EP$2=4,ROUND(EP$134*$K136,2),"")</f>
        <v/>
      </c>
      <c r="EQ136" s="352"/>
      <c r="ER136" s="72"/>
      <c r="ET136" s="385"/>
      <c r="EU136" s="344"/>
      <c r="EV136" s="947" t="str">
        <f>IF(EV$2=4,ROUND(EV$134*$K136,2),"")</f>
        <v/>
      </c>
      <c r="EW136" s="352"/>
      <c r="EX136" s="72"/>
      <c r="EZ136" s="385"/>
      <c r="FA136" s="344"/>
      <c r="FB136" s="947" t="str">
        <f>IF(FB$2=4,ROUND(FB$134*$K136,2),"")</f>
        <v/>
      </c>
      <c r="FC136" s="352"/>
      <c r="FD136" s="72"/>
      <c r="FF136" s="385"/>
      <c r="FG136" s="344"/>
      <c r="FH136" s="947" t="str">
        <f>IF(FH$2=4,ROUND(FH$134*$K136,2),"")</f>
        <v/>
      </c>
      <c r="FI136" s="352"/>
      <c r="FJ136" s="72"/>
      <c r="FL136" s="385"/>
      <c r="FM136" s="344"/>
      <c r="FN136" s="947" t="str">
        <f>IF(FN$2=4,ROUND(FN$134*$K136,2),"")</f>
        <v/>
      </c>
      <c r="FO136" s="352"/>
      <c r="FP136" s="72"/>
      <c r="FR136" s="385"/>
      <c r="FS136" s="344"/>
      <c r="FT136" s="947" t="str">
        <f>IF(FT$2=4,ROUND(FT$134*$K136,2),"")</f>
        <v/>
      </c>
      <c r="FU136" s="352"/>
      <c r="FV136" s="72"/>
      <c r="FX136" s="385"/>
      <c r="FY136" s="344"/>
      <c r="FZ136" s="947" t="str">
        <f>IF(FZ$2=4,ROUND(FZ$134*$K136,2),"")</f>
        <v/>
      </c>
      <c r="GA136" s="352"/>
      <c r="GB136" s="72"/>
      <c r="GD136" s="385"/>
      <c r="GE136" s="344"/>
      <c r="GF136" s="947" t="str">
        <f>IF(GF$2=4,ROUND(GF$134*$K136,2),"")</f>
        <v/>
      </c>
      <c r="GG136" s="352"/>
      <c r="GH136" s="72"/>
      <c r="GJ136" s="385"/>
      <c r="GK136" s="344"/>
      <c r="GL136" s="947" t="str">
        <f>IF(GL$2=4,ROUND(GL$134*$K136,2),"")</f>
        <v/>
      </c>
      <c r="GM136" s="352"/>
      <c r="GN136" s="72"/>
      <c r="GP136" s="385"/>
      <c r="GQ136" s="344"/>
      <c r="GR136" s="947" t="str">
        <f>IF(GR$2=4,ROUND(GR$134*$K136,2),"")</f>
        <v/>
      </c>
      <c r="GS136" s="352"/>
      <c r="GT136" s="72"/>
      <c r="GV136" s="385"/>
      <c r="GW136" s="344"/>
      <c r="GX136" s="947" t="str">
        <f>IF(GX$2=4,ROUND(GX$134*$K136,2),"")</f>
        <v/>
      </c>
      <c r="GY136" s="352"/>
      <c r="GZ136" s="72"/>
      <c r="HB136" s="385"/>
      <c r="HC136" s="344"/>
      <c r="HD136" s="947" t="str">
        <f>IF(HD$2=4,ROUND(HD$134*$K136,2),"")</f>
        <v/>
      </c>
      <c r="HE136" s="352"/>
      <c r="HF136" s="72"/>
      <c r="HH136" s="385"/>
      <c r="HI136" s="344"/>
      <c r="HJ136" s="947" t="str">
        <f>IF(HJ$2=4,ROUND(HJ$134*$K136,2),"")</f>
        <v/>
      </c>
      <c r="HK136" s="352"/>
      <c r="HL136" s="72"/>
      <c r="HN136" s="385"/>
      <c r="HO136" s="344"/>
      <c r="HP136" s="947" t="str">
        <f>IF(HP$2=4,ROUND(HP$134*$K136,2),"")</f>
        <v/>
      </c>
      <c r="HQ136" s="352"/>
      <c r="HR136" s="72"/>
      <c r="HT136" s="385"/>
      <c r="HU136" s="344"/>
      <c r="HV136" s="947" t="str">
        <f>IF(HV$2=4,ROUND(HV$134*$K136,2),"")</f>
        <v/>
      </c>
      <c r="HW136" s="352"/>
      <c r="HX136" s="72"/>
      <c r="HZ136" s="385"/>
      <c r="IA136" s="344"/>
      <c r="IB136" s="947" t="str">
        <f>IF(IB$2=4,ROUND(IB$134*$K136,2),"")</f>
        <v/>
      </c>
      <c r="IC136" s="352"/>
      <c r="ID136" s="72"/>
      <c r="IF136" s="385"/>
      <c r="IG136" s="344"/>
      <c r="IH136" s="947" t="str">
        <f>IF(IH$2=4,ROUND(IH$134*$K136,2),"")</f>
        <v/>
      </c>
      <c r="II136" s="352"/>
      <c r="IJ136" s="72"/>
      <c r="IL136" s="385"/>
      <c r="IM136" s="344"/>
      <c r="IN136" s="947" t="str">
        <f>IF(IN$2=4,ROUND(IN$134*$K136,2),"")</f>
        <v/>
      </c>
      <c r="IO136" s="352"/>
      <c r="IP136" s="72"/>
      <c r="IR136" s="385"/>
      <c r="IS136" s="344"/>
      <c r="IT136" s="947" t="str">
        <f>IF(IT$2=4,ROUND(IT$134*$K136,2),"")</f>
        <v/>
      </c>
      <c r="IU136" s="352"/>
      <c r="IV136" s="72"/>
      <c r="IX136" s="385"/>
      <c r="IY136" s="344"/>
      <c r="IZ136" s="947" t="str">
        <f>IF(IZ$2=4,ROUND(IZ$134*$K136,2),"")</f>
        <v/>
      </c>
      <c r="JA136" s="352"/>
      <c r="JB136" s="72"/>
      <c r="JD136" s="385"/>
      <c r="JE136" s="344"/>
      <c r="JF136" s="947" t="str">
        <f>IF(JF$2=4,ROUND(JF$134*$K136,2),"")</f>
        <v/>
      </c>
      <c r="JG136" s="352"/>
      <c r="JH136" s="72"/>
      <c r="JJ136" s="345"/>
      <c r="JK136" s="344"/>
      <c r="JL136" s="947" t="str">
        <f>IF(JL$2=4,ROUND(JL$134*$K136,2),"")</f>
        <v/>
      </c>
      <c r="JM136" s="353"/>
      <c r="JP136" s="345"/>
      <c r="JQ136" s="344"/>
      <c r="JR136" s="947" t="str">
        <f>IF(JR$2=4,ROUND(JR$134*$K136,2),"")</f>
        <v/>
      </c>
      <c r="JS136" s="353"/>
      <c r="JV136" s="345"/>
      <c r="JW136" s="344"/>
      <c r="JX136" s="947" t="str">
        <f>IF(JX$2=4,ROUND(JX$134*$K136,2),"")</f>
        <v/>
      </c>
      <c r="JY136" s="353"/>
      <c r="KB136" s="345"/>
      <c r="KC136" s="344"/>
      <c r="KD136" s="947" t="str">
        <f>IF(KD$2=4,ROUND(KD$134*$K136,2),"")</f>
        <v/>
      </c>
      <c r="KE136" s="353"/>
      <c r="KH136" s="345"/>
      <c r="KI136" s="344"/>
      <c r="KJ136" s="947" t="str">
        <f>IF(KJ$2=4,ROUND(KJ$134*$K136,2),"")</f>
        <v/>
      </c>
      <c r="KK136" s="353"/>
      <c r="KN136" s="345"/>
      <c r="KO136" s="344"/>
      <c r="KP136" s="947" t="str">
        <f>IF(KP$2=4,ROUND(KP$134*$K136,2),"")</f>
        <v/>
      </c>
      <c r="KQ136" s="353"/>
      <c r="KT136" s="345"/>
      <c r="KU136" s="344"/>
      <c r="KV136" s="947" t="str">
        <f>IF(KV$2=4,ROUND(KV$134*$K136,2),"")</f>
        <v/>
      </c>
      <c r="KW136" s="353"/>
      <c r="KZ136" s="345"/>
      <c r="LA136" s="344"/>
      <c r="LB136" s="947" t="str">
        <f>IF(LB$2=4,ROUND(LB$134*$K136,2),"")</f>
        <v/>
      </c>
      <c r="LC136" s="353"/>
    </row>
    <row r="137" spans="1:315" s="71" customFormat="1" x14ac:dyDescent="0.2">
      <c r="A137" s="62"/>
      <c r="B137" s="62"/>
      <c r="C137" s="62" t="str">
        <f>IF(ISNUMBER(M137),3,"")</f>
        <v/>
      </c>
      <c r="D137" s="62"/>
      <c r="E137" s="62"/>
      <c r="F137" s="62" t="s">
        <v>77</v>
      </c>
      <c r="G137" s="114"/>
      <c r="I137" s="400" t="s">
        <v>47</v>
      </c>
      <c r="J137" s="400"/>
      <c r="K137" s="402"/>
      <c r="L137" s="386">
        <v>997106</v>
      </c>
      <c r="M137" s="938"/>
      <c r="N137" s="387"/>
      <c r="O137" s="388"/>
      <c r="P137" s="389"/>
      <c r="Q137" s="403"/>
      <c r="R137" s="345" t="str">
        <f>IF(AND(R$2=2,ISNUMBER($M137),SUMIFS(137:137,$2:$2,3)&lt;&gt;1,SUMIFS(137:137,$2:$2,3)&lt;&gt;0),"Row does not total to 100%",IF(SUMIFS(137:137,$2:$2,4)&gt;$M137,"Row total is too high",""))</f>
        <v/>
      </c>
      <c r="S137" s="11"/>
      <c r="T137" s="950">
        <f>IF(T$2=4,IF(SUMIFS(137:137,$2:$2,3)&lt;&gt;0,IFERROR(S137*$M137,""),IF($M$78="Yes",IFERROR($M137*R$72,""),IFERROR(S137*$M137,""))),"")</f>
        <v>0</v>
      </c>
      <c r="U137" s="350"/>
      <c r="V137" s="389"/>
      <c r="W137" s="403"/>
      <c r="X137" s="345" t="str">
        <f>IF(AND(X$2=2,ISNUMBER($M137),SUMIFS(137:137,$2:$2,3)&lt;&gt;1,SUMIFS(137:137,$2:$2,3)&lt;&gt;0),"Row does not total to 100%",IF(SUMIFS(137:137,$2:$2,4)&gt;$M137,"Row total is too high",""))</f>
        <v/>
      </c>
      <c r="Y137" s="11"/>
      <c r="Z137" s="950">
        <f>IF(Z$2=4,IF(SUMIFS(137:137,$2:$2,3)&lt;&gt;0,IFERROR(Y137*$M137,""),IF($M$78="Yes",IFERROR($M137*X$72,""),IFERROR(Y137*$M137,""))),"")</f>
        <v>0</v>
      </c>
      <c r="AA137" s="350"/>
      <c r="AB137" s="389"/>
      <c r="AC137" s="403"/>
      <c r="AD137" s="345" t="str">
        <f>IF(AND(AD$2=2,ISNUMBER($M137),SUMIFS(137:137,$2:$2,3)&lt;&gt;1,SUMIFS(137:137,$2:$2,3)&lt;&gt;0),"Row does not total to 100%",IF(SUMIFS(137:137,$2:$2,4)&gt;$M137,"Row total is too high",""))</f>
        <v/>
      </c>
      <c r="AE137" s="11"/>
      <c r="AF137" s="950">
        <f>IF(AF$2=4,IF(SUMIFS(137:137,$2:$2,3)&lt;&gt;0,IFERROR(AE137*$M137,""),IF($M$78="Yes",IFERROR($M137*AD$72,""),IFERROR(AE137*$M137,""))),"")</f>
        <v>0</v>
      </c>
      <c r="AG137" s="350"/>
      <c r="AH137" s="389"/>
      <c r="AI137" s="403"/>
      <c r="AJ137" s="345" t="str">
        <f>IF(AND(AJ$2=2,ISNUMBER($M137),SUMIFS(137:137,$2:$2,3)&lt;&gt;1,SUMIFS(137:137,$2:$2,3)&lt;&gt;0),"Row does not total to 100%",IF(SUMIFS(137:137,$2:$2,4)&gt;$M137,"Row total is too high",""))</f>
        <v/>
      </c>
      <c r="AK137" s="851"/>
      <c r="AL137" s="950" t="str">
        <f>IF(AL$2=4,IF(SUMIFS(137:137,$2:$2,3)&lt;&gt;0,IFERROR(AK137*$M137,""),IF($M$78="Yes",IFERROR($M137*AJ$72,""),IFERROR(AK137*$M137,""))),"")</f>
        <v/>
      </c>
      <c r="AM137" s="350"/>
      <c r="AN137" s="389"/>
      <c r="AO137" s="403"/>
      <c r="AP137" s="345" t="str">
        <f>IF(AND(AP$2=2,ISNUMBER($M137),SUMIFS(137:137,$2:$2,3)&lt;&gt;1,SUMIFS(137:137,$2:$2,3)&lt;&gt;0),"Row does not total to 100%",IF(SUMIFS(137:137,$2:$2,4)&gt;$M137,"Row total is too high",""))</f>
        <v/>
      </c>
      <c r="AQ137" s="851"/>
      <c r="AR137" s="950" t="str">
        <f>IF(AR$2=4,IF(SUMIFS(137:137,$2:$2,3)&lt;&gt;0,IFERROR(AQ137*$M137,""),IF($M$78="Yes",IFERROR($M137*AP$72,""),IFERROR(AQ137*$M137,""))),"")</f>
        <v/>
      </c>
      <c r="AS137" s="350"/>
      <c r="AT137" s="389"/>
      <c r="AU137" s="403"/>
      <c r="AV137" s="345" t="str">
        <f>IF(AND(AV$2=2,ISNUMBER($M137),SUMIFS(137:137,$2:$2,3)&lt;&gt;1,SUMIFS(137:137,$2:$2,3)&lt;&gt;0),"Row does not total to 100%",IF(SUMIFS(137:137,$2:$2,4)&gt;$M137,"Row total is too high",""))</f>
        <v/>
      </c>
      <c r="AW137" s="851"/>
      <c r="AX137" s="950" t="str">
        <f>IF(AX$2=4,IF(SUMIFS(137:137,$2:$2,3)&lt;&gt;0,IFERROR(AW137*$M137,""),IF($M$78="Yes",IFERROR($M137*AV$72,""),IFERROR(AW137*$M137,""))),"")</f>
        <v/>
      </c>
      <c r="AY137" s="350"/>
      <c r="AZ137" s="389"/>
      <c r="BA137" s="403"/>
      <c r="BB137" s="345" t="str">
        <f>IF(AND(BB$2=2,ISNUMBER($M137),SUMIFS(137:137,$2:$2,3)&lt;&gt;1,SUMIFS(137:137,$2:$2,3)&lt;&gt;0),"Row does not total to 100%",IF(SUMIFS(137:137,$2:$2,4)&gt;$M137,"Row total is too high",""))</f>
        <v/>
      </c>
      <c r="BC137" s="851"/>
      <c r="BD137" s="950" t="str">
        <f>IF(BD$2=4,IF(SUMIFS(137:137,$2:$2,3)&lt;&gt;0,IFERROR(BC137*$M137,""),IF($M$78="Yes",IFERROR($M137*BB$72,""),IFERROR(BC137*$M137,""))),"")</f>
        <v/>
      </c>
      <c r="BE137" s="350"/>
      <c r="BF137" s="389"/>
      <c r="BG137" s="403"/>
      <c r="BH137" s="345" t="str">
        <f>IF(AND(BH$2=2,ISNUMBER($M137),SUMIFS(137:137,$2:$2,3)&lt;&gt;1,SUMIFS(137:137,$2:$2,3)&lt;&gt;0),"Row does not total to 100%",IF(SUMIFS(137:137,$2:$2,4)&gt;$M137,"Row total is too high",""))</f>
        <v/>
      </c>
      <c r="BI137" s="851"/>
      <c r="BJ137" s="950" t="str">
        <f>IF(BJ$2=4,IF(SUMIFS(137:137,$2:$2,3)&lt;&gt;0,IFERROR(BI137*$M137,""),IF($M$78="Yes",IFERROR($M137*BH$72,""),IFERROR(BI137*$M137,""))),"")</f>
        <v/>
      </c>
      <c r="BK137" s="350"/>
      <c r="BL137" s="389"/>
      <c r="BM137" s="403"/>
      <c r="BN137" s="345" t="str">
        <f>IF(AND(BN$2=2,ISNUMBER($M137),SUMIFS(137:137,$2:$2,3)&lt;&gt;1,SUMIFS(137:137,$2:$2,3)&lt;&gt;0),"Row does not total to 100%",IF(SUMIFS(137:137,$2:$2,4)&gt;$M137,"Row total is too high",""))</f>
        <v/>
      </c>
      <c r="BO137" s="851"/>
      <c r="BP137" s="950" t="str">
        <f>IF(BP$2=4,IF(SUMIFS(137:137,$2:$2,3)&lt;&gt;0,IFERROR(BO137*$M137,""),IF($M$78="Yes",IFERROR($M137*BN$72,""),IFERROR(BO137*$M137,""))),"")</f>
        <v/>
      </c>
      <c r="BQ137" s="350"/>
      <c r="BR137" s="389"/>
      <c r="BS137" s="403"/>
      <c r="BT137" s="345" t="str">
        <f>IF(AND(BT$2=2,ISNUMBER($M137),SUMIFS(137:137,$2:$2,3)&lt;&gt;1,SUMIFS(137:137,$2:$2,3)&lt;&gt;0),"Row does not total to 100%",IF(SUMIFS(137:137,$2:$2,4)&gt;$M137,"Row total is too high",""))</f>
        <v/>
      </c>
      <c r="BU137" s="851"/>
      <c r="BV137" s="950" t="str">
        <f>IF(BV$2=4,IF(SUMIFS(137:137,$2:$2,3)&lt;&gt;0,IFERROR(BU137*$M137,""),IF($M$78="Yes",IFERROR($M137*BT$72,""),IFERROR(BU137*$M137,""))),"")</f>
        <v/>
      </c>
      <c r="BW137" s="350"/>
      <c r="BX137" s="72"/>
      <c r="BY137" s="351"/>
      <c r="BZ137" s="345" t="str">
        <f>IF(AND(BZ$2=2,ISNUMBER($M137),SUMIFS(137:137,$2:$2,3)&lt;&gt;1,SUMIFS(137:137,$2:$2,3)&lt;&gt;0),"Row does not total to 100%",IF(SUMIFS(137:137,$2:$2,4)&gt;$M137,"Row total is too high",""))</f>
        <v/>
      </c>
      <c r="CA137" s="344"/>
      <c r="CB137" s="947" t="str">
        <f>IF(CB$2=4,IF(SUMIFS(137:137,$2:$2,3)&lt;&gt;0,IFERROR(CA137*$M137,""),IF($M$78="Yes",IFERROR($M137*BZ$72,""),IFERROR(CA137*$M137,""))),"")</f>
        <v/>
      </c>
      <c r="CC137" s="352"/>
      <c r="CD137" s="72"/>
      <c r="CE137" s="351"/>
      <c r="CF137" s="345" t="str">
        <f>IF(AND(CF$2=2,ISNUMBER($M137),SUMIFS(137:137,$2:$2,3)&lt;&gt;1,SUMIFS(137:137,$2:$2,3)&lt;&gt;0),"Row does not total to 100%",IF(SUMIFS(137:137,$2:$2,4)&gt;$M137,"Row total is too high",""))</f>
        <v/>
      </c>
      <c r="CG137" s="344"/>
      <c r="CH137" s="947" t="str">
        <f>IF(CH$2=4,IF(SUMIFS(137:137,$2:$2,3)&lt;&gt;0,IFERROR(CG137*$M137,""),IF($M$78="Yes",IFERROR($M137*CF$72,""),IFERROR(CG137*$M137,""))),"")</f>
        <v/>
      </c>
      <c r="CI137" s="352"/>
      <c r="CJ137" s="72"/>
      <c r="CK137" s="351"/>
      <c r="CL137" s="345" t="str">
        <f>IF(AND(CL$2=2,ISNUMBER($M137),SUMIFS(137:137,$2:$2,3)&lt;&gt;1,SUMIFS(137:137,$2:$2,3)&lt;&gt;0),"Row does not total to 100%",IF(SUMIFS(137:137,$2:$2,4)&gt;$M137,"Row total is too high",""))</f>
        <v/>
      </c>
      <c r="CM137" s="344"/>
      <c r="CN137" s="947" t="str">
        <f>IF(CN$2=4,IF(SUMIFS(137:137,$2:$2,3)&lt;&gt;0,IFERROR(CM137*$M137,""),IF($M$78="Yes",IFERROR($M137*CL$72,""),IFERROR(CM137*$M137,""))),"")</f>
        <v/>
      </c>
      <c r="CO137" s="352"/>
      <c r="CP137" s="72"/>
      <c r="CQ137" s="351"/>
      <c r="CR137" s="345" t="str">
        <f>IF(AND(CR$2=2,ISNUMBER($M137),SUMIFS(137:137,$2:$2,3)&lt;&gt;1,SUMIFS(137:137,$2:$2,3)&lt;&gt;0),"Row does not total to 100%",IF(SUMIFS(137:137,$2:$2,4)&gt;$M137,"Row total is too high",""))</f>
        <v/>
      </c>
      <c r="CS137" s="344"/>
      <c r="CT137" s="947" t="str">
        <f>IF(CT$2=4,IF(SUMIFS(137:137,$2:$2,3)&lt;&gt;0,IFERROR(CS137*$M137,""),IF($M$78="Yes",IFERROR($M137*CR$72,""),IFERROR(CS137*$M137,""))),"")</f>
        <v/>
      </c>
      <c r="CU137" s="352"/>
      <c r="CV137" s="72"/>
      <c r="CW137" s="351"/>
      <c r="CX137" s="345" t="str">
        <f>IF(AND(CX$2=2,ISNUMBER($M137),SUMIFS(137:137,$2:$2,3)&lt;&gt;1,SUMIFS(137:137,$2:$2,3)&lt;&gt;0),"Row does not total to 100%",IF(SUMIFS(137:137,$2:$2,4)&gt;$M137,"Row total is too high",""))</f>
        <v/>
      </c>
      <c r="CY137" s="344"/>
      <c r="CZ137" s="947" t="str">
        <f>IF(CZ$2=4,IF(SUMIFS(137:137,$2:$2,3)&lt;&gt;0,IFERROR(CY137*$M137,""),IF($M$78="Yes",IFERROR($M137*CX$72,""),IFERROR(CY137*$M137,""))),"")</f>
        <v/>
      </c>
      <c r="DA137" s="352"/>
      <c r="DB137" s="72"/>
      <c r="DC137" s="351"/>
      <c r="DD137" s="345" t="str">
        <f>IF(AND(DD$2=2,ISNUMBER($M137),SUMIFS(137:137,$2:$2,3)&lt;&gt;1,SUMIFS(137:137,$2:$2,3)&lt;&gt;0),"Row does not total to 100%",IF(SUMIFS(137:137,$2:$2,4)&gt;$M137,"Row total is too high",""))</f>
        <v/>
      </c>
      <c r="DE137" s="344"/>
      <c r="DF137" s="947" t="str">
        <f>IF(DF$2=4,IF(SUMIFS(137:137,$2:$2,3)&lt;&gt;0,IFERROR(DE137*$M137,""),IF($M$78="Yes",IFERROR($M137*DD$72,""),IFERROR(DE137*$M137,""))),"")</f>
        <v/>
      </c>
      <c r="DG137" s="352"/>
      <c r="DH137" s="72"/>
      <c r="DI137" s="351"/>
      <c r="DJ137" s="345" t="str">
        <f>IF(AND(DJ$2=2,ISNUMBER($M137),SUMIFS(137:137,$2:$2,3)&lt;&gt;1,SUMIFS(137:137,$2:$2,3)&lt;&gt;0),"Row does not total to 100%",IF(SUMIFS(137:137,$2:$2,4)&gt;$M137,"Row total is too high",""))</f>
        <v/>
      </c>
      <c r="DK137" s="344"/>
      <c r="DL137" s="947" t="str">
        <f>IF(DL$2=4,IF(SUMIFS(137:137,$2:$2,3)&lt;&gt;0,IFERROR(DK137*$M137,""),IF($M$78="Yes",IFERROR($M137*DJ$72,""),IFERROR(DK137*$M137,""))),"")</f>
        <v/>
      </c>
      <c r="DM137" s="352"/>
      <c r="DN137" s="72"/>
      <c r="DO137" s="351"/>
      <c r="DP137" s="345" t="str">
        <f>IF(AND(DP$2=2,ISNUMBER($M137),SUMIFS(137:137,$2:$2,3)&lt;&gt;1,SUMIFS(137:137,$2:$2,3)&lt;&gt;0),"Row does not total to 100%",IF(SUMIFS(137:137,$2:$2,4)&gt;$M137,"Row total is too high",""))</f>
        <v/>
      </c>
      <c r="DQ137" s="344"/>
      <c r="DR137" s="947" t="str">
        <f>IF(DR$2=4,IF(SUMIFS(137:137,$2:$2,3)&lt;&gt;0,IFERROR(DQ137*$M137,""),IF($M$78="Yes",IFERROR($M137*DP$72,""),IFERROR(DQ137*$M137,""))),"")</f>
        <v/>
      </c>
      <c r="DS137" s="352"/>
      <c r="DT137" s="72"/>
      <c r="DU137" s="351"/>
      <c r="DV137" s="345" t="str">
        <f>IF(AND(DV$2=2,ISNUMBER($M137),SUMIFS(137:137,$2:$2,3)&lt;&gt;1,SUMIFS(137:137,$2:$2,3)&lt;&gt;0),"Row does not total to 100%",IF(SUMIFS(137:137,$2:$2,4)&gt;$M137,"Row total is too high",""))</f>
        <v/>
      </c>
      <c r="DW137" s="344"/>
      <c r="DX137" s="947" t="str">
        <f>IF(DX$2=4,IF(SUMIFS(137:137,$2:$2,3)&lt;&gt;0,IFERROR(DW137*$M137,""),IF($M$78="Yes",IFERROR($M137*DV$72,""),IFERROR(DW137*$M137,""))),"")</f>
        <v/>
      </c>
      <c r="DY137" s="352"/>
      <c r="DZ137" s="72"/>
      <c r="EA137" s="351"/>
      <c r="EB137" s="345" t="str">
        <f>IF(AND(EB$2=2,ISNUMBER($M137),SUMIFS(137:137,$2:$2,3)&lt;&gt;1,SUMIFS(137:137,$2:$2,3)&lt;&gt;0),"Row does not total to 100%",IF(SUMIFS(137:137,$2:$2,4)&gt;$M137,"Row total is too high",""))</f>
        <v/>
      </c>
      <c r="EC137" s="344"/>
      <c r="ED137" s="947" t="str">
        <f>IF(ED$2=4,IF(SUMIFS(137:137,$2:$2,3)&lt;&gt;0,IFERROR(EC137*$M137,""),IF($M$78="Yes",IFERROR($M137*EB$72,""),IFERROR(EC137*$M137,""))),"")</f>
        <v/>
      </c>
      <c r="EE137" s="352"/>
      <c r="EF137" s="72"/>
      <c r="EG137" s="351"/>
      <c r="EH137" s="345" t="str">
        <f>IF(AND(EH$2=2,ISNUMBER($M137),SUMIFS(137:137,$2:$2,3)&lt;&gt;1,SUMIFS(137:137,$2:$2,3)&lt;&gt;0),"Row does not total to 100%",IF(SUMIFS(137:137,$2:$2,4)&gt;$M137,"Row total is too high",""))</f>
        <v/>
      </c>
      <c r="EI137" s="344"/>
      <c r="EJ137" s="947" t="str">
        <f>IF(EJ$2=4,IF(SUMIFS(137:137,$2:$2,3)&lt;&gt;0,IFERROR(EI137*$M137,""),IF($M$78="Yes",IFERROR($M137*EH$72,""),IFERROR(EI137*$M137,""))),"")</f>
        <v/>
      </c>
      <c r="EK137" s="352"/>
      <c r="EL137" s="72"/>
      <c r="EM137" s="351"/>
      <c r="EN137" s="345" t="str">
        <f>IF(AND(EN$2=2,ISNUMBER($M137),SUMIFS(137:137,$2:$2,3)&lt;&gt;1,SUMIFS(137:137,$2:$2,3)&lt;&gt;0),"Row does not total to 100%",IF(SUMIFS(137:137,$2:$2,4)&gt;$M137,"Row total is too high",""))</f>
        <v/>
      </c>
      <c r="EO137" s="344"/>
      <c r="EP137" s="947" t="str">
        <f>IF(EP$2=4,IF(SUMIFS(137:137,$2:$2,3)&lt;&gt;0,IFERROR(EO137*$M137,""),IF($M$78="Yes",IFERROR($M137*EN$72,""),IFERROR(EO137*$M137,""))),"")</f>
        <v/>
      </c>
      <c r="EQ137" s="352"/>
      <c r="ER137" s="72"/>
      <c r="ES137" s="351"/>
      <c r="ET137" s="345" t="str">
        <f>IF(AND(ET$2=2,ISNUMBER($M137),SUMIFS(137:137,$2:$2,3)&lt;&gt;1,SUMIFS(137:137,$2:$2,3)&lt;&gt;0),"Row does not total to 100%",IF(SUMIFS(137:137,$2:$2,4)&gt;$M137,"Row total is too high",""))</f>
        <v/>
      </c>
      <c r="EU137" s="344"/>
      <c r="EV137" s="947" t="str">
        <f>IF(EV$2=4,IF(SUMIFS(137:137,$2:$2,3)&lt;&gt;0,IFERROR(EU137*$M137,""),IF($M$78="Yes",IFERROR($M137*ET$72,""),IFERROR(EU137*$M137,""))),"")</f>
        <v/>
      </c>
      <c r="EW137" s="352"/>
      <c r="EX137" s="72"/>
      <c r="EY137" s="351"/>
      <c r="EZ137" s="345" t="str">
        <f>IF(AND(EZ$2=2,ISNUMBER($M137),SUMIFS(137:137,$2:$2,3)&lt;&gt;1,SUMIFS(137:137,$2:$2,3)&lt;&gt;0),"Row does not total to 100%",IF(SUMIFS(137:137,$2:$2,4)&gt;$M137,"Row total is too high",""))</f>
        <v/>
      </c>
      <c r="FA137" s="344"/>
      <c r="FB137" s="947" t="str">
        <f>IF(FB$2=4,IF(SUMIFS(137:137,$2:$2,3)&lt;&gt;0,IFERROR(FA137*$M137,""),IF($M$78="Yes",IFERROR($M137*EZ$72,""),IFERROR(FA137*$M137,""))),"")</f>
        <v/>
      </c>
      <c r="FC137" s="352"/>
      <c r="FD137" s="72"/>
      <c r="FE137" s="351"/>
      <c r="FF137" s="345" t="str">
        <f>IF(AND(FF$2=2,ISNUMBER($M137),SUMIFS(137:137,$2:$2,3)&lt;&gt;1,SUMIFS(137:137,$2:$2,3)&lt;&gt;0),"Row does not total to 100%",IF(SUMIFS(137:137,$2:$2,4)&gt;$M137,"Row total is too high",""))</f>
        <v/>
      </c>
      <c r="FG137" s="344"/>
      <c r="FH137" s="947" t="str">
        <f>IF(FH$2=4,IF(SUMIFS(137:137,$2:$2,3)&lt;&gt;0,IFERROR(FG137*$M137,""),IF($M$78="Yes",IFERROR($M137*FF$72,""),IFERROR(FG137*$M137,""))),"")</f>
        <v/>
      </c>
      <c r="FI137" s="352"/>
      <c r="FJ137" s="72"/>
      <c r="FK137" s="351"/>
      <c r="FL137" s="345" t="str">
        <f>IF(AND(FL$2=2,ISNUMBER($M137),SUMIFS(137:137,$2:$2,3)&lt;&gt;1,SUMIFS(137:137,$2:$2,3)&lt;&gt;0),"Row does not total to 100%",IF(SUMIFS(137:137,$2:$2,4)&gt;$M137,"Row total is too high",""))</f>
        <v/>
      </c>
      <c r="FM137" s="344"/>
      <c r="FN137" s="947" t="str">
        <f>IF(FN$2=4,IF(SUMIFS(137:137,$2:$2,3)&lt;&gt;0,IFERROR(FM137*$M137,""),IF($M$78="Yes",IFERROR($M137*FL$72,""),IFERROR(FM137*$M137,""))),"")</f>
        <v/>
      </c>
      <c r="FO137" s="352"/>
      <c r="FP137" s="72"/>
      <c r="FQ137" s="351"/>
      <c r="FR137" s="345" t="str">
        <f>IF(AND(FR$2=2,ISNUMBER($M137),SUMIFS(137:137,$2:$2,3)&lt;&gt;1,SUMIFS(137:137,$2:$2,3)&lt;&gt;0),"Row does not total to 100%",IF(SUMIFS(137:137,$2:$2,4)&gt;$M137,"Row total is too high",""))</f>
        <v/>
      </c>
      <c r="FS137" s="344"/>
      <c r="FT137" s="947" t="str">
        <f>IF(FT$2=4,IF(SUMIFS(137:137,$2:$2,3)&lt;&gt;0,IFERROR(FS137*$M137,""),IF($M$78="Yes",IFERROR($M137*FR$72,""),IFERROR(FS137*$M137,""))),"")</f>
        <v/>
      </c>
      <c r="FU137" s="352"/>
      <c r="FV137" s="72"/>
      <c r="FW137" s="351"/>
      <c r="FX137" s="345" t="str">
        <f>IF(AND(FX$2=2,ISNUMBER($M137),SUMIFS(137:137,$2:$2,3)&lt;&gt;1,SUMIFS(137:137,$2:$2,3)&lt;&gt;0),"Row does not total to 100%",IF(SUMIFS(137:137,$2:$2,4)&gt;$M137,"Row total is too high",""))</f>
        <v/>
      </c>
      <c r="FY137" s="344"/>
      <c r="FZ137" s="947" t="str">
        <f>IF(FZ$2=4,IF(SUMIFS(137:137,$2:$2,3)&lt;&gt;0,IFERROR(FY137*$M137,""),IF($M$78="Yes",IFERROR($M137*FX$72,""),IFERROR(FY137*$M137,""))),"")</f>
        <v/>
      </c>
      <c r="GA137" s="352"/>
      <c r="GB137" s="72"/>
      <c r="GC137" s="351"/>
      <c r="GD137" s="345" t="str">
        <f>IF(AND(GD$2=2,ISNUMBER($M137),SUMIFS(137:137,$2:$2,3)&lt;&gt;1,SUMIFS(137:137,$2:$2,3)&lt;&gt;0),"Row does not total to 100%",IF(SUMIFS(137:137,$2:$2,4)&gt;$M137,"Row total is too high",""))</f>
        <v/>
      </c>
      <c r="GE137" s="344"/>
      <c r="GF137" s="947" t="str">
        <f>IF(GF$2=4,IF(SUMIFS(137:137,$2:$2,3)&lt;&gt;0,IFERROR(GE137*$M137,""),IF($M$78="Yes",IFERROR($M137*GD$72,""),IFERROR(GE137*$M137,""))),"")</f>
        <v/>
      </c>
      <c r="GG137" s="352"/>
      <c r="GH137" s="72"/>
      <c r="GI137" s="351"/>
      <c r="GJ137" s="345" t="str">
        <f>IF(AND(GJ$2=2,ISNUMBER($M137),SUMIFS(137:137,$2:$2,3)&lt;&gt;1,SUMIFS(137:137,$2:$2,3)&lt;&gt;0),"Row does not total to 100%",IF(SUMIFS(137:137,$2:$2,4)&gt;$M137,"Row total is too high",""))</f>
        <v/>
      </c>
      <c r="GK137" s="344"/>
      <c r="GL137" s="947" t="str">
        <f>IF(GL$2=4,IF(SUMIFS(137:137,$2:$2,3)&lt;&gt;0,IFERROR(GK137*$M137,""),IF($M$78="Yes",IFERROR($M137*GJ$72,""),IFERROR(GK137*$M137,""))),"")</f>
        <v/>
      </c>
      <c r="GM137" s="352"/>
      <c r="GN137" s="72"/>
      <c r="GO137" s="351"/>
      <c r="GP137" s="345" t="str">
        <f>IF(AND(GP$2=2,ISNUMBER($M137),SUMIFS(137:137,$2:$2,3)&lt;&gt;1,SUMIFS(137:137,$2:$2,3)&lt;&gt;0),"Row does not total to 100%",IF(SUMIFS(137:137,$2:$2,4)&gt;$M137,"Row total is too high",""))</f>
        <v/>
      </c>
      <c r="GQ137" s="344"/>
      <c r="GR137" s="947" t="str">
        <f>IF(GR$2=4,IF(SUMIFS(137:137,$2:$2,3)&lt;&gt;0,IFERROR(GQ137*$M137,""),IF($M$78="Yes",IFERROR($M137*GP$72,""),IFERROR(GQ137*$M137,""))),"")</f>
        <v/>
      </c>
      <c r="GS137" s="352"/>
      <c r="GT137" s="72"/>
      <c r="GU137" s="351"/>
      <c r="GV137" s="345" t="str">
        <f>IF(AND(GV$2=2,ISNUMBER($M137),SUMIFS(137:137,$2:$2,3)&lt;&gt;1,SUMIFS(137:137,$2:$2,3)&lt;&gt;0),"Row does not total to 100%",IF(SUMIFS(137:137,$2:$2,4)&gt;$M137,"Row total is too high",""))</f>
        <v/>
      </c>
      <c r="GW137" s="344"/>
      <c r="GX137" s="947" t="str">
        <f>IF(GX$2=4,IF(SUMIFS(137:137,$2:$2,3)&lt;&gt;0,IFERROR(GW137*$M137,""),IF($M$78="Yes",IFERROR($M137*GV$72,""),IFERROR(GW137*$M137,""))),"")</f>
        <v/>
      </c>
      <c r="GY137" s="352"/>
      <c r="GZ137" s="72"/>
      <c r="HA137" s="351"/>
      <c r="HB137" s="345" t="str">
        <f>IF(AND(HB$2=2,ISNUMBER($M137),SUMIFS(137:137,$2:$2,3)&lt;&gt;1,SUMIFS(137:137,$2:$2,3)&lt;&gt;0),"Row does not total to 100%",IF(SUMIFS(137:137,$2:$2,4)&gt;$M137,"Row total is too high",""))</f>
        <v/>
      </c>
      <c r="HC137" s="344"/>
      <c r="HD137" s="947" t="str">
        <f>IF(HD$2=4,IF(SUMIFS(137:137,$2:$2,3)&lt;&gt;0,IFERROR(HC137*$M137,""),IF($M$78="Yes",IFERROR($M137*HB$72,""),IFERROR(HC137*$M137,""))),"")</f>
        <v/>
      </c>
      <c r="HE137" s="352"/>
      <c r="HF137" s="72"/>
      <c r="HG137" s="351"/>
      <c r="HH137" s="345" t="str">
        <f>IF(AND(HH$2=2,ISNUMBER($M137),SUMIFS(137:137,$2:$2,3)&lt;&gt;1,SUMIFS(137:137,$2:$2,3)&lt;&gt;0),"Row does not total to 100%",IF(SUMIFS(137:137,$2:$2,4)&gt;$M137,"Row total is too high",""))</f>
        <v/>
      </c>
      <c r="HI137" s="344"/>
      <c r="HJ137" s="947" t="str">
        <f>IF(HJ$2=4,IF(SUMIFS(137:137,$2:$2,3)&lt;&gt;0,IFERROR(HI137*$M137,""),IF($M$78="Yes",IFERROR($M137*HH$72,""),IFERROR(HI137*$M137,""))),"")</f>
        <v/>
      </c>
      <c r="HK137" s="352"/>
      <c r="HL137" s="72"/>
      <c r="HM137" s="351"/>
      <c r="HN137" s="345" t="str">
        <f>IF(AND(HN$2=2,ISNUMBER($M137),SUMIFS(137:137,$2:$2,3)&lt;&gt;1,SUMIFS(137:137,$2:$2,3)&lt;&gt;0),"Row does not total to 100%",IF(SUMIFS(137:137,$2:$2,4)&gt;$M137,"Row total is too high",""))</f>
        <v/>
      </c>
      <c r="HO137" s="344"/>
      <c r="HP137" s="947" t="str">
        <f>IF(HP$2=4,IF(SUMIFS(137:137,$2:$2,3)&lt;&gt;0,IFERROR(HO137*$M137,""),IF($M$78="Yes",IFERROR($M137*HN$72,""),IFERROR(HO137*$M137,""))),"")</f>
        <v/>
      </c>
      <c r="HQ137" s="352"/>
      <c r="HR137" s="72"/>
      <c r="HS137" s="351"/>
      <c r="HT137" s="345" t="str">
        <f>IF(AND(HT$2=2,ISNUMBER($M137),SUMIFS(137:137,$2:$2,3)&lt;&gt;1,SUMIFS(137:137,$2:$2,3)&lt;&gt;0),"Row does not total to 100%",IF(SUMIFS(137:137,$2:$2,4)&gt;$M137,"Row total is too high",""))</f>
        <v/>
      </c>
      <c r="HU137" s="344"/>
      <c r="HV137" s="947" t="str">
        <f>IF(HV$2=4,IF(SUMIFS(137:137,$2:$2,3)&lt;&gt;0,IFERROR(HU137*$M137,""),IF($M$78="Yes",IFERROR($M137*HT$72,""),IFERROR(HU137*$M137,""))),"")</f>
        <v/>
      </c>
      <c r="HW137" s="352"/>
      <c r="HX137" s="72"/>
      <c r="HY137" s="351"/>
      <c r="HZ137" s="345" t="str">
        <f>IF(AND(HZ$2=2,ISNUMBER($M137),SUMIFS(137:137,$2:$2,3)&lt;&gt;1,SUMIFS(137:137,$2:$2,3)&lt;&gt;0),"Row does not total to 100%",IF(SUMIFS(137:137,$2:$2,4)&gt;$M137,"Row total is too high",""))</f>
        <v/>
      </c>
      <c r="IA137" s="344"/>
      <c r="IB137" s="947" t="str">
        <f>IF(IB$2=4,IF(SUMIFS(137:137,$2:$2,3)&lt;&gt;0,IFERROR(IA137*$M137,""),IF($M$78="Yes",IFERROR($M137*HZ$72,""),IFERROR(IA137*$M137,""))),"")</f>
        <v/>
      </c>
      <c r="IC137" s="352"/>
      <c r="ID137" s="72"/>
      <c r="IE137" s="351"/>
      <c r="IF137" s="345" t="str">
        <f>IF(AND(IF$2=2,ISNUMBER($M137),SUMIFS(137:137,$2:$2,3)&lt;&gt;1,SUMIFS(137:137,$2:$2,3)&lt;&gt;0),"Row does not total to 100%",IF(SUMIFS(137:137,$2:$2,4)&gt;$M137,"Row total is too high",""))</f>
        <v/>
      </c>
      <c r="IG137" s="344"/>
      <c r="IH137" s="947" t="str">
        <f>IF(IH$2=4,IF(SUMIFS(137:137,$2:$2,3)&lt;&gt;0,IFERROR(IG137*$M137,""),IF($M$78="Yes",IFERROR($M137*IF$72,""),IFERROR(IG137*$M137,""))),"")</f>
        <v/>
      </c>
      <c r="II137" s="352"/>
      <c r="IJ137" s="72"/>
      <c r="IK137" s="351"/>
      <c r="IL137" s="345" t="str">
        <f>IF(AND(IL$2=2,ISNUMBER($M137),SUMIFS(137:137,$2:$2,3)&lt;&gt;1,SUMIFS(137:137,$2:$2,3)&lt;&gt;0),"Row does not total to 100%",IF(SUMIFS(137:137,$2:$2,4)&gt;$M137,"Row total is too high",""))</f>
        <v/>
      </c>
      <c r="IM137" s="344"/>
      <c r="IN137" s="947" t="str">
        <f>IF(IN$2=4,IF(SUMIFS(137:137,$2:$2,3)&lt;&gt;0,IFERROR(IM137*$M137,""),IF($M$78="Yes",IFERROR($M137*IL$72,""),IFERROR(IM137*$M137,""))),"")</f>
        <v/>
      </c>
      <c r="IO137" s="352"/>
      <c r="IP137" s="72"/>
      <c r="IQ137" s="351"/>
      <c r="IR137" s="345" t="str">
        <f>IF(AND(IR$2=2,ISNUMBER($M137),SUMIFS(137:137,$2:$2,3)&lt;&gt;1,SUMIFS(137:137,$2:$2,3)&lt;&gt;0),"Row does not total to 100%",IF(SUMIFS(137:137,$2:$2,4)&gt;$M137,"Row total is too high",""))</f>
        <v/>
      </c>
      <c r="IS137" s="344"/>
      <c r="IT137" s="947" t="str">
        <f>IF(IT$2=4,IF(SUMIFS(137:137,$2:$2,3)&lt;&gt;0,IFERROR(IS137*$M137,""),IF($M$78="Yes",IFERROR($M137*IR$72,""),IFERROR(IS137*$M137,""))),"")</f>
        <v/>
      </c>
      <c r="IU137" s="352"/>
      <c r="IV137" s="72"/>
      <c r="IW137" s="351"/>
      <c r="IX137" s="345" t="str">
        <f>IF(AND(IX$2=2,ISNUMBER($M137),SUMIFS(137:137,$2:$2,3)&lt;&gt;1,SUMIFS(137:137,$2:$2,3)&lt;&gt;0),"Row does not total to 100%",IF(SUMIFS(137:137,$2:$2,4)&gt;$M137,"Row total is too high",""))</f>
        <v/>
      </c>
      <c r="IY137" s="344"/>
      <c r="IZ137" s="947" t="str">
        <f>IF(IZ$2=4,IF(SUMIFS(137:137,$2:$2,3)&lt;&gt;0,IFERROR(IY137*$M137,""),IF($M$78="Yes",IFERROR($M137*IX$72,""),IFERROR(IY137*$M137,""))),"")</f>
        <v/>
      </c>
      <c r="JA137" s="352"/>
      <c r="JB137" s="72"/>
      <c r="JC137" s="351"/>
      <c r="JD137" s="345" t="str">
        <f>IF(AND(JD$2=2,ISNUMBER($M137),SUMIFS(137:137,$2:$2,3)&lt;&gt;1,SUMIFS(137:137,$2:$2,3)&lt;&gt;0),"Row does not total to 100%",IF(SUMIFS(137:137,$2:$2,4)&gt;$M137,"Row total is too high",""))</f>
        <v/>
      </c>
      <c r="JE137" s="344"/>
      <c r="JF137" s="947" t="str">
        <f>IF(JF$2=4,IF(SUMIFS(137:137,$2:$2,3)&lt;&gt;0,IFERROR(JE137*$M137,""),IF($M$78="Yes",IFERROR($M137*JD$72,""),IFERROR(JE137*$M137,""))),"")</f>
        <v/>
      </c>
      <c r="JG137" s="352"/>
      <c r="JH137" s="72"/>
      <c r="JI137" s="351"/>
      <c r="JJ137" s="345" t="str">
        <f>IF(AND(JJ$2=2,ISNUMBER($M137),SUMIFS(137:137,$2:$2,3)&lt;&gt;1,SUMIFS(137:137,$2:$2,3)&lt;&gt;0),"Row does not total to 100%",IF(SUMIFS(137:137,$2:$2,4)&gt;$M137,"Row total is too high",""))</f>
        <v/>
      </c>
      <c r="JK137" s="344"/>
      <c r="JL137" s="947" t="str">
        <f>IF(JL$2=4,IF(SUMIFS(137:137,$2:$2,3)&lt;&gt;0,IFERROR(JK137*$M137,""),IF($M$78="Yes",IFERROR($M137*JJ$72,""),IFERROR(JK137*$M137,""))),"")</f>
        <v/>
      </c>
      <c r="JM137" s="353"/>
      <c r="JO137" s="351"/>
      <c r="JP137" s="345" t="str">
        <f>IF(AND(JP$2=2,ISNUMBER($M137),SUMIFS(137:137,$2:$2,3)&lt;&gt;1,SUMIFS(137:137,$2:$2,3)&lt;&gt;0),"Row does not total to 100%",IF(SUMIFS(137:137,$2:$2,4)&gt;$M137,"Row total is too high",""))</f>
        <v/>
      </c>
      <c r="JQ137" s="344"/>
      <c r="JR137" s="947" t="str">
        <f>IF(JR$2=4,IF(SUMIFS(137:137,$2:$2,3)&lt;&gt;0,IFERROR(JQ137*$M137,""),IF($M$78="Yes",IFERROR($M137*JP$72,""),IFERROR(JQ137*$M137,""))),"")</f>
        <v/>
      </c>
      <c r="JS137" s="353"/>
      <c r="JU137" s="351"/>
      <c r="JV137" s="345" t="str">
        <f>IF(AND(JV$2=2,ISNUMBER($M137),SUMIFS(137:137,$2:$2,3)&lt;&gt;1,SUMIFS(137:137,$2:$2,3)&lt;&gt;0),"Row does not total to 100%",IF(SUMIFS(137:137,$2:$2,4)&gt;$M137,"Row total is too high",""))</f>
        <v/>
      </c>
      <c r="JW137" s="344"/>
      <c r="JX137" s="947" t="str">
        <f>IF(JX$2=4,IF(SUMIFS(137:137,$2:$2,3)&lt;&gt;0,IFERROR(JW137*$M137,""),IF($M$78="Yes",IFERROR($M137*JV$72,""),IFERROR(JW137*$M137,""))),"")</f>
        <v/>
      </c>
      <c r="JY137" s="353"/>
      <c r="KA137" s="351"/>
      <c r="KB137" s="345" t="str">
        <f>IF(AND(KB$2=2,ISNUMBER($M137),SUMIFS(137:137,$2:$2,3)&lt;&gt;1,SUMIFS(137:137,$2:$2,3)&lt;&gt;0),"Row does not total to 100%",IF(SUMIFS(137:137,$2:$2,4)&gt;$M137,"Row total is too high",""))</f>
        <v/>
      </c>
      <c r="KC137" s="344"/>
      <c r="KD137" s="947" t="str">
        <f>IF(KD$2=4,IF(SUMIFS(137:137,$2:$2,3)&lt;&gt;0,IFERROR(KC137*$M137,""),IF($M$78="Yes",IFERROR($M137*KB$72,""),IFERROR(KC137*$M137,""))),"")</f>
        <v/>
      </c>
      <c r="KE137" s="353"/>
      <c r="KG137" s="351"/>
      <c r="KH137" s="345" t="str">
        <f>IF(AND(KH$2=2,ISNUMBER($M137),SUMIFS(137:137,$2:$2,3)&lt;&gt;1,SUMIFS(137:137,$2:$2,3)&lt;&gt;0),"Row does not total to 100%",IF(SUMIFS(137:137,$2:$2,4)&gt;$M137,"Row total is too high",""))</f>
        <v/>
      </c>
      <c r="KI137" s="344"/>
      <c r="KJ137" s="947" t="str">
        <f>IF(KJ$2=4,IF(SUMIFS(137:137,$2:$2,3)&lt;&gt;0,IFERROR(KI137*$M137,""),IF($M$78="Yes",IFERROR($M137*KH$72,""),IFERROR(KI137*$M137,""))),"")</f>
        <v/>
      </c>
      <c r="KK137" s="353"/>
      <c r="KM137" s="351"/>
      <c r="KN137" s="345" t="str">
        <f>IF(AND(KN$2=2,ISNUMBER($M137),SUMIFS(137:137,$2:$2,3)&lt;&gt;1,SUMIFS(137:137,$2:$2,3)&lt;&gt;0),"Row does not total to 100%",IF(SUMIFS(137:137,$2:$2,4)&gt;$M137,"Row total is too high",""))</f>
        <v/>
      </c>
      <c r="KO137" s="344"/>
      <c r="KP137" s="947" t="str">
        <f>IF(KP$2=4,IF(SUMIFS(137:137,$2:$2,3)&lt;&gt;0,IFERROR(KO137*$M137,""),IF($M$78="Yes",IFERROR($M137*KN$72,""),IFERROR(KO137*$M137,""))),"")</f>
        <v/>
      </c>
      <c r="KQ137" s="353"/>
      <c r="KS137" s="351"/>
      <c r="KT137" s="345" t="str">
        <f>IF(AND(KT$2=2,ISNUMBER($M137),SUMIFS(137:137,$2:$2,3)&lt;&gt;1,SUMIFS(137:137,$2:$2,3)&lt;&gt;0),"Row does not total to 100%",IF(SUMIFS(137:137,$2:$2,4)&gt;$M137,"Row total is too high",""))</f>
        <v/>
      </c>
      <c r="KU137" s="344"/>
      <c r="KV137" s="947" t="str">
        <f>IF(KV$2=4,IF(SUMIFS(137:137,$2:$2,3)&lt;&gt;0,IFERROR(KU137*$M137,""),IF($M$78="Yes",IFERROR($M137*KT$72,""),IFERROR(KU137*$M137,""))),"")</f>
        <v/>
      </c>
      <c r="KW137" s="353"/>
      <c r="KY137" s="351"/>
      <c r="KZ137" s="345" t="str">
        <f>IF(AND(KZ$2=2,ISNUMBER($M137),SUMIFS(137:137,$2:$2,3)&lt;&gt;1,SUMIFS(137:137,$2:$2,3)&lt;&gt;0),"Row does not total to 100%",IF(SUMIFS(137:137,$2:$2,4)&gt;$M137,"Row total is too high",""))</f>
        <v/>
      </c>
      <c r="LA137" s="344"/>
      <c r="LB137" s="947" t="str">
        <f>IF(LB$2=4,IF(SUMIFS(137:137,$2:$2,3)&lt;&gt;0,IFERROR(LA137*$M137,""),IF($M$78="Yes",IFERROR($M137*KZ$72,""),IFERROR(LA137*$M137,""))),"")</f>
        <v/>
      </c>
      <c r="LC137" s="353"/>
    </row>
    <row r="138" spans="1:315" s="82" customFormat="1" x14ac:dyDescent="0.2">
      <c r="A138" s="62"/>
      <c r="B138" s="62"/>
      <c r="C138" s="62"/>
      <c r="D138" s="62"/>
      <c r="E138" s="62"/>
      <c r="F138" s="62" t="s">
        <v>76</v>
      </c>
      <c r="G138" s="114"/>
      <c r="I138" s="404" t="s">
        <v>200</v>
      </c>
      <c r="J138" s="404"/>
      <c r="K138" s="405"/>
      <c r="L138" s="405"/>
      <c r="M138" s="942">
        <f>SUM(M134:M137)</f>
        <v>11172.85</v>
      </c>
      <c r="N138" s="356"/>
      <c r="O138" s="357"/>
      <c r="P138" s="378"/>
      <c r="Q138" s="397"/>
      <c r="R138" s="373"/>
      <c r="S138" s="398"/>
      <c r="T138" s="949">
        <f>IF(T$2=4,SUM(T134:T137),"")</f>
        <v>5110</v>
      </c>
      <c r="U138" s="382"/>
      <c r="V138" s="378"/>
      <c r="W138" s="397"/>
      <c r="X138" s="373"/>
      <c r="Y138" s="398"/>
      <c r="Z138" s="949">
        <f t="shared" ref="Z138" si="4870">IF(Z$2=4,SUM(Z134:Z137),"")</f>
        <v>1692.05</v>
      </c>
      <c r="AA138" s="382"/>
      <c r="AB138" s="378"/>
      <c r="AC138" s="397"/>
      <c r="AD138" s="373"/>
      <c r="AE138" s="398"/>
      <c r="AF138" s="949">
        <f t="shared" ref="AF138" si="4871">IF(AF$2=4,SUM(AF134:AF137),"")</f>
        <v>4370.8</v>
      </c>
      <c r="AG138" s="382"/>
      <c r="AH138" s="378"/>
      <c r="AI138" s="397"/>
      <c r="AJ138" s="373"/>
      <c r="AK138" s="398"/>
      <c r="AL138" s="949" t="str">
        <f t="shared" ref="AL138" si="4872">IF(AL$2=4,SUM(AL134:AL137),"")</f>
        <v/>
      </c>
      <c r="AM138" s="382"/>
      <c r="AN138" s="378"/>
      <c r="AO138" s="397"/>
      <c r="AP138" s="373"/>
      <c r="AQ138" s="398"/>
      <c r="AR138" s="949" t="str">
        <f t="shared" ref="AR138" si="4873">IF(AR$2=4,SUM(AR134:AR137),"")</f>
        <v/>
      </c>
      <c r="AS138" s="382"/>
      <c r="AT138" s="378"/>
      <c r="AU138" s="397"/>
      <c r="AV138" s="373"/>
      <c r="AW138" s="398"/>
      <c r="AX138" s="949" t="str">
        <f t="shared" ref="AX138" si="4874">IF(AX$2=4,SUM(AX134:AX137),"")</f>
        <v/>
      </c>
      <c r="AY138" s="382"/>
      <c r="AZ138" s="378"/>
      <c r="BA138" s="397"/>
      <c r="BB138" s="373"/>
      <c r="BC138" s="398"/>
      <c r="BD138" s="949" t="str">
        <f t="shared" ref="BD138" si="4875">IF(BD$2=4,SUM(BD134:BD137),"")</f>
        <v/>
      </c>
      <c r="BE138" s="382"/>
      <c r="BF138" s="378"/>
      <c r="BG138" s="397"/>
      <c r="BH138" s="373"/>
      <c r="BI138" s="398"/>
      <c r="BJ138" s="949" t="str">
        <f t="shared" ref="BJ138" si="4876">IF(BJ$2=4,SUM(BJ134:BJ137),"")</f>
        <v/>
      </c>
      <c r="BK138" s="382"/>
      <c r="BL138" s="378"/>
      <c r="BM138" s="397"/>
      <c r="BN138" s="373"/>
      <c r="BO138" s="398"/>
      <c r="BP138" s="949" t="str">
        <f t="shared" ref="BP138" si="4877">IF(BP$2=4,SUM(BP134:BP137),"")</f>
        <v/>
      </c>
      <c r="BQ138" s="382"/>
      <c r="BR138" s="378"/>
      <c r="BS138" s="397"/>
      <c r="BT138" s="373"/>
      <c r="BU138" s="398"/>
      <c r="BV138" s="949" t="str">
        <f t="shared" ref="BV138" si="4878">IF(BV$2=4,SUM(BV134:BV137),"")</f>
        <v/>
      </c>
      <c r="BW138" s="382"/>
      <c r="BX138" s="83"/>
      <c r="BZ138" s="373"/>
      <c r="CA138" s="375"/>
      <c r="CB138" s="957" t="str">
        <f t="shared" ref="CB138" si="4879">IF(CB$2=4,SUM(CB134:CB137),"")</f>
        <v/>
      </c>
      <c r="CC138" s="352"/>
      <c r="CD138" s="83"/>
      <c r="CF138" s="373"/>
      <c r="CG138" s="375"/>
      <c r="CH138" s="957" t="str">
        <f t="shared" ref="CH138" si="4880">IF(CH$2=4,SUM(CH134:CH137),"")</f>
        <v/>
      </c>
      <c r="CI138" s="352"/>
      <c r="CJ138" s="83"/>
      <c r="CL138" s="373"/>
      <c r="CM138" s="375"/>
      <c r="CN138" s="957" t="str">
        <f t="shared" ref="CN138" si="4881">IF(CN$2=4,SUM(CN134:CN137),"")</f>
        <v/>
      </c>
      <c r="CO138" s="352"/>
      <c r="CP138" s="83"/>
      <c r="CR138" s="373"/>
      <c r="CS138" s="375"/>
      <c r="CT138" s="957" t="str">
        <f t="shared" ref="CT138" si="4882">IF(CT$2=4,SUM(CT134:CT137),"")</f>
        <v/>
      </c>
      <c r="CU138" s="352"/>
      <c r="CV138" s="83"/>
      <c r="CX138" s="373"/>
      <c r="CY138" s="375"/>
      <c r="CZ138" s="957" t="str">
        <f t="shared" ref="CZ138" si="4883">IF(CZ$2=4,SUM(CZ134:CZ137),"")</f>
        <v/>
      </c>
      <c r="DA138" s="352"/>
      <c r="DB138" s="83"/>
      <c r="DD138" s="373"/>
      <c r="DE138" s="375"/>
      <c r="DF138" s="957" t="str">
        <f t="shared" ref="DF138" si="4884">IF(DF$2=4,SUM(DF134:DF137),"")</f>
        <v/>
      </c>
      <c r="DG138" s="352"/>
      <c r="DH138" s="83"/>
      <c r="DJ138" s="373"/>
      <c r="DK138" s="375"/>
      <c r="DL138" s="957" t="str">
        <f t="shared" ref="DL138" si="4885">IF(DL$2=4,SUM(DL134:DL137),"")</f>
        <v/>
      </c>
      <c r="DM138" s="352"/>
      <c r="DN138" s="83"/>
      <c r="DP138" s="373"/>
      <c r="DQ138" s="375"/>
      <c r="DR138" s="957" t="str">
        <f t="shared" ref="DR138" si="4886">IF(DR$2=4,SUM(DR134:DR137),"")</f>
        <v/>
      </c>
      <c r="DS138" s="352"/>
      <c r="DT138" s="83"/>
      <c r="DV138" s="373"/>
      <c r="DW138" s="375"/>
      <c r="DX138" s="957" t="str">
        <f t="shared" ref="DX138" si="4887">IF(DX$2=4,SUM(DX134:DX137),"")</f>
        <v/>
      </c>
      <c r="DY138" s="352"/>
      <c r="DZ138" s="83"/>
      <c r="EB138" s="373"/>
      <c r="EC138" s="375"/>
      <c r="ED138" s="957" t="str">
        <f t="shared" ref="ED138" si="4888">IF(ED$2=4,SUM(ED134:ED137),"")</f>
        <v/>
      </c>
      <c r="EE138" s="352"/>
      <c r="EF138" s="83"/>
      <c r="EH138" s="373"/>
      <c r="EI138" s="375"/>
      <c r="EJ138" s="957" t="str">
        <f t="shared" ref="EJ138" si="4889">IF(EJ$2=4,SUM(EJ134:EJ137),"")</f>
        <v/>
      </c>
      <c r="EK138" s="352"/>
      <c r="EL138" s="83"/>
      <c r="EN138" s="373"/>
      <c r="EO138" s="375"/>
      <c r="EP138" s="957" t="str">
        <f t="shared" ref="EP138" si="4890">IF(EP$2=4,SUM(EP134:EP137),"")</f>
        <v/>
      </c>
      <c r="EQ138" s="352"/>
      <c r="ER138" s="83"/>
      <c r="ET138" s="373"/>
      <c r="EU138" s="375"/>
      <c r="EV138" s="957" t="str">
        <f t="shared" ref="EV138" si="4891">IF(EV$2=4,SUM(EV134:EV137),"")</f>
        <v/>
      </c>
      <c r="EW138" s="352"/>
      <c r="EX138" s="83"/>
      <c r="EZ138" s="373"/>
      <c r="FA138" s="375"/>
      <c r="FB138" s="957" t="str">
        <f t="shared" ref="FB138" si="4892">IF(FB$2=4,SUM(FB134:FB137),"")</f>
        <v/>
      </c>
      <c r="FC138" s="352"/>
      <c r="FD138" s="83"/>
      <c r="FF138" s="373"/>
      <c r="FG138" s="375"/>
      <c r="FH138" s="957" t="str">
        <f t="shared" ref="FH138" si="4893">IF(FH$2=4,SUM(FH134:FH137),"")</f>
        <v/>
      </c>
      <c r="FI138" s="352"/>
      <c r="FJ138" s="83"/>
      <c r="FL138" s="373"/>
      <c r="FM138" s="375"/>
      <c r="FN138" s="957" t="str">
        <f t="shared" ref="FN138" si="4894">IF(FN$2=4,SUM(FN134:FN137),"")</f>
        <v/>
      </c>
      <c r="FO138" s="352"/>
      <c r="FP138" s="83"/>
      <c r="FR138" s="373"/>
      <c r="FS138" s="375"/>
      <c r="FT138" s="957" t="str">
        <f t="shared" ref="FT138" si="4895">IF(FT$2=4,SUM(FT134:FT137),"")</f>
        <v/>
      </c>
      <c r="FU138" s="352"/>
      <c r="FV138" s="83"/>
      <c r="FX138" s="373"/>
      <c r="FY138" s="375"/>
      <c r="FZ138" s="957" t="str">
        <f t="shared" ref="FZ138" si="4896">IF(FZ$2=4,SUM(FZ134:FZ137),"")</f>
        <v/>
      </c>
      <c r="GA138" s="352"/>
      <c r="GB138" s="83"/>
      <c r="GD138" s="373"/>
      <c r="GE138" s="375"/>
      <c r="GF138" s="957" t="str">
        <f t="shared" ref="GF138" si="4897">IF(GF$2=4,SUM(GF134:GF137),"")</f>
        <v/>
      </c>
      <c r="GG138" s="352"/>
      <c r="GH138" s="83"/>
      <c r="GJ138" s="373"/>
      <c r="GK138" s="375"/>
      <c r="GL138" s="957" t="str">
        <f t="shared" ref="GL138" si="4898">IF(GL$2=4,SUM(GL134:GL137),"")</f>
        <v/>
      </c>
      <c r="GM138" s="352"/>
      <c r="GN138" s="83"/>
      <c r="GP138" s="373"/>
      <c r="GQ138" s="375"/>
      <c r="GR138" s="957" t="str">
        <f t="shared" ref="GR138" si="4899">IF(GR$2=4,SUM(GR134:GR137),"")</f>
        <v/>
      </c>
      <c r="GS138" s="352"/>
      <c r="GT138" s="83"/>
      <c r="GV138" s="373"/>
      <c r="GW138" s="375"/>
      <c r="GX138" s="957" t="str">
        <f t="shared" ref="GX138" si="4900">IF(GX$2=4,SUM(GX134:GX137),"")</f>
        <v/>
      </c>
      <c r="GY138" s="352"/>
      <c r="GZ138" s="83"/>
      <c r="HB138" s="373"/>
      <c r="HC138" s="375"/>
      <c r="HD138" s="957" t="str">
        <f t="shared" ref="HD138" si="4901">IF(HD$2=4,SUM(HD134:HD137),"")</f>
        <v/>
      </c>
      <c r="HE138" s="352"/>
      <c r="HF138" s="83"/>
      <c r="HH138" s="373"/>
      <c r="HI138" s="375"/>
      <c r="HJ138" s="957" t="str">
        <f t="shared" ref="HJ138" si="4902">IF(HJ$2=4,SUM(HJ134:HJ137),"")</f>
        <v/>
      </c>
      <c r="HK138" s="352"/>
      <c r="HL138" s="83"/>
      <c r="HN138" s="373"/>
      <c r="HO138" s="375"/>
      <c r="HP138" s="957" t="str">
        <f t="shared" ref="HP138" si="4903">IF(HP$2=4,SUM(HP134:HP137),"")</f>
        <v/>
      </c>
      <c r="HQ138" s="352"/>
      <c r="HR138" s="83"/>
      <c r="HT138" s="373"/>
      <c r="HU138" s="375"/>
      <c r="HV138" s="957" t="str">
        <f t="shared" ref="HV138" si="4904">IF(HV$2=4,SUM(HV134:HV137),"")</f>
        <v/>
      </c>
      <c r="HW138" s="352"/>
      <c r="HX138" s="83"/>
      <c r="HZ138" s="373"/>
      <c r="IA138" s="375"/>
      <c r="IB138" s="957" t="str">
        <f t="shared" ref="IB138" si="4905">IF(IB$2=4,SUM(IB134:IB137),"")</f>
        <v/>
      </c>
      <c r="IC138" s="352"/>
      <c r="ID138" s="83"/>
      <c r="IF138" s="373"/>
      <c r="IG138" s="375"/>
      <c r="IH138" s="957" t="str">
        <f t="shared" ref="IH138" si="4906">IF(IH$2=4,SUM(IH134:IH137),"")</f>
        <v/>
      </c>
      <c r="II138" s="352"/>
      <c r="IJ138" s="83"/>
      <c r="IL138" s="373"/>
      <c r="IM138" s="375"/>
      <c r="IN138" s="957" t="str">
        <f t="shared" ref="IN138" si="4907">IF(IN$2=4,SUM(IN134:IN137),"")</f>
        <v/>
      </c>
      <c r="IO138" s="352"/>
      <c r="IP138" s="83"/>
      <c r="IR138" s="373"/>
      <c r="IS138" s="375"/>
      <c r="IT138" s="957" t="str">
        <f t="shared" ref="IT138" si="4908">IF(IT$2=4,SUM(IT134:IT137),"")</f>
        <v/>
      </c>
      <c r="IU138" s="352"/>
      <c r="IV138" s="83"/>
      <c r="IX138" s="373"/>
      <c r="IY138" s="375"/>
      <c r="IZ138" s="957" t="str">
        <f t="shared" ref="IZ138" si="4909">IF(IZ$2=4,SUM(IZ134:IZ137),"")</f>
        <v/>
      </c>
      <c r="JA138" s="352"/>
      <c r="JB138" s="83"/>
      <c r="JD138" s="373"/>
      <c r="JE138" s="375"/>
      <c r="JF138" s="957" t="str">
        <f t="shared" ref="JF138" si="4910">IF(JF$2=4,SUM(JF134:JF137),"")</f>
        <v/>
      </c>
      <c r="JG138" s="352"/>
      <c r="JH138" s="83"/>
      <c r="JJ138" s="366"/>
      <c r="JK138" s="375"/>
      <c r="JL138" s="957" t="str">
        <f t="shared" ref="JL138" si="4911">IF(JL$2=4,SUM(JL134:JL137),"")</f>
        <v/>
      </c>
      <c r="JM138" s="352"/>
      <c r="JP138" s="366"/>
      <c r="JQ138" s="375"/>
      <c r="JR138" s="957" t="str">
        <f t="shared" ref="JR138" si="4912">IF(JR$2=4,SUM(JR134:JR137),"")</f>
        <v/>
      </c>
      <c r="JS138" s="352"/>
      <c r="JV138" s="366"/>
      <c r="JW138" s="375"/>
      <c r="JX138" s="957" t="str">
        <f t="shared" ref="JX138" si="4913">IF(JX$2=4,SUM(JX134:JX137),"")</f>
        <v/>
      </c>
      <c r="JY138" s="352"/>
      <c r="KB138" s="366"/>
      <c r="KC138" s="375"/>
      <c r="KD138" s="957" t="str">
        <f t="shared" ref="KD138" si="4914">IF(KD$2=4,SUM(KD134:KD137),"")</f>
        <v/>
      </c>
      <c r="KE138" s="352"/>
      <c r="KH138" s="366"/>
      <c r="KI138" s="375"/>
      <c r="KJ138" s="957" t="str">
        <f t="shared" ref="KJ138" si="4915">IF(KJ$2=4,SUM(KJ134:KJ137),"")</f>
        <v/>
      </c>
      <c r="KK138" s="352"/>
      <c r="KN138" s="366"/>
      <c r="KO138" s="375"/>
      <c r="KP138" s="957" t="str">
        <f t="shared" ref="KP138" si="4916">IF(KP$2=4,SUM(KP134:KP137),"")</f>
        <v/>
      </c>
      <c r="KQ138" s="352"/>
      <c r="KT138" s="366"/>
      <c r="KU138" s="375"/>
      <c r="KV138" s="957" t="str">
        <f t="shared" ref="KV138" si="4917">IF(KV$2=4,SUM(KV134:KV137),"")</f>
        <v/>
      </c>
      <c r="KW138" s="352"/>
      <c r="KZ138" s="366"/>
      <c r="LA138" s="375"/>
      <c r="LB138" s="957" t="str">
        <f t="shared" ref="LB138" si="4918">IF(LB$2=4,SUM(LB134:LB137),"")</f>
        <v/>
      </c>
      <c r="LC138" s="352"/>
    </row>
    <row r="139" spans="1:315" s="91" customFormat="1" ht="25.5" customHeight="1" x14ac:dyDescent="0.2">
      <c r="A139" s="62"/>
      <c r="B139" s="62"/>
      <c r="C139" s="62" t="str">
        <f t="shared" ref="C139" si="4919">IF(ISNUMBER(M139),3,"")</f>
        <v/>
      </c>
      <c r="D139" s="62"/>
      <c r="E139" s="62"/>
      <c r="F139" s="62" t="s">
        <v>77</v>
      </c>
      <c r="G139" s="114"/>
      <c r="I139" s="1122" t="str">
        <f>IF(AND(ISBLANK(M139)=FALSE,ISBLANK('Part A - Inputs - Sample'!Q11)=TRUE),"Choose a primary funding source in Part A, Step 1 before continuing","Adjustment for unfunded unallowable expenses (PIE, advertising, etc.) (enter as +)")</f>
        <v>Adjustment for unfunded unallowable expenses (PIE, advertising, etc.) (enter as +)</v>
      </c>
      <c r="J139" s="1122"/>
      <c r="K139" s="1122"/>
      <c r="L139" s="406"/>
      <c r="M139" s="943"/>
      <c r="N139" s="407"/>
      <c r="O139" s="408"/>
      <c r="P139" s="409"/>
      <c r="Q139" s="410"/>
      <c r="R139" s="345" t="str">
        <f>IF(AND(R$2=2,ISNUMBER($M139),SUMIFS(139:139,$2:$2,3)&lt;&gt;1,SUMIFS(139:139,$2:$2,3)&lt;&gt;0),"Row does not total to 100%",IF(SUMIFS(139:139,$2:$2,4)&gt;$M139,"Row total is too high",""))</f>
        <v/>
      </c>
      <c r="S139" s="574"/>
      <c r="T139" s="951">
        <f>IF(T$2=4,IF(SUMIFS(139:139,$2:$2,3)&lt;&gt;0,IFERROR(S139*$M139,""),IF($M$78="Yes",IFERROR($M139*Q$72,""),IFERROR(S139*$M139,""))),"")</f>
        <v>0</v>
      </c>
      <c r="U139" s="411"/>
      <c r="V139" s="409"/>
      <c r="W139" s="410"/>
      <c r="X139" s="345" t="str">
        <f>IF(AND(X$2=2,ISNUMBER($M139),SUMIFS(139:139,$2:$2,3)&lt;&gt;1,SUMIFS(139:139,$2:$2,3)&lt;&gt;0),"Row does not total to 100%",IF(SUMIFS(139:139,$2:$2,4)&gt;$M139,"Row total is too high",""))</f>
        <v/>
      </c>
      <c r="Y139" s="574"/>
      <c r="Z139" s="951">
        <f>IF(Z$2=4,IF(SUMIFS(139:139,$2:$2,3)&lt;&gt;0,IFERROR(Y139*$M139,""),IF($M$78="Yes",IFERROR($M139*W$72,""),IFERROR(Y139*$M139,""))),"")</f>
        <v>0</v>
      </c>
      <c r="AA139" s="411"/>
      <c r="AB139" s="409"/>
      <c r="AC139" s="410"/>
      <c r="AD139" s="345" t="str">
        <f>IF(AND(AD$2=2,ISNUMBER($M139),SUMIFS(139:139,$2:$2,3)&lt;&gt;1,SUMIFS(139:139,$2:$2,3)&lt;&gt;0),"Row does not total to 100%",IF(SUMIFS(139:139,$2:$2,4)&gt;$M139,"Row total is too high",""))</f>
        <v/>
      </c>
      <c r="AE139" s="574"/>
      <c r="AF139" s="954">
        <f>IF(AF$2=4,IF(SUMIFS(139:139,$2:$2,3)&lt;&gt;0,IFERROR(AE139*$M139,""),IF($M$78="Yes",IFERROR($M139*AC$72,""),IFERROR(AE139*$M139,""))),"")</f>
        <v>0</v>
      </c>
      <c r="AG139" s="411"/>
      <c r="AH139" s="409"/>
      <c r="AI139" s="410"/>
      <c r="AJ139" s="345" t="str">
        <f>IF(AND(AJ$2=2,ISNUMBER($M139),SUMIFS(139:139,$2:$2,3)&lt;&gt;1,SUMIFS(139:139,$2:$2,3)&lt;&gt;0),"Row does not total to 100%",IF(SUMIFS(139:139,$2:$2,4)&gt;$M139,"Row total is too high",""))</f>
        <v/>
      </c>
      <c r="AK139" s="852"/>
      <c r="AL139" s="951" t="str">
        <f>IF(AL$2=4,IF(SUMIFS(139:139,$2:$2,3)&lt;&gt;0,IFERROR(AK139*$M139,""),IF($M$78="Yes",IFERROR($M139*AI$72,""),IFERROR(AK139*$M139,""))),"")</f>
        <v/>
      </c>
      <c r="AM139" s="411"/>
      <c r="AN139" s="409"/>
      <c r="AO139" s="410"/>
      <c r="AP139" s="345" t="str">
        <f>IF(AND(AP$2=2,ISNUMBER($M139),SUMIFS(139:139,$2:$2,3)&lt;&gt;1,SUMIFS(139:139,$2:$2,3)&lt;&gt;0),"Row does not total to 100%",IF(SUMIFS(139:139,$2:$2,4)&gt;$M139,"Row total is too high",""))</f>
        <v/>
      </c>
      <c r="AQ139" s="852"/>
      <c r="AR139" s="951" t="str">
        <f>IF(AR$2=4,IF(SUMIFS(139:139,$2:$2,3)&lt;&gt;0,IFERROR(AQ139*$M139,""),IF($M$78="Yes",IFERROR($M139*AO$72,""),IFERROR(AQ139*$M139,""))),"")</f>
        <v/>
      </c>
      <c r="AS139" s="411"/>
      <c r="AT139" s="409"/>
      <c r="AU139" s="410"/>
      <c r="AV139" s="345" t="str">
        <f>IF(AND(AV$2=2,ISNUMBER($M139),SUMIFS(139:139,$2:$2,3)&lt;&gt;1,SUMIFS(139:139,$2:$2,3)&lt;&gt;0),"Row does not total to 100%",IF(SUMIFS(139:139,$2:$2,4)&gt;$M139,"Row total is too high",""))</f>
        <v/>
      </c>
      <c r="AW139" s="852"/>
      <c r="AX139" s="951" t="str">
        <f>IF(AX$2=4,IF(SUMIFS(139:139,$2:$2,3)&lt;&gt;0,IFERROR(AW139*$M139,""),IF($M$78="Yes",IFERROR($M139*AU$72,""),IFERROR(AW139*$M139,""))),"")</f>
        <v/>
      </c>
      <c r="AY139" s="411"/>
      <c r="AZ139" s="409"/>
      <c r="BA139" s="410"/>
      <c r="BB139" s="345" t="str">
        <f>IF(AND(BB$2=2,ISNUMBER($M139),SUMIFS(139:139,$2:$2,3)&lt;&gt;1,SUMIFS(139:139,$2:$2,3)&lt;&gt;0),"Row does not total to 100%",IF(SUMIFS(139:139,$2:$2,4)&gt;$M139,"Row total is too high",""))</f>
        <v/>
      </c>
      <c r="BC139" s="852"/>
      <c r="BD139" s="951" t="str">
        <f>IF(BD$2=4,IF(SUMIFS(139:139,$2:$2,3)&lt;&gt;0,IFERROR(BC139*$M139,""),IF($M$78="Yes",IFERROR($M139*BA$72,""),IFERROR(BC139*$M139,""))),"")</f>
        <v/>
      </c>
      <c r="BE139" s="411"/>
      <c r="BF139" s="409"/>
      <c r="BG139" s="410"/>
      <c r="BH139" s="345" t="str">
        <f>IF(AND(BH$2=2,ISNUMBER($M139),SUMIFS(139:139,$2:$2,3)&lt;&gt;1,SUMIFS(139:139,$2:$2,3)&lt;&gt;0),"Row does not total to 100%",IF(SUMIFS(139:139,$2:$2,4)&gt;$M139,"Row total is too high",""))</f>
        <v/>
      </c>
      <c r="BI139" s="852"/>
      <c r="BJ139" s="951" t="str">
        <f>IF(BJ$2=4,IF(SUMIFS(139:139,$2:$2,3)&lt;&gt;0,IFERROR(BI139*$M139,""),IF($M$78="Yes",IFERROR($M139*BG$72,""),IFERROR(BI139*$M139,""))),"")</f>
        <v/>
      </c>
      <c r="BK139" s="411"/>
      <c r="BL139" s="409"/>
      <c r="BM139" s="410"/>
      <c r="BN139" s="345" t="str">
        <f>IF(AND(BN$2=2,ISNUMBER($M139),SUMIFS(139:139,$2:$2,3)&lt;&gt;1,SUMIFS(139:139,$2:$2,3)&lt;&gt;0),"Row does not total to 100%",IF(SUMIFS(139:139,$2:$2,4)&gt;$M139,"Row total is too high",""))</f>
        <v/>
      </c>
      <c r="BO139" s="852"/>
      <c r="BP139" s="951" t="str">
        <f>IF(BP$2=4,IF(SUMIFS(139:139,$2:$2,3)&lt;&gt;0,IFERROR(BO139*$M139,""),IF($M$78="Yes",IFERROR($M139*BM$72,""),IFERROR(BO139*$M139,""))),"")</f>
        <v/>
      </c>
      <c r="BQ139" s="411"/>
      <c r="BR139" s="409"/>
      <c r="BS139" s="410"/>
      <c r="BT139" s="345" t="str">
        <f>IF(AND(BT$2=2,ISNUMBER($M139),SUMIFS(139:139,$2:$2,3)&lt;&gt;1,SUMIFS(139:139,$2:$2,3)&lt;&gt;0),"Row does not total to 100%",IF(SUMIFS(139:139,$2:$2,4)&gt;$M139,"Row total is too high",""))</f>
        <v/>
      </c>
      <c r="BU139" s="852"/>
      <c r="BV139" s="951" t="str">
        <f>IF(BV$2=4,IF(SUMIFS(139:139,$2:$2,3)&lt;&gt;0,IFERROR(BU139*$M139,""),IF($M$78="Yes",IFERROR($M139*BS$72,""),IFERROR(BU139*$M139,""))),"")</f>
        <v/>
      </c>
      <c r="BW139" s="411"/>
      <c r="BX139" s="92"/>
      <c r="BY139" s="412"/>
      <c r="BZ139" s="345" t="str">
        <f>IF(AND(BZ$2=2,ISNUMBER($M139),SUMIFS(139:139,$2:$2,3)&lt;&gt;1,SUMIFS(139:139,$2:$2,3)&lt;&gt;0),"Row does not total to 100%",IF(SUMIFS(139:139,$2:$2,4)&gt;$M139,"Row total is too high",""))</f>
        <v/>
      </c>
      <c r="CA139" s="853"/>
      <c r="CB139" s="958" t="str">
        <f>IF(CB$2=4,IF(SUMIFS(139:139,$2:$2,3)&lt;&gt;0,IFERROR(CA139*$M139,""),IF($M$78="Yes",IFERROR($M139*BY$72,""),IFERROR(CA139*$M139,""))),"")</f>
        <v/>
      </c>
      <c r="CC139" s="413"/>
      <c r="CD139" s="92"/>
      <c r="CE139" s="412"/>
      <c r="CF139" s="345" t="str">
        <f>IF(AND(CF$2=2,ISNUMBER($M139),SUMIFS(139:139,$2:$2,3)&lt;&gt;1,SUMIFS(139:139,$2:$2,3)&lt;&gt;0),"Row does not total to 100%",IF(SUMIFS(139:139,$2:$2,4)&gt;$M139,"Row total is too high",""))</f>
        <v/>
      </c>
      <c r="CG139" s="853"/>
      <c r="CH139" s="958" t="str">
        <f>IF(CH$2=4,IF(SUMIFS(139:139,$2:$2,3)&lt;&gt;0,IFERROR(CG139*$M139,""),IF($M$78="Yes",IFERROR($M139*CE$72,""),IFERROR(CG139*$M139,""))),"")</f>
        <v/>
      </c>
      <c r="CI139" s="413"/>
      <c r="CJ139" s="92"/>
      <c r="CK139" s="412"/>
      <c r="CL139" s="345" t="str">
        <f>IF(AND(CL$2=2,ISNUMBER($M139),SUMIFS(139:139,$2:$2,3)&lt;&gt;1,SUMIFS(139:139,$2:$2,3)&lt;&gt;0),"Row does not total to 100%",IF(SUMIFS(139:139,$2:$2,4)&gt;$M139,"Row total is too high",""))</f>
        <v/>
      </c>
      <c r="CM139" s="853"/>
      <c r="CN139" s="958" t="str">
        <f>IF(CN$2=4,IF(SUMIFS(139:139,$2:$2,3)&lt;&gt;0,IFERROR(CM139*$M139,""),IF($M$78="Yes",IFERROR($M139*CK$72,""),IFERROR(CM139*$M139,""))),"")</f>
        <v/>
      </c>
      <c r="CO139" s="413"/>
      <c r="CP139" s="92"/>
      <c r="CQ139" s="412"/>
      <c r="CR139" s="345" t="str">
        <f>IF(AND(CR$2=2,ISNUMBER($M139),SUMIFS(139:139,$2:$2,3)&lt;&gt;1,SUMIFS(139:139,$2:$2,3)&lt;&gt;0),"Row does not total to 100%",IF(SUMIFS(139:139,$2:$2,4)&gt;$M139,"Row total is too high",""))</f>
        <v/>
      </c>
      <c r="CS139" s="853"/>
      <c r="CT139" s="958" t="str">
        <f>IF(CT$2=4,IF(SUMIFS(139:139,$2:$2,3)&lt;&gt;0,IFERROR(CS139*$M139,""),IF($M$78="Yes",IFERROR($M139*CQ$72,""),IFERROR(CS139*$M139,""))),"")</f>
        <v/>
      </c>
      <c r="CU139" s="413"/>
      <c r="CV139" s="92"/>
      <c r="CW139" s="412"/>
      <c r="CX139" s="345" t="str">
        <f>IF(AND(CX$2=2,ISNUMBER($M139),SUMIFS(139:139,$2:$2,3)&lt;&gt;1,SUMIFS(139:139,$2:$2,3)&lt;&gt;0),"Row does not total to 100%",IF(SUMIFS(139:139,$2:$2,4)&gt;$M139,"Row total is too high",""))</f>
        <v/>
      </c>
      <c r="CY139" s="853"/>
      <c r="CZ139" s="958" t="str">
        <f>IF(CZ$2=4,IF(SUMIFS(139:139,$2:$2,3)&lt;&gt;0,IFERROR(CY139*$M139,""),IF($M$78="Yes",IFERROR($M139*CW$72,""),IFERROR(CY139*$M139,""))),"")</f>
        <v/>
      </c>
      <c r="DA139" s="413"/>
      <c r="DB139" s="92"/>
      <c r="DC139" s="412"/>
      <c r="DD139" s="345" t="str">
        <f>IF(AND(DD$2=2,ISNUMBER($M139),SUMIFS(139:139,$2:$2,3)&lt;&gt;1,SUMIFS(139:139,$2:$2,3)&lt;&gt;0),"Row does not total to 100%",IF(SUMIFS(139:139,$2:$2,4)&gt;$M139,"Row total is too high",""))</f>
        <v/>
      </c>
      <c r="DE139" s="853"/>
      <c r="DF139" s="958" t="str">
        <f>IF(DF$2=4,IF(SUMIFS(139:139,$2:$2,3)&lt;&gt;0,IFERROR(DE139*$M139,""),IF($M$78="Yes",IFERROR($M139*DC$72,""),IFERROR(DE139*$M139,""))),"")</f>
        <v/>
      </c>
      <c r="DG139" s="413"/>
      <c r="DH139" s="92"/>
      <c r="DI139" s="412"/>
      <c r="DJ139" s="345" t="str">
        <f>IF(AND(DJ$2=2,ISNUMBER($M139),SUMIFS(139:139,$2:$2,3)&lt;&gt;1,SUMIFS(139:139,$2:$2,3)&lt;&gt;0),"Row does not total to 100%",IF(SUMIFS(139:139,$2:$2,4)&gt;$M139,"Row total is too high",""))</f>
        <v/>
      </c>
      <c r="DK139" s="853"/>
      <c r="DL139" s="958" t="str">
        <f>IF(DL$2=4,IF(SUMIFS(139:139,$2:$2,3)&lt;&gt;0,IFERROR(DK139*$M139,""),IF($M$78="Yes",IFERROR($M139*DI$72,""),IFERROR(DK139*$M139,""))),"")</f>
        <v/>
      </c>
      <c r="DM139" s="413"/>
      <c r="DN139" s="92"/>
      <c r="DO139" s="412"/>
      <c r="DP139" s="345" t="str">
        <f>IF(AND(DP$2=2,ISNUMBER($M139),SUMIFS(139:139,$2:$2,3)&lt;&gt;1,SUMIFS(139:139,$2:$2,3)&lt;&gt;0),"Row does not total to 100%",IF(SUMIFS(139:139,$2:$2,4)&gt;$M139,"Row total is too high",""))</f>
        <v/>
      </c>
      <c r="DQ139" s="853"/>
      <c r="DR139" s="958" t="str">
        <f>IF(DR$2=4,IF(SUMIFS(139:139,$2:$2,3)&lt;&gt;0,IFERROR(DQ139*$M139,""),IF($M$78="Yes",IFERROR($M139*DO$72,""),IFERROR(DQ139*$M139,""))),"")</f>
        <v/>
      </c>
      <c r="DS139" s="413"/>
      <c r="DT139" s="92"/>
      <c r="DU139" s="412"/>
      <c r="DV139" s="345" t="str">
        <f>IF(AND(DV$2=2,ISNUMBER($M139),SUMIFS(139:139,$2:$2,3)&lt;&gt;1,SUMIFS(139:139,$2:$2,3)&lt;&gt;0),"Row does not total to 100%",IF(SUMIFS(139:139,$2:$2,4)&gt;$M139,"Row total is too high",""))</f>
        <v/>
      </c>
      <c r="DW139" s="853"/>
      <c r="DX139" s="958" t="str">
        <f>IF(DX$2=4,IF(SUMIFS(139:139,$2:$2,3)&lt;&gt;0,IFERROR(DW139*$M139,""),IF($M$78="Yes",IFERROR($M139*DU$72,""),IFERROR(DW139*$M139,""))),"")</f>
        <v/>
      </c>
      <c r="DY139" s="413"/>
      <c r="DZ139" s="92"/>
      <c r="EA139" s="412"/>
      <c r="EB139" s="345" t="str">
        <f>IF(AND(EB$2=2,ISNUMBER($M139),SUMIFS(139:139,$2:$2,3)&lt;&gt;1,SUMIFS(139:139,$2:$2,3)&lt;&gt;0),"Row does not total to 100%",IF(SUMIFS(139:139,$2:$2,4)&gt;$M139,"Row total is too high",""))</f>
        <v/>
      </c>
      <c r="EC139" s="853"/>
      <c r="ED139" s="958" t="str">
        <f>IF(ED$2=4,IF(SUMIFS(139:139,$2:$2,3)&lt;&gt;0,IFERROR(EC139*$M139,""),IF($M$78="Yes",IFERROR($M139*EA$72,""),IFERROR(EC139*$M139,""))),"")</f>
        <v/>
      </c>
      <c r="EE139" s="413"/>
      <c r="EF139" s="92"/>
      <c r="EG139" s="412"/>
      <c r="EH139" s="345" t="str">
        <f>IF(AND(EH$2=2,ISNUMBER($M139),SUMIFS(139:139,$2:$2,3)&lt;&gt;1,SUMIFS(139:139,$2:$2,3)&lt;&gt;0),"Row does not total to 100%",IF(SUMIFS(139:139,$2:$2,4)&gt;$M139,"Row total is too high",""))</f>
        <v/>
      </c>
      <c r="EI139" s="853"/>
      <c r="EJ139" s="958" t="str">
        <f>IF(EJ$2=4,IF(SUMIFS(139:139,$2:$2,3)&lt;&gt;0,IFERROR(EI139*$M139,""),IF($M$78="Yes",IFERROR($M139*EG$72,""),IFERROR(EI139*$M139,""))),"")</f>
        <v/>
      </c>
      <c r="EK139" s="413"/>
      <c r="EL139" s="92"/>
      <c r="EM139" s="412"/>
      <c r="EN139" s="345" t="str">
        <f>IF(AND(EN$2=2,ISNUMBER($M139),SUMIFS(139:139,$2:$2,3)&lt;&gt;1,SUMIFS(139:139,$2:$2,3)&lt;&gt;0),"Row does not total to 100%",IF(SUMIFS(139:139,$2:$2,4)&gt;$M139,"Row total is too high",""))</f>
        <v/>
      </c>
      <c r="EO139" s="853"/>
      <c r="EP139" s="958" t="str">
        <f>IF(EP$2=4,IF(SUMIFS(139:139,$2:$2,3)&lt;&gt;0,IFERROR(EO139*$M139,""),IF($M$78="Yes",IFERROR($M139*EM$72,""),IFERROR(EO139*$M139,""))),"")</f>
        <v/>
      </c>
      <c r="EQ139" s="413"/>
      <c r="ER139" s="92"/>
      <c r="ES139" s="412"/>
      <c r="ET139" s="345" t="str">
        <f>IF(AND(ET$2=2,ISNUMBER($M139),SUMIFS(139:139,$2:$2,3)&lt;&gt;1,SUMIFS(139:139,$2:$2,3)&lt;&gt;0),"Row does not total to 100%",IF(SUMIFS(139:139,$2:$2,4)&gt;$M139,"Row total is too high",""))</f>
        <v/>
      </c>
      <c r="EU139" s="853"/>
      <c r="EV139" s="958" t="str">
        <f>IF(EV$2=4,IF(SUMIFS(139:139,$2:$2,3)&lt;&gt;0,IFERROR(EU139*$M139,""),IF($M$78="Yes",IFERROR($M139*ES$72,""),IFERROR(EU139*$M139,""))),"")</f>
        <v/>
      </c>
      <c r="EW139" s="413"/>
      <c r="EX139" s="92"/>
      <c r="EY139" s="412"/>
      <c r="EZ139" s="345" t="str">
        <f>IF(AND(EZ$2=2,ISNUMBER($M139),SUMIFS(139:139,$2:$2,3)&lt;&gt;1,SUMIFS(139:139,$2:$2,3)&lt;&gt;0),"Row does not total to 100%",IF(SUMIFS(139:139,$2:$2,4)&gt;$M139,"Row total is too high",""))</f>
        <v/>
      </c>
      <c r="FA139" s="853"/>
      <c r="FB139" s="958" t="str">
        <f>IF(FB$2=4,IF(SUMIFS(139:139,$2:$2,3)&lt;&gt;0,IFERROR(FA139*$M139,""),IF($M$78="Yes",IFERROR($M139*EY$72,""),IFERROR(FA139*$M139,""))),"")</f>
        <v/>
      </c>
      <c r="FC139" s="413"/>
      <c r="FD139" s="92"/>
      <c r="FE139" s="412"/>
      <c r="FF139" s="345" t="str">
        <f>IF(AND(FF$2=2,ISNUMBER($M139),SUMIFS(139:139,$2:$2,3)&lt;&gt;1,SUMIFS(139:139,$2:$2,3)&lt;&gt;0),"Row does not total to 100%",IF(SUMIFS(139:139,$2:$2,4)&gt;$M139,"Row total is too high",""))</f>
        <v/>
      </c>
      <c r="FG139" s="853"/>
      <c r="FH139" s="958" t="str">
        <f>IF(FH$2=4,IF(SUMIFS(139:139,$2:$2,3)&lt;&gt;0,IFERROR(FG139*$M139,""),IF($M$78="Yes",IFERROR($M139*FE$72,""),IFERROR(FG139*$M139,""))),"")</f>
        <v/>
      </c>
      <c r="FI139" s="413"/>
      <c r="FJ139" s="92"/>
      <c r="FK139" s="412"/>
      <c r="FL139" s="345" t="str">
        <f>IF(AND(FL$2=2,ISNUMBER($M139),SUMIFS(139:139,$2:$2,3)&lt;&gt;1,SUMIFS(139:139,$2:$2,3)&lt;&gt;0),"Row does not total to 100%",IF(SUMIFS(139:139,$2:$2,4)&gt;$M139,"Row total is too high",""))</f>
        <v/>
      </c>
      <c r="FM139" s="853"/>
      <c r="FN139" s="958" t="str">
        <f>IF(FN$2=4,IF(SUMIFS(139:139,$2:$2,3)&lt;&gt;0,IFERROR(FM139*$M139,""),IF($M$78="Yes",IFERROR($M139*FK$72,""),IFERROR(FM139*$M139,""))),"")</f>
        <v/>
      </c>
      <c r="FO139" s="413"/>
      <c r="FP139" s="92"/>
      <c r="FQ139" s="412"/>
      <c r="FR139" s="345" t="str">
        <f>IF(AND(FR$2=2,ISNUMBER($M139),SUMIFS(139:139,$2:$2,3)&lt;&gt;1,SUMIFS(139:139,$2:$2,3)&lt;&gt;0),"Row does not total to 100%",IF(SUMIFS(139:139,$2:$2,4)&gt;$M139,"Row total is too high",""))</f>
        <v/>
      </c>
      <c r="FS139" s="853"/>
      <c r="FT139" s="958" t="str">
        <f>IF(FT$2=4,IF(SUMIFS(139:139,$2:$2,3)&lt;&gt;0,IFERROR(FS139*$M139,""),IF($M$78="Yes",IFERROR($M139*FQ$72,""),IFERROR(FS139*$M139,""))),"")</f>
        <v/>
      </c>
      <c r="FU139" s="413"/>
      <c r="FV139" s="92"/>
      <c r="FW139" s="412"/>
      <c r="FX139" s="345" t="str">
        <f>IF(AND(FX$2=2,ISNUMBER($M139),SUMIFS(139:139,$2:$2,3)&lt;&gt;1,SUMIFS(139:139,$2:$2,3)&lt;&gt;0),"Row does not total to 100%",IF(SUMIFS(139:139,$2:$2,4)&gt;$M139,"Row total is too high",""))</f>
        <v/>
      </c>
      <c r="FY139" s="853"/>
      <c r="FZ139" s="958" t="str">
        <f>IF(FZ$2=4,IF(SUMIFS(139:139,$2:$2,3)&lt;&gt;0,IFERROR(FY139*$M139,""),IF($M$78="Yes",IFERROR($M139*FW$72,""),IFERROR(FY139*$M139,""))),"")</f>
        <v/>
      </c>
      <c r="GA139" s="413"/>
      <c r="GB139" s="92"/>
      <c r="GC139" s="412"/>
      <c r="GD139" s="345" t="str">
        <f>IF(AND(GD$2=2,ISNUMBER($M139),SUMIFS(139:139,$2:$2,3)&lt;&gt;1,SUMIFS(139:139,$2:$2,3)&lt;&gt;0),"Row does not total to 100%",IF(SUMIFS(139:139,$2:$2,4)&gt;$M139,"Row total is too high",""))</f>
        <v/>
      </c>
      <c r="GE139" s="853"/>
      <c r="GF139" s="958" t="str">
        <f>IF(GF$2=4,IF(SUMIFS(139:139,$2:$2,3)&lt;&gt;0,IFERROR(GE139*$M139,""),IF($M$78="Yes",IFERROR($M139*GC$72,""),IFERROR(GE139*$M139,""))),"")</f>
        <v/>
      </c>
      <c r="GG139" s="413"/>
      <c r="GH139" s="92"/>
      <c r="GI139" s="412"/>
      <c r="GJ139" s="345" t="str">
        <f>IF(AND(GJ$2=2,ISNUMBER($M139),SUMIFS(139:139,$2:$2,3)&lt;&gt;1,SUMIFS(139:139,$2:$2,3)&lt;&gt;0),"Row does not total to 100%",IF(SUMIFS(139:139,$2:$2,4)&gt;$M139,"Row total is too high",""))</f>
        <v/>
      </c>
      <c r="GK139" s="853"/>
      <c r="GL139" s="958" t="str">
        <f>IF(GL$2=4,IF(SUMIFS(139:139,$2:$2,3)&lt;&gt;0,IFERROR(GK139*$M139,""),IF($M$78="Yes",IFERROR($M139*GI$72,""),IFERROR(GK139*$M139,""))),"")</f>
        <v/>
      </c>
      <c r="GM139" s="413"/>
      <c r="GN139" s="92"/>
      <c r="GO139" s="412"/>
      <c r="GP139" s="345" t="str">
        <f>IF(AND(GP$2=2,ISNUMBER($M139),SUMIFS(139:139,$2:$2,3)&lt;&gt;1,SUMIFS(139:139,$2:$2,3)&lt;&gt;0),"Row does not total to 100%",IF(SUMIFS(139:139,$2:$2,4)&gt;$M139,"Row total is too high",""))</f>
        <v/>
      </c>
      <c r="GQ139" s="853"/>
      <c r="GR139" s="958" t="str">
        <f>IF(GR$2=4,IF(SUMIFS(139:139,$2:$2,3)&lt;&gt;0,IFERROR(GQ139*$M139,""),IF($M$78="Yes",IFERROR($M139*GO$72,""),IFERROR(GQ139*$M139,""))),"")</f>
        <v/>
      </c>
      <c r="GS139" s="413"/>
      <c r="GT139" s="92"/>
      <c r="GU139" s="412"/>
      <c r="GV139" s="345" t="str">
        <f>IF(AND(GV$2=2,ISNUMBER($M139),SUMIFS(139:139,$2:$2,3)&lt;&gt;1,SUMIFS(139:139,$2:$2,3)&lt;&gt;0),"Row does not total to 100%",IF(SUMIFS(139:139,$2:$2,4)&gt;$M139,"Row total is too high",""))</f>
        <v/>
      </c>
      <c r="GW139" s="853"/>
      <c r="GX139" s="958" t="str">
        <f>IF(GX$2=4,IF(SUMIFS(139:139,$2:$2,3)&lt;&gt;0,IFERROR(GW139*$M139,""),IF($M$78="Yes",IFERROR($M139*GU$72,""),IFERROR(GW139*$M139,""))),"")</f>
        <v/>
      </c>
      <c r="GY139" s="413"/>
      <c r="GZ139" s="92"/>
      <c r="HA139" s="412"/>
      <c r="HB139" s="345" t="str">
        <f>IF(AND(HB$2=2,ISNUMBER($M139),SUMIFS(139:139,$2:$2,3)&lt;&gt;1,SUMIFS(139:139,$2:$2,3)&lt;&gt;0),"Row does not total to 100%",IF(SUMIFS(139:139,$2:$2,4)&gt;$M139,"Row total is too high",""))</f>
        <v/>
      </c>
      <c r="HC139" s="853"/>
      <c r="HD139" s="958" t="str">
        <f>IF(HD$2=4,IF(SUMIFS(139:139,$2:$2,3)&lt;&gt;0,IFERROR(HC139*$M139,""),IF($M$78="Yes",IFERROR($M139*HA$72,""),IFERROR(HC139*$M139,""))),"")</f>
        <v/>
      </c>
      <c r="HE139" s="413"/>
      <c r="HF139" s="92"/>
      <c r="HG139" s="412"/>
      <c r="HH139" s="345" t="str">
        <f>IF(AND(HH$2=2,ISNUMBER($M139),SUMIFS(139:139,$2:$2,3)&lt;&gt;1,SUMIFS(139:139,$2:$2,3)&lt;&gt;0),"Row does not total to 100%",IF(SUMIFS(139:139,$2:$2,4)&gt;$M139,"Row total is too high",""))</f>
        <v/>
      </c>
      <c r="HI139" s="853"/>
      <c r="HJ139" s="958" t="str">
        <f>IF(HJ$2=4,IF(SUMIFS(139:139,$2:$2,3)&lt;&gt;0,IFERROR(HI139*$M139,""),IF($M$78="Yes",IFERROR($M139*HG$72,""),IFERROR(HI139*$M139,""))),"")</f>
        <v/>
      </c>
      <c r="HK139" s="413"/>
      <c r="HL139" s="92"/>
      <c r="HM139" s="412"/>
      <c r="HN139" s="345" t="str">
        <f>IF(AND(HN$2=2,ISNUMBER($M139),SUMIFS(139:139,$2:$2,3)&lt;&gt;1,SUMIFS(139:139,$2:$2,3)&lt;&gt;0),"Row does not total to 100%",IF(SUMIFS(139:139,$2:$2,4)&gt;$M139,"Row total is too high",""))</f>
        <v/>
      </c>
      <c r="HO139" s="853"/>
      <c r="HP139" s="958" t="str">
        <f>IF(HP$2=4,IF(SUMIFS(139:139,$2:$2,3)&lt;&gt;0,IFERROR(HO139*$M139,""),IF($M$78="Yes",IFERROR($M139*HM$72,""),IFERROR(HO139*$M139,""))),"")</f>
        <v/>
      </c>
      <c r="HQ139" s="413"/>
      <c r="HR139" s="92"/>
      <c r="HS139" s="412"/>
      <c r="HT139" s="345" t="str">
        <f>IF(AND(HT$2=2,ISNUMBER($M139),SUMIFS(139:139,$2:$2,3)&lt;&gt;1,SUMIFS(139:139,$2:$2,3)&lt;&gt;0),"Row does not total to 100%",IF(SUMIFS(139:139,$2:$2,4)&gt;$M139,"Row total is too high",""))</f>
        <v/>
      </c>
      <c r="HU139" s="853"/>
      <c r="HV139" s="958" t="str">
        <f>IF(HV$2=4,IF(SUMIFS(139:139,$2:$2,3)&lt;&gt;0,IFERROR(HU139*$M139,""),IF($M$78="Yes",IFERROR($M139*HS$72,""),IFERROR(HU139*$M139,""))),"")</f>
        <v/>
      </c>
      <c r="HW139" s="413"/>
      <c r="HX139" s="92"/>
      <c r="HY139" s="412"/>
      <c r="HZ139" s="345" t="str">
        <f>IF(AND(HZ$2=2,ISNUMBER($M139),SUMIFS(139:139,$2:$2,3)&lt;&gt;1,SUMIFS(139:139,$2:$2,3)&lt;&gt;0),"Row does not total to 100%",IF(SUMIFS(139:139,$2:$2,4)&gt;$M139,"Row total is too high",""))</f>
        <v/>
      </c>
      <c r="IA139" s="853"/>
      <c r="IB139" s="958" t="str">
        <f>IF(IB$2=4,IF(SUMIFS(139:139,$2:$2,3)&lt;&gt;0,IFERROR(IA139*$M139,""),IF($M$78="Yes",IFERROR($M139*HY$72,""),IFERROR(IA139*$M139,""))),"")</f>
        <v/>
      </c>
      <c r="IC139" s="413"/>
      <c r="ID139" s="92"/>
      <c r="IE139" s="412"/>
      <c r="IF139" s="345" t="str">
        <f>IF(AND(IF$2=2,ISNUMBER($M139),SUMIFS(139:139,$2:$2,3)&lt;&gt;1,SUMIFS(139:139,$2:$2,3)&lt;&gt;0),"Row does not total to 100%",IF(SUMIFS(139:139,$2:$2,4)&gt;$M139,"Row total is too high",""))</f>
        <v/>
      </c>
      <c r="IG139" s="853"/>
      <c r="IH139" s="958" t="str">
        <f>IF(IH$2=4,IF(SUMIFS(139:139,$2:$2,3)&lt;&gt;0,IFERROR(IG139*$M139,""),IF($M$78="Yes",IFERROR($M139*IE$72,""),IFERROR(IG139*$M139,""))),"")</f>
        <v/>
      </c>
      <c r="II139" s="413"/>
      <c r="IJ139" s="92"/>
      <c r="IK139" s="412"/>
      <c r="IL139" s="345" t="str">
        <f>IF(AND(IL$2=2,ISNUMBER($M139),SUMIFS(139:139,$2:$2,3)&lt;&gt;1,SUMIFS(139:139,$2:$2,3)&lt;&gt;0),"Row does not total to 100%",IF(SUMIFS(139:139,$2:$2,4)&gt;$M139,"Row total is too high",""))</f>
        <v/>
      </c>
      <c r="IM139" s="853"/>
      <c r="IN139" s="958" t="str">
        <f>IF(IN$2=4,IF(SUMIFS(139:139,$2:$2,3)&lt;&gt;0,IFERROR(IM139*$M139,""),IF($M$78="Yes",IFERROR($M139*IK$72,""),IFERROR(IM139*$M139,""))),"")</f>
        <v/>
      </c>
      <c r="IO139" s="413"/>
      <c r="IP139" s="92"/>
      <c r="IQ139" s="412"/>
      <c r="IR139" s="345" t="str">
        <f>IF(AND(IR$2=2,ISNUMBER($M139),SUMIFS(139:139,$2:$2,3)&lt;&gt;1,SUMIFS(139:139,$2:$2,3)&lt;&gt;0),"Row does not total to 100%",IF(SUMIFS(139:139,$2:$2,4)&gt;$M139,"Row total is too high",""))</f>
        <v/>
      </c>
      <c r="IS139" s="853"/>
      <c r="IT139" s="958" t="str">
        <f>IF(IT$2=4,IF(SUMIFS(139:139,$2:$2,3)&lt;&gt;0,IFERROR(IS139*$M139,""),IF($M$78="Yes",IFERROR($M139*IQ$72,""),IFERROR(IS139*$M139,""))),"")</f>
        <v/>
      </c>
      <c r="IU139" s="413"/>
      <c r="IV139" s="92"/>
      <c r="IW139" s="412"/>
      <c r="IX139" s="345" t="str">
        <f>IF(AND(IX$2=2,ISNUMBER($M139),SUMIFS(139:139,$2:$2,3)&lt;&gt;1,SUMIFS(139:139,$2:$2,3)&lt;&gt;0),"Row does not total to 100%",IF(SUMIFS(139:139,$2:$2,4)&gt;$M139,"Row total is too high",""))</f>
        <v/>
      </c>
      <c r="IY139" s="853"/>
      <c r="IZ139" s="958" t="str">
        <f>IF(IZ$2=4,IF(SUMIFS(139:139,$2:$2,3)&lt;&gt;0,IFERROR(IY139*$M139,""),IF($M$78="Yes",IFERROR($M139*IW$72,""),IFERROR(IY139*$M139,""))),"")</f>
        <v/>
      </c>
      <c r="JA139" s="413"/>
      <c r="JB139" s="92"/>
      <c r="JC139" s="412"/>
      <c r="JD139" s="345" t="str">
        <f>IF(AND(JD$2=2,ISNUMBER($M139),SUMIFS(139:139,$2:$2,3)&lt;&gt;1,SUMIFS(139:139,$2:$2,3)&lt;&gt;0),"Row does not total to 100%",IF(SUMIFS(139:139,$2:$2,4)&gt;$M139,"Row total is too high",""))</f>
        <v/>
      </c>
      <c r="JE139" s="853"/>
      <c r="JF139" s="958" t="str">
        <f>IF(JF$2=4,IF(SUMIFS(139:139,$2:$2,3)&lt;&gt;0,IFERROR(JE139*$M139,""),IF($M$78="Yes",IFERROR($M139*JC$72,""),IFERROR(JE139*$M139,""))),"")</f>
        <v/>
      </c>
      <c r="JG139" s="413"/>
      <c r="JH139" s="92"/>
      <c r="JI139" s="412"/>
      <c r="JJ139" s="414" t="str">
        <f>IF(AND(JJ$2=2,ISNUMBER($M139),SUMIFS(139:139,$2:$2,3)&lt;&gt;1,SUMIFS(139:139,$2:$2,3)&lt;&gt;0),"Row does not total to 100%",IF(SUMIFS(139:139,$2:$2,4)&gt;$M139,"Row total is too high",""))</f>
        <v/>
      </c>
      <c r="JK139" s="853"/>
      <c r="JL139" s="958" t="str">
        <f>IF(JL$2=4,IF(SUMIFS(139:139,$2:$2,3)&lt;&gt;0,IFERROR(JK139*$M139,""),IF($M$78="Yes",IFERROR($M139*JI$72,""),IFERROR(JK139*$M139,""))),"")</f>
        <v/>
      </c>
      <c r="JM139" s="415"/>
      <c r="JO139" s="412"/>
      <c r="JP139" s="414" t="str">
        <f>IF(AND(JP$2=2,ISNUMBER($M139),SUMIFS(139:139,$2:$2,3)&lt;&gt;1,SUMIFS(139:139,$2:$2,3)&lt;&gt;0),"Row does not total to 100%",IF(SUMIFS(139:139,$2:$2,4)&gt;$M139,"Row total is too high",""))</f>
        <v/>
      </c>
      <c r="JQ139" s="853"/>
      <c r="JR139" s="958" t="str">
        <f>IF(JR$2=4,IF(SUMIFS(139:139,$2:$2,3)&lt;&gt;0,IFERROR(JQ139*$M139,""),IF($M$78="Yes",IFERROR($M139*JO$72,""),IFERROR(JQ139*$M139,""))),"")</f>
        <v/>
      </c>
      <c r="JS139" s="415"/>
      <c r="JU139" s="412"/>
      <c r="JV139" s="414" t="str">
        <f>IF(AND(JV$2=2,ISNUMBER($M139),SUMIFS(139:139,$2:$2,3)&lt;&gt;1,SUMIFS(139:139,$2:$2,3)&lt;&gt;0),"Row does not total to 100%",IF(SUMIFS(139:139,$2:$2,4)&gt;$M139,"Row total is too high",""))</f>
        <v/>
      </c>
      <c r="JW139" s="853"/>
      <c r="JX139" s="958" t="str">
        <f>IF(JX$2=4,IF(SUMIFS(139:139,$2:$2,3)&lt;&gt;0,IFERROR(JW139*$M139,""),IF($M$78="Yes",IFERROR($M139*JU$72,""),IFERROR(JW139*$M139,""))),"")</f>
        <v/>
      </c>
      <c r="JY139" s="415"/>
      <c r="KA139" s="412"/>
      <c r="KB139" s="414" t="str">
        <f>IF(AND(KB$2=2,ISNUMBER($M139),SUMIFS(139:139,$2:$2,3)&lt;&gt;1,SUMIFS(139:139,$2:$2,3)&lt;&gt;0),"Row does not total to 100%",IF(SUMIFS(139:139,$2:$2,4)&gt;$M139,"Row total is too high",""))</f>
        <v/>
      </c>
      <c r="KC139" s="853"/>
      <c r="KD139" s="958" t="str">
        <f>IF(KD$2=4,IF(SUMIFS(139:139,$2:$2,3)&lt;&gt;0,IFERROR(KC139*$M139,""),IF($M$78="Yes",IFERROR($M139*KA$72,""),IFERROR(KC139*$M139,""))),"")</f>
        <v/>
      </c>
      <c r="KE139" s="415"/>
      <c r="KG139" s="412"/>
      <c r="KH139" s="414" t="str">
        <f>IF(AND(KH$2=2,ISNUMBER($M139),SUMIFS(139:139,$2:$2,3)&lt;&gt;1,SUMIFS(139:139,$2:$2,3)&lt;&gt;0),"Row does not total to 100%",IF(SUMIFS(139:139,$2:$2,4)&gt;$M139,"Row total is too high",""))</f>
        <v/>
      </c>
      <c r="KI139" s="853"/>
      <c r="KJ139" s="958" t="str">
        <f>IF(KJ$2=4,IF(SUMIFS(139:139,$2:$2,3)&lt;&gt;0,IFERROR(KI139*$M139,""),IF($M$78="Yes",IFERROR($M139*KG$72,""),IFERROR(KI139*$M139,""))),"")</f>
        <v/>
      </c>
      <c r="KK139" s="415"/>
      <c r="KM139" s="412"/>
      <c r="KN139" s="414" t="str">
        <f>IF(AND(KN$2=2,ISNUMBER($M139),SUMIFS(139:139,$2:$2,3)&lt;&gt;1,SUMIFS(139:139,$2:$2,3)&lt;&gt;0),"Row does not total to 100%",IF(SUMIFS(139:139,$2:$2,4)&gt;$M139,"Row total is too high",""))</f>
        <v/>
      </c>
      <c r="KO139" s="853"/>
      <c r="KP139" s="958" t="str">
        <f>IF(KP$2=4,IF(SUMIFS(139:139,$2:$2,3)&lt;&gt;0,IFERROR(KO139*$M139,""),IF($M$78="Yes",IFERROR($M139*KM$72,""),IFERROR(KO139*$M139,""))),"")</f>
        <v/>
      </c>
      <c r="KQ139" s="415"/>
      <c r="KS139" s="412"/>
      <c r="KT139" s="414" t="str">
        <f>IF(AND(KT$2=2,ISNUMBER($M139),SUMIFS(139:139,$2:$2,3)&lt;&gt;1,SUMIFS(139:139,$2:$2,3)&lt;&gt;0),"Row does not total to 100%",IF(SUMIFS(139:139,$2:$2,4)&gt;$M139,"Row total is too high",""))</f>
        <v/>
      </c>
      <c r="KU139" s="853"/>
      <c r="KV139" s="958" t="str">
        <f>IF(KV$2=4,IF(SUMIFS(139:139,$2:$2,3)&lt;&gt;0,IFERROR(KU139*$M139,""),IF($M$78="Yes",IFERROR($M139*KS$72,""),IFERROR(KU139*$M139,""))),"")</f>
        <v/>
      </c>
      <c r="KW139" s="415"/>
      <c r="KY139" s="412"/>
      <c r="KZ139" s="414" t="str">
        <f>IF(AND(KZ$2=2,ISNUMBER($M139),SUMIFS(139:139,$2:$2,3)&lt;&gt;1,SUMIFS(139:139,$2:$2,3)&lt;&gt;0),"Row does not total to 100%",IF(SUMIFS(139:139,$2:$2,4)&gt;$M139,"Row total is too high",""))</f>
        <v/>
      </c>
      <c r="LA139" s="853"/>
      <c r="LB139" s="958" t="str">
        <f>IF(LB$2=4,IF(SUMIFS(139:139,$2:$2,3)&lt;&gt;0,IFERROR(LA139*$M139,""),IF($M$78="Yes",IFERROR($M139*KY$72,""),IFERROR(LA139*$M139,""))),"")</f>
        <v/>
      </c>
      <c r="LC139" s="415"/>
    </row>
    <row r="140" spans="1:315" s="82" customFormat="1" x14ac:dyDescent="0.2">
      <c r="A140" s="62"/>
      <c r="B140" s="62"/>
      <c r="C140" s="62"/>
      <c r="D140" s="62"/>
      <c r="E140" s="62"/>
      <c r="F140" s="62" t="s">
        <v>76</v>
      </c>
      <c r="G140" s="114"/>
      <c r="I140" s="404" t="s">
        <v>48</v>
      </c>
      <c r="J140" s="404"/>
      <c r="K140" s="405"/>
      <c r="L140" s="405"/>
      <c r="M140" s="942">
        <f>SUM(M138:M139)</f>
        <v>11172.85</v>
      </c>
      <c r="N140" s="356"/>
      <c r="O140" s="357"/>
      <c r="P140" s="378"/>
      <c r="Q140" s="397"/>
      <c r="R140" s="373"/>
      <c r="S140" s="398"/>
      <c r="T140" s="949">
        <f>IF(T$2=4,SUM(T138:T139),"")</f>
        <v>5110</v>
      </c>
      <c r="U140" s="382"/>
      <c r="V140" s="378"/>
      <c r="W140" s="397"/>
      <c r="X140" s="373"/>
      <c r="Y140" s="398"/>
      <c r="Z140" s="949">
        <f t="shared" ref="Z140" si="4920">IF(Z$2=4,SUM(Z138:Z139),"")</f>
        <v>1692.05</v>
      </c>
      <c r="AA140" s="382"/>
      <c r="AB140" s="378"/>
      <c r="AC140" s="397"/>
      <c r="AD140" s="373"/>
      <c r="AE140" s="398"/>
      <c r="AF140" s="955">
        <f t="shared" ref="AF140" si="4921">IF(AF$2=4,SUM(AF138:AF139),"")</f>
        <v>4370.8</v>
      </c>
      <c r="AG140" s="382"/>
      <c r="AH140" s="378"/>
      <c r="AI140" s="397"/>
      <c r="AJ140" s="373"/>
      <c r="AK140" s="398"/>
      <c r="AL140" s="949" t="str">
        <f t="shared" ref="AL140" si="4922">IF(AL$2=4,SUM(AL138:AL139),"")</f>
        <v/>
      </c>
      <c r="AM140" s="382"/>
      <c r="AN140" s="378"/>
      <c r="AO140" s="397"/>
      <c r="AP140" s="373"/>
      <c r="AQ140" s="398"/>
      <c r="AR140" s="949" t="str">
        <f t="shared" ref="AR140" si="4923">IF(AR$2=4,SUM(AR138:AR139),"")</f>
        <v/>
      </c>
      <c r="AS140" s="382"/>
      <c r="AT140" s="378"/>
      <c r="AU140" s="397"/>
      <c r="AV140" s="373"/>
      <c r="AW140" s="398"/>
      <c r="AX140" s="949" t="str">
        <f t="shared" ref="AX140" si="4924">IF(AX$2=4,SUM(AX138:AX139),"")</f>
        <v/>
      </c>
      <c r="AY140" s="382"/>
      <c r="AZ140" s="378"/>
      <c r="BA140" s="397"/>
      <c r="BB140" s="373"/>
      <c r="BC140" s="398"/>
      <c r="BD140" s="949" t="str">
        <f t="shared" ref="BD140" si="4925">IF(BD$2=4,SUM(BD138:BD139),"")</f>
        <v/>
      </c>
      <c r="BE140" s="382"/>
      <c r="BF140" s="378"/>
      <c r="BG140" s="397"/>
      <c r="BH140" s="373"/>
      <c r="BI140" s="398"/>
      <c r="BJ140" s="949" t="str">
        <f t="shared" ref="BJ140" si="4926">IF(BJ$2=4,SUM(BJ138:BJ139),"")</f>
        <v/>
      </c>
      <c r="BK140" s="382"/>
      <c r="BL140" s="378"/>
      <c r="BM140" s="397"/>
      <c r="BN140" s="373"/>
      <c r="BO140" s="398"/>
      <c r="BP140" s="949" t="str">
        <f t="shared" ref="BP140" si="4927">IF(BP$2=4,SUM(BP138:BP139),"")</f>
        <v/>
      </c>
      <c r="BQ140" s="382"/>
      <c r="BR140" s="378"/>
      <c r="BS140" s="397"/>
      <c r="BT140" s="373"/>
      <c r="BU140" s="398"/>
      <c r="BV140" s="949" t="str">
        <f t="shared" ref="BV140" si="4928">IF(BV$2=4,SUM(BV138:BV139),"")</f>
        <v/>
      </c>
      <c r="BW140" s="382"/>
      <c r="BX140" s="83"/>
      <c r="BZ140" s="373"/>
      <c r="CA140" s="375"/>
      <c r="CB140" s="957" t="str">
        <f t="shared" ref="CB140" si="4929">IF(CB$2=4,SUM(CB138:CB139),"")</f>
        <v/>
      </c>
      <c r="CC140" s="352"/>
      <c r="CD140" s="83"/>
      <c r="CF140" s="373"/>
      <c r="CG140" s="375"/>
      <c r="CH140" s="957" t="str">
        <f t="shared" ref="CH140" si="4930">IF(CH$2=4,SUM(CH138:CH139),"")</f>
        <v/>
      </c>
      <c r="CI140" s="352"/>
      <c r="CJ140" s="83"/>
      <c r="CL140" s="373"/>
      <c r="CM140" s="375"/>
      <c r="CN140" s="957" t="str">
        <f t="shared" ref="CN140" si="4931">IF(CN$2=4,SUM(CN138:CN139),"")</f>
        <v/>
      </c>
      <c r="CO140" s="352"/>
      <c r="CP140" s="83"/>
      <c r="CR140" s="373"/>
      <c r="CS140" s="375"/>
      <c r="CT140" s="957" t="str">
        <f t="shared" ref="CT140" si="4932">IF(CT$2=4,SUM(CT138:CT139),"")</f>
        <v/>
      </c>
      <c r="CU140" s="352"/>
      <c r="CV140" s="83"/>
      <c r="CX140" s="373"/>
      <c r="CY140" s="375"/>
      <c r="CZ140" s="957" t="str">
        <f t="shared" ref="CZ140" si="4933">IF(CZ$2=4,SUM(CZ138:CZ139),"")</f>
        <v/>
      </c>
      <c r="DA140" s="352"/>
      <c r="DB140" s="83"/>
      <c r="DD140" s="373"/>
      <c r="DE140" s="375"/>
      <c r="DF140" s="957" t="str">
        <f t="shared" ref="DF140" si="4934">IF(DF$2=4,SUM(DF138:DF139),"")</f>
        <v/>
      </c>
      <c r="DG140" s="352"/>
      <c r="DH140" s="83"/>
      <c r="DJ140" s="373"/>
      <c r="DK140" s="375"/>
      <c r="DL140" s="957" t="str">
        <f t="shared" ref="DL140" si="4935">IF(DL$2=4,SUM(DL138:DL139),"")</f>
        <v/>
      </c>
      <c r="DM140" s="352"/>
      <c r="DN140" s="83"/>
      <c r="DP140" s="373"/>
      <c r="DQ140" s="375"/>
      <c r="DR140" s="957" t="str">
        <f t="shared" ref="DR140" si="4936">IF(DR$2=4,SUM(DR138:DR139),"")</f>
        <v/>
      </c>
      <c r="DS140" s="352"/>
      <c r="DT140" s="83"/>
      <c r="DV140" s="373"/>
      <c r="DW140" s="375"/>
      <c r="DX140" s="957" t="str">
        <f t="shared" ref="DX140" si="4937">IF(DX$2=4,SUM(DX138:DX139),"")</f>
        <v/>
      </c>
      <c r="DY140" s="352"/>
      <c r="DZ140" s="83"/>
      <c r="EB140" s="373"/>
      <c r="EC140" s="375"/>
      <c r="ED140" s="957" t="str">
        <f t="shared" ref="ED140" si="4938">IF(ED$2=4,SUM(ED138:ED139),"")</f>
        <v/>
      </c>
      <c r="EE140" s="352"/>
      <c r="EF140" s="83"/>
      <c r="EH140" s="373"/>
      <c r="EI140" s="375"/>
      <c r="EJ140" s="957" t="str">
        <f t="shared" ref="EJ140" si="4939">IF(EJ$2=4,SUM(EJ138:EJ139),"")</f>
        <v/>
      </c>
      <c r="EK140" s="352"/>
      <c r="EL140" s="83"/>
      <c r="EN140" s="373"/>
      <c r="EO140" s="375"/>
      <c r="EP140" s="957" t="str">
        <f t="shared" ref="EP140" si="4940">IF(EP$2=4,SUM(EP138:EP139),"")</f>
        <v/>
      </c>
      <c r="EQ140" s="352"/>
      <c r="ER140" s="83"/>
      <c r="ET140" s="373"/>
      <c r="EU140" s="375"/>
      <c r="EV140" s="957" t="str">
        <f t="shared" ref="EV140" si="4941">IF(EV$2=4,SUM(EV138:EV139),"")</f>
        <v/>
      </c>
      <c r="EW140" s="352"/>
      <c r="EX140" s="83"/>
      <c r="EZ140" s="373"/>
      <c r="FA140" s="375"/>
      <c r="FB140" s="957" t="str">
        <f t="shared" ref="FB140" si="4942">IF(FB$2=4,SUM(FB138:FB139),"")</f>
        <v/>
      </c>
      <c r="FC140" s="352"/>
      <c r="FD140" s="83"/>
      <c r="FF140" s="373"/>
      <c r="FG140" s="375"/>
      <c r="FH140" s="957" t="str">
        <f t="shared" ref="FH140" si="4943">IF(FH$2=4,SUM(FH138:FH139),"")</f>
        <v/>
      </c>
      <c r="FI140" s="352"/>
      <c r="FJ140" s="83"/>
      <c r="FL140" s="373"/>
      <c r="FM140" s="375"/>
      <c r="FN140" s="957" t="str">
        <f t="shared" ref="FN140" si="4944">IF(FN$2=4,SUM(FN138:FN139),"")</f>
        <v/>
      </c>
      <c r="FO140" s="352"/>
      <c r="FP140" s="83"/>
      <c r="FR140" s="373"/>
      <c r="FS140" s="375"/>
      <c r="FT140" s="957" t="str">
        <f t="shared" ref="FT140" si="4945">IF(FT$2=4,SUM(FT138:FT139),"")</f>
        <v/>
      </c>
      <c r="FU140" s="352"/>
      <c r="FV140" s="83"/>
      <c r="FX140" s="373"/>
      <c r="FY140" s="375"/>
      <c r="FZ140" s="957" t="str">
        <f t="shared" ref="FZ140" si="4946">IF(FZ$2=4,SUM(FZ138:FZ139),"")</f>
        <v/>
      </c>
      <c r="GA140" s="352"/>
      <c r="GB140" s="83"/>
      <c r="GD140" s="373"/>
      <c r="GE140" s="375"/>
      <c r="GF140" s="957" t="str">
        <f t="shared" ref="GF140" si="4947">IF(GF$2=4,SUM(GF138:GF139),"")</f>
        <v/>
      </c>
      <c r="GG140" s="352"/>
      <c r="GH140" s="83"/>
      <c r="GJ140" s="373"/>
      <c r="GK140" s="375"/>
      <c r="GL140" s="957" t="str">
        <f t="shared" ref="GL140" si="4948">IF(GL$2=4,SUM(GL138:GL139),"")</f>
        <v/>
      </c>
      <c r="GM140" s="352"/>
      <c r="GN140" s="83"/>
      <c r="GP140" s="373"/>
      <c r="GQ140" s="375"/>
      <c r="GR140" s="957" t="str">
        <f t="shared" ref="GR140" si="4949">IF(GR$2=4,SUM(GR138:GR139),"")</f>
        <v/>
      </c>
      <c r="GS140" s="352"/>
      <c r="GT140" s="83"/>
      <c r="GV140" s="373"/>
      <c r="GW140" s="375"/>
      <c r="GX140" s="957" t="str">
        <f t="shared" ref="GX140" si="4950">IF(GX$2=4,SUM(GX138:GX139),"")</f>
        <v/>
      </c>
      <c r="GY140" s="352"/>
      <c r="GZ140" s="83"/>
      <c r="HB140" s="373"/>
      <c r="HC140" s="375"/>
      <c r="HD140" s="957" t="str">
        <f t="shared" ref="HD140" si="4951">IF(HD$2=4,SUM(HD138:HD139),"")</f>
        <v/>
      </c>
      <c r="HE140" s="352"/>
      <c r="HF140" s="83"/>
      <c r="HH140" s="373"/>
      <c r="HI140" s="375"/>
      <c r="HJ140" s="957" t="str">
        <f t="shared" ref="HJ140" si="4952">IF(HJ$2=4,SUM(HJ138:HJ139),"")</f>
        <v/>
      </c>
      <c r="HK140" s="352"/>
      <c r="HL140" s="83"/>
      <c r="HN140" s="373"/>
      <c r="HO140" s="375"/>
      <c r="HP140" s="957" t="str">
        <f t="shared" ref="HP140" si="4953">IF(HP$2=4,SUM(HP138:HP139),"")</f>
        <v/>
      </c>
      <c r="HQ140" s="352"/>
      <c r="HR140" s="83"/>
      <c r="HT140" s="373"/>
      <c r="HU140" s="375"/>
      <c r="HV140" s="957" t="str">
        <f t="shared" ref="HV140" si="4954">IF(HV$2=4,SUM(HV138:HV139),"")</f>
        <v/>
      </c>
      <c r="HW140" s="352"/>
      <c r="HX140" s="83"/>
      <c r="HZ140" s="373"/>
      <c r="IA140" s="375"/>
      <c r="IB140" s="957" t="str">
        <f t="shared" ref="IB140" si="4955">IF(IB$2=4,SUM(IB138:IB139),"")</f>
        <v/>
      </c>
      <c r="IC140" s="352"/>
      <c r="ID140" s="83"/>
      <c r="IF140" s="373"/>
      <c r="IG140" s="375"/>
      <c r="IH140" s="957" t="str">
        <f t="shared" ref="IH140" si="4956">IF(IH$2=4,SUM(IH138:IH139),"")</f>
        <v/>
      </c>
      <c r="II140" s="352"/>
      <c r="IJ140" s="83"/>
      <c r="IL140" s="373"/>
      <c r="IM140" s="375"/>
      <c r="IN140" s="957" t="str">
        <f t="shared" ref="IN140" si="4957">IF(IN$2=4,SUM(IN138:IN139),"")</f>
        <v/>
      </c>
      <c r="IO140" s="352"/>
      <c r="IP140" s="83"/>
      <c r="IR140" s="373"/>
      <c r="IS140" s="375"/>
      <c r="IT140" s="957" t="str">
        <f t="shared" ref="IT140" si="4958">IF(IT$2=4,SUM(IT138:IT139),"")</f>
        <v/>
      </c>
      <c r="IU140" s="352"/>
      <c r="IV140" s="83"/>
      <c r="IX140" s="373"/>
      <c r="IY140" s="375"/>
      <c r="IZ140" s="957" t="str">
        <f t="shared" ref="IZ140" si="4959">IF(IZ$2=4,SUM(IZ138:IZ139),"")</f>
        <v/>
      </c>
      <c r="JA140" s="352"/>
      <c r="JB140" s="83"/>
      <c r="JD140" s="373"/>
      <c r="JE140" s="375"/>
      <c r="JF140" s="957" t="str">
        <f t="shared" ref="JF140" si="4960">IF(JF$2=4,SUM(JF138:JF139),"")</f>
        <v/>
      </c>
      <c r="JG140" s="352"/>
      <c r="JH140" s="83"/>
      <c r="JJ140" s="366"/>
      <c r="JK140" s="375"/>
      <c r="JL140" s="957" t="str">
        <f t="shared" ref="JL140" si="4961">IF(JL$2=4,SUM(JL138:JL139),"")</f>
        <v/>
      </c>
      <c r="JM140" s="352"/>
      <c r="JP140" s="366"/>
      <c r="JQ140" s="375"/>
      <c r="JR140" s="957" t="str">
        <f t="shared" ref="JR140" si="4962">IF(JR$2=4,SUM(JR138:JR139),"")</f>
        <v/>
      </c>
      <c r="JS140" s="352"/>
      <c r="JV140" s="366"/>
      <c r="JW140" s="375"/>
      <c r="JX140" s="957" t="str">
        <f t="shared" ref="JX140" si="4963">IF(JX$2=4,SUM(JX138:JX139),"")</f>
        <v/>
      </c>
      <c r="JY140" s="352"/>
      <c r="KB140" s="366"/>
      <c r="KC140" s="375"/>
      <c r="KD140" s="957" t="str">
        <f t="shared" ref="KD140" si="4964">IF(KD$2=4,SUM(KD138:KD139),"")</f>
        <v/>
      </c>
      <c r="KE140" s="352"/>
      <c r="KH140" s="366"/>
      <c r="KI140" s="375"/>
      <c r="KJ140" s="957" t="str">
        <f t="shared" ref="KJ140" si="4965">IF(KJ$2=4,SUM(KJ138:KJ139),"")</f>
        <v/>
      </c>
      <c r="KK140" s="352"/>
      <c r="KN140" s="366"/>
      <c r="KO140" s="375"/>
      <c r="KP140" s="957" t="str">
        <f t="shared" ref="KP140" si="4966">IF(KP$2=4,SUM(KP138:KP139),"")</f>
        <v/>
      </c>
      <c r="KQ140" s="352"/>
      <c r="KT140" s="366"/>
      <c r="KU140" s="375"/>
      <c r="KV140" s="957" t="str">
        <f t="shared" ref="KV140" si="4967">IF(KV$2=4,SUM(KV138:KV139),"")</f>
        <v/>
      </c>
      <c r="KW140" s="352"/>
      <c r="KZ140" s="366"/>
      <c r="LA140" s="375"/>
      <c r="LB140" s="957" t="str">
        <f t="shared" ref="LB140" si="4968">IF(LB$2=4,SUM(LB138:LB139),"")</f>
        <v/>
      </c>
      <c r="LC140" s="352"/>
    </row>
    <row r="141" spans="1:315" s="91" customFormat="1" ht="25.5" customHeight="1" x14ac:dyDescent="0.2">
      <c r="A141" s="85"/>
      <c r="B141" s="85"/>
      <c r="C141" s="85">
        <f t="shared" ref="C141:C142" si="4969">IF(ISNUMBER(M141),3,"")</f>
        <v>3</v>
      </c>
      <c r="D141" s="85"/>
      <c r="E141" s="85"/>
      <c r="F141" s="85" t="s">
        <v>77</v>
      </c>
      <c r="G141" s="337"/>
      <c r="I141" s="1113" t="s">
        <v>269</v>
      </c>
      <c r="J141" s="1113"/>
      <c r="K141" s="1113"/>
      <c r="L141" s="416">
        <v>995100</v>
      </c>
      <c r="M141" s="943">
        <v>500</v>
      </c>
      <c r="N141" s="407"/>
      <c r="O141" s="408"/>
      <c r="P141" s="417"/>
      <c r="Q141" s="410"/>
      <c r="R141" s="345" t="str">
        <f>IF(AND(R$2=2,ISNUMBER($M141),SUMIFS(141:141,$2:$2,3)&lt;&gt;1,SUMIFS(141:141,$2:$2,3)&lt;&gt;0),"Row does not total to 100%",IF(SUMIFS(141:141,$2:$2,4)&gt;$M141,"Row total is too high",""))</f>
        <v/>
      </c>
      <c r="S141" s="574"/>
      <c r="T141" s="951">
        <f>IF(T$2=4,IF(SUMIFS(141:141,$2:$2,3)&lt;&gt;0,IFERROR(S141*$M141,""),IF($M$78="Yes",IFERROR($M141*Q$72,""),IFERROR(S141*$M141,""))),"")</f>
        <v>250</v>
      </c>
      <c r="U141" s="411"/>
      <c r="V141" s="417"/>
      <c r="W141" s="410"/>
      <c r="X141" s="345" t="str">
        <f>IF(AND(X$2=2,ISNUMBER($M141),SUMIFS(141:141,$2:$2,3)&lt;&gt;1,SUMIFS(141:141,$2:$2,3)&lt;&gt;0),"Row does not total to 100%",IF(SUMIFS(141:141,$2:$2,4)&gt;$M141,"Row total is too high",""))</f>
        <v/>
      </c>
      <c r="Y141" s="574"/>
      <c r="Z141" s="951">
        <f>IF(Z$2=4,IF(SUMIFS(141:141,$2:$2,3)&lt;&gt;0,IFERROR(Y141*$M141,""),IF($M$78="Yes",IFERROR($M141*W$72,""),IFERROR(Y141*$M141,""))),"")</f>
        <v>55</v>
      </c>
      <c r="AA141" s="411"/>
      <c r="AB141" s="417"/>
      <c r="AC141" s="410"/>
      <c r="AD141" s="345" t="str">
        <f>IF(AND(AD$2=2,ISNUMBER($M141),SUMIFS(141:141,$2:$2,3)&lt;&gt;1,SUMIFS(141:141,$2:$2,3)&lt;&gt;0),"Row does not total to 100%",IF(SUMIFS(141:141,$2:$2,4)&gt;$M141,"Row total is too high",""))</f>
        <v/>
      </c>
      <c r="AE141" s="574"/>
      <c r="AF141" s="951">
        <f>IF(AF$2=4,IF(SUMIFS(141:141,$2:$2,3)&lt;&gt;0,IFERROR(AE141*$M141,""),IF($M$78="Yes",IFERROR($M141*AC$72,""),IFERROR(AE141*$M141,""))),"")</f>
        <v>195</v>
      </c>
      <c r="AG141" s="411"/>
      <c r="AH141" s="417"/>
      <c r="AI141" s="410"/>
      <c r="AJ141" s="345" t="str">
        <f>IF(AND(AJ$2=2,ISNUMBER($M141),SUMIFS(141:141,$2:$2,3)&lt;&gt;1,SUMIFS(141:141,$2:$2,3)&lt;&gt;0),"Row does not total to 100%",IF(SUMIFS(141:141,$2:$2,4)&gt;$M141,"Row total is too high",""))</f>
        <v/>
      </c>
      <c r="AK141" s="852"/>
      <c r="AL141" s="951" t="str">
        <f>IF(AL$2=4,IF(SUMIFS(141:141,$2:$2,3)&lt;&gt;0,IFERROR(AK141*$M141,""),IF($M$78="Yes",IFERROR($M141*AI$72,""),IFERROR(AK141*$M141,""))),"")</f>
        <v/>
      </c>
      <c r="AM141" s="411"/>
      <c r="AN141" s="417"/>
      <c r="AO141" s="410"/>
      <c r="AP141" s="345" t="str">
        <f>IF(AND(AP$2=2,ISNUMBER($M141),SUMIFS(141:141,$2:$2,3)&lt;&gt;1,SUMIFS(141:141,$2:$2,3)&lt;&gt;0),"Row does not total to 100%",IF(SUMIFS(141:141,$2:$2,4)&gt;$M141,"Row total is too high",""))</f>
        <v/>
      </c>
      <c r="AQ141" s="852"/>
      <c r="AR141" s="951" t="str">
        <f>IF(AR$2=4,IF(SUMIFS(141:141,$2:$2,3)&lt;&gt;0,IFERROR(AQ141*$M141,""),IF($M$78="Yes",IFERROR($M141*AO$72,""),IFERROR(AQ141*$M141,""))),"")</f>
        <v/>
      </c>
      <c r="AS141" s="411"/>
      <c r="AT141" s="417"/>
      <c r="AU141" s="410"/>
      <c r="AV141" s="345" t="str">
        <f>IF(AND(AV$2=2,ISNUMBER($M141),SUMIFS(141:141,$2:$2,3)&lt;&gt;1,SUMIFS(141:141,$2:$2,3)&lt;&gt;0),"Row does not total to 100%",IF(SUMIFS(141:141,$2:$2,4)&gt;$M141,"Row total is too high",""))</f>
        <v/>
      </c>
      <c r="AW141" s="852"/>
      <c r="AX141" s="951" t="str">
        <f>IF(AX$2=4,IF(SUMIFS(141:141,$2:$2,3)&lt;&gt;0,IFERROR(AW141*$M141,""),IF($M$78="Yes",IFERROR($M141*AU$72,""),IFERROR(AW141*$M141,""))),"")</f>
        <v/>
      </c>
      <c r="AY141" s="411"/>
      <c r="AZ141" s="417"/>
      <c r="BA141" s="410"/>
      <c r="BB141" s="345" t="str">
        <f>IF(AND(BB$2=2,ISNUMBER($M141),SUMIFS(141:141,$2:$2,3)&lt;&gt;1,SUMIFS(141:141,$2:$2,3)&lt;&gt;0),"Row does not total to 100%",IF(SUMIFS(141:141,$2:$2,4)&gt;$M141,"Row total is too high",""))</f>
        <v/>
      </c>
      <c r="BC141" s="852"/>
      <c r="BD141" s="951" t="str">
        <f>IF(BD$2=4,IF(SUMIFS(141:141,$2:$2,3)&lt;&gt;0,IFERROR(BC141*$M141,""),IF($M$78="Yes",IFERROR($M141*BA$72,""),IFERROR(BC141*$M141,""))),"")</f>
        <v/>
      </c>
      <c r="BE141" s="411"/>
      <c r="BF141" s="417"/>
      <c r="BG141" s="410"/>
      <c r="BH141" s="345" t="str">
        <f>IF(AND(BH$2=2,ISNUMBER($M141),SUMIFS(141:141,$2:$2,3)&lt;&gt;1,SUMIFS(141:141,$2:$2,3)&lt;&gt;0),"Row does not total to 100%",IF(SUMIFS(141:141,$2:$2,4)&gt;$M141,"Row total is too high",""))</f>
        <v/>
      </c>
      <c r="BI141" s="852"/>
      <c r="BJ141" s="951" t="str">
        <f>IF(BJ$2=4,IF(SUMIFS(141:141,$2:$2,3)&lt;&gt;0,IFERROR(BI141*$M141,""),IF($M$78="Yes",IFERROR($M141*BG$72,""),IFERROR(BI141*$M141,""))),"")</f>
        <v/>
      </c>
      <c r="BK141" s="411"/>
      <c r="BL141" s="417"/>
      <c r="BM141" s="410"/>
      <c r="BN141" s="345" t="str">
        <f>IF(AND(BN$2=2,ISNUMBER($M141),SUMIFS(141:141,$2:$2,3)&lt;&gt;1,SUMIFS(141:141,$2:$2,3)&lt;&gt;0),"Row does not total to 100%",IF(SUMIFS(141:141,$2:$2,4)&gt;$M141,"Row total is too high",""))</f>
        <v/>
      </c>
      <c r="BO141" s="852"/>
      <c r="BP141" s="951" t="str">
        <f>IF(BP$2=4,IF(SUMIFS(141:141,$2:$2,3)&lt;&gt;0,IFERROR(BO141*$M141,""),IF($M$78="Yes",IFERROR($M141*BM$72,""),IFERROR(BO141*$M141,""))),"")</f>
        <v/>
      </c>
      <c r="BQ141" s="411"/>
      <c r="BR141" s="417"/>
      <c r="BS141" s="410"/>
      <c r="BT141" s="345" t="str">
        <f>IF(AND(BT$2=2,ISNUMBER($M141),SUMIFS(141:141,$2:$2,3)&lt;&gt;1,SUMIFS(141:141,$2:$2,3)&lt;&gt;0),"Row does not total to 100%",IF(SUMIFS(141:141,$2:$2,4)&gt;$M141,"Row total is too high",""))</f>
        <v/>
      </c>
      <c r="BU141" s="852"/>
      <c r="BV141" s="951" t="str">
        <f>IF(BV$2=4,IF(SUMIFS(141:141,$2:$2,3)&lt;&gt;0,IFERROR(BU141*$M141,""),IF($M$78="Yes",IFERROR($M141*BS$72,""),IFERROR(BU141*$M141,""))),"")</f>
        <v/>
      </c>
      <c r="BW141" s="411"/>
      <c r="BX141" s="92"/>
      <c r="BY141" s="412"/>
      <c r="BZ141" s="345" t="str">
        <f>IF(AND(BZ$2=2,ISNUMBER($M141),SUMIFS(141:141,$2:$2,3)&lt;&gt;1,SUMIFS(141:141,$2:$2,3)&lt;&gt;0),"Row does not total to 100%",IF(SUMIFS(141:141,$2:$2,4)&gt;$M141,"Row total is too high",""))</f>
        <v/>
      </c>
      <c r="CA141" s="853"/>
      <c r="CB141" s="958" t="str">
        <f>IF(CB$2=4,IF(SUMIFS(141:141,$2:$2,3)&lt;&gt;0,IFERROR(CA141*$M141,""),IF($M$78="Yes",IFERROR($M141*BY$72,""),IFERROR(CA141*$M141,""))),"")</f>
        <v/>
      </c>
      <c r="CC141" s="413"/>
      <c r="CD141" s="92"/>
      <c r="CE141" s="412"/>
      <c r="CF141" s="345" t="str">
        <f>IF(AND(CF$2=2,ISNUMBER($M141),SUMIFS(141:141,$2:$2,3)&lt;&gt;1,SUMIFS(141:141,$2:$2,3)&lt;&gt;0),"Row does not total to 100%",IF(SUMIFS(141:141,$2:$2,4)&gt;$M141,"Row total is too high",""))</f>
        <v/>
      </c>
      <c r="CG141" s="853"/>
      <c r="CH141" s="958" t="str">
        <f>IF(CH$2=4,IF(SUMIFS(141:141,$2:$2,3)&lt;&gt;0,IFERROR(CG141*$M141,""),IF($M$78="Yes",IFERROR($M141*CE$72,""),IFERROR(CG141*$M141,""))),"")</f>
        <v/>
      </c>
      <c r="CI141" s="413"/>
      <c r="CJ141" s="92"/>
      <c r="CK141" s="412"/>
      <c r="CL141" s="345" t="str">
        <f>IF(AND(CL$2=2,ISNUMBER($M141),SUMIFS(141:141,$2:$2,3)&lt;&gt;1,SUMIFS(141:141,$2:$2,3)&lt;&gt;0),"Row does not total to 100%",IF(SUMIFS(141:141,$2:$2,4)&gt;$M141,"Row total is too high",""))</f>
        <v/>
      </c>
      <c r="CM141" s="853"/>
      <c r="CN141" s="958" t="str">
        <f>IF(CN$2=4,IF(SUMIFS(141:141,$2:$2,3)&lt;&gt;0,IFERROR(CM141*$M141,""),IF($M$78="Yes",IFERROR($M141*CK$72,""),IFERROR(CM141*$M141,""))),"")</f>
        <v/>
      </c>
      <c r="CO141" s="413"/>
      <c r="CP141" s="92"/>
      <c r="CQ141" s="412"/>
      <c r="CR141" s="345" t="str">
        <f>IF(AND(CR$2=2,ISNUMBER($M141),SUMIFS(141:141,$2:$2,3)&lt;&gt;1,SUMIFS(141:141,$2:$2,3)&lt;&gt;0),"Row does not total to 100%",IF(SUMIFS(141:141,$2:$2,4)&gt;$M141,"Row total is too high",""))</f>
        <v/>
      </c>
      <c r="CS141" s="853"/>
      <c r="CT141" s="958" t="str">
        <f>IF(CT$2=4,IF(SUMIFS(141:141,$2:$2,3)&lt;&gt;0,IFERROR(CS141*$M141,""),IF($M$78="Yes",IFERROR($M141*CQ$72,""),IFERROR(CS141*$M141,""))),"")</f>
        <v/>
      </c>
      <c r="CU141" s="413"/>
      <c r="CV141" s="92"/>
      <c r="CW141" s="412"/>
      <c r="CX141" s="345" t="str">
        <f>IF(AND(CX$2=2,ISNUMBER($M141),SUMIFS(141:141,$2:$2,3)&lt;&gt;1,SUMIFS(141:141,$2:$2,3)&lt;&gt;0),"Row does not total to 100%",IF(SUMIFS(141:141,$2:$2,4)&gt;$M141,"Row total is too high",""))</f>
        <v/>
      </c>
      <c r="CY141" s="853"/>
      <c r="CZ141" s="958" t="str">
        <f>IF(CZ$2=4,IF(SUMIFS(141:141,$2:$2,3)&lt;&gt;0,IFERROR(CY141*$M141,""),IF($M$78="Yes",IFERROR($M141*CW$72,""),IFERROR(CY141*$M141,""))),"")</f>
        <v/>
      </c>
      <c r="DA141" s="413"/>
      <c r="DB141" s="92"/>
      <c r="DC141" s="412"/>
      <c r="DD141" s="345" t="str">
        <f>IF(AND(DD$2=2,ISNUMBER($M141),SUMIFS(141:141,$2:$2,3)&lt;&gt;1,SUMIFS(141:141,$2:$2,3)&lt;&gt;0),"Row does not total to 100%",IF(SUMIFS(141:141,$2:$2,4)&gt;$M141,"Row total is too high",""))</f>
        <v/>
      </c>
      <c r="DE141" s="853"/>
      <c r="DF141" s="958" t="str">
        <f>IF(DF$2=4,IF(SUMIFS(141:141,$2:$2,3)&lt;&gt;0,IFERROR(DE141*$M141,""),IF($M$78="Yes",IFERROR($M141*DC$72,""),IFERROR(DE141*$M141,""))),"")</f>
        <v/>
      </c>
      <c r="DG141" s="413"/>
      <c r="DH141" s="92"/>
      <c r="DI141" s="412"/>
      <c r="DJ141" s="345" t="str">
        <f>IF(AND(DJ$2=2,ISNUMBER($M141),SUMIFS(141:141,$2:$2,3)&lt;&gt;1,SUMIFS(141:141,$2:$2,3)&lt;&gt;0),"Row does not total to 100%",IF(SUMIFS(141:141,$2:$2,4)&gt;$M141,"Row total is too high",""))</f>
        <v/>
      </c>
      <c r="DK141" s="853"/>
      <c r="DL141" s="958" t="str">
        <f>IF(DL$2=4,IF(SUMIFS(141:141,$2:$2,3)&lt;&gt;0,IFERROR(DK141*$M141,""),IF($M$78="Yes",IFERROR($M141*DI$72,""),IFERROR(DK141*$M141,""))),"")</f>
        <v/>
      </c>
      <c r="DM141" s="413"/>
      <c r="DN141" s="92"/>
      <c r="DO141" s="412"/>
      <c r="DP141" s="345" t="str">
        <f>IF(AND(DP$2=2,ISNUMBER($M141),SUMIFS(141:141,$2:$2,3)&lt;&gt;1,SUMIFS(141:141,$2:$2,3)&lt;&gt;0),"Row does not total to 100%",IF(SUMIFS(141:141,$2:$2,4)&gt;$M141,"Row total is too high",""))</f>
        <v/>
      </c>
      <c r="DQ141" s="853"/>
      <c r="DR141" s="958" t="str">
        <f>IF(DR$2=4,IF(SUMIFS(141:141,$2:$2,3)&lt;&gt;0,IFERROR(DQ141*$M141,""),IF($M$78="Yes",IFERROR($M141*DO$72,""),IFERROR(DQ141*$M141,""))),"")</f>
        <v/>
      </c>
      <c r="DS141" s="413"/>
      <c r="DT141" s="92"/>
      <c r="DU141" s="412"/>
      <c r="DV141" s="345" t="str">
        <f>IF(AND(DV$2=2,ISNUMBER($M141),SUMIFS(141:141,$2:$2,3)&lt;&gt;1,SUMIFS(141:141,$2:$2,3)&lt;&gt;0),"Row does not total to 100%",IF(SUMIFS(141:141,$2:$2,4)&gt;$M141,"Row total is too high",""))</f>
        <v/>
      </c>
      <c r="DW141" s="853"/>
      <c r="DX141" s="958" t="str">
        <f>IF(DX$2=4,IF(SUMIFS(141:141,$2:$2,3)&lt;&gt;0,IFERROR(DW141*$M141,""),IF($M$78="Yes",IFERROR($M141*DU$72,""),IFERROR(DW141*$M141,""))),"")</f>
        <v/>
      </c>
      <c r="DY141" s="413"/>
      <c r="DZ141" s="92"/>
      <c r="EA141" s="412"/>
      <c r="EB141" s="345" t="str">
        <f>IF(AND(EB$2=2,ISNUMBER($M141),SUMIFS(141:141,$2:$2,3)&lt;&gt;1,SUMIFS(141:141,$2:$2,3)&lt;&gt;0),"Row does not total to 100%",IF(SUMIFS(141:141,$2:$2,4)&gt;$M141,"Row total is too high",""))</f>
        <v/>
      </c>
      <c r="EC141" s="853"/>
      <c r="ED141" s="958" t="str">
        <f>IF(ED$2=4,IF(SUMIFS(141:141,$2:$2,3)&lt;&gt;0,IFERROR(EC141*$M141,""),IF($M$78="Yes",IFERROR($M141*EA$72,""),IFERROR(EC141*$M141,""))),"")</f>
        <v/>
      </c>
      <c r="EE141" s="413"/>
      <c r="EF141" s="92"/>
      <c r="EG141" s="412"/>
      <c r="EH141" s="345" t="str">
        <f>IF(AND(EH$2=2,ISNUMBER($M141),SUMIFS(141:141,$2:$2,3)&lt;&gt;1,SUMIFS(141:141,$2:$2,3)&lt;&gt;0),"Row does not total to 100%",IF(SUMIFS(141:141,$2:$2,4)&gt;$M141,"Row total is too high",""))</f>
        <v/>
      </c>
      <c r="EI141" s="853"/>
      <c r="EJ141" s="958" t="str">
        <f>IF(EJ$2=4,IF(SUMIFS(141:141,$2:$2,3)&lt;&gt;0,IFERROR(EI141*$M141,""),IF($M$78="Yes",IFERROR($M141*EG$72,""),IFERROR(EI141*$M141,""))),"")</f>
        <v/>
      </c>
      <c r="EK141" s="413"/>
      <c r="EL141" s="92"/>
      <c r="EM141" s="412"/>
      <c r="EN141" s="345" t="str">
        <f>IF(AND(EN$2=2,ISNUMBER($M141),SUMIFS(141:141,$2:$2,3)&lt;&gt;1,SUMIFS(141:141,$2:$2,3)&lt;&gt;0),"Row does not total to 100%",IF(SUMIFS(141:141,$2:$2,4)&gt;$M141,"Row total is too high",""))</f>
        <v/>
      </c>
      <c r="EO141" s="853"/>
      <c r="EP141" s="958" t="str">
        <f>IF(EP$2=4,IF(SUMIFS(141:141,$2:$2,3)&lt;&gt;0,IFERROR(EO141*$M141,""),IF($M$78="Yes",IFERROR($M141*EM$72,""),IFERROR(EO141*$M141,""))),"")</f>
        <v/>
      </c>
      <c r="EQ141" s="413"/>
      <c r="ER141" s="92"/>
      <c r="ES141" s="412"/>
      <c r="ET141" s="345" t="str">
        <f>IF(AND(ET$2=2,ISNUMBER($M141),SUMIFS(141:141,$2:$2,3)&lt;&gt;1,SUMIFS(141:141,$2:$2,3)&lt;&gt;0),"Row does not total to 100%",IF(SUMIFS(141:141,$2:$2,4)&gt;$M141,"Row total is too high",""))</f>
        <v/>
      </c>
      <c r="EU141" s="853"/>
      <c r="EV141" s="958" t="str">
        <f>IF(EV$2=4,IF(SUMIFS(141:141,$2:$2,3)&lt;&gt;0,IFERROR(EU141*$M141,""),IF($M$78="Yes",IFERROR($M141*ES$72,""),IFERROR(EU141*$M141,""))),"")</f>
        <v/>
      </c>
      <c r="EW141" s="413"/>
      <c r="EX141" s="92"/>
      <c r="EY141" s="412"/>
      <c r="EZ141" s="345" t="str">
        <f>IF(AND(EZ$2=2,ISNUMBER($M141),SUMIFS(141:141,$2:$2,3)&lt;&gt;1,SUMIFS(141:141,$2:$2,3)&lt;&gt;0),"Row does not total to 100%",IF(SUMIFS(141:141,$2:$2,4)&gt;$M141,"Row total is too high",""))</f>
        <v/>
      </c>
      <c r="FA141" s="853"/>
      <c r="FB141" s="958" t="str">
        <f>IF(FB$2=4,IF(SUMIFS(141:141,$2:$2,3)&lt;&gt;0,IFERROR(FA141*$M141,""),IF($M$78="Yes",IFERROR($M141*EY$72,""),IFERROR(FA141*$M141,""))),"")</f>
        <v/>
      </c>
      <c r="FC141" s="413"/>
      <c r="FD141" s="92"/>
      <c r="FE141" s="412"/>
      <c r="FF141" s="345" t="str">
        <f>IF(AND(FF$2=2,ISNUMBER($M141),SUMIFS(141:141,$2:$2,3)&lt;&gt;1,SUMIFS(141:141,$2:$2,3)&lt;&gt;0),"Row does not total to 100%",IF(SUMIFS(141:141,$2:$2,4)&gt;$M141,"Row total is too high",""))</f>
        <v/>
      </c>
      <c r="FG141" s="853"/>
      <c r="FH141" s="958" t="str">
        <f>IF(FH$2=4,IF(SUMIFS(141:141,$2:$2,3)&lt;&gt;0,IFERROR(FG141*$M141,""),IF($M$78="Yes",IFERROR($M141*FE$72,""),IFERROR(FG141*$M141,""))),"")</f>
        <v/>
      </c>
      <c r="FI141" s="413"/>
      <c r="FJ141" s="92"/>
      <c r="FK141" s="412"/>
      <c r="FL141" s="345" t="str">
        <f>IF(AND(FL$2=2,ISNUMBER($M141),SUMIFS(141:141,$2:$2,3)&lt;&gt;1,SUMIFS(141:141,$2:$2,3)&lt;&gt;0),"Row does not total to 100%",IF(SUMIFS(141:141,$2:$2,4)&gt;$M141,"Row total is too high",""))</f>
        <v/>
      </c>
      <c r="FM141" s="853"/>
      <c r="FN141" s="958" t="str">
        <f>IF(FN$2=4,IF(SUMIFS(141:141,$2:$2,3)&lt;&gt;0,IFERROR(FM141*$M141,""),IF($M$78="Yes",IFERROR($M141*FK$72,""),IFERROR(FM141*$M141,""))),"")</f>
        <v/>
      </c>
      <c r="FO141" s="413"/>
      <c r="FP141" s="92"/>
      <c r="FQ141" s="412"/>
      <c r="FR141" s="345" t="str">
        <f>IF(AND(FR$2=2,ISNUMBER($M141),SUMIFS(141:141,$2:$2,3)&lt;&gt;1,SUMIFS(141:141,$2:$2,3)&lt;&gt;0),"Row does not total to 100%",IF(SUMIFS(141:141,$2:$2,4)&gt;$M141,"Row total is too high",""))</f>
        <v/>
      </c>
      <c r="FS141" s="853"/>
      <c r="FT141" s="958" t="str">
        <f>IF(FT$2=4,IF(SUMIFS(141:141,$2:$2,3)&lt;&gt;0,IFERROR(FS141*$M141,""),IF($M$78="Yes",IFERROR($M141*FQ$72,""),IFERROR(FS141*$M141,""))),"")</f>
        <v/>
      </c>
      <c r="FU141" s="413"/>
      <c r="FV141" s="92"/>
      <c r="FW141" s="412"/>
      <c r="FX141" s="345" t="str">
        <f>IF(AND(FX$2=2,ISNUMBER($M141),SUMIFS(141:141,$2:$2,3)&lt;&gt;1,SUMIFS(141:141,$2:$2,3)&lt;&gt;0),"Row does not total to 100%",IF(SUMIFS(141:141,$2:$2,4)&gt;$M141,"Row total is too high",""))</f>
        <v/>
      </c>
      <c r="FY141" s="853"/>
      <c r="FZ141" s="958" t="str">
        <f>IF(FZ$2=4,IF(SUMIFS(141:141,$2:$2,3)&lt;&gt;0,IFERROR(FY141*$M141,""),IF($M$78="Yes",IFERROR($M141*FW$72,""),IFERROR(FY141*$M141,""))),"")</f>
        <v/>
      </c>
      <c r="GA141" s="413"/>
      <c r="GB141" s="92"/>
      <c r="GC141" s="412"/>
      <c r="GD141" s="345" t="str">
        <f>IF(AND(GD$2=2,ISNUMBER($M141),SUMIFS(141:141,$2:$2,3)&lt;&gt;1,SUMIFS(141:141,$2:$2,3)&lt;&gt;0),"Row does not total to 100%",IF(SUMIFS(141:141,$2:$2,4)&gt;$M141,"Row total is too high",""))</f>
        <v/>
      </c>
      <c r="GE141" s="853"/>
      <c r="GF141" s="958" t="str">
        <f>IF(GF$2=4,IF(SUMIFS(141:141,$2:$2,3)&lt;&gt;0,IFERROR(GE141*$M141,""),IF($M$78="Yes",IFERROR($M141*GC$72,""),IFERROR(GE141*$M141,""))),"")</f>
        <v/>
      </c>
      <c r="GG141" s="413"/>
      <c r="GH141" s="92"/>
      <c r="GI141" s="412"/>
      <c r="GJ141" s="345" t="str">
        <f>IF(AND(GJ$2=2,ISNUMBER($M141),SUMIFS(141:141,$2:$2,3)&lt;&gt;1,SUMIFS(141:141,$2:$2,3)&lt;&gt;0),"Row does not total to 100%",IF(SUMIFS(141:141,$2:$2,4)&gt;$M141,"Row total is too high",""))</f>
        <v/>
      </c>
      <c r="GK141" s="853"/>
      <c r="GL141" s="958" t="str">
        <f>IF(GL$2=4,IF(SUMIFS(141:141,$2:$2,3)&lt;&gt;0,IFERROR(GK141*$M141,""),IF($M$78="Yes",IFERROR($M141*GI$72,""),IFERROR(GK141*$M141,""))),"")</f>
        <v/>
      </c>
      <c r="GM141" s="413"/>
      <c r="GN141" s="92"/>
      <c r="GO141" s="412"/>
      <c r="GP141" s="345" t="str">
        <f>IF(AND(GP$2=2,ISNUMBER($M141),SUMIFS(141:141,$2:$2,3)&lt;&gt;1,SUMIFS(141:141,$2:$2,3)&lt;&gt;0),"Row does not total to 100%",IF(SUMIFS(141:141,$2:$2,4)&gt;$M141,"Row total is too high",""))</f>
        <v/>
      </c>
      <c r="GQ141" s="853"/>
      <c r="GR141" s="958" t="str">
        <f>IF(GR$2=4,IF(SUMIFS(141:141,$2:$2,3)&lt;&gt;0,IFERROR(GQ141*$M141,""),IF($M$78="Yes",IFERROR($M141*GO$72,""),IFERROR(GQ141*$M141,""))),"")</f>
        <v/>
      </c>
      <c r="GS141" s="413"/>
      <c r="GT141" s="92"/>
      <c r="GU141" s="412"/>
      <c r="GV141" s="345" t="str">
        <f>IF(AND(GV$2=2,ISNUMBER($M141),SUMIFS(141:141,$2:$2,3)&lt;&gt;1,SUMIFS(141:141,$2:$2,3)&lt;&gt;0),"Row does not total to 100%",IF(SUMIFS(141:141,$2:$2,4)&gt;$M141,"Row total is too high",""))</f>
        <v/>
      </c>
      <c r="GW141" s="853"/>
      <c r="GX141" s="958" t="str">
        <f>IF(GX$2=4,IF(SUMIFS(141:141,$2:$2,3)&lt;&gt;0,IFERROR(GW141*$M141,""),IF($M$78="Yes",IFERROR($M141*GU$72,""),IFERROR(GW141*$M141,""))),"")</f>
        <v/>
      </c>
      <c r="GY141" s="413"/>
      <c r="GZ141" s="92"/>
      <c r="HA141" s="412"/>
      <c r="HB141" s="345" t="str">
        <f>IF(AND(HB$2=2,ISNUMBER($M141),SUMIFS(141:141,$2:$2,3)&lt;&gt;1,SUMIFS(141:141,$2:$2,3)&lt;&gt;0),"Row does not total to 100%",IF(SUMIFS(141:141,$2:$2,4)&gt;$M141,"Row total is too high",""))</f>
        <v/>
      </c>
      <c r="HC141" s="853"/>
      <c r="HD141" s="958" t="str">
        <f>IF(HD$2=4,IF(SUMIFS(141:141,$2:$2,3)&lt;&gt;0,IFERROR(HC141*$M141,""),IF($M$78="Yes",IFERROR($M141*HA$72,""),IFERROR(HC141*$M141,""))),"")</f>
        <v/>
      </c>
      <c r="HE141" s="413"/>
      <c r="HF141" s="92"/>
      <c r="HG141" s="412"/>
      <c r="HH141" s="345" t="str">
        <f>IF(AND(HH$2=2,ISNUMBER($M141),SUMIFS(141:141,$2:$2,3)&lt;&gt;1,SUMIFS(141:141,$2:$2,3)&lt;&gt;0),"Row does not total to 100%",IF(SUMIFS(141:141,$2:$2,4)&gt;$M141,"Row total is too high",""))</f>
        <v/>
      </c>
      <c r="HI141" s="853"/>
      <c r="HJ141" s="958" t="str">
        <f>IF(HJ$2=4,IF(SUMIFS(141:141,$2:$2,3)&lt;&gt;0,IFERROR(HI141*$M141,""),IF($M$78="Yes",IFERROR($M141*HG$72,""),IFERROR(HI141*$M141,""))),"")</f>
        <v/>
      </c>
      <c r="HK141" s="413"/>
      <c r="HL141" s="92"/>
      <c r="HM141" s="412"/>
      <c r="HN141" s="345" t="str">
        <f>IF(AND(HN$2=2,ISNUMBER($M141),SUMIFS(141:141,$2:$2,3)&lt;&gt;1,SUMIFS(141:141,$2:$2,3)&lt;&gt;0),"Row does not total to 100%",IF(SUMIFS(141:141,$2:$2,4)&gt;$M141,"Row total is too high",""))</f>
        <v/>
      </c>
      <c r="HO141" s="853"/>
      <c r="HP141" s="958" t="str">
        <f>IF(HP$2=4,IF(SUMIFS(141:141,$2:$2,3)&lt;&gt;0,IFERROR(HO141*$M141,""),IF($M$78="Yes",IFERROR($M141*HM$72,""),IFERROR(HO141*$M141,""))),"")</f>
        <v/>
      </c>
      <c r="HQ141" s="413"/>
      <c r="HR141" s="92"/>
      <c r="HS141" s="412"/>
      <c r="HT141" s="345" t="str">
        <f>IF(AND(HT$2=2,ISNUMBER($M141),SUMIFS(141:141,$2:$2,3)&lt;&gt;1,SUMIFS(141:141,$2:$2,3)&lt;&gt;0),"Row does not total to 100%",IF(SUMIFS(141:141,$2:$2,4)&gt;$M141,"Row total is too high",""))</f>
        <v/>
      </c>
      <c r="HU141" s="853"/>
      <c r="HV141" s="958" t="str">
        <f>IF(HV$2=4,IF(SUMIFS(141:141,$2:$2,3)&lt;&gt;0,IFERROR(HU141*$M141,""),IF($M$78="Yes",IFERROR($M141*HS$72,""),IFERROR(HU141*$M141,""))),"")</f>
        <v/>
      </c>
      <c r="HW141" s="413"/>
      <c r="HX141" s="92"/>
      <c r="HY141" s="412"/>
      <c r="HZ141" s="345" t="str">
        <f>IF(AND(HZ$2=2,ISNUMBER($M141),SUMIFS(141:141,$2:$2,3)&lt;&gt;1,SUMIFS(141:141,$2:$2,3)&lt;&gt;0),"Row does not total to 100%",IF(SUMIFS(141:141,$2:$2,4)&gt;$M141,"Row total is too high",""))</f>
        <v/>
      </c>
      <c r="IA141" s="853"/>
      <c r="IB141" s="958" t="str">
        <f>IF(IB$2=4,IF(SUMIFS(141:141,$2:$2,3)&lt;&gt;0,IFERROR(IA141*$M141,""),IF($M$78="Yes",IFERROR($M141*HY$72,""),IFERROR(IA141*$M141,""))),"")</f>
        <v/>
      </c>
      <c r="IC141" s="413"/>
      <c r="ID141" s="92"/>
      <c r="IE141" s="412"/>
      <c r="IF141" s="345" t="str">
        <f>IF(AND(IF$2=2,ISNUMBER($M141),SUMIFS(141:141,$2:$2,3)&lt;&gt;1,SUMIFS(141:141,$2:$2,3)&lt;&gt;0),"Row does not total to 100%",IF(SUMIFS(141:141,$2:$2,4)&gt;$M141,"Row total is too high",""))</f>
        <v/>
      </c>
      <c r="IG141" s="853"/>
      <c r="IH141" s="958" t="str">
        <f>IF(IH$2=4,IF(SUMIFS(141:141,$2:$2,3)&lt;&gt;0,IFERROR(IG141*$M141,""),IF($M$78="Yes",IFERROR($M141*IE$72,""),IFERROR(IG141*$M141,""))),"")</f>
        <v/>
      </c>
      <c r="II141" s="413"/>
      <c r="IJ141" s="92"/>
      <c r="IK141" s="412"/>
      <c r="IL141" s="345" t="str">
        <f>IF(AND(IL$2=2,ISNUMBER($M141),SUMIFS(141:141,$2:$2,3)&lt;&gt;1,SUMIFS(141:141,$2:$2,3)&lt;&gt;0),"Row does not total to 100%",IF(SUMIFS(141:141,$2:$2,4)&gt;$M141,"Row total is too high",""))</f>
        <v/>
      </c>
      <c r="IM141" s="853"/>
      <c r="IN141" s="958" t="str">
        <f>IF(IN$2=4,IF(SUMIFS(141:141,$2:$2,3)&lt;&gt;0,IFERROR(IM141*$M141,""),IF($M$78="Yes",IFERROR($M141*IK$72,""),IFERROR(IM141*$M141,""))),"")</f>
        <v/>
      </c>
      <c r="IO141" s="413"/>
      <c r="IP141" s="92"/>
      <c r="IQ141" s="412"/>
      <c r="IR141" s="345" t="str">
        <f>IF(AND(IR$2=2,ISNUMBER($M141),SUMIFS(141:141,$2:$2,3)&lt;&gt;1,SUMIFS(141:141,$2:$2,3)&lt;&gt;0),"Row does not total to 100%",IF(SUMIFS(141:141,$2:$2,4)&gt;$M141,"Row total is too high",""))</f>
        <v/>
      </c>
      <c r="IS141" s="853"/>
      <c r="IT141" s="958" t="str">
        <f>IF(IT$2=4,IF(SUMIFS(141:141,$2:$2,3)&lt;&gt;0,IFERROR(IS141*$M141,""),IF($M$78="Yes",IFERROR($M141*IQ$72,""),IFERROR(IS141*$M141,""))),"")</f>
        <v/>
      </c>
      <c r="IU141" s="413"/>
      <c r="IV141" s="92"/>
      <c r="IW141" s="412"/>
      <c r="IX141" s="345" t="str">
        <f>IF(AND(IX$2=2,ISNUMBER($M141),SUMIFS(141:141,$2:$2,3)&lt;&gt;1,SUMIFS(141:141,$2:$2,3)&lt;&gt;0),"Row does not total to 100%",IF(SUMIFS(141:141,$2:$2,4)&gt;$M141,"Row total is too high",""))</f>
        <v/>
      </c>
      <c r="IY141" s="853"/>
      <c r="IZ141" s="958" t="str">
        <f>IF(IZ$2=4,IF(SUMIFS(141:141,$2:$2,3)&lt;&gt;0,IFERROR(IY141*$M141,""),IF($M$78="Yes",IFERROR($M141*IW$72,""),IFERROR(IY141*$M141,""))),"")</f>
        <v/>
      </c>
      <c r="JA141" s="413"/>
      <c r="JB141" s="92"/>
      <c r="JC141" s="412"/>
      <c r="JD141" s="345" t="str">
        <f>IF(AND(JD$2=2,ISNUMBER($M141),SUMIFS(141:141,$2:$2,3)&lt;&gt;1,SUMIFS(141:141,$2:$2,3)&lt;&gt;0),"Row does not total to 100%",IF(SUMIFS(141:141,$2:$2,4)&gt;$M141,"Row total is too high",""))</f>
        <v/>
      </c>
      <c r="JE141" s="853"/>
      <c r="JF141" s="958" t="str">
        <f>IF(JF$2=4,IF(SUMIFS(141:141,$2:$2,3)&lt;&gt;0,IFERROR(JE141*$M141,""),IF($M$78="Yes",IFERROR($M141*JC$72,""),IFERROR(JE141*$M141,""))),"")</f>
        <v/>
      </c>
      <c r="JG141" s="413"/>
      <c r="JH141" s="92"/>
      <c r="JI141" s="412"/>
      <c r="JJ141" s="414" t="str">
        <f>IF(AND(JJ$2=2,ISNUMBER($M141),SUMIFS(141:141,$2:$2,3)&lt;&gt;1,SUMIFS(141:141,$2:$2,3)&lt;&gt;0),"Row does not total to 100%",IF(SUMIFS(141:141,$2:$2,4)&gt;$M141,"Row total is too high",""))</f>
        <v/>
      </c>
      <c r="JK141" s="853"/>
      <c r="JL141" s="958" t="str">
        <f>IF(JL$2=4,IF(SUMIFS(141:141,$2:$2,3)&lt;&gt;0,IFERROR(JK141*$M141,""),IF($M$78="Yes",IFERROR($M141*JI$72,""),IFERROR(JK141*$M141,""))),"")</f>
        <v/>
      </c>
      <c r="JM141" s="415"/>
      <c r="JO141" s="412"/>
      <c r="JP141" s="414" t="str">
        <f>IF(AND(JP$2=2,ISNUMBER($M141),SUMIFS(141:141,$2:$2,3)&lt;&gt;1,SUMIFS(141:141,$2:$2,3)&lt;&gt;0),"Row does not total to 100%",IF(SUMIFS(141:141,$2:$2,4)&gt;$M141,"Row total is too high",""))</f>
        <v/>
      </c>
      <c r="JQ141" s="853"/>
      <c r="JR141" s="958" t="str">
        <f>IF(JR$2=4,IF(SUMIFS(141:141,$2:$2,3)&lt;&gt;0,IFERROR(JQ141*$M141,""),IF($M$78="Yes",IFERROR($M141*JO$72,""),IFERROR(JQ141*$M141,""))),"")</f>
        <v/>
      </c>
      <c r="JS141" s="415"/>
      <c r="JU141" s="412"/>
      <c r="JV141" s="414" t="str">
        <f>IF(AND(JV$2=2,ISNUMBER($M141),SUMIFS(141:141,$2:$2,3)&lt;&gt;1,SUMIFS(141:141,$2:$2,3)&lt;&gt;0),"Row does not total to 100%",IF(SUMIFS(141:141,$2:$2,4)&gt;$M141,"Row total is too high",""))</f>
        <v/>
      </c>
      <c r="JW141" s="853"/>
      <c r="JX141" s="958" t="str">
        <f>IF(JX$2=4,IF(SUMIFS(141:141,$2:$2,3)&lt;&gt;0,IFERROR(JW141*$M141,""),IF($M$78="Yes",IFERROR($M141*JU$72,""),IFERROR(JW141*$M141,""))),"")</f>
        <v/>
      </c>
      <c r="JY141" s="415"/>
      <c r="KA141" s="412"/>
      <c r="KB141" s="414" t="str">
        <f>IF(AND(KB$2=2,ISNUMBER($M141),SUMIFS(141:141,$2:$2,3)&lt;&gt;1,SUMIFS(141:141,$2:$2,3)&lt;&gt;0),"Row does not total to 100%",IF(SUMIFS(141:141,$2:$2,4)&gt;$M141,"Row total is too high",""))</f>
        <v/>
      </c>
      <c r="KC141" s="853"/>
      <c r="KD141" s="958" t="str">
        <f>IF(KD$2=4,IF(SUMIFS(141:141,$2:$2,3)&lt;&gt;0,IFERROR(KC141*$M141,""),IF($M$78="Yes",IFERROR($M141*KA$72,""),IFERROR(KC141*$M141,""))),"")</f>
        <v/>
      </c>
      <c r="KE141" s="415"/>
      <c r="KG141" s="412"/>
      <c r="KH141" s="414" t="str">
        <f>IF(AND(KH$2=2,ISNUMBER($M141),SUMIFS(141:141,$2:$2,3)&lt;&gt;1,SUMIFS(141:141,$2:$2,3)&lt;&gt;0),"Row does not total to 100%",IF(SUMIFS(141:141,$2:$2,4)&gt;$M141,"Row total is too high",""))</f>
        <v/>
      </c>
      <c r="KI141" s="853"/>
      <c r="KJ141" s="958" t="str">
        <f>IF(KJ$2=4,IF(SUMIFS(141:141,$2:$2,3)&lt;&gt;0,IFERROR(KI141*$M141,""),IF($M$78="Yes",IFERROR($M141*KG$72,""),IFERROR(KI141*$M141,""))),"")</f>
        <v/>
      </c>
      <c r="KK141" s="415"/>
      <c r="KM141" s="412"/>
      <c r="KN141" s="414" t="str">
        <f>IF(AND(KN$2=2,ISNUMBER($M141),SUMIFS(141:141,$2:$2,3)&lt;&gt;1,SUMIFS(141:141,$2:$2,3)&lt;&gt;0),"Row does not total to 100%",IF(SUMIFS(141:141,$2:$2,4)&gt;$M141,"Row total is too high",""))</f>
        <v/>
      </c>
      <c r="KO141" s="853"/>
      <c r="KP141" s="958" t="str">
        <f>IF(KP$2=4,IF(SUMIFS(141:141,$2:$2,3)&lt;&gt;0,IFERROR(KO141*$M141,""),IF($M$78="Yes",IFERROR($M141*KM$72,""),IFERROR(KO141*$M141,""))),"")</f>
        <v/>
      </c>
      <c r="KQ141" s="415"/>
      <c r="KS141" s="412"/>
      <c r="KT141" s="414" t="str">
        <f>IF(AND(KT$2=2,ISNUMBER($M141),SUMIFS(141:141,$2:$2,3)&lt;&gt;1,SUMIFS(141:141,$2:$2,3)&lt;&gt;0),"Row does not total to 100%",IF(SUMIFS(141:141,$2:$2,4)&gt;$M141,"Row total is too high",""))</f>
        <v/>
      </c>
      <c r="KU141" s="853"/>
      <c r="KV141" s="958" t="str">
        <f>IF(KV$2=4,IF(SUMIFS(141:141,$2:$2,3)&lt;&gt;0,IFERROR(KU141*$M141,""),IF($M$78="Yes",IFERROR($M141*KS$72,""),IFERROR(KU141*$M141,""))),"")</f>
        <v/>
      </c>
      <c r="KW141" s="415"/>
      <c r="KY141" s="412"/>
      <c r="KZ141" s="414" t="str">
        <f>IF(AND(KZ$2=2,ISNUMBER($M141),SUMIFS(141:141,$2:$2,3)&lt;&gt;1,SUMIFS(141:141,$2:$2,3)&lt;&gt;0),"Row does not total to 100%",IF(SUMIFS(141:141,$2:$2,4)&gt;$M141,"Row total is too high",""))</f>
        <v/>
      </c>
      <c r="LA141" s="853"/>
      <c r="LB141" s="958" t="str">
        <f>IF(LB$2=4,IF(SUMIFS(141:141,$2:$2,3)&lt;&gt;0,IFERROR(LA141*$M141,""),IF($M$78="Yes",IFERROR($M141*KY$72,""),IFERROR(LA141*$M141,""))),"")</f>
        <v/>
      </c>
      <c r="LC141" s="415"/>
    </row>
    <row r="142" spans="1:315" s="91" customFormat="1" ht="25.5" customHeight="1" x14ac:dyDescent="0.2">
      <c r="A142" s="62"/>
      <c r="B142" s="62"/>
      <c r="C142" s="62" t="str">
        <f t="shared" si="4969"/>
        <v/>
      </c>
      <c r="D142" s="62"/>
      <c r="E142" s="62"/>
      <c r="F142" s="62" t="s">
        <v>77</v>
      </c>
      <c r="G142" s="114"/>
      <c r="I142" s="1113" t="s">
        <v>57</v>
      </c>
      <c r="J142" s="1113"/>
      <c r="K142" s="1113"/>
      <c r="L142" s="416">
        <v>995100</v>
      </c>
      <c r="M142" s="944"/>
      <c r="N142" s="407"/>
      <c r="O142" s="408"/>
      <c r="P142" s="417"/>
      <c r="Q142" s="410"/>
      <c r="R142" s="345" t="str">
        <f>IF(AND(R$2=2,ISNUMBER($M142),SUMIFS(142:142,$2:$2,3)&lt;&gt;1,SUMIFS(142:142,$2:$2,3)&lt;&gt;0),"Row does not total to 100%",IF(SUMIFS(142:142,$2:$2,4)&gt;$M142,"Row total is too high",""))</f>
        <v/>
      </c>
      <c r="S142" s="574"/>
      <c r="T142" s="951">
        <f>IF(T$2=4,IF(SUMIFS(142:142,$2:$2,3)&lt;&gt;0,IFERROR(S142*$M142,""),IF($M$78="Yes",IFERROR($M142*Q$72,""),IFERROR(S142*$M142,""))),"")</f>
        <v>0</v>
      </c>
      <c r="U142" s="411"/>
      <c r="V142" s="417"/>
      <c r="W142" s="410"/>
      <c r="X142" s="345" t="str">
        <f>IF(AND(X$2=2,ISNUMBER($M142),SUMIFS(142:142,$2:$2,3)&lt;&gt;1,SUMIFS(142:142,$2:$2,3)&lt;&gt;0),"Row does not total to 100%",IF(SUMIFS(142:142,$2:$2,4)&gt;$M142,"Row total is too high",""))</f>
        <v/>
      </c>
      <c r="Y142" s="574"/>
      <c r="Z142" s="951">
        <f>IF(Z$2=4,IF(SUMIFS(142:142,$2:$2,3)&lt;&gt;0,IFERROR(Y142*$M142,""),IF($M$78="Yes",IFERROR($M142*W$72,""),IFERROR(Y142*$M142,""))),"")</f>
        <v>0</v>
      </c>
      <c r="AA142" s="411"/>
      <c r="AB142" s="417"/>
      <c r="AC142" s="410"/>
      <c r="AD142" s="345" t="str">
        <f>IF(AND(AD$2=2,ISNUMBER($M142),SUMIFS(142:142,$2:$2,3)&lt;&gt;1,SUMIFS(142:142,$2:$2,3)&lt;&gt;0),"Row does not total to 100%",IF(SUMIFS(142:142,$2:$2,4)&gt;$M142,"Row total is too high",""))</f>
        <v/>
      </c>
      <c r="AE142" s="574"/>
      <c r="AF142" s="951">
        <f>IF(AF$2=4,IF(SUMIFS(142:142,$2:$2,3)&lt;&gt;0,IFERROR(AE142*$M142,""),IF($M$78="Yes",IFERROR($M142*AC$72,""),IFERROR(AE142*$M142,""))),"")</f>
        <v>0</v>
      </c>
      <c r="AG142" s="411"/>
      <c r="AH142" s="417"/>
      <c r="AI142" s="410"/>
      <c r="AJ142" s="345" t="str">
        <f>IF(AND(AJ$2=2,ISNUMBER($M142),SUMIFS(142:142,$2:$2,3)&lt;&gt;1,SUMIFS(142:142,$2:$2,3)&lt;&gt;0),"Row does not total to 100%",IF(SUMIFS(142:142,$2:$2,4)&gt;$M142,"Row total is too high",""))</f>
        <v/>
      </c>
      <c r="AK142" s="852"/>
      <c r="AL142" s="951" t="str">
        <f>IF(AL$2=4,IF(SUMIFS(142:142,$2:$2,3)&lt;&gt;0,IFERROR(AK142*$M142,""),IF($M$78="Yes",IFERROR($M142*AI$72,""),IFERROR(AK142*$M142,""))),"")</f>
        <v/>
      </c>
      <c r="AM142" s="411"/>
      <c r="AN142" s="417"/>
      <c r="AO142" s="410"/>
      <c r="AP142" s="345" t="str">
        <f>IF(AND(AP$2=2,ISNUMBER($M142),SUMIFS(142:142,$2:$2,3)&lt;&gt;1,SUMIFS(142:142,$2:$2,3)&lt;&gt;0),"Row does not total to 100%",IF(SUMIFS(142:142,$2:$2,4)&gt;$M142,"Row total is too high",""))</f>
        <v/>
      </c>
      <c r="AQ142" s="852"/>
      <c r="AR142" s="951" t="str">
        <f>IF(AR$2=4,IF(SUMIFS(142:142,$2:$2,3)&lt;&gt;0,IFERROR(AQ142*$M142,""),IF($M$78="Yes",IFERROR($M142*AO$72,""),IFERROR(AQ142*$M142,""))),"")</f>
        <v/>
      </c>
      <c r="AS142" s="411"/>
      <c r="AT142" s="417"/>
      <c r="AU142" s="410"/>
      <c r="AV142" s="345" t="str">
        <f>IF(AND(AV$2=2,ISNUMBER($M142),SUMIFS(142:142,$2:$2,3)&lt;&gt;1,SUMIFS(142:142,$2:$2,3)&lt;&gt;0),"Row does not total to 100%",IF(SUMIFS(142:142,$2:$2,4)&gt;$M142,"Row total is too high",""))</f>
        <v/>
      </c>
      <c r="AW142" s="852"/>
      <c r="AX142" s="951" t="str">
        <f>IF(AX$2=4,IF(SUMIFS(142:142,$2:$2,3)&lt;&gt;0,IFERROR(AW142*$M142,""),IF($M$78="Yes",IFERROR($M142*AU$72,""),IFERROR(AW142*$M142,""))),"")</f>
        <v/>
      </c>
      <c r="AY142" s="411"/>
      <c r="AZ142" s="417"/>
      <c r="BA142" s="410"/>
      <c r="BB142" s="345" t="str">
        <f>IF(AND(BB$2=2,ISNUMBER($M142),SUMIFS(142:142,$2:$2,3)&lt;&gt;1,SUMIFS(142:142,$2:$2,3)&lt;&gt;0),"Row does not total to 100%",IF(SUMIFS(142:142,$2:$2,4)&gt;$M142,"Row total is too high",""))</f>
        <v/>
      </c>
      <c r="BC142" s="852"/>
      <c r="BD142" s="951" t="str">
        <f>IF(BD$2=4,IF(SUMIFS(142:142,$2:$2,3)&lt;&gt;0,IFERROR(BC142*$M142,""),IF($M$78="Yes",IFERROR($M142*BA$72,""),IFERROR(BC142*$M142,""))),"")</f>
        <v/>
      </c>
      <c r="BE142" s="411"/>
      <c r="BF142" s="417"/>
      <c r="BG142" s="410"/>
      <c r="BH142" s="345" t="str">
        <f>IF(AND(BH$2=2,ISNUMBER($M142),SUMIFS(142:142,$2:$2,3)&lt;&gt;1,SUMIFS(142:142,$2:$2,3)&lt;&gt;0),"Row does not total to 100%",IF(SUMIFS(142:142,$2:$2,4)&gt;$M142,"Row total is too high",""))</f>
        <v/>
      </c>
      <c r="BI142" s="852"/>
      <c r="BJ142" s="951" t="str">
        <f>IF(BJ$2=4,IF(SUMIFS(142:142,$2:$2,3)&lt;&gt;0,IFERROR(BI142*$M142,""),IF($M$78="Yes",IFERROR($M142*BG$72,""),IFERROR(BI142*$M142,""))),"")</f>
        <v/>
      </c>
      <c r="BK142" s="411"/>
      <c r="BL142" s="417"/>
      <c r="BM142" s="410"/>
      <c r="BN142" s="345" t="str">
        <f>IF(AND(BN$2=2,ISNUMBER($M142),SUMIFS(142:142,$2:$2,3)&lt;&gt;1,SUMIFS(142:142,$2:$2,3)&lt;&gt;0),"Row does not total to 100%",IF(SUMIFS(142:142,$2:$2,4)&gt;$M142,"Row total is too high",""))</f>
        <v/>
      </c>
      <c r="BO142" s="852"/>
      <c r="BP142" s="951" t="str">
        <f>IF(BP$2=4,IF(SUMIFS(142:142,$2:$2,3)&lt;&gt;0,IFERROR(BO142*$M142,""),IF($M$78="Yes",IFERROR($M142*BM$72,""),IFERROR(BO142*$M142,""))),"")</f>
        <v/>
      </c>
      <c r="BQ142" s="411"/>
      <c r="BR142" s="417"/>
      <c r="BS142" s="410"/>
      <c r="BT142" s="345" t="str">
        <f>IF(AND(BT$2=2,ISNUMBER($M142),SUMIFS(142:142,$2:$2,3)&lt;&gt;1,SUMIFS(142:142,$2:$2,3)&lt;&gt;0),"Row does not total to 100%",IF(SUMIFS(142:142,$2:$2,4)&gt;$M142,"Row total is too high",""))</f>
        <v/>
      </c>
      <c r="BU142" s="852"/>
      <c r="BV142" s="951" t="str">
        <f>IF(BV$2=4,IF(SUMIFS(142:142,$2:$2,3)&lt;&gt;0,IFERROR(BU142*$M142,""),IF($M$78="Yes",IFERROR($M142*BS$72,""),IFERROR(BU142*$M142,""))),"")</f>
        <v/>
      </c>
      <c r="BW142" s="411"/>
      <c r="BX142" s="92"/>
      <c r="BY142" s="412"/>
      <c r="BZ142" s="345" t="str">
        <f>IF(AND(BZ$2=2,ISNUMBER($M142),SUMIFS(142:142,$2:$2,3)&lt;&gt;1,SUMIFS(142:142,$2:$2,3)&lt;&gt;0),"Row does not total to 100%",IF(SUMIFS(142:142,$2:$2,4)&gt;$M142,"Row total is too high",""))</f>
        <v/>
      </c>
      <c r="CA142" s="853"/>
      <c r="CB142" s="958" t="str">
        <f>IF(CB$2=4,IF(SUMIFS(142:142,$2:$2,3)&lt;&gt;0,IFERROR(CA142*$M142,""),IF($M$78="Yes",IFERROR($M142*BY$72,""),IFERROR(CA142*$M142,""))),"")</f>
        <v/>
      </c>
      <c r="CC142" s="413"/>
      <c r="CD142" s="92"/>
      <c r="CE142" s="412"/>
      <c r="CF142" s="345" t="str">
        <f>IF(AND(CF$2=2,ISNUMBER($M142),SUMIFS(142:142,$2:$2,3)&lt;&gt;1,SUMIFS(142:142,$2:$2,3)&lt;&gt;0),"Row does not total to 100%",IF(SUMIFS(142:142,$2:$2,4)&gt;$M142,"Row total is too high",""))</f>
        <v/>
      </c>
      <c r="CG142" s="853"/>
      <c r="CH142" s="958" t="str">
        <f>IF(CH$2=4,IF(SUMIFS(142:142,$2:$2,3)&lt;&gt;0,IFERROR(CG142*$M142,""),IF($M$78="Yes",IFERROR($M142*CE$72,""),IFERROR(CG142*$M142,""))),"")</f>
        <v/>
      </c>
      <c r="CI142" s="413"/>
      <c r="CJ142" s="92"/>
      <c r="CK142" s="412"/>
      <c r="CL142" s="345" t="str">
        <f>IF(AND(CL$2=2,ISNUMBER($M142),SUMIFS(142:142,$2:$2,3)&lt;&gt;1,SUMIFS(142:142,$2:$2,3)&lt;&gt;0),"Row does not total to 100%",IF(SUMIFS(142:142,$2:$2,4)&gt;$M142,"Row total is too high",""))</f>
        <v/>
      </c>
      <c r="CM142" s="853"/>
      <c r="CN142" s="958" t="str">
        <f>IF(CN$2=4,IF(SUMIFS(142:142,$2:$2,3)&lt;&gt;0,IFERROR(CM142*$M142,""),IF($M$78="Yes",IFERROR($M142*CK$72,""),IFERROR(CM142*$M142,""))),"")</f>
        <v/>
      </c>
      <c r="CO142" s="413"/>
      <c r="CP142" s="92"/>
      <c r="CQ142" s="412"/>
      <c r="CR142" s="345" t="str">
        <f>IF(AND(CR$2=2,ISNUMBER($M142),SUMIFS(142:142,$2:$2,3)&lt;&gt;1,SUMIFS(142:142,$2:$2,3)&lt;&gt;0),"Row does not total to 100%",IF(SUMIFS(142:142,$2:$2,4)&gt;$M142,"Row total is too high",""))</f>
        <v/>
      </c>
      <c r="CS142" s="853"/>
      <c r="CT142" s="958" t="str">
        <f>IF(CT$2=4,IF(SUMIFS(142:142,$2:$2,3)&lt;&gt;0,IFERROR(CS142*$M142,""),IF($M$78="Yes",IFERROR($M142*CQ$72,""),IFERROR(CS142*$M142,""))),"")</f>
        <v/>
      </c>
      <c r="CU142" s="413"/>
      <c r="CV142" s="92"/>
      <c r="CW142" s="412"/>
      <c r="CX142" s="345" t="str">
        <f>IF(AND(CX$2=2,ISNUMBER($M142),SUMIFS(142:142,$2:$2,3)&lt;&gt;1,SUMIFS(142:142,$2:$2,3)&lt;&gt;0),"Row does not total to 100%",IF(SUMIFS(142:142,$2:$2,4)&gt;$M142,"Row total is too high",""))</f>
        <v/>
      </c>
      <c r="CY142" s="853"/>
      <c r="CZ142" s="958" t="str">
        <f>IF(CZ$2=4,IF(SUMIFS(142:142,$2:$2,3)&lt;&gt;0,IFERROR(CY142*$M142,""),IF($M$78="Yes",IFERROR($M142*CW$72,""),IFERROR(CY142*$M142,""))),"")</f>
        <v/>
      </c>
      <c r="DA142" s="413"/>
      <c r="DB142" s="92"/>
      <c r="DC142" s="412"/>
      <c r="DD142" s="345" t="str">
        <f>IF(AND(DD$2=2,ISNUMBER($M142),SUMIFS(142:142,$2:$2,3)&lt;&gt;1,SUMIFS(142:142,$2:$2,3)&lt;&gt;0),"Row does not total to 100%",IF(SUMIFS(142:142,$2:$2,4)&gt;$M142,"Row total is too high",""))</f>
        <v/>
      </c>
      <c r="DE142" s="853"/>
      <c r="DF142" s="958" t="str">
        <f>IF(DF$2=4,IF(SUMIFS(142:142,$2:$2,3)&lt;&gt;0,IFERROR(DE142*$M142,""),IF($M$78="Yes",IFERROR($M142*DC$72,""),IFERROR(DE142*$M142,""))),"")</f>
        <v/>
      </c>
      <c r="DG142" s="413"/>
      <c r="DH142" s="92"/>
      <c r="DI142" s="412"/>
      <c r="DJ142" s="345" t="str">
        <f>IF(AND(DJ$2=2,ISNUMBER($M142),SUMIFS(142:142,$2:$2,3)&lt;&gt;1,SUMIFS(142:142,$2:$2,3)&lt;&gt;0),"Row does not total to 100%",IF(SUMIFS(142:142,$2:$2,4)&gt;$M142,"Row total is too high",""))</f>
        <v/>
      </c>
      <c r="DK142" s="853"/>
      <c r="DL142" s="958" t="str">
        <f>IF(DL$2=4,IF(SUMIFS(142:142,$2:$2,3)&lt;&gt;0,IFERROR(DK142*$M142,""),IF($M$78="Yes",IFERROR($M142*DI$72,""),IFERROR(DK142*$M142,""))),"")</f>
        <v/>
      </c>
      <c r="DM142" s="413"/>
      <c r="DN142" s="92"/>
      <c r="DO142" s="412"/>
      <c r="DP142" s="345" t="str">
        <f>IF(AND(DP$2=2,ISNUMBER($M142),SUMIFS(142:142,$2:$2,3)&lt;&gt;1,SUMIFS(142:142,$2:$2,3)&lt;&gt;0),"Row does not total to 100%",IF(SUMIFS(142:142,$2:$2,4)&gt;$M142,"Row total is too high",""))</f>
        <v/>
      </c>
      <c r="DQ142" s="853"/>
      <c r="DR142" s="958" t="str">
        <f>IF(DR$2=4,IF(SUMIFS(142:142,$2:$2,3)&lt;&gt;0,IFERROR(DQ142*$M142,""),IF($M$78="Yes",IFERROR($M142*DO$72,""),IFERROR(DQ142*$M142,""))),"")</f>
        <v/>
      </c>
      <c r="DS142" s="413"/>
      <c r="DT142" s="92"/>
      <c r="DU142" s="412"/>
      <c r="DV142" s="345" t="str">
        <f>IF(AND(DV$2=2,ISNUMBER($M142),SUMIFS(142:142,$2:$2,3)&lt;&gt;1,SUMIFS(142:142,$2:$2,3)&lt;&gt;0),"Row does not total to 100%",IF(SUMIFS(142:142,$2:$2,4)&gt;$M142,"Row total is too high",""))</f>
        <v/>
      </c>
      <c r="DW142" s="853"/>
      <c r="DX142" s="958" t="str">
        <f>IF(DX$2=4,IF(SUMIFS(142:142,$2:$2,3)&lt;&gt;0,IFERROR(DW142*$M142,""),IF($M$78="Yes",IFERROR($M142*DU$72,""),IFERROR(DW142*$M142,""))),"")</f>
        <v/>
      </c>
      <c r="DY142" s="413"/>
      <c r="DZ142" s="92"/>
      <c r="EA142" s="412"/>
      <c r="EB142" s="345" t="str">
        <f>IF(AND(EB$2=2,ISNUMBER($M142),SUMIFS(142:142,$2:$2,3)&lt;&gt;1,SUMIFS(142:142,$2:$2,3)&lt;&gt;0),"Row does not total to 100%",IF(SUMIFS(142:142,$2:$2,4)&gt;$M142,"Row total is too high",""))</f>
        <v/>
      </c>
      <c r="EC142" s="853"/>
      <c r="ED142" s="958" t="str">
        <f>IF(ED$2=4,IF(SUMIFS(142:142,$2:$2,3)&lt;&gt;0,IFERROR(EC142*$M142,""),IF($M$78="Yes",IFERROR($M142*EA$72,""),IFERROR(EC142*$M142,""))),"")</f>
        <v/>
      </c>
      <c r="EE142" s="413"/>
      <c r="EF142" s="92"/>
      <c r="EG142" s="412"/>
      <c r="EH142" s="345" t="str">
        <f>IF(AND(EH$2=2,ISNUMBER($M142),SUMIFS(142:142,$2:$2,3)&lt;&gt;1,SUMIFS(142:142,$2:$2,3)&lt;&gt;0),"Row does not total to 100%",IF(SUMIFS(142:142,$2:$2,4)&gt;$M142,"Row total is too high",""))</f>
        <v/>
      </c>
      <c r="EI142" s="853"/>
      <c r="EJ142" s="958" t="str">
        <f>IF(EJ$2=4,IF(SUMIFS(142:142,$2:$2,3)&lt;&gt;0,IFERROR(EI142*$M142,""),IF($M$78="Yes",IFERROR($M142*EG$72,""),IFERROR(EI142*$M142,""))),"")</f>
        <v/>
      </c>
      <c r="EK142" s="413"/>
      <c r="EL142" s="92"/>
      <c r="EM142" s="412"/>
      <c r="EN142" s="345" t="str">
        <f>IF(AND(EN$2=2,ISNUMBER($M142),SUMIFS(142:142,$2:$2,3)&lt;&gt;1,SUMIFS(142:142,$2:$2,3)&lt;&gt;0),"Row does not total to 100%",IF(SUMIFS(142:142,$2:$2,4)&gt;$M142,"Row total is too high",""))</f>
        <v/>
      </c>
      <c r="EO142" s="853"/>
      <c r="EP142" s="958" t="str">
        <f>IF(EP$2=4,IF(SUMIFS(142:142,$2:$2,3)&lt;&gt;0,IFERROR(EO142*$M142,""),IF($M$78="Yes",IFERROR($M142*EM$72,""),IFERROR(EO142*$M142,""))),"")</f>
        <v/>
      </c>
      <c r="EQ142" s="413"/>
      <c r="ER142" s="92"/>
      <c r="ES142" s="412"/>
      <c r="ET142" s="345" t="str">
        <f>IF(AND(ET$2=2,ISNUMBER($M142),SUMIFS(142:142,$2:$2,3)&lt;&gt;1,SUMIFS(142:142,$2:$2,3)&lt;&gt;0),"Row does not total to 100%",IF(SUMIFS(142:142,$2:$2,4)&gt;$M142,"Row total is too high",""))</f>
        <v/>
      </c>
      <c r="EU142" s="853"/>
      <c r="EV142" s="958" t="str">
        <f>IF(EV$2=4,IF(SUMIFS(142:142,$2:$2,3)&lt;&gt;0,IFERROR(EU142*$M142,""),IF($M$78="Yes",IFERROR($M142*ES$72,""),IFERROR(EU142*$M142,""))),"")</f>
        <v/>
      </c>
      <c r="EW142" s="413"/>
      <c r="EX142" s="92"/>
      <c r="EY142" s="412"/>
      <c r="EZ142" s="345" t="str">
        <f>IF(AND(EZ$2=2,ISNUMBER($M142),SUMIFS(142:142,$2:$2,3)&lt;&gt;1,SUMIFS(142:142,$2:$2,3)&lt;&gt;0),"Row does not total to 100%",IF(SUMIFS(142:142,$2:$2,4)&gt;$M142,"Row total is too high",""))</f>
        <v/>
      </c>
      <c r="FA142" s="853"/>
      <c r="FB142" s="958" t="str">
        <f>IF(FB$2=4,IF(SUMIFS(142:142,$2:$2,3)&lt;&gt;0,IFERROR(FA142*$M142,""),IF($M$78="Yes",IFERROR($M142*EY$72,""),IFERROR(FA142*$M142,""))),"")</f>
        <v/>
      </c>
      <c r="FC142" s="413"/>
      <c r="FD142" s="92"/>
      <c r="FE142" s="412"/>
      <c r="FF142" s="345" t="str">
        <f>IF(AND(FF$2=2,ISNUMBER($M142),SUMIFS(142:142,$2:$2,3)&lt;&gt;1,SUMIFS(142:142,$2:$2,3)&lt;&gt;0),"Row does not total to 100%",IF(SUMIFS(142:142,$2:$2,4)&gt;$M142,"Row total is too high",""))</f>
        <v/>
      </c>
      <c r="FG142" s="853"/>
      <c r="FH142" s="958" t="str">
        <f>IF(FH$2=4,IF(SUMIFS(142:142,$2:$2,3)&lt;&gt;0,IFERROR(FG142*$M142,""),IF($M$78="Yes",IFERROR($M142*FE$72,""),IFERROR(FG142*$M142,""))),"")</f>
        <v/>
      </c>
      <c r="FI142" s="413"/>
      <c r="FJ142" s="92"/>
      <c r="FK142" s="412"/>
      <c r="FL142" s="345" t="str">
        <f>IF(AND(FL$2=2,ISNUMBER($M142),SUMIFS(142:142,$2:$2,3)&lt;&gt;1,SUMIFS(142:142,$2:$2,3)&lt;&gt;0),"Row does not total to 100%",IF(SUMIFS(142:142,$2:$2,4)&gt;$M142,"Row total is too high",""))</f>
        <v/>
      </c>
      <c r="FM142" s="853"/>
      <c r="FN142" s="958" t="str">
        <f>IF(FN$2=4,IF(SUMIFS(142:142,$2:$2,3)&lt;&gt;0,IFERROR(FM142*$M142,""),IF($M$78="Yes",IFERROR($M142*FK$72,""),IFERROR(FM142*$M142,""))),"")</f>
        <v/>
      </c>
      <c r="FO142" s="413"/>
      <c r="FP142" s="92"/>
      <c r="FQ142" s="412"/>
      <c r="FR142" s="345" t="str">
        <f>IF(AND(FR$2=2,ISNUMBER($M142),SUMIFS(142:142,$2:$2,3)&lt;&gt;1,SUMIFS(142:142,$2:$2,3)&lt;&gt;0),"Row does not total to 100%",IF(SUMIFS(142:142,$2:$2,4)&gt;$M142,"Row total is too high",""))</f>
        <v/>
      </c>
      <c r="FS142" s="853"/>
      <c r="FT142" s="958" t="str">
        <f>IF(FT$2=4,IF(SUMIFS(142:142,$2:$2,3)&lt;&gt;0,IFERROR(FS142*$M142,""),IF($M$78="Yes",IFERROR($M142*FQ$72,""),IFERROR(FS142*$M142,""))),"")</f>
        <v/>
      </c>
      <c r="FU142" s="413"/>
      <c r="FV142" s="92"/>
      <c r="FW142" s="412"/>
      <c r="FX142" s="345" t="str">
        <f>IF(AND(FX$2=2,ISNUMBER($M142),SUMIFS(142:142,$2:$2,3)&lt;&gt;1,SUMIFS(142:142,$2:$2,3)&lt;&gt;0),"Row does not total to 100%",IF(SUMIFS(142:142,$2:$2,4)&gt;$M142,"Row total is too high",""))</f>
        <v/>
      </c>
      <c r="FY142" s="853"/>
      <c r="FZ142" s="958" t="str">
        <f>IF(FZ$2=4,IF(SUMIFS(142:142,$2:$2,3)&lt;&gt;0,IFERROR(FY142*$M142,""),IF($M$78="Yes",IFERROR($M142*FW$72,""),IFERROR(FY142*$M142,""))),"")</f>
        <v/>
      </c>
      <c r="GA142" s="413"/>
      <c r="GB142" s="92"/>
      <c r="GC142" s="412"/>
      <c r="GD142" s="345" t="str">
        <f>IF(AND(GD$2=2,ISNUMBER($M142),SUMIFS(142:142,$2:$2,3)&lt;&gt;1,SUMIFS(142:142,$2:$2,3)&lt;&gt;0),"Row does not total to 100%",IF(SUMIFS(142:142,$2:$2,4)&gt;$M142,"Row total is too high",""))</f>
        <v/>
      </c>
      <c r="GE142" s="853"/>
      <c r="GF142" s="958" t="str">
        <f>IF(GF$2=4,IF(SUMIFS(142:142,$2:$2,3)&lt;&gt;0,IFERROR(GE142*$M142,""),IF($M$78="Yes",IFERROR($M142*GC$72,""),IFERROR(GE142*$M142,""))),"")</f>
        <v/>
      </c>
      <c r="GG142" s="413"/>
      <c r="GH142" s="92"/>
      <c r="GI142" s="412"/>
      <c r="GJ142" s="345" t="str">
        <f>IF(AND(GJ$2=2,ISNUMBER($M142),SUMIFS(142:142,$2:$2,3)&lt;&gt;1,SUMIFS(142:142,$2:$2,3)&lt;&gt;0),"Row does not total to 100%",IF(SUMIFS(142:142,$2:$2,4)&gt;$M142,"Row total is too high",""))</f>
        <v/>
      </c>
      <c r="GK142" s="853"/>
      <c r="GL142" s="958" t="str">
        <f>IF(GL$2=4,IF(SUMIFS(142:142,$2:$2,3)&lt;&gt;0,IFERROR(GK142*$M142,""),IF($M$78="Yes",IFERROR($M142*GI$72,""),IFERROR(GK142*$M142,""))),"")</f>
        <v/>
      </c>
      <c r="GM142" s="413"/>
      <c r="GN142" s="92"/>
      <c r="GO142" s="412"/>
      <c r="GP142" s="345" t="str">
        <f>IF(AND(GP$2=2,ISNUMBER($M142),SUMIFS(142:142,$2:$2,3)&lt;&gt;1,SUMIFS(142:142,$2:$2,3)&lt;&gt;0),"Row does not total to 100%",IF(SUMIFS(142:142,$2:$2,4)&gt;$M142,"Row total is too high",""))</f>
        <v/>
      </c>
      <c r="GQ142" s="853"/>
      <c r="GR142" s="958" t="str">
        <f>IF(GR$2=4,IF(SUMIFS(142:142,$2:$2,3)&lt;&gt;0,IFERROR(GQ142*$M142,""),IF($M$78="Yes",IFERROR($M142*GO$72,""),IFERROR(GQ142*$M142,""))),"")</f>
        <v/>
      </c>
      <c r="GS142" s="413"/>
      <c r="GT142" s="92"/>
      <c r="GU142" s="412"/>
      <c r="GV142" s="345" t="str">
        <f>IF(AND(GV$2=2,ISNUMBER($M142),SUMIFS(142:142,$2:$2,3)&lt;&gt;1,SUMIFS(142:142,$2:$2,3)&lt;&gt;0),"Row does not total to 100%",IF(SUMIFS(142:142,$2:$2,4)&gt;$M142,"Row total is too high",""))</f>
        <v/>
      </c>
      <c r="GW142" s="853"/>
      <c r="GX142" s="958" t="str">
        <f>IF(GX$2=4,IF(SUMIFS(142:142,$2:$2,3)&lt;&gt;0,IFERROR(GW142*$M142,""),IF($M$78="Yes",IFERROR($M142*GU$72,""),IFERROR(GW142*$M142,""))),"")</f>
        <v/>
      </c>
      <c r="GY142" s="413"/>
      <c r="GZ142" s="92"/>
      <c r="HA142" s="412"/>
      <c r="HB142" s="345" t="str">
        <f>IF(AND(HB$2=2,ISNUMBER($M142),SUMIFS(142:142,$2:$2,3)&lt;&gt;1,SUMIFS(142:142,$2:$2,3)&lt;&gt;0),"Row does not total to 100%",IF(SUMIFS(142:142,$2:$2,4)&gt;$M142,"Row total is too high",""))</f>
        <v/>
      </c>
      <c r="HC142" s="853"/>
      <c r="HD142" s="958" t="str">
        <f>IF(HD$2=4,IF(SUMIFS(142:142,$2:$2,3)&lt;&gt;0,IFERROR(HC142*$M142,""),IF($M$78="Yes",IFERROR($M142*HA$72,""),IFERROR(HC142*$M142,""))),"")</f>
        <v/>
      </c>
      <c r="HE142" s="413"/>
      <c r="HF142" s="92"/>
      <c r="HG142" s="412"/>
      <c r="HH142" s="345" t="str">
        <f>IF(AND(HH$2=2,ISNUMBER($M142),SUMIFS(142:142,$2:$2,3)&lt;&gt;1,SUMIFS(142:142,$2:$2,3)&lt;&gt;0),"Row does not total to 100%",IF(SUMIFS(142:142,$2:$2,4)&gt;$M142,"Row total is too high",""))</f>
        <v/>
      </c>
      <c r="HI142" s="853"/>
      <c r="HJ142" s="958" t="str">
        <f>IF(HJ$2=4,IF(SUMIFS(142:142,$2:$2,3)&lt;&gt;0,IFERROR(HI142*$M142,""),IF($M$78="Yes",IFERROR($M142*HG$72,""),IFERROR(HI142*$M142,""))),"")</f>
        <v/>
      </c>
      <c r="HK142" s="413"/>
      <c r="HL142" s="92"/>
      <c r="HM142" s="412"/>
      <c r="HN142" s="345" t="str">
        <f>IF(AND(HN$2=2,ISNUMBER($M142),SUMIFS(142:142,$2:$2,3)&lt;&gt;1,SUMIFS(142:142,$2:$2,3)&lt;&gt;0),"Row does not total to 100%",IF(SUMIFS(142:142,$2:$2,4)&gt;$M142,"Row total is too high",""))</f>
        <v/>
      </c>
      <c r="HO142" s="853"/>
      <c r="HP142" s="958" t="str">
        <f>IF(HP$2=4,IF(SUMIFS(142:142,$2:$2,3)&lt;&gt;0,IFERROR(HO142*$M142,""),IF($M$78="Yes",IFERROR($M142*HM$72,""),IFERROR(HO142*$M142,""))),"")</f>
        <v/>
      </c>
      <c r="HQ142" s="413"/>
      <c r="HR142" s="92"/>
      <c r="HS142" s="412"/>
      <c r="HT142" s="345" t="str">
        <f>IF(AND(HT$2=2,ISNUMBER($M142),SUMIFS(142:142,$2:$2,3)&lt;&gt;1,SUMIFS(142:142,$2:$2,3)&lt;&gt;0),"Row does not total to 100%",IF(SUMIFS(142:142,$2:$2,4)&gt;$M142,"Row total is too high",""))</f>
        <v/>
      </c>
      <c r="HU142" s="853"/>
      <c r="HV142" s="958" t="str">
        <f>IF(HV$2=4,IF(SUMIFS(142:142,$2:$2,3)&lt;&gt;0,IFERROR(HU142*$M142,""),IF($M$78="Yes",IFERROR($M142*HS$72,""),IFERROR(HU142*$M142,""))),"")</f>
        <v/>
      </c>
      <c r="HW142" s="413"/>
      <c r="HX142" s="92"/>
      <c r="HY142" s="412"/>
      <c r="HZ142" s="345" t="str">
        <f>IF(AND(HZ$2=2,ISNUMBER($M142),SUMIFS(142:142,$2:$2,3)&lt;&gt;1,SUMIFS(142:142,$2:$2,3)&lt;&gt;0),"Row does not total to 100%",IF(SUMIFS(142:142,$2:$2,4)&gt;$M142,"Row total is too high",""))</f>
        <v/>
      </c>
      <c r="IA142" s="853"/>
      <c r="IB142" s="958" t="str">
        <f>IF(IB$2=4,IF(SUMIFS(142:142,$2:$2,3)&lt;&gt;0,IFERROR(IA142*$M142,""),IF($M$78="Yes",IFERROR($M142*HY$72,""),IFERROR(IA142*$M142,""))),"")</f>
        <v/>
      </c>
      <c r="IC142" s="413"/>
      <c r="ID142" s="92"/>
      <c r="IE142" s="412"/>
      <c r="IF142" s="345" t="str">
        <f>IF(AND(IF$2=2,ISNUMBER($M142),SUMIFS(142:142,$2:$2,3)&lt;&gt;1,SUMIFS(142:142,$2:$2,3)&lt;&gt;0),"Row does not total to 100%",IF(SUMIFS(142:142,$2:$2,4)&gt;$M142,"Row total is too high",""))</f>
        <v/>
      </c>
      <c r="IG142" s="853"/>
      <c r="IH142" s="958" t="str">
        <f>IF(IH$2=4,IF(SUMIFS(142:142,$2:$2,3)&lt;&gt;0,IFERROR(IG142*$M142,""),IF($M$78="Yes",IFERROR($M142*IE$72,""),IFERROR(IG142*$M142,""))),"")</f>
        <v/>
      </c>
      <c r="II142" s="413"/>
      <c r="IJ142" s="92"/>
      <c r="IK142" s="412"/>
      <c r="IL142" s="345" t="str">
        <f>IF(AND(IL$2=2,ISNUMBER($M142),SUMIFS(142:142,$2:$2,3)&lt;&gt;1,SUMIFS(142:142,$2:$2,3)&lt;&gt;0),"Row does not total to 100%",IF(SUMIFS(142:142,$2:$2,4)&gt;$M142,"Row total is too high",""))</f>
        <v/>
      </c>
      <c r="IM142" s="853"/>
      <c r="IN142" s="958" t="str">
        <f>IF(IN$2=4,IF(SUMIFS(142:142,$2:$2,3)&lt;&gt;0,IFERROR(IM142*$M142,""),IF($M$78="Yes",IFERROR($M142*IK$72,""),IFERROR(IM142*$M142,""))),"")</f>
        <v/>
      </c>
      <c r="IO142" s="413"/>
      <c r="IP142" s="92"/>
      <c r="IQ142" s="412"/>
      <c r="IR142" s="345" t="str">
        <f>IF(AND(IR$2=2,ISNUMBER($M142),SUMIFS(142:142,$2:$2,3)&lt;&gt;1,SUMIFS(142:142,$2:$2,3)&lt;&gt;0),"Row does not total to 100%",IF(SUMIFS(142:142,$2:$2,4)&gt;$M142,"Row total is too high",""))</f>
        <v/>
      </c>
      <c r="IS142" s="853"/>
      <c r="IT142" s="958" t="str">
        <f>IF(IT$2=4,IF(SUMIFS(142:142,$2:$2,3)&lt;&gt;0,IFERROR(IS142*$M142,""),IF($M$78="Yes",IFERROR($M142*IQ$72,""),IFERROR(IS142*$M142,""))),"")</f>
        <v/>
      </c>
      <c r="IU142" s="413"/>
      <c r="IV142" s="92"/>
      <c r="IW142" s="412"/>
      <c r="IX142" s="345" t="str">
        <f>IF(AND(IX$2=2,ISNUMBER($M142),SUMIFS(142:142,$2:$2,3)&lt;&gt;1,SUMIFS(142:142,$2:$2,3)&lt;&gt;0),"Row does not total to 100%",IF(SUMIFS(142:142,$2:$2,4)&gt;$M142,"Row total is too high",""))</f>
        <v/>
      </c>
      <c r="IY142" s="853"/>
      <c r="IZ142" s="958" t="str">
        <f>IF(IZ$2=4,IF(SUMIFS(142:142,$2:$2,3)&lt;&gt;0,IFERROR(IY142*$M142,""),IF($M$78="Yes",IFERROR($M142*IW$72,""),IFERROR(IY142*$M142,""))),"")</f>
        <v/>
      </c>
      <c r="JA142" s="413"/>
      <c r="JB142" s="92"/>
      <c r="JC142" s="412"/>
      <c r="JD142" s="345" t="str">
        <f>IF(AND(JD$2=2,ISNUMBER($M142),SUMIFS(142:142,$2:$2,3)&lt;&gt;1,SUMIFS(142:142,$2:$2,3)&lt;&gt;0),"Row does not total to 100%",IF(SUMIFS(142:142,$2:$2,4)&gt;$M142,"Row total is too high",""))</f>
        <v/>
      </c>
      <c r="JE142" s="853"/>
      <c r="JF142" s="958" t="str">
        <f>IF(JF$2=4,IF(SUMIFS(142:142,$2:$2,3)&lt;&gt;0,IFERROR(JE142*$M142,""),IF($M$78="Yes",IFERROR($M142*JC$72,""),IFERROR(JE142*$M142,""))),"")</f>
        <v/>
      </c>
      <c r="JG142" s="413"/>
      <c r="JH142" s="92"/>
      <c r="JI142" s="412"/>
      <c r="JJ142" s="414" t="str">
        <f>IF(AND(JJ$2=2,ISNUMBER($M142),SUMIFS(142:142,$2:$2,3)&lt;&gt;1,SUMIFS(142:142,$2:$2,3)&lt;&gt;0),"Row does not total to 100%",IF(SUMIFS(142:142,$2:$2,4)&gt;$M142,"Row total is too high",""))</f>
        <v/>
      </c>
      <c r="JK142" s="853"/>
      <c r="JL142" s="958" t="str">
        <f>IF(JL$2=4,IF(SUMIFS(142:142,$2:$2,3)&lt;&gt;0,IFERROR(JK142*$M142,""),IF($M$78="Yes",IFERROR($M142*JI$72,""),IFERROR(JK142*$M142,""))),"")</f>
        <v/>
      </c>
      <c r="JM142" s="415"/>
      <c r="JO142" s="412"/>
      <c r="JP142" s="414" t="str">
        <f>IF(AND(JP$2=2,ISNUMBER($M142),SUMIFS(142:142,$2:$2,3)&lt;&gt;1,SUMIFS(142:142,$2:$2,3)&lt;&gt;0),"Row does not total to 100%",IF(SUMIFS(142:142,$2:$2,4)&gt;$M142,"Row total is too high",""))</f>
        <v/>
      </c>
      <c r="JQ142" s="853"/>
      <c r="JR142" s="958" t="str">
        <f>IF(JR$2=4,IF(SUMIFS(142:142,$2:$2,3)&lt;&gt;0,IFERROR(JQ142*$M142,""),IF($M$78="Yes",IFERROR($M142*JO$72,""),IFERROR(JQ142*$M142,""))),"")</f>
        <v/>
      </c>
      <c r="JS142" s="415"/>
      <c r="JU142" s="412"/>
      <c r="JV142" s="414" t="str">
        <f>IF(AND(JV$2=2,ISNUMBER($M142),SUMIFS(142:142,$2:$2,3)&lt;&gt;1,SUMIFS(142:142,$2:$2,3)&lt;&gt;0),"Row does not total to 100%",IF(SUMIFS(142:142,$2:$2,4)&gt;$M142,"Row total is too high",""))</f>
        <v/>
      </c>
      <c r="JW142" s="853"/>
      <c r="JX142" s="958" t="str">
        <f>IF(JX$2=4,IF(SUMIFS(142:142,$2:$2,3)&lt;&gt;0,IFERROR(JW142*$M142,""),IF($M$78="Yes",IFERROR($M142*JU$72,""),IFERROR(JW142*$M142,""))),"")</f>
        <v/>
      </c>
      <c r="JY142" s="415"/>
      <c r="KA142" s="412"/>
      <c r="KB142" s="414" t="str">
        <f>IF(AND(KB$2=2,ISNUMBER($M142),SUMIFS(142:142,$2:$2,3)&lt;&gt;1,SUMIFS(142:142,$2:$2,3)&lt;&gt;0),"Row does not total to 100%",IF(SUMIFS(142:142,$2:$2,4)&gt;$M142,"Row total is too high",""))</f>
        <v/>
      </c>
      <c r="KC142" s="853"/>
      <c r="KD142" s="958" t="str">
        <f>IF(KD$2=4,IF(SUMIFS(142:142,$2:$2,3)&lt;&gt;0,IFERROR(KC142*$M142,""),IF($M$78="Yes",IFERROR($M142*KA$72,""),IFERROR(KC142*$M142,""))),"")</f>
        <v/>
      </c>
      <c r="KE142" s="415"/>
      <c r="KG142" s="412"/>
      <c r="KH142" s="414" t="str">
        <f>IF(AND(KH$2=2,ISNUMBER($M142),SUMIFS(142:142,$2:$2,3)&lt;&gt;1,SUMIFS(142:142,$2:$2,3)&lt;&gt;0),"Row does not total to 100%",IF(SUMIFS(142:142,$2:$2,4)&gt;$M142,"Row total is too high",""))</f>
        <v/>
      </c>
      <c r="KI142" s="853"/>
      <c r="KJ142" s="958" t="str">
        <f>IF(KJ$2=4,IF(SUMIFS(142:142,$2:$2,3)&lt;&gt;0,IFERROR(KI142*$M142,""),IF($M$78="Yes",IFERROR($M142*KG$72,""),IFERROR(KI142*$M142,""))),"")</f>
        <v/>
      </c>
      <c r="KK142" s="415"/>
      <c r="KM142" s="412"/>
      <c r="KN142" s="414" t="str">
        <f>IF(AND(KN$2=2,ISNUMBER($M142),SUMIFS(142:142,$2:$2,3)&lt;&gt;1,SUMIFS(142:142,$2:$2,3)&lt;&gt;0),"Row does not total to 100%",IF(SUMIFS(142:142,$2:$2,4)&gt;$M142,"Row total is too high",""))</f>
        <v/>
      </c>
      <c r="KO142" s="853"/>
      <c r="KP142" s="958" t="str">
        <f>IF(KP$2=4,IF(SUMIFS(142:142,$2:$2,3)&lt;&gt;0,IFERROR(KO142*$M142,""),IF($M$78="Yes",IFERROR($M142*KM$72,""),IFERROR(KO142*$M142,""))),"")</f>
        <v/>
      </c>
      <c r="KQ142" s="415"/>
      <c r="KS142" s="412"/>
      <c r="KT142" s="414" t="str">
        <f>IF(AND(KT$2=2,ISNUMBER($M142),SUMIFS(142:142,$2:$2,3)&lt;&gt;1,SUMIFS(142:142,$2:$2,3)&lt;&gt;0),"Row does not total to 100%",IF(SUMIFS(142:142,$2:$2,4)&gt;$M142,"Row total is too high",""))</f>
        <v/>
      </c>
      <c r="KU142" s="853"/>
      <c r="KV142" s="958" t="str">
        <f>IF(KV$2=4,IF(SUMIFS(142:142,$2:$2,3)&lt;&gt;0,IFERROR(KU142*$M142,""),IF($M$78="Yes",IFERROR($M142*KS$72,""),IFERROR(KU142*$M142,""))),"")</f>
        <v/>
      </c>
      <c r="KW142" s="415"/>
      <c r="KY142" s="412"/>
      <c r="KZ142" s="414" t="str">
        <f>IF(AND(KZ$2=2,ISNUMBER($M142),SUMIFS(142:142,$2:$2,3)&lt;&gt;1,SUMIFS(142:142,$2:$2,3)&lt;&gt;0),"Row does not total to 100%",IF(SUMIFS(142:142,$2:$2,4)&gt;$M142,"Row total is too high",""))</f>
        <v/>
      </c>
      <c r="LA142" s="853"/>
      <c r="LB142" s="958" t="str">
        <f>IF(LB$2=4,IF(SUMIFS(142:142,$2:$2,3)&lt;&gt;0,IFERROR(LA142*$M142,""),IF($M$78="Yes",IFERROR($M142*KY$72,""),IFERROR(LA142*$M142,""))),"")</f>
        <v/>
      </c>
      <c r="LC142" s="415"/>
    </row>
    <row r="143" spans="1:315" s="82" customFormat="1" x14ac:dyDescent="0.2">
      <c r="A143" s="62"/>
      <c r="B143" s="62"/>
      <c r="C143" s="62"/>
      <c r="D143" s="62"/>
      <c r="E143" s="62"/>
      <c r="F143" s="62" t="s">
        <v>76</v>
      </c>
      <c r="G143" s="114"/>
      <c r="I143" s="404" t="s">
        <v>49</v>
      </c>
      <c r="J143" s="404"/>
      <c r="K143" s="405"/>
      <c r="L143" s="405"/>
      <c r="M143" s="942">
        <f>M140-M141-M142</f>
        <v>10672.85</v>
      </c>
      <c r="N143" s="356"/>
      <c r="O143" s="357"/>
      <c r="P143" s="378"/>
      <c r="Q143" s="397"/>
      <c r="R143" s="373"/>
      <c r="S143" s="397"/>
      <c r="T143" s="949">
        <f>IF(T$2=4,T140-T141-T142,"")</f>
        <v>4860</v>
      </c>
      <c r="U143" s="382"/>
      <c r="V143" s="378"/>
      <c r="W143" s="397"/>
      <c r="X143" s="397"/>
      <c r="Y143" s="397"/>
      <c r="Z143" s="949">
        <f>IF(Z$2=4,Z140-Z141-Z142,"")</f>
        <v>1637.05</v>
      </c>
      <c r="AA143" s="382"/>
      <c r="AB143" s="378"/>
      <c r="AC143" s="397"/>
      <c r="AD143" s="397"/>
      <c r="AE143" s="397"/>
      <c r="AF143" s="949">
        <f>IF(AF$2=4,AF140-AF141-AF142,"")</f>
        <v>4175.8</v>
      </c>
      <c r="AG143" s="382"/>
      <c r="AH143" s="378"/>
      <c r="AI143" s="397"/>
      <c r="AJ143" s="397"/>
      <c r="AK143" s="397"/>
      <c r="AL143" s="949" t="str">
        <f t="shared" ref="AL143" si="4970">IF(AL$2=4,AL140-AL141-AL142,"")</f>
        <v/>
      </c>
      <c r="AM143" s="382"/>
      <c r="AN143" s="378"/>
      <c r="AO143" s="397"/>
      <c r="AP143" s="397"/>
      <c r="AQ143" s="397"/>
      <c r="AR143" s="949" t="str">
        <f t="shared" ref="AR143:CZ143" si="4971">IF(AR$2=4,AR140-AR141-AR142,"")</f>
        <v/>
      </c>
      <c r="AS143" s="382"/>
      <c r="AT143" s="378"/>
      <c r="AU143" s="397"/>
      <c r="AV143" s="397"/>
      <c r="AW143" s="397"/>
      <c r="AX143" s="949" t="str">
        <f t="shared" si="4971"/>
        <v/>
      </c>
      <c r="AY143" s="382"/>
      <c r="AZ143" s="378"/>
      <c r="BA143" s="397"/>
      <c r="BB143" s="397"/>
      <c r="BC143" s="397"/>
      <c r="BD143" s="949" t="str">
        <f t="shared" si="4971"/>
        <v/>
      </c>
      <c r="BE143" s="382"/>
      <c r="BF143" s="378"/>
      <c r="BG143" s="397"/>
      <c r="BH143" s="397"/>
      <c r="BI143" s="397"/>
      <c r="BJ143" s="949" t="str">
        <f t="shared" si="4971"/>
        <v/>
      </c>
      <c r="BK143" s="382"/>
      <c r="BL143" s="378"/>
      <c r="BM143" s="397"/>
      <c r="BN143" s="397"/>
      <c r="BO143" s="397"/>
      <c r="BP143" s="949" t="str">
        <f t="shared" si="4971"/>
        <v/>
      </c>
      <c r="BQ143" s="382"/>
      <c r="BR143" s="378"/>
      <c r="BS143" s="397"/>
      <c r="BT143" s="397"/>
      <c r="BU143" s="397"/>
      <c r="BV143" s="949" t="str">
        <f t="shared" si="4971"/>
        <v/>
      </c>
      <c r="BW143" s="382"/>
      <c r="BX143" s="83"/>
      <c r="CB143" s="957" t="str">
        <f t="shared" si="4971"/>
        <v/>
      </c>
      <c r="CC143" s="352"/>
      <c r="CD143" s="83"/>
      <c r="CH143" s="957" t="str">
        <f t="shared" si="4971"/>
        <v/>
      </c>
      <c r="CI143" s="352"/>
      <c r="CJ143" s="83"/>
      <c r="CN143" s="957" t="str">
        <f t="shared" si="4971"/>
        <v/>
      </c>
      <c r="CO143" s="352"/>
      <c r="CP143" s="83"/>
      <c r="CT143" s="957" t="str">
        <f t="shared" si="4971"/>
        <v/>
      </c>
      <c r="CU143" s="352"/>
      <c r="CV143" s="83"/>
      <c r="CZ143" s="957" t="str">
        <f t="shared" si="4971"/>
        <v/>
      </c>
      <c r="DA143" s="352"/>
      <c r="DB143" s="83"/>
      <c r="DF143" s="957" t="str">
        <f t="shared" ref="DF143:FN143" si="4972">IF(DF$2=4,DF140-DF141-DF142,"")</f>
        <v/>
      </c>
      <c r="DG143" s="352"/>
      <c r="DH143" s="83"/>
      <c r="DL143" s="957" t="str">
        <f t="shared" si="4972"/>
        <v/>
      </c>
      <c r="DM143" s="352"/>
      <c r="DN143" s="83"/>
      <c r="DR143" s="957" t="str">
        <f t="shared" si="4972"/>
        <v/>
      </c>
      <c r="DS143" s="352"/>
      <c r="DT143" s="83"/>
      <c r="DX143" s="957" t="str">
        <f t="shared" si="4972"/>
        <v/>
      </c>
      <c r="DY143" s="352"/>
      <c r="DZ143" s="83"/>
      <c r="ED143" s="957" t="str">
        <f t="shared" si="4972"/>
        <v/>
      </c>
      <c r="EE143" s="352"/>
      <c r="EF143" s="83"/>
      <c r="EJ143" s="957" t="str">
        <f t="shared" si="4972"/>
        <v/>
      </c>
      <c r="EK143" s="352"/>
      <c r="EL143" s="83"/>
      <c r="EP143" s="957" t="str">
        <f t="shared" si="4972"/>
        <v/>
      </c>
      <c r="EQ143" s="352"/>
      <c r="ER143" s="83"/>
      <c r="EV143" s="957" t="str">
        <f t="shared" si="4972"/>
        <v/>
      </c>
      <c r="EW143" s="352"/>
      <c r="EX143" s="83"/>
      <c r="FB143" s="957" t="str">
        <f t="shared" si="4972"/>
        <v/>
      </c>
      <c r="FC143" s="352"/>
      <c r="FD143" s="83"/>
      <c r="FH143" s="957" t="str">
        <f t="shared" si="4972"/>
        <v/>
      </c>
      <c r="FI143" s="352"/>
      <c r="FJ143" s="83"/>
      <c r="FN143" s="957" t="str">
        <f t="shared" si="4972"/>
        <v/>
      </c>
      <c r="FO143" s="352"/>
      <c r="FP143" s="83"/>
      <c r="FT143" s="957" t="str">
        <f t="shared" ref="FT143:IB143" si="4973">IF(FT$2=4,FT140-FT141-FT142,"")</f>
        <v/>
      </c>
      <c r="FU143" s="352"/>
      <c r="FV143" s="83"/>
      <c r="FZ143" s="957" t="str">
        <f t="shared" si="4973"/>
        <v/>
      </c>
      <c r="GA143" s="352"/>
      <c r="GB143" s="83"/>
      <c r="GF143" s="957" t="str">
        <f t="shared" si="4973"/>
        <v/>
      </c>
      <c r="GG143" s="352"/>
      <c r="GH143" s="83"/>
      <c r="GL143" s="957" t="str">
        <f t="shared" si="4973"/>
        <v/>
      </c>
      <c r="GM143" s="352"/>
      <c r="GN143" s="83"/>
      <c r="GR143" s="957" t="str">
        <f t="shared" si="4973"/>
        <v/>
      </c>
      <c r="GS143" s="352"/>
      <c r="GT143" s="83"/>
      <c r="GX143" s="957" t="str">
        <f t="shared" si="4973"/>
        <v/>
      </c>
      <c r="GY143" s="352"/>
      <c r="GZ143" s="83"/>
      <c r="HD143" s="957" t="str">
        <f t="shared" si="4973"/>
        <v/>
      </c>
      <c r="HE143" s="352"/>
      <c r="HF143" s="83"/>
      <c r="HJ143" s="957" t="str">
        <f t="shared" si="4973"/>
        <v/>
      </c>
      <c r="HK143" s="352"/>
      <c r="HL143" s="83"/>
      <c r="HP143" s="957" t="str">
        <f t="shared" si="4973"/>
        <v/>
      </c>
      <c r="HQ143" s="352"/>
      <c r="HR143" s="83"/>
      <c r="HV143" s="957" t="str">
        <f t="shared" si="4973"/>
        <v/>
      </c>
      <c r="HW143" s="352"/>
      <c r="HX143" s="83"/>
      <c r="IB143" s="957" t="str">
        <f t="shared" si="4973"/>
        <v/>
      </c>
      <c r="IC143" s="352"/>
      <c r="ID143" s="83"/>
      <c r="IH143" s="957" t="str">
        <f t="shared" ref="IH143:KP143" si="4974">IF(IH$2=4,IH140-IH141-IH142,"")</f>
        <v/>
      </c>
      <c r="II143" s="352"/>
      <c r="IJ143" s="83"/>
      <c r="IN143" s="957" t="str">
        <f t="shared" si="4974"/>
        <v/>
      </c>
      <c r="IO143" s="352"/>
      <c r="IP143" s="83"/>
      <c r="IT143" s="957" t="str">
        <f t="shared" si="4974"/>
        <v/>
      </c>
      <c r="IU143" s="352"/>
      <c r="IV143" s="83"/>
      <c r="IZ143" s="957" t="str">
        <f t="shared" si="4974"/>
        <v/>
      </c>
      <c r="JA143" s="352"/>
      <c r="JB143" s="83"/>
      <c r="JF143" s="957" t="str">
        <f t="shared" si="4974"/>
        <v/>
      </c>
      <c r="JG143" s="352"/>
      <c r="JH143" s="83"/>
      <c r="JL143" s="957" t="str">
        <f t="shared" si="4974"/>
        <v/>
      </c>
      <c r="JM143" s="352"/>
      <c r="JR143" s="957" t="str">
        <f t="shared" si="4974"/>
        <v/>
      </c>
      <c r="JS143" s="352"/>
      <c r="JX143" s="957" t="str">
        <f t="shared" si="4974"/>
        <v/>
      </c>
      <c r="JY143" s="352"/>
      <c r="KD143" s="957" t="str">
        <f t="shared" si="4974"/>
        <v/>
      </c>
      <c r="KE143" s="352"/>
      <c r="KJ143" s="957" t="str">
        <f t="shared" si="4974"/>
        <v/>
      </c>
      <c r="KK143" s="352"/>
      <c r="KP143" s="957" t="str">
        <f t="shared" si="4974"/>
        <v/>
      </c>
      <c r="KQ143" s="352"/>
      <c r="KV143" s="957" t="str">
        <f t="shared" ref="KV143:LB143" si="4975">IF(KV$2=4,KV140-KV141-KV142,"")</f>
        <v/>
      </c>
      <c r="KW143" s="352"/>
      <c r="LB143" s="957" t="str">
        <f t="shared" si="4975"/>
        <v/>
      </c>
      <c r="LC143" s="352"/>
    </row>
    <row r="144" spans="1:315" s="82" customFormat="1" ht="4.5" customHeight="1" x14ac:dyDescent="0.2">
      <c r="A144" s="62"/>
      <c r="B144" s="62"/>
      <c r="C144" s="62"/>
      <c r="D144" s="62"/>
      <c r="E144" s="62"/>
      <c r="F144" s="62" t="s">
        <v>77</v>
      </c>
      <c r="G144" s="114"/>
      <c r="I144" s="397"/>
      <c r="J144" s="397"/>
      <c r="K144" s="418"/>
      <c r="L144" s="418"/>
      <c r="M144" s="357"/>
      <c r="N144" s="356"/>
      <c r="O144" s="357"/>
      <c r="P144" s="378"/>
      <c r="Q144" s="397"/>
      <c r="R144" s="373"/>
      <c r="S144" s="397"/>
      <c r="T144" s="399"/>
      <c r="U144" s="382"/>
      <c r="V144" s="378"/>
      <c r="W144" s="397"/>
      <c r="X144" s="397"/>
      <c r="Y144" s="397"/>
      <c r="Z144" s="399"/>
      <c r="AA144" s="382"/>
      <c r="AB144" s="378"/>
      <c r="AC144" s="397"/>
      <c r="AD144" s="397"/>
      <c r="AE144" s="397"/>
      <c r="AF144" s="399"/>
      <c r="AG144" s="382"/>
      <c r="AH144" s="378"/>
      <c r="AI144" s="397"/>
      <c r="AJ144" s="397"/>
      <c r="AK144" s="397"/>
      <c r="AL144" s="399"/>
      <c r="AM144" s="382"/>
      <c r="AN144" s="378"/>
      <c r="AO144" s="397"/>
      <c r="AP144" s="397"/>
      <c r="AQ144" s="397"/>
      <c r="AR144" s="399"/>
      <c r="AS144" s="382"/>
      <c r="AT144" s="378"/>
      <c r="AU144" s="397"/>
      <c r="AV144" s="397"/>
      <c r="AW144" s="397"/>
      <c r="AX144" s="399"/>
      <c r="AY144" s="382"/>
      <c r="AZ144" s="378"/>
      <c r="BA144" s="397"/>
      <c r="BB144" s="397"/>
      <c r="BC144" s="397"/>
      <c r="BD144" s="399"/>
      <c r="BE144" s="382"/>
      <c r="BF144" s="378"/>
      <c r="BG144" s="397"/>
      <c r="BH144" s="397"/>
      <c r="BI144" s="397"/>
      <c r="BJ144" s="399"/>
      <c r="BK144" s="382"/>
      <c r="BL144" s="378"/>
      <c r="BM144" s="397"/>
      <c r="BN144" s="397"/>
      <c r="BO144" s="397"/>
      <c r="BP144" s="399"/>
      <c r="BQ144" s="382"/>
      <c r="BR144" s="378"/>
      <c r="BS144" s="397"/>
      <c r="BT144" s="397"/>
      <c r="BU144" s="397"/>
      <c r="BV144" s="399"/>
      <c r="BW144" s="382"/>
      <c r="BX144" s="83"/>
      <c r="CB144" s="374"/>
      <c r="CC144" s="352"/>
      <c r="CD144" s="83"/>
      <c r="CH144" s="374"/>
      <c r="CI144" s="352"/>
      <c r="CJ144" s="83"/>
      <c r="CN144" s="374"/>
      <c r="CO144" s="352"/>
      <c r="CP144" s="83"/>
      <c r="CT144" s="374"/>
      <c r="CU144" s="352"/>
      <c r="CV144" s="83"/>
      <c r="CZ144" s="374"/>
      <c r="DA144" s="352"/>
      <c r="DB144" s="83"/>
      <c r="DF144" s="374"/>
      <c r="DG144" s="352"/>
      <c r="DH144" s="83"/>
      <c r="DL144" s="374"/>
      <c r="DM144" s="352"/>
      <c r="DN144" s="83"/>
      <c r="DR144" s="374"/>
      <c r="DS144" s="352"/>
      <c r="DT144" s="83"/>
      <c r="DX144" s="374"/>
      <c r="DY144" s="352"/>
      <c r="DZ144" s="83"/>
      <c r="ED144" s="374"/>
      <c r="EE144" s="352"/>
      <c r="EF144" s="83"/>
      <c r="EJ144" s="374"/>
      <c r="EK144" s="352"/>
      <c r="EL144" s="83"/>
      <c r="EP144" s="374"/>
      <c r="EQ144" s="352"/>
      <c r="ER144" s="83"/>
      <c r="EV144" s="374"/>
      <c r="EW144" s="352"/>
      <c r="EX144" s="83"/>
      <c r="FB144" s="374"/>
      <c r="FC144" s="352"/>
      <c r="FD144" s="83"/>
      <c r="FH144" s="374"/>
      <c r="FI144" s="352"/>
      <c r="FJ144" s="83"/>
      <c r="FN144" s="374"/>
      <c r="FO144" s="352"/>
      <c r="FP144" s="83"/>
      <c r="FT144" s="374"/>
      <c r="FU144" s="352"/>
      <c r="FV144" s="83"/>
      <c r="FZ144" s="374"/>
      <c r="GA144" s="352"/>
      <c r="GB144" s="83"/>
      <c r="GF144" s="374"/>
      <c r="GG144" s="352"/>
      <c r="GH144" s="83"/>
      <c r="GL144" s="374"/>
      <c r="GM144" s="352"/>
      <c r="GN144" s="83"/>
      <c r="GR144" s="374"/>
      <c r="GS144" s="352"/>
      <c r="GT144" s="83"/>
      <c r="GX144" s="374"/>
      <c r="GY144" s="352"/>
      <c r="GZ144" s="83"/>
      <c r="HD144" s="374"/>
      <c r="HE144" s="352"/>
      <c r="HF144" s="83"/>
      <c r="HJ144" s="374"/>
      <c r="HK144" s="352"/>
      <c r="HL144" s="83"/>
      <c r="HP144" s="374"/>
      <c r="HQ144" s="352"/>
      <c r="HR144" s="83"/>
      <c r="HV144" s="374"/>
      <c r="HW144" s="352"/>
      <c r="HX144" s="83"/>
      <c r="IB144" s="374"/>
      <c r="IC144" s="352"/>
      <c r="ID144" s="83"/>
      <c r="IH144" s="374"/>
      <c r="II144" s="352"/>
      <c r="IJ144" s="83"/>
      <c r="IN144" s="374"/>
      <c r="IO144" s="352"/>
      <c r="IP144" s="83"/>
      <c r="IT144" s="374"/>
      <c r="IU144" s="352"/>
      <c r="IV144" s="83"/>
      <c r="IZ144" s="374"/>
      <c r="JA144" s="352"/>
      <c r="JB144" s="83"/>
      <c r="JF144" s="374"/>
      <c r="JG144" s="352"/>
      <c r="JH144" s="83"/>
      <c r="JL144" s="374"/>
      <c r="JM144" s="352"/>
      <c r="JR144" s="374"/>
      <c r="JS144" s="352"/>
      <c r="JX144" s="374"/>
      <c r="JY144" s="352"/>
      <c r="KD144" s="374"/>
      <c r="KE144" s="352"/>
      <c r="KJ144" s="374"/>
      <c r="KK144" s="352"/>
      <c r="KP144" s="374"/>
      <c r="KQ144" s="352"/>
      <c r="KV144" s="374"/>
      <c r="KW144" s="352"/>
      <c r="LB144" s="374"/>
      <c r="LC144" s="352"/>
    </row>
    <row r="145" spans="1:316" s="82" customFormat="1" x14ac:dyDescent="0.2">
      <c r="A145" s="62"/>
      <c r="B145" s="62"/>
      <c r="C145" s="62"/>
      <c r="D145" s="62"/>
      <c r="E145" s="62"/>
      <c r="F145" s="62" t="s">
        <v>77</v>
      </c>
      <c r="G145" s="114"/>
      <c r="I145" s="828" t="s">
        <v>241</v>
      </c>
      <c r="J145" s="397"/>
      <c r="K145" s="418"/>
      <c r="L145" s="1108" t="str">
        <f>IF(AND(L69="Step Complete",M143&gt;0,COUNTIF(R80:R142,"")=63,LEFT(I139,6)&lt;&gt;"Choose",ROUND(SUMIFS(143:143,2:2,4),0)=ROUND(M143,0)),"Step Complete","")</f>
        <v>Step Complete</v>
      </c>
      <c r="M145" s="1108"/>
      <c r="N145" s="356"/>
      <c r="O145" s="357"/>
      <c r="P145" s="378"/>
      <c r="Q145" s="397"/>
      <c r="R145" s="373"/>
      <c r="S145" s="397"/>
      <c r="T145" s="399"/>
      <c r="U145" s="382"/>
      <c r="V145" s="378"/>
      <c r="W145" s="397"/>
      <c r="X145" s="397"/>
      <c r="Y145" s="397"/>
      <c r="Z145" s="399"/>
      <c r="AA145" s="382"/>
      <c r="AB145" s="378"/>
      <c r="AC145" s="397"/>
      <c r="AD145" s="397"/>
      <c r="AE145" s="397"/>
      <c r="AF145" s="399"/>
      <c r="AG145" s="382"/>
      <c r="AH145" s="378"/>
      <c r="AI145" s="397"/>
      <c r="AJ145" s="397"/>
      <c r="AK145" s="397"/>
      <c r="AL145" s="399"/>
      <c r="AM145" s="382"/>
      <c r="AN145" s="378"/>
      <c r="AO145" s="397"/>
      <c r="AP145" s="397"/>
      <c r="AQ145" s="397"/>
      <c r="AR145" s="399"/>
      <c r="AS145" s="382"/>
      <c r="AT145" s="378"/>
      <c r="AU145" s="397"/>
      <c r="AV145" s="397"/>
      <c r="AW145" s="397"/>
      <c r="AX145" s="399"/>
      <c r="AY145" s="382"/>
      <c r="AZ145" s="378"/>
      <c r="BA145" s="397"/>
      <c r="BB145" s="397"/>
      <c r="BC145" s="397"/>
      <c r="BD145" s="399"/>
      <c r="BE145" s="382"/>
      <c r="BF145" s="378"/>
      <c r="BG145" s="397"/>
      <c r="BH145" s="397"/>
      <c r="BI145" s="397"/>
      <c r="BJ145" s="399"/>
      <c r="BK145" s="382"/>
      <c r="BL145" s="378"/>
      <c r="BM145" s="397"/>
      <c r="BN145" s="397"/>
      <c r="BO145" s="397"/>
      <c r="BP145" s="399"/>
      <c r="BQ145" s="382"/>
      <c r="BR145" s="378"/>
      <c r="BS145" s="397"/>
      <c r="BT145" s="397"/>
      <c r="BU145" s="397"/>
      <c r="BV145" s="399"/>
      <c r="BW145" s="382"/>
      <c r="BX145" s="83"/>
      <c r="CB145" s="374"/>
      <c r="CC145" s="352"/>
      <c r="CD145" s="83"/>
      <c r="CH145" s="374"/>
      <c r="CI145" s="352"/>
      <c r="CJ145" s="83"/>
      <c r="CN145" s="374"/>
      <c r="CO145" s="352"/>
      <c r="CP145" s="83"/>
      <c r="CT145" s="374"/>
      <c r="CU145" s="352"/>
      <c r="CV145" s="83"/>
      <c r="CZ145" s="374"/>
      <c r="DA145" s="352"/>
      <c r="DB145" s="83"/>
      <c r="DF145" s="374"/>
      <c r="DG145" s="352"/>
      <c r="DH145" s="83"/>
      <c r="DL145" s="374"/>
      <c r="DM145" s="352"/>
      <c r="DN145" s="83"/>
      <c r="DR145" s="374"/>
      <c r="DS145" s="352"/>
      <c r="DT145" s="83"/>
      <c r="DX145" s="374"/>
      <c r="DY145" s="352"/>
      <c r="DZ145" s="83"/>
      <c r="ED145" s="374"/>
      <c r="EE145" s="352"/>
      <c r="EF145" s="83"/>
      <c r="EJ145" s="374"/>
      <c r="EK145" s="352"/>
      <c r="EL145" s="83"/>
      <c r="EP145" s="374"/>
      <c r="EQ145" s="352"/>
      <c r="ER145" s="83"/>
      <c r="EV145" s="374"/>
      <c r="EW145" s="352"/>
      <c r="EX145" s="83"/>
      <c r="FB145" s="374"/>
      <c r="FC145" s="352"/>
      <c r="FD145" s="83"/>
      <c r="FH145" s="374"/>
      <c r="FI145" s="352"/>
      <c r="FJ145" s="83"/>
      <c r="FN145" s="374"/>
      <c r="FO145" s="352"/>
      <c r="FP145" s="83"/>
      <c r="FT145" s="374"/>
      <c r="FU145" s="352"/>
      <c r="FV145" s="83"/>
      <c r="FZ145" s="374"/>
      <c r="GA145" s="352"/>
      <c r="GB145" s="83"/>
      <c r="GF145" s="374"/>
      <c r="GG145" s="352"/>
      <c r="GH145" s="83"/>
      <c r="GL145" s="374"/>
      <c r="GM145" s="352"/>
      <c r="GN145" s="83"/>
      <c r="GR145" s="374"/>
      <c r="GS145" s="352"/>
      <c r="GT145" s="83"/>
      <c r="GX145" s="374"/>
      <c r="GY145" s="352"/>
      <c r="GZ145" s="83"/>
      <c r="HD145" s="374"/>
      <c r="HE145" s="352"/>
      <c r="HF145" s="83"/>
      <c r="HJ145" s="374"/>
      <c r="HK145" s="352"/>
      <c r="HL145" s="83"/>
      <c r="HP145" s="374"/>
      <c r="HQ145" s="352"/>
      <c r="HR145" s="83"/>
      <c r="HV145" s="374"/>
      <c r="HW145" s="352"/>
      <c r="HX145" s="83"/>
      <c r="IB145" s="374"/>
      <c r="IC145" s="352"/>
      <c r="ID145" s="83"/>
      <c r="IH145" s="374"/>
      <c r="II145" s="352"/>
      <c r="IJ145" s="83"/>
      <c r="IN145" s="374"/>
      <c r="IO145" s="352"/>
      <c r="IP145" s="83"/>
      <c r="IT145" s="374"/>
      <c r="IU145" s="352"/>
      <c r="IV145" s="83"/>
      <c r="IZ145" s="374"/>
      <c r="JA145" s="352"/>
      <c r="JB145" s="83"/>
      <c r="JF145" s="374"/>
      <c r="JG145" s="352"/>
      <c r="JH145" s="83"/>
      <c r="JL145" s="374"/>
      <c r="JM145" s="352"/>
      <c r="JR145" s="374"/>
      <c r="JS145" s="352"/>
      <c r="JX145" s="374"/>
      <c r="JY145" s="352"/>
      <c r="KD145" s="374"/>
      <c r="KE145" s="352"/>
      <c r="KJ145" s="374"/>
      <c r="KK145" s="352"/>
      <c r="KP145" s="374"/>
      <c r="KQ145" s="352"/>
      <c r="KV145" s="374"/>
      <c r="KW145" s="352"/>
      <c r="LB145" s="374"/>
      <c r="LC145" s="352"/>
    </row>
    <row r="146" spans="1:316" s="82" customFormat="1" ht="4.5" customHeight="1" x14ac:dyDescent="0.2">
      <c r="A146" s="62"/>
      <c r="B146" s="62"/>
      <c r="C146" s="62"/>
      <c r="D146" s="62"/>
      <c r="E146" s="62"/>
      <c r="F146" s="62" t="s">
        <v>74</v>
      </c>
      <c r="G146" s="217"/>
      <c r="H146" s="218"/>
      <c r="I146" s="419"/>
      <c r="J146" s="419"/>
      <c r="K146" s="420"/>
      <c r="L146" s="420"/>
      <c r="M146" s="421"/>
      <c r="N146" s="422"/>
      <c r="O146" s="423"/>
      <c r="P146" s="378"/>
      <c r="Q146" s="397"/>
      <c r="R146" s="397"/>
      <c r="S146" s="397"/>
      <c r="T146" s="399"/>
      <c r="U146" s="382"/>
      <c r="V146" s="378"/>
      <c r="W146" s="397"/>
      <c r="X146" s="397"/>
      <c r="Y146" s="397"/>
      <c r="Z146" s="399"/>
      <c r="AA146" s="382"/>
      <c r="AB146" s="378"/>
      <c r="AC146" s="397"/>
      <c r="AD146" s="397"/>
      <c r="AE146" s="397"/>
      <c r="AF146" s="399"/>
      <c r="AG146" s="382"/>
      <c r="AH146" s="378"/>
      <c r="AI146" s="397"/>
      <c r="AJ146" s="397"/>
      <c r="AK146" s="397"/>
      <c r="AL146" s="399"/>
      <c r="AM146" s="382"/>
      <c r="AN146" s="378"/>
      <c r="AO146" s="397"/>
      <c r="AP146" s="397"/>
      <c r="AQ146" s="397"/>
      <c r="AR146" s="399"/>
      <c r="AS146" s="382"/>
      <c r="AT146" s="378"/>
      <c r="AU146" s="397"/>
      <c r="AV146" s="397"/>
      <c r="AW146" s="397"/>
      <c r="AX146" s="399"/>
      <c r="AY146" s="382"/>
      <c r="AZ146" s="378"/>
      <c r="BA146" s="397"/>
      <c r="BB146" s="397"/>
      <c r="BC146" s="397"/>
      <c r="BD146" s="399"/>
      <c r="BE146" s="382"/>
      <c r="BF146" s="378"/>
      <c r="BG146" s="397"/>
      <c r="BH146" s="397"/>
      <c r="BI146" s="397"/>
      <c r="BJ146" s="399"/>
      <c r="BK146" s="382"/>
      <c r="BL146" s="378"/>
      <c r="BM146" s="397"/>
      <c r="BN146" s="397"/>
      <c r="BO146" s="397"/>
      <c r="BP146" s="399"/>
      <c r="BQ146" s="382"/>
      <c r="BR146" s="378"/>
      <c r="BS146" s="397"/>
      <c r="BT146" s="397"/>
      <c r="BU146" s="397"/>
      <c r="BV146" s="399"/>
      <c r="BW146" s="382"/>
      <c r="BX146" s="83"/>
      <c r="CB146" s="374"/>
      <c r="CC146" s="352"/>
      <c r="CD146" s="83"/>
      <c r="CH146" s="374"/>
      <c r="CI146" s="352"/>
      <c r="CJ146" s="83"/>
      <c r="CN146" s="374"/>
      <c r="CO146" s="352"/>
      <c r="CP146" s="83"/>
      <c r="CT146" s="374"/>
      <c r="CU146" s="352"/>
      <c r="CV146" s="83"/>
      <c r="CZ146" s="374"/>
      <c r="DA146" s="352"/>
      <c r="DB146" s="83"/>
      <c r="DF146" s="374"/>
      <c r="DG146" s="352"/>
      <c r="DH146" s="83"/>
      <c r="DL146" s="374"/>
      <c r="DM146" s="352"/>
      <c r="DN146" s="83"/>
      <c r="DR146" s="374"/>
      <c r="DS146" s="352"/>
      <c r="DT146" s="83"/>
      <c r="DX146" s="374"/>
      <c r="DY146" s="352"/>
      <c r="DZ146" s="83"/>
      <c r="ED146" s="374"/>
      <c r="EE146" s="352"/>
      <c r="EF146" s="83"/>
      <c r="EJ146" s="374"/>
      <c r="EK146" s="352"/>
      <c r="EL146" s="83"/>
      <c r="EP146" s="374"/>
      <c r="EQ146" s="352"/>
      <c r="ER146" s="83"/>
      <c r="EV146" s="374"/>
      <c r="EW146" s="352"/>
      <c r="EX146" s="83"/>
      <c r="FB146" s="374"/>
      <c r="FC146" s="352"/>
      <c r="FD146" s="83"/>
      <c r="FH146" s="374"/>
      <c r="FI146" s="352"/>
      <c r="FJ146" s="83"/>
      <c r="FN146" s="374"/>
      <c r="FO146" s="352"/>
      <c r="FP146" s="83"/>
      <c r="FT146" s="374"/>
      <c r="FU146" s="352"/>
      <c r="FV146" s="83"/>
      <c r="FZ146" s="374"/>
      <c r="GA146" s="352"/>
      <c r="GB146" s="83"/>
      <c r="GF146" s="374"/>
      <c r="GG146" s="352"/>
      <c r="GH146" s="83"/>
      <c r="GL146" s="374"/>
      <c r="GM146" s="352"/>
      <c r="GN146" s="83"/>
      <c r="GR146" s="374"/>
      <c r="GS146" s="352"/>
      <c r="GT146" s="83"/>
      <c r="GX146" s="374"/>
      <c r="GY146" s="352"/>
      <c r="GZ146" s="83"/>
      <c r="HD146" s="374"/>
      <c r="HE146" s="352"/>
      <c r="HF146" s="83"/>
      <c r="HJ146" s="374"/>
      <c r="HK146" s="352"/>
      <c r="HL146" s="83"/>
      <c r="HP146" s="374"/>
      <c r="HQ146" s="352"/>
      <c r="HR146" s="83"/>
      <c r="HV146" s="374"/>
      <c r="HW146" s="352"/>
      <c r="HX146" s="83"/>
      <c r="IB146" s="374"/>
      <c r="IC146" s="352"/>
      <c r="ID146" s="83"/>
      <c r="IH146" s="374"/>
      <c r="II146" s="352"/>
      <c r="IJ146" s="83"/>
      <c r="IN146" s="374"/>
      <c r="IO146" s="352"/>
      <c r="IP146" s="83"/>
      <c r="IT146" s="374"/>
      <c r="IU146" s="352"/>
      <c r="IV146" s="83"/>
      <c r="IZ146" s="374"/>
      <c r="JA146" s="352"/>
      <c r="JB146" s="83"/>
      <c r="JF146" s="374"/>
      <c r="JG146" s="352"/>
      <c r="JH146" s="83"/>
      <c r="JL146" s="374"/>
      <c r="JM146" s="352"/>
      <c r="JR146" s="374"/>
      <c r="JS146" s="352"/>
      <c r="JX146" s="374"/>
      <c r="JY146" s="352"/>
      <c r="KD146" s="374"/>
      <c r="KE146" s="352"/>
      <c r="KJ146" s="374"/>
      <c r="KK146" s="352"/>
      <c r="KP146" s="374"/>
      <c r="KQ146" s="352"/>
      <c r="KV146" s="374"/>
      <c r="KW146" s="352"/>
      <c r="LB146" s="374"/>
      <c r="LC146" s="352"/>
    </row>
    <row r="147" spans="1:316" x14ac:dyDescent="0.2">
      <c r="A147" s="62"/>
      <c r="B147" s="62"/>
      <c r="C147" s="62"/>
      <c r="D147" s="62"/>
      <c r="E147" s="62"/>
      <c r="F147" s="62"/>
      <c r="G147" s="223"/>
      <c r="Q147" s="71"/>
      <c r="R147" s="71"/>
      <c r="S147" s="71"/>
      <c r="T147" s="71"/>
      <c r="U147" s="74"/>
      <c r="W147" s="71"/>
      <c r="X147" s="71"/>
      <c r="Y147" s="71"/>
      <c r="Z147" s="71"/>
      <c r="AA147" s="74"/>
      <c r="AC147" s="71"/>
      <c r="AD147" s="71"/>
      <c r="AE147" s="71"/>
      <c r="AF147" s="71"/>
      <c r="AG147" s="74"/>
      <c r="AI147" s="71"/>
      <c r="AJ147" s="71"/>
      <c r="AK147" s="71"/>
      <c r="AL147" s="71"/>
      <c r="AM147" s="74"/>
    </row>
    <row r="148" spans="1:316" s="427" customFormat="1" ht="21.75" customHeight="1" x14ac:dyDescent="0.2">
      <c r="A148" s="85"/>
      <c r="B148" s="85"/>
      <c r="C148" s="85"/>
      <c r="D148" s="85"/>
      <c r="E148" s="85"/>
      <c r="F148" s="85" t="s">
        <v>73</v>
      </c>
      <c r="G148" s="86"/>
      <c r="H148" s="87"/>
      <c r="I148" s="923" t="s">
        <v>315</v>
      </c>
      <c r="J148" s="87" t="str">
        <f>IF(L145&lt;&gt;"Step Complete","Complete Step 7 first",Control!C6&amp;" Rate Selection")</f>
        <v>FY23 Rate Selection</v>
      </c>
      <c r="K148" s="89"/>
      <c r="L148" s="89"/>
      <c r="M148" s="88"/>
      <c r="N148" s="90"/>
      <c r="O148" s="91"/>
      <c r="P148" s="92"/>
      <c r="Q148" s="93"/>
      <c r="R148" s="93"/>
      <c r="S148" s="93"/>
      <c r="T148" s="93"/>
      <c r="U148" s="94"/>
      <c r="V148" s="92"/>
      <c r="W148" s="93"/>
      <c r="X148" s="93"/>
      <c r="Y148" s="93"/>
      <c r="Z148" s="93"/>
      <c r="AA148" s="94"/>
      <c r="AB148" s="92"/>
      <c r="AC148" s="93"/>
      <c r="AD148" s="93"/>
      <c r="AE148" s="93"/>
      <c r="AF148" s="93"/>
      <c r="AG148" s="94"/>
      <c r="AH148" s="92"/>
      <c r="AI148" s="93"/>
      <c r="AJ148" s="93"/>
      <c r="AK148" s="93"/>
      <c r="AL148" s="93"/>
      <c r="AM148" s="94"/>
      <c r="AN148" s="92"/>
      <c r="AO148" s="93"/>
      <c r="AP148" s="93"/>
      <c r="AQ148" s="93"/>
      <c r="AR148" s="93"/>
      <c r="AS148" s="94"/>
      <c r="AT148" s="92"/>
      <c r="AU148" s="93"/>
      <c r="AV148" s="93"/>
      <c r="AW148" s="93"/>
      <c r="AX148" s="93"/>
      <c r="AY148" s="94"/>
      <c r="AZ148" s="92"/>
      <c r="BA148" s="93"/>
      <c r="BB148" s="93"/>
      <c r="BC148" s="93"/>
      <c r="BD148" s="93"/>
      <c r="BE148" s="94"/>
      <c r="BF148" s="92"/>
      <c r="BG148" s="93"/>
      <c r="BH148" s="93"/>
      <c r="BI148" s="93"/>
      <c r="BJ148" s="93"/>
      <c r="BK148" s="94"/>
      <c r="BL148" s="92"/>
      <c r="BM148" s="93"/>
      <c r="BN148" s="93"/>
      <c r="BO148" s="93"/>
      <c r="BP148" s="93"/>
      <c r="BQ148" s="94"/>
      <c r="BR148" s="92"/>
      <c r="BS148" s="93"/>
      <c r="BT148" s="93"/>
      <c r="BU148" s="93"/>
      <c r="BV148" s="93"/>
      <c r="BW148" s="94"/>
      <c r="BX148" s="92"/>
      <c r="BY148" s="93"/>
      <c r="BZ148" s="93"/>
      <c r="CA148" s="93"/>
      <c r="CB148" s="93"/>
      <c r="CC148" s="94"/>
      <c r="CD148" s="92"/>
      <c r="CE148" s="93"/>
      <c r="CF148" s="93"/>
      <c r="CG148" s="93"/>
      <c r="CH148" s="93"/>
      <c r="CI148" s="94"/>
      <c r="CJ148" s="92"/>
      <c r="CK148" s="93"/>
      <c r="CL148" s="93"/>
      <c r="CM148" s="93"/>
      <c r="CN148" s="93"/>
      <c r="CO148" s="94"/>
      <c r="CP148" s="92"/>
      <c r="CQ148" s="93"/>
      <c r="CR148" s="93"/>
      <c r="CS148" s="93"/>
      <c r="CT148" s="93"/>
      <c r="CU148" s="94"/>
      <c r="CV148" s="92"/>
      <c r="CW148" s="93"/>
      <c r="CX148" s="93"/>
      <c r="CY148" s="93"/>
      <c r="CZ148" s="93"/>
      <c r="DA148" s="94"/>
      <c r="DB148" s="92"/>
      <c r="DC148" s="93"/>
      <c r="DD148" s="93"/>
      <c r="DE148" s="93"/>
      <c r="DF148" s="93"/>
      <c r="DG148" s="94"/>
      <c r="DH148" s="92"/>
      <c r="DI148" s="93"/>
      <c r="DJ148" s="93"/>
      <c r="DK148" s="93"/>
      <c r="DL148" s="93"/>
      <c r="DM148" s="94"/>
      <c r="DN148" s="92"/>
      <c r="DO148" s="93"/>
      <c r="DP148" s="93"/>
      <c r="DQ148" s="93"/>
      <c r="DR148" s="93"/>
      <c r="DS148" s="94"/>
      <c r="DT148" s="92"/>
      <c r="DU148" s="93"/>
      <c r="DV148" s="93"/>
      <c r="DW148" s="93"/>
      <c r="DX148" s="93"/>
      <c r="DY148" s="94"/>
      <c r="DZ148" s="92"/>
      <c r="EA148" s="95"/>
      <c r="EB148" s="95"/>
      <c r="EC148" s="95"/>
      <c r="ED148" s="95"/>
      <c r="EE148" s="94"/>
      <c r="EF148" s="92"/>
      <c r="EG148" s="424"/>
      <c r="EH148" s="424"/>
      <c r="EI148" s="424"/>
      <c r="EJ148" s="424"/>
      <c r="EK148" s="425"/>
      <c r="EL148" s="92"/>
      <c r="EM148" s="424"/>
      <c r="EN148" s="424"/>
      <c r="EO148" s="424"/>
      <c r="EP148" s="424"/>
      <c r="EQ148" s="425"/>
      <c r="ER148" s="92"/>
      <c r="ES148" s="424"/>
      <c r="ET148" s="424"/>
      <c r="EU148" s="424"/>
      <c r="EV148" s="424"/>
      <c r="EW148" s="425"/>
      <c r="EX148" s="92"/>
      <c r="EY148" s="424"/>
      <c r="EZ148" s="424"/>
      <c r="FA148" s="424"/>
      <c r="FB148" s="424"/>
      <c r="FC148" s="425"/>
      <c r="FD148" s="92"/>
      <c r="FE148" s="424"/>
      <c r="FF148" s="424"/>
      <c r="FG148" s="424"/>
      <c r="FH148" s="424"/>
      <c r="FI148" s="425"/>
      <c r="FJ148" s="92"/>
      <c r="FK148" s="424"/>
      <c r="FL148" s="424"/>
      <c r="FM148" s="424"/>
      <c r="FN148" s="424"/>
      <c r="FO148" s="425"/>
      <c r="FP148" s="92"/>
      <c r="FQ148" s="424"/>
      <c r="FR148" s="424"/>
      <c r="FS148" s="424"/>
      <c r="FT148" s="424"/>
      <c r="FU148" s="425"/>
      <c r="FV148" s="92"/>
      <c r="FW148" s="424"/>
      <c r="FX148" s="424"/>
      <c r="FY148" s="424"/>
      <c r="FZ148" s="424"/>
      <c r="GA148" s="425"/>
      <c r="GB148" s="92"/>
      <c r="GC148" s="424"/>
      <c r="GD148" s="424"/>
      <c r="GE148" s="424"/>
      <c r="GF148" s="424"/>
      <c r="GG148" s="425"/>
      <c r="GH148" s="92"/>
      <c r="GI148" s="424"/>
      <c r="GJ148" s="424"/>
      <c r="GK148" s="424"/>
      <c r="GL148" s="424"/>
      <c r="GM148" s="425"/>
      <c r="GN148" s="92"/>
      <c r="GO148" s="424"/>
      <c r="GP148" s="424"/>
      <c r="GQ148" s="424"/>
      <c r="GR148" s="424"/>
      <c r="GS148" s="425"/>
      <c r="GT148" s="92"/>
      <c r="GU148" s="424"/>
      <c r="GV148" s="424"/>
      <c r="GW148" s="424"/>
      <c r="GX148" s="424"/>
      <c r="GY148" s="425"/>
      <c r="GZ148" s="92"/>
      <c r="HA148" s="424"/>
      <c r="HB148" s="424"/>
      <c r="HC148" s="424"/>
      <c r="HD148" s="424"/>
      <c r="HE148" s="425"/>
      <c r="HF148" s="92"/>
      <c r="HG148" s="424"/>
      <c r="HH148" s="424"/>
      <c r="HI148" s="424"/>
      <c r="HJ148" s="424"/>
      <c r="HK148" s="425"/>
      <c r="HL148" s="92"/>
      <c r="HM148" s="424"/>
      <c r="HN148" s="424"/>
      <c r="HO148" s="424"/>
      <c r="HP148" s="424"/>
      <c r="HQ148" s="425"/>
      <c r="HR148" s="92"/>
      <c r="HS148" s="424"/>
      <c r="HT148" s="424"/>
      <c r="HU148" s="424"/>
      <c r="HV148" s="424"/>
      <c r="HW148" s="425"/>
      <c r="HX148" s="92"/>
      <c r="HY148" s="424"/>
      <c r="HZ148" s="424"/>
      <c r="IA148" s="424"/>
      <c r="IB148" s="424"/>
      <c r="IC148" s="425"/>
      <c r="ID148" s="92"/>
      <c r="IE148" s="424"/>
      <c r="IF148" s="424"/>
      <c r="IG148" s="424"/>
      <c r="IH148" s="424"/>
      <c r="II148" s="425"/>
      <c r="IJ148" s="92"/>
      <c r="IK148" s="424"/>
      <c r="IL148" s="424"/>
      <c r="IM148" s="424"/>
      <c r="IN148" s="424"/>
      <c r="IO148" s="425"/>
      <c r="IP148" s="92"/>
      <c r="IQ148" s="424"/>
      <c r="IR148" s="424"/>
      <c r="IS148" s="424"/>
      <c r="IT148" s="424"/>
      <c r="IU148" s="425"/>
      <c r="IV148" s="426"/>
      <c r="IW148" s="424"/>
      <c r="IX148" s="424"/>
      <c r="IY148" s="424"/>
      <c r="IZ148" s="424"/>
      <c r="JA148" s="425"/>
      <c r="JB148" s="426"/>
      <c r="JC148" s="424"/>
      <c r="JD148" s="424"/>
      <c r="JE148" s="424"/>
      <c r="JF148" s="424"/>
      <c r="JG148" s="425"/>
      <c r="JH148" s="426"/>
      <c r="JM148" s="428"/>
      <c r="JS148" s="428"/>
      <c r="JY148" s="428"/>
      <c r="KE148" s="428"/>
      <c r="KK148" s="428"/>
      <c r="KQ148" s="428"/>
      <c r="KW148" s="428"/>
      <c r="LC148" s="428"/>
    </row>
    <row r="149" spans="1:316" s="436" customFormat="1" ht="38.25" customHeight="1" x14ac:dyDescent="0.2">
      <c r="A149" s="285"/>
      <c r="B149" s="285"/>
      <c r="C149" s="285"/>
      <c r="D149" s="285"/>
      <c r="E149" s="285"/>
      <c r="F149" s="285" t="s">
        <v>85</v>
      </c>
      <c r="G149" s="286"/>
      <c r="H149" s="1121" t="s">
        <v>87</v>
      </c>
      <c r="I149" s="1121"/>
      <c r="J149" s="1121"/>
      <c r="K149" s="1121"/>
      <c r="L149" s="1121"/>
      <c r="M149" s="1121"/>
      <c r="N149" s="429"/>
      <c r="O149" s="833"/>
      <c r="P149" s="289"/>
      <c r="Q149" s="107" t="str">
        <f>IF(Q$2=1,"Internal","")</f>
        <v>Internal</v>
      </c>
      <c r="R149" s="107" t="str">
        <f>IF(R$2=2,"External Federal","")</f>
        <v>External Federal</v>
      </c>
      <c r="S149" s="107" t="str">
        <f>IF(S$2=3,"External Non-Profit","")</f>
        <v>External Non-Profit</v>
      </c>
      <c r="T149" s="107" t="str">
        <f>IF(T$2=4,"External Corporate","")</f>
        <v>External Corporate</v>
      </c>
      <c r="U149" s="431" t="str">
        <f>IF(U$2=5,"Total","")</f>
        <v>Total</v>
      </c>
      <c r="V149" s="432"/>
      <c r="W149" s="107" t="str">
        <f>IF(W$2=1,"Internal","")</f>
        <v>Internal</v>
      </c>
      <c r="X149" s="107" t="str">
        <f>IF(X$2=2,"External Federal","")</f>
        <v>External Federal</v>
      </c>
      <c r="Y149" s="107" t="str">
        <f>IF(Y$2=3,"External Non-Profit","")</f>
        <v>External Non-Profit</v>
      </c>
      <c r="Z149" s="107" t="str">
        <f>IF(Z$2=4,"External Corporate","")</f>
        <v>External Corporate</v>
      </c>
      <c r="AA149" s="431" t="str">
        <f>IF(AA$2=5,"Total","")</f>
        <v>Total</v>
      </c>
      <c r="AB149" s="432"/>
      <c r="AC149" s="107" t="str">
        <f>IF(AC$2=1,"Internal","")</f>
        <v>Internal</v>
      </c>
      <c r="AD149" s="107" t="str">
        <f>IF(AD$2=2,"External Federal","")</f>
        <v>External Federal</v>
      </c>
      <c r="AE149" s="107" t="str">
        <f>IF(AE$2=3,"External Non-Profit","")</f>
        <v>External Non-Profit</v>
      </c>
      <c r="AF149" s="107" t="str">
        <f>IF(AF$2=4,"External Corporate","")</f>
        <v>External Corporate</v>
      </c>
      <c r="AG149" s="431" t="str">
        <f>IF(AG$2=5,"Total","")</f>
        <v>Total</v>
      </c>
      <c r="AH149" s="432"/>
      <c r="AI149" s="107" t="str">
        <f t="shared" ref="AI149" si="4976">IF(AI$2=1,"Internal","")</f>
        <v/>
      </c>
      <c r="AJ149" s="107" t="str">
        <f t="shared" ref="AJ149" si="4977">IF(AJ$2=2,"External Federal","")</f>
        <v/>
      </c>
      <c r="AK149" s="107" t="str">
        <f t="shared" ref="AK149" si="4978">IF(AK$2=3,"External Non-Profit","")</f>
        <v/>
      </c>
      <c r="AL149" s="107" t="str">
        <f t="shared" ref="AL149" si="4979">IF(AL$2=4,"External Corporate","")</f>
        <v/>
      </c>
      <c r="AM149" s="431" t="str">
        <f t="shared" ref="AM149" si="4980">IF(AM$2=5,"Total","")</f>
        <v/>
      </c>
      <c r="AN149" s="432"/>
      <c r="AO149" s="107" t="str">
        <f t="shared" ref="AO149" si="4981">IF(AO$2=1,"Internal","")</f>
        <v/>
      </c>
      <c r="AP149" s="107" t="str">
        <f t="shared" ref="AP149" si="4982">IF(AP$2=2,"External Federal","")</f>
        <v/>
      </c>
      <c r="AQ149" s="107" t="str">
        <f t="shared" ref="AQ149" si="4983">IF(AQ$2=3,"External Non-Profit","")</f>
        <v/>
      </c>
      <c r="AR149" s="107" t="str">
        <f t="shared" ref="AR149" si="4984">IF(AR$2=4,"External Corporate","")</f>
        <v/>
      </c>
      <c r="AS149" s="431" t="str">
        <f t="shared" ref="AS149" si="4985">IF(AS$2=5,"Total","")</f>
        <v/>
      </c>
      <c r="AT149" s="432"/>
      <c r="AU149" s="107" t="str">
        <f t="shared" ref="AU149" si="4986">IF(AU$2=1,"Internal","")</f>
        <v/>
      </c>
      <c r="AV149" s="107" t="str">
        <f t="shared" ref="AV149" si="4987">IF(AV$2=2,"External Federal","")</f>
        <v/>
      </c>
      <c r="AW149" s="107" t="str">
        <f t="shared" ref="AW149" si="4988">IF(AW$2=3,"External Non-Profit","")</f>
        <v/>
      </c>
      <c r="AX149" s="107" t="str">
        <f t="shared" ref="AX149" si="4989">IF(AX$2=4,"External Corporate","")</f>
        <v/>
      </c>
      <c r="AY149" s="431" t="str">
        <f t="shared" ref="AY149" si="4990">IF(AY$2=5,"Total","")</f>
        <v/>
      </c>
      <c r="AZ149" s="432"/>
      <c r="BA149" s="107" t="str">
        <f t="shared" ref="BA149" si="4991">IF(BA$2=1,"Internal","")</f>
        <v/>
      </c>
      <c r="BB149" s="107" t="str">
        <f t="shared" ref="BB149" si="4992">IF(BB$2=2,"External Federal","")</f>
        <v/>
      </c>
      <c r="BC149" s="107" t="str">
        <f t="shared" ref="BC149" si="4993">IF(BC$2=3,"External Non-Profit","")</f>
        <v/>
      </c>
      <c r="BD149" s="107" t="str">
        <f t="shared" ref="BD149" si="4994">IF(BD$2=4,"External Corporate","")</f>
        <v/>
      </c>
      <c r="BE149" s="431" t="str">
        <f t="shared" ref="BE149" si="4995">IF(BE$2=5,"Total","")</f>
        <v/>
      </c>
      <c r="BF149" s="432"/>
      <c r="BG149" s="107" t="str">
        <f t="shared" ref="BG149" si="4996">IF(BG$2=1,"Internal","")</f>
        <v/>
      </c>
      <c r="BH149" s="107" t="str">
        <f t="shared" ref="BH149" si="4997">IF(BH$2=2,"External Federal","")</f>
        <v/>
      </c>
      <c r="BI149" s="107" t="str">
        <f t="shared" ref="BI149" si="4998">IF(BI$2=3,"External Non-Profit","")</f>
        <v/>
      </c>
      <c r="BJ149" s="107" t="str">
        <f t="shared" ref="BJ149" si="4999">IF(BJ$2=4,"External Corporate","")</f>
        <v/>
      </c>
      <c r="BK149" s="431" t="str">
        <f t="shared" ref="BK149" si="5000">IF(BK$2=5,"Total","")</f>
        <v/>
      </c>
      <c r="BL149" s="432"/>
      <c r="BM149" s="107" t="str">
        <f t="shared" ref="BM149" si="5001">IF(BM$2=1,"Internal","")</f>
        <v/>
      </c>
      <c r="BN149" s="107" t="str">
        <f t="shared" ref="BN149" si="5002">IF(BN$2=2,"External Federal","")</f>
        <v/>
      </c>
      <c r="BO149" s="107" t="str">
        <f t="shared" ref="BO149" si="5003">IF(BO$2=3,"External Non-Profit","")</f>
        <v/>
      </c>
      <c r="BP149" s="107" t="str">
        <f t="shared" ref="BP149" si="5004">IF(BP$2=4,"External Corporate","")</f>
        <v/>
      </c>
      <c r="BQ149" s="431" t="str">
        <f t="shared" ref="BQ149" si="5005">IF(BQ$2=5,"Total","")</f>
        <v/>
      </c>
      <c r="BR149" s="432"/>
      <c r="BS149" s="107" t="str">
        <f t="shared" ref="BS149" si="5006">IF(BS$2=1,"Internal","")</f>
        <v/>
      </c>
      <c r="BT149" s="107" t="str">
        <f t="shared" ref="BT149" si="5007">IF(BT$2=2,"External Federal","")</f>
        <v/>
      </c>
      <c r="BU149" s="107" t="str">
        <f t="shared" ref="BU149" si="5008">IF(BU$2=3,"External Non-Profit","")</f>
        <v/>
      </c>
      <c r="BV149" s="107" t="str">
        <f t="shared" ref="BV149" si="5009">IF(BV$2=4,"External Corporate","")</f>
        <v/>
      </c>
      <c r="BW149" s="431" t="str">
        <f t="shared" ref="BW149" si="5010">IF(BW$2=5,"Total","")</f>
        <v/>
      </c>
      <c r="BX149" s="432"/>
      <c r="BY149" s="107" t="str">
        <f t="shared" ref="BY149" si="5011">IF(BY$2=1,"Internal","")</f>
        <v/>
      </c>
      <c r="BZ149" s="107" t="str">
        <f t="shared" ref="BZ149" si="5012">IF(BZ$2=2,"External Federal","")</f>
        <v/>
      </c>
      <c r="CA149" s="107" t="str">
        <f t="shared" ref="CA149" si="5013">IF(CA$2=3,"External Non-Profit","")</f>
        <v/>
      </c>
      <c r="CB149" s="107" t="str">
        <f t="shared" ref="CB149" si="5014">IF(CB$2=4,"External Corporate","")</f>
        <v/>
      </c>
      <c r="CC149" s="431" t="str">
        <f t="shared" ref="CC149" si="5015">IF(CC$2=5,"Total","")</f>
        <v/>
      </c>
      <c r="CD149" s="432"/>
      <c r="CE149" s="107" t="str">
        <f t="shared" ref="CE149" si="5016">IF(CE$2=1,"Internal","")</f>
        <v/>
      </c>
      <c r="CF149" s="107" t="str">
        <f t="shared" ref="CF149" si="5017">IF(CF$2=2,"External Federal","")</f>
        <v/>
      </c>
      <c r="CG149" s="107" t="str">
        <f t="shared" ref="CG149" si="5018">IF(CG$2=3,"External Non-Profit","")</f>
        <v/>
      </c>
      <c r="CH149" s="107" t="str">
        <f t="shared" ref="CH149" si="5019">IF(CH$2=4,"External Corporate","")</f>
        <v/>
      </c>
      <c r="CI149" s="431" t="str">
        <f t="shared" ref="CI149" si="5020">IF(CI$2=5,"Total","")</f>
        <v/>
      </c>
      <c r="CJ149" s="432"/>
      <c r="CK149" s="107" t="str">
        <f t="shared" ref="CK149" si="5021">IF(CK$2=1,"Internal","")</f>
        <v/>
      </c>
      <c r="CL149" s="107" t="str">
        <f t="shared" ref="CL149" si="5022">IF(CL$2=2,"External Federal","")</f>
        <v/>
      </c>
      <c r="CM149" s="107" t="str">
        <f t="shared" ref="CM149" si="5023">IF(CM$2=3,"External Non-Profit","")</f>
        <v/>
      </c>
      <c r="CN149" s="107" t="str">
        <f t="shared" ref="CN149" si="5024">IF(CN$2=4,"External Corporate","")</f>
        <v/>
      </c>
      <c r="CO149" s="431" t="str">
        <f t="shared" ref="CO149" si="5025">IF(CO$2=5,"Total","")</f>
        <v/>
      </c>
      <c r="CP149" s="432"/>
      <c r="CQ149" s="107" t="str">
        <f t="shared" ref="CQ149" si="5026">IF(CQ$2=1,"Internal","")</f>
        <v/>
      </c>
      <c r="CR149" s="107" t="str">
        <f t="shared" ref="CR149" si="5027">IF(CR$2=2,"External Federal","")</f>
        <v/>
      </c>
      <c r="CS149" s="107" t="str">
        <f t="shared" ref="CS149" si="5028">IF(CS$2=3,"External Non-Profit","")</f>
        <v/>
      </c>
      <c r="CT149" s="107" t="str">
        <f t="shared" ref="CT149" si="5029">IF(CT$2=4,"External Corporate","")</f>
        <v/>
      </c>
      <c r="CU149" s="431" t="str">
        <f t="shared" ref="CU149" si="5030">IF(CU$2=5,"Total","")</f>
        <v/>
      </c>
      <c r="CV149" s="432"/>
      <c r="CW149" s="107" t="str">
        <f t="shared" ref="CW149" si="5031">IF(CW$2=1,"Internal","")</f>
        <v/>
      </c>
      <c r="CX149" s="107" t="str">
        <f t="shared" ref="CX149" si="5032">IF(CX$2=2,"External Federal","")</f>
        <v/>
      </c>
      <c r="CY149" s="107" t="str">
        <f t="shared" ref="CY149" si="5033">IF(CY$2=3,"External Non-Profit","")</f>
        <v/>
      </c>
      <c r="CZ149" s="107" t="str">
        <f t="shared" ref="CZ149" si="5034">IF(CZ$2=4,"External Corporate","")</f>
        <v/>
      </c>
      <c r="DA149" s="431" t="str">
        <f t="shared" ref="DA149" si="5035">IF(DA$2=5,"Total","")</f>
        <v/>
      </c>
      <c r="DB149" s="432"/>
      <c r="DC149" s="107" t="str">
        <f t="shared" ref="DC149" si="5036">IF(DC$2=1,"Internal","")</f>
        <v/>
      </c>
      <c r="DD149" s="107" t="str">
        <f t="shared" ref="DD149" si="5037">IF(DD$2=2,"External Federal","")</f>
        <v/>
      </c>
      <c r="DE149" s="107" t="str">
        <f t="shared" ref="DE149" si="5038">IF(DE$2=3,"External Non-Profit","")</f>
        <v/>
      </c>
      <c r="DF149" s="107" t="str">
        <f t="shared" ref="DF149" si="5039">IF(DF$2=4,"External Corporate","")</f>
        <v/>
      </c>
      <c r="DG149" s="431" t="str">
        <f t="shared" ref="DG149" si="5040">IF(DG$2=5,"Total","")</f>
        <v/>
      </c>
      <c r="DH149" s="432"/>
      <c r="DI149" s="107" t="str">
        <f t="shared" ref="DI149" si="5041">IF(DI$2=1,"Internal","")</f>
        <v/>
      </c>
      <c r="DJ149" s="107" t="str">
        <f t="shared" ref="DJ149" si="5042">IF(DJ$2=2,"External Federal","")</f>
        <v/>
      </c>
      <c r="DK149" s="107" t="str">
        <f t="shared" ref="DK149" si="5043">IF(DK$2=3,"External Non-Profit","")</f>
        <v/>
      </c>
      <c r="DL149" s="107" t="str">
        <f t="shared" ref="DL149" si="5044">IF(DL$2=4,"External Corporate","")</f>
        <v/>
      </c>
      <c r="DM149" s="431" t="str">
        <f t="shared" ref="DM149" si="5045">IF(DM$2=5,"Total","")</f>
        <v/>
      </c>
      <c r="DN149" s="432"/>
      <c r="DO149" s="107" t="str">
        <f t="shared" ref="DO149" si="5046">IF(DO$2=1,"Internal","")</f>
        <v/>
      </c>
      <c r="DP149" s="107" t="str">
        <f t="shared" ref="DP149" si="5047">IF(DP$2=2,"External Federal","")</f>
        <v/>
      </c>
      <c r="DQ149" s="107" t="str">
        <f t="shared" ref="DQ149" si="5048">IF(DQ$2=3,"External Non-Profit","")</f>
        <v/>
      </c>
      <c r="DR149" s="107" t="str">
        <f t="shared" ref="DR149" si="5049">IF(DR$2=4,"External Corporate","")</f>
        <v/>
      </c>
      <c r="DS149" s="431" t="str">
        <f t="shared" ref="DS149" si="5050">IF(DS$2=5,"Total","")</f>
        <v/>
      </c>
      <c r="DT149" s="432"/>
      <c r="DU149" s="107" t="str">
        <f t="shared" ref="DU149" si="5051">IF(DU$2=1,"Internal","")</f>
        <v/>
      </c>
      <c r="DV149" s="107" t="str">
        <f t="shared" ref="DV149" si="5052">IF(DV$2=2,"External Federal","")</f>
        <v/>
      </c>
      <c r="DW149" s="107" t="str">
        <f t="shared" ref="DW149" si="5053">IF(DW$2=3,"External Non-Profit","")</f>
        <v/>
      </c>
      <c r="DX149" s="107" t="str">
        <f t="shared" ref="DX149" si="5054">IF(DX$2=4,"External Corporate","")</f>
        <v/>
      </c>
      <c r="DY149" s="431" t="str">
        <f t="shared" ref="DY149" si="5055">IF(DY$2=5,"Total","")</f>
        <v/>
      </c>
      <c r="DZ149" s="432"/>
      <c r="EA149" s="107" t="str">
        <f t="shared" ref="EA149" si="5056">IF(EA$2=1,"Internal","")</f>
        <v/>
      </c>
      <c r="EB149" s="107" t="str">
        <f t="shared" ref="EB149" si="5057">IF(EB$2=2,"External Federal","")</f>
        <v/>
      </c>
      <c r="EC149" s="107" t="str">
        <f t="shared" ref="EC149" si="5058">IF(EC$2=3,"External Non-Profit","")</f>
        <v/>
      </c>
      <c r="ED149" s="107" t="str">
        <f t="shared" ref="ED149" si="5059">IF(ED$2=4,"External Corporate","")</f>
        <v/>
      </c>
      <c r="EE149" s="431" t="str">
        <f t="shared" ref="EE149" si="5060">IF(EE$2=5,"Total","")</f>
        <v/>
      </c>
      <c r="EF149" s="432"/>
      <c r="EG149" s="433" t="str">
        <f t="shared" ref="EG149" si="5061">IF(EG$2=1,"Internal","")</f>
        <v/>
      </c>
      <c r="EH149" s="433" t="str">
        <f t="shared" ref="EH149" si="5062">IF(EH$2=2,"External Federal","")</f>
        <v/>
      </c>
      <c r="EI149" s="433" t="str">
        <f t="shared" ref="EI149" si="5063">IF(EI$2=3,"External Non-Profit","")</f>
        <v/>
      </c>
      <c r="EJ149" s="433" t="str">
        <f t="shared" ref="EJ149" si="5064">IF(EJ$2=4,"External Corporate","")</f>
        <v/>
      </c>
      <c r="EK149" s="434" t="str">
        <f t="shared" ref="EK149" si="5065">IF(EK$2=5,"Total","")</f>
        <v/>
      </c>
      <c r="EL149" s="432"/>
      <c r="EM149" s="433" t="str">
        <f t="shared" ref="EM149" si="5066">IF(EM$2=1,"Internal","")</f>
        <v/>
      </c>
      <c r="EN149" s="433" t="str">
        <f t="shared" ref="EN149" si="5067">IF(EN$2=2,"External Federal","")</f>
        <v/>
      </c>
      <c r="EO149" s="433" t="str">
        <f t="shared" ref="EO149" si="5068">IF(EO$2=3,"External Non-Profit","")</f>
        <v/>
      </c>
      <c r="EP149" s="433" t="str">
        <f t="shared" ref="EP149" si="5069">IF(EP$2=4,"External Corporate","")</f>
        <v/>
      </c>
      <c r="EQ149" s="434" t="str">
        <f t="shared" ref="EQ149" si="5070">IF(EQ$2=5,"Total","")</f>
        <v/>
      </c>
      <c r="ER149" s="432"/>
      <c r="ES149" s="433" t="str">
        <f t="shared" ref="ES149" si="5071">IF(ES$2=1,"Internal","")</f>
        <v/>
      </c>
      <c r="ET149" s="433" t="str">
        <f t="shared" ref="ET149" si="5072">IF(ET$2=2,"External Federal","")</f>
        <v/>
      </c>
      <c r="EU149" s="433" t="str">
        <f t="shared" ref="EU149" si="5073">IF(EU$2=3,"External Non-Profit","")</f>
        <v/>
      </c>
      <c r="EV149" s="433" t="str">
        <f t="shared" ref="EV149" si="5074">IF(EV$2=4,"External Corporate","")</f>
        <v/>
      </c>
      <c r="EW149" s="434" t="str">
        <f t="shared" ref="EW149" si="5075">IF(EW$2=5,"Total","")</f>
        <v/>
      </c>
      <c r="EX149" s="432"/>
      <c r="EY149" s="433" t="str">
        <f t="shared" ref="EY149" si="5076">IF(EY$2=1,"Internal","")</f>
        <v/>
      </c>
      <c r="EZ149" s="433" t="str">
        <f t="shared" ref="EZ149" si="5077">IF(EZ$2=2,"External Federal","")</f>
        <v/>
      </c>
      <c r="FA149" s="433" t="str">
        <f t="shared" ref="FA149" si="5078">IF(FA$2=3,"External Non-Profit","")</f>
        <v/>
      </c>
      <c r="FB149" s="433" t="str">
        <f t="shared" ref="FB149" si="5079">IF(FB$2=4,"External Corporate","")</f>
        <v/>
      </c>
      <c r="FC149" s="434" t="str">
        <f t="shared" ref="FC149" si="5080">IF(FC$2=5,"Total","")</f>
        <v/>
      </c>
      <c r="FD149" s="432"/>
      <c r="FE149" s="433" t="str">
        <f t="shared" ref="FE149" si="5081">IF(FE$2=1,"Internal","")</f>
        <v/>
      </c>
      <c r="FF149" s="433" t="str">
        <f t="shared" ref="FF149" si="5082">IF(FF$2=2,"External Federal","")</f>
        <v/>
      </c>
      <c r="FG149" s="433" t="str">
        <f t="shared" ref="FG149" si="5083">IF(FG$2=3,"External Non-Profit","")</f>
        <v/>
      </c>
      <c r="FH149" s="433" t="str">
        <f t="shared" ref="FH149" si="5084">IF(FH$2=4,"External Corporate","")</f>
        <v/>
      </c>
      <c r="FI149" s="434" t="str">
        <f t="shared" ref="FI149" si="5085">IF(FI$2=5,"Total","")</f>
        <v/>
      </c>
      <c r="FJ149" s="432"/>
      <c r="FK149" s="433" t="str">
        <f t="shared" ref="FK149" si="5086">IF(FK$2=1,"Internal","")</f>
        <v/>
      </c>
      <c r="FL149" s="433" t="str">
        <f t="shared" ref="FL149" si="5087">IF(FL$2=2,"External Federal","")</f>
        <v/>
      </c>
      <c r="FM149" s="433" t="str">
        <f t="shared" ref="FM149" si="5088">IF(FM$2=3,"External Non-Profit","")</f>
        <v/>
      </c>
      <c r="FN149" s="433" t="str">
        <f t="shared" ref="FN149" si="5089">IF(FN$2=4,"External Corporate","")</f>
        <v/>
      </c>
      <c r="FO149" s="434" t="str">
        <f t="shared" ref="FO149" si="5090">IF(FO$2=5,"Total","")</f>
        <v/>
      </c>
      <c r="FP149" s="432"/>
      <c r="FQ149" s="433" t="str">
        <f t="shared" ref="FQ149" si="5091">IF(FQ$2=1,"Internal","")</f>
        <v/>
      </c>
      <c r="FR149" s="433" t="str">
        <f t="shared" ref="FR149" si="5092">IF(FR$2=2,"External Federal","")</f>
        <v/>
      </c>
      <c r="FS149" s="433" t="str">
        <f t="shared" ref="FS149" si="5093">IF(FS$2=3,"External Non-Profit","")</f>
        <v/>
      </c>
      <c r="FT149" s="433" t="str">
        <f t="shared" ref="FT149" si="5094">IF(FT$2=4,"External Corporate","")</f>
        <v/>
      </c>
      <c r="FU149" s="434" t="str">
        <f t="shared" ref="FU149" si="5095">IF(FU$2=5,"Total","")</f>
        <v/>
      </c>
      <c r="FV149" s="432"/>
      <c r="FW149" s="433" t="str">
        <f t="shared" ref="FW149" si="5096">IF(FW$2=1,"Internal","")</f>
        <v/>
      </c>
      <c r="FX149" s="433" t="str">
        <f t="shared" ref="FX149" si="5097">IF(FX$2=2,"External Federal","")</f>
        <v/>
      </c>
      <c r="FY149" s="433" t="str">
        <f t="shared" ref="FY149" si="5098">IF(FY$2=3,"External Non-Profit","")</f>
        <v/>
      </c>
      <c r="FZ149" s="433" t="str">
        <f t="shared" ref="FZ149" si="5099">IF(FZ$2=4,"External Corporate","")</f>
        <v/>
      </c>
      <c r="GA149" s="434" t="str">
        <f t="shared" ref="GA149" si="5100">IF(GA$2=5,"Total","")</f>
        <v/>
      </c>
      <c r="GB149" s="432"/>
      <c r="GC149" s="433" t="str">
        <f t="shared" ref="GC149" si="5101">IF(GC$2=1,"Internal","")</f>
        <v/>
      </c>
      <c r="GD149" s="433" t="str">
        <f t="shared" ref="GD149" si="5102">IF(GD$2=2,"External Federal","")</f>
        <v/>
      </c>
      <c r="GE149" s="433" t="str">
        <f t="shared" ref="GE149" si="5103">IF(GE$2=3,"External Non-Profit","")</f>
        <v/>
      </c>
      <c r="GF149" s="433" t="str">
        <f t="shared" ref="GF149" si="5104">IF(GF$2=4,"External Corporate","")</f>
        <v/>
      </c>
      <c r="GG149" s="434" t="str">
        <f t="shared" ref="GG149" si="5105">IF(GG$2=5,"Total","")</f>
        <v/>
      </c>
      <c r="GH149" s="432"/>
      <c r="GI149" s="433" t="str">
        <f t="shared" ref="GI149" si="5106">IF(GI$2=1,"Internal","")</f>
        <v/>
      </c>
      <c r="GJ149" s="433" t="str">
        <f t="shared" ref="GJ149" si="5107">IF(GJ$2=2,"External Federal","")</f>
        <v/>
      </c>
      <c r="GK149" s="433" t="str">
        <f t="shared" ref="GK149" si="5108">IF(GK$2=3,"External Non-Profit","")</f>
        <v/>
      </c>
      <c r="GL149" s="433" t="str">
        <f t="shared" ref="GL149" si="5109">IF(GL$2=4,"External Corporate","")</f>
        <v/>
      </c>
      <c r="GM149" s="434" t="str">
        <f t="shared" ref="GM149" si="5110">IF(GM$2=5,"Total","")</f>
        <v/>
      </c>
      <c r="GN149" s="432"/>
      <c r="GO149" s="433" t="str">
        <f t="shared" ref="GO149" si="5111">IF(GO$2=1,"Internal","")</f>
        <v/>
      </c>
      <c r="GP149" s="433" t="str">
        <f t="shared" ref="GP149" si="5112">IF(GP$2=2,"External Federal","")</f>
        <v/>
      </c>
      <c r="GQ149" s="433" t="str">
        <f t="shared" ref="GQ149" si="5113">IF(GQ$2=3,"External Non-Profit","")</f>
        <v/>
      </c>
      <c r="GR149" s="433" t="str">
        <f t="shared" ref="GR149" si="5114">IF(GR$2=4,"External Corporate","")</f>
        <v/>
      </c>
      <c r="GS149" s="434" t="str">
        <f t="shared" ref="GS149" si="5115">IF(GS$2=5,"Total","")</f>
        <v/>
      </c>
      <c r="GT149" s="432"/>
      <c r="GU149" s="433" t="str">
        <f t="shared" ref="GU149" si="5116">IF(GU$2=1,"Internal","")</f>
        <v/>
      </c>
      <c r="GV149" s="433" t="str">
        <f t="shared" ref="GV149" si="5117">IF(GV$2=2,"External Federal","")</f>
        <v/>
      </c>
      <c r="GW149" s="433" t="str">
        <f t="shared" ref="GW149" si="5118">IF(GW$2=3,"External Non-Profit","")</f>
        <v/>
      </c>
      <c r="GX149" s="433" t="str">
        <f t="shared" ref="GX149" si="5119">IF(GX$2=4,"External Corporate","")</f>
        <v/>
      </c>
      <c r="GY149" s="434" t="str">
        <f t="shared" ref="GY149" si="5120">IF(GY$2=5,"Total","")</f>
        <v/>
      </c>
      <c r="GZ149" s="432"/>
      <c r="HA149" s="433" t="str">
        <f t="shared" ref="HA149" si="5121">IF(HA$2=1,"Internal","")</f>
        <v/>
      </c>
      <c r="HB149" s="433" t="str">
        <f t="shared" ref="HB149" si="5122">IF(HB$2=2,"External Federal","")</f>
        <v/>
      </c>
      <c r="HC149" s="433" t="str">
        <f t="shared" ref="HC149" si="5123">IF(HC$2=3,"External Non-Profit","")</f>
        <v/>
      </c>
      <c r="HD149" s="433" t="str">
        <f t="shared" ref="HD149" si="5124">IF(HD$2=4,"External Corporate","")</f>
        <v/>
      </c>
      <c r="HE149" s="434" t="str">
        <f t="shared" ref="HE149" si="5125">IF(HE$2=5,"Total","")</f>
        <v/>
      </c>
      <c r="HF149" s="432"/>
      <c r="HG149" s="433" t="str">
        <f t="shared" ref="HG149" si="5126">IF(HG$2=1,"Internal","")</f>
        <v/>
      </c>
      <c r="HH149" s="433" t="str">
        <f t="shared" ref="HH149" si="5127">IF(HH$2=2,"External Federal","")</f>
        <v/>
      </c>
      <c r="HI149" s="433" t="str">
        <f t="shared" ref="HI149" si="5128">IF(HI$2=3,"External Non-Profit","")</f>
        <v/>
      </c>
      <c r="HJ149" s="433" t="str">
        <f t="shared" ref="HJ149" si="5129">IF(HJ$2=4,"External Corporate","")</f>
        <v/>
      </c>
      <c r="HK149" s="434" t="str">
        <f t="shared" ref="HK149" si="5130">IF(HK$2=5,"Total","")</f>
        <v/>
      </c>
      <c r="HL149" s="432"/>
      <c r="HM149" s="433" t="str">
        <f t="shared" ref="HM149" si="5131">IF(HM$2=1,"Internal","")</f>
        <v/>
      </c>
      <c r="HN149" s="433" t="str">
        <f t="shared" ref="HN149" si="5132">IF(HN$2=2,"External Federal","")</f>
        <v/>
      </c>
      <c r="HO149" s="433" t="str">
        <f t="shared" ref="HO149" si="5133">IF(HO$2=3,"External Non-Profit","")</f>
        <v/>
      </c>
      <c r="HP149" s="433" t="str">
        <f t="shared" ref="HP149" si="5134">IF(HP$2=4,"External Corporate","")</f>
        <v/>
      </c>
      <c r="HQ149" s="434" t="str">
        <f t="shared" ref="HQ149" si="5135">IF(HQ$2=5,"Total","")</f>
        <v/>
      </c>
      <c r="HR149" s="432"/>
      <c r="HS149" s="433" t="str">
        <f t="shared" ref="HS149" si="5136">IF(HS$2=1,"Internal","")</f>
        <v/>
      </c>
      <c r="HT149" s="433" t="str">
        <f t="shared" ref="HT149" si="5137">IF(HT$2=2,"External Federal","")</f>
        <v/>
      </c>
      <c r="HU149" s="433" t="str">
        <f t="shared" ref="HU149" si="5138">IF(HU$2=3,"External Non-Profit","")</f>
        <v/>
      </c>
      <c r="HV149" s="433" t="str">
        <f t="shared" ref="HV149" si="5139">IF(HV$2=4,"External Corporate","")</f>
        <v/>
      </c>
      <c r="HW149" s="434" t="str">
        <f t="shared" ref="HW149" si="5140">IF(HW$2=5,"Total","")</f>
        <v/>
      </c>
      <c r="HX149" s="432"/>
      <c r="HY149" s="433" t="str">
        <f t="shared" ref="HY149" si="5141">IF(HY$2=1,"Internal","")</f>
        <v/>
      </c>
      <c r="HZ149" s="433" t="str">
        <f t="shared" ref="HZ149" si="5142">IF(HZ$2=2,"External Federal","")</f>
        <v/>
      </c>
      <c r="IA149" s="433" t="str">
        <f t="shared" ref="IA149" si="5143">IF(IA$2=3,"External Non-Profit","")</f>
        <v/>
      </c>
      <c r="IB149" s="433" t="str">
        <f t="shared" ref="IB149" si="5144">IF(IB$2=4,"External Corporate","")</f>
        <v/>
      </c>
      <c r="IC149" s="434" t="str">
        <f t="shared" ref="IC149" si="5145">IF(IC$2=5,"Total","")</f>
        <v/>
      </c>
      <c r="ID149" s="432"/>
      <c r="IE149" s="433" t="str">
        <f t="shared" ref="IE149" si="5146">IF(IE$2=1,"Internal","")</f>
        <v/>
      </c>
      <c r="IF149" s="433" t="str">
        <f t="shared" ref="IF149" si="5147">IF(IF$2=2,"External Federal","")</f>
        <v/>
      </c>
      <c r="IG149" s="433" t="str">
        <f t="shared" ref="IG149" si="5148">IF(IG$2=3,"External Non-Profit","")</f>
        <v/>
      </c>
      <c r="IH149" s="433" t="str">
        <f t="shared" ref="IH149" si="5149">IF(IH$2=4,"External Corporate","")</f>
        <v/>
      </c>
      <c r="II149" s="434" t="str">
        <f t="shared" ref="II149" si="5150">IF(II$2=5,"Total","")</f>
        <v/>
      </c>
      <c r="IJ149" s="432"/>
      <c r="IK149" s="433" t="str">
        <f t="shared" ref="IK149" si="5151">IF(IK$2=1,"Internal","")</f>
        <v/>
      </c>
      <c r="IL149" s="433" t="str">
        <f t="shared" ref="IL149" si="5152">IF(IL$2=2,"External Federal","")</f>
        <v/>
      </c>
      <c r="IM149" s="433" t="str">
        <f t="shared" ref="IM149" si="5153">IF(IM$2=3,"External Non-Profit","")</f>
        <v/>
      </c>
      <c r="IN149" s="433" t="str">
        <f t="shared" ref="IN149" si="5154">IF(IN$2=4,"External Corporate","")</f>
        <v/>
      </c>
      <c r="IO149" s="434" t="str">
        <f t="shared" ref="IO149" si="5155">IF(IO$2=5,"Total","")</f>
        <v/>
      </c>
      <c r="IP149" s="432"/>
      <c r="IQ149" s="433" t="str">
        <f t="shared" ref="IQ149" si="5156">IF(IQ$2=1,"Internal","")</f>
        <v/>
      </c>
      <c r="IR149" s="433" t="str">
        <f t="shared" ref="IR149" si="5157">IF(IR$2=2,"External Federal","")</f>
        <v/>
      </c>
      <c r="IS149" s="433" t="str">
        <f t="shared" ref="IS149" si="5158">IF(IS$2=3,"External Non-Profit","")</f>
        <v/>
      </c>
      <c r="IT149" s="433" t="str">
        <f t="shared" ref="IT149" si="5159">IF(IT$2=4,"External Corporate","")</f>
        <v/>
      </c>
      <c r="IU149" s="434" t="str">
        <f t="shared" ref="IU149" si="5160">IF(IU$2=5,"Total","")</f>
        <v/>
      </c>
      <c r="IV149" s="435"/>
      <c r="IW149" s="433" t="str">
        <f t="shared" ref="IW149:JC149" si="5161">IF(IW$2=1,"Internal","")</f>
        <v/>
      </c>
      <c r="IX149" s="433" t="str">
        <f t="shared" ref="IX149:JD149" si="5162">IF(IX$2=2,"External Federal","")</f>
        <v/>
      </c>
      <c r="IY149" s="433" t="str">
        <f t="shared" ref="IY149:JE149" si="5163">IF(IY$2=3,"External Non-Profit","")</f>
        <v/>
      </c>
      <c r="IZ149" s="433" t="str">
        <f t="shared" ref="IZ149:JF149" si="5164">IF(IZ$2=4,"External Corporate","")</f>
        <v/>
      </c>
      <c r="JA149" s="434" t="str">
        <f t="shared" ref="JA149:JG149" si="5165">IF(JA$2=5,"Total","")</f>
        <v/>
      </c>
      <c r="JB149" s="435"/>
      <c r="JC149" s="433" t="str">
        <f t="shared" si="5161"/>
        <v/>
      </c>
      <c r="JD149" s="433" t="str">
        <f t="shared" si="5162"/>
        <v/>
      </c>
      <c r="JE149" s="433" t="str">
        <f t="shared" si="5163"/>
        <v/>
      </c>
      <c r="JF149" s="433" t="str">
        <f t="shared" si="5164"/>
        <v/>
      </c>
      <c r="JG149" s="434" t="str">
        <f t="shared" si="5165"/>
        <v/>
      </c>
      <c r="JH149" s="435"/>
      <c r="JI149" s="433" t="str">
        <f t="shared" ref="JI149:KY149" si="5166">IF(JI$2=1,"Internal","")</f>
        <v/>
      </c>
      <c r="JJ149" s="433" t="str">
        <f t="shared" ref="JJ149:KZ149" si="5167">IF(JJ$2=2,"External Federal","")</f>
        <v/>
      </c>
      <c r="JK149" s="433" t="str">
        <f t="shared" ref="JK149:LA149" si="5168">IF(JK$2=3,"External Non-Profit","")</f>
        <v/>
      </c>
      <c r="JL149" s="433" t="str">
        <f t="shared" ref="JL149:LB149" si="5169">IF(JL$2=4,"External Corporate","")</f>
        <v/>
      </c>
      <c r="JM149" s="434" t="str">
        <f t="shared" ref="JM149:LC149" si="5170">IF(JM$2=5,"Total","")</f>
        <v/>
      </c>
      <c r="JN149" s="433"/>
      <c r="JO149" s="433" t="str">
        <f t="shared" si="5166"/>
        <v/>
      </c>
      <c r="JP149" s="433" t="str">
        <f t="shared" si="5167"/>
        <v/>
      </c>
      <c r="JQ149" s="433" t="str">
        <f t="shared" si="5168"/>
        <v/>
      </c>
      <c r="JR149" s="433" t="str">
        <f t="shared" si="5169"/>
        <v/>
      </c>
      <c r="JS149" s="434" t="str">
        <f t="shared" si="5170"/>
        <v/>
      </c>
      <c r="JT149" s="433"/>
      <c r="JU149" s="433" t="str">
        <f t="shared" si="5166"/>
        <v/>
      </c>
      <c r="JV149" s="433" t="str">
        <f t="shared" si="5167"/>
        <v/>
      </c>
      <c r="JW149" s="433" t="str">
        <f t="shared" si="5168"/>
        <v/>
      </c>
      <c r="JX149" s="433" t="str">
        <f t="shared" si="5169"/>
        <v/>
      </c>
      <c r="JY149" s="434" t="str">
        <f t="shared" si="5170"/>
        <v/>
      </c>
      <c r="JZ149" s="433"/>
      <c r="KA149" s="433" t="str">
        <f t="shared" si="5166"/>
        <v/>
      </c>
      <c r="KB149" s="433" t="str">
        <f t="shared" si="5167"/>
        <v/>
      </c>
      <c r="KC149" s="433" t="str">
        <f t="shared" si="5168"/>
        <v/>
      </c>
      <c r="KD149" s="433" t="str">
        <f t="shared" si="5169"/>
        <v/>
      </c>
      <c r="KE149" s="434" t="str">
        <f t="shared" si="5170"/>
        <v/>
      </c>
      <c r="KF149" s="433"/>
      <c r="KG149" s="433" t="str">
        <f t="shared" si="5166"/>
        <v/>
      </c>
      <c r="KH149" s="433" t="str">
        <f t="shared" si="5167"/>
        <v/>
      </c>
      <c r="KI149" s="433" t="str">
        <f t="shared" si="5168"/>
        <v/>
      </c>
      <c r="KJ149" s="433" t="str">
        <f t="shared" si="5169"/>
        <v/>
      </c>
      <c r="KK149" s="434" t="str">
        <f t="shared" si="5170"/>
        <v/>
      </c>
      <c r="KL149" s="433"/>
      <c r="KM149" s="433" t="str">
        <f t="shared" si="5166"/>
        <v/>
      </c>
      <c r="KN149" s="433" t="str">
        <f t="shared" si="5167"/>
        <v/>
      </c>
      <c r="KO149" s="433" t="str">
        <f t="shared" si="5168"/>
        <v/>
      </c>
      <c r="KP149" s="433" t="str">
        <f t="shared" si="5169"/>
        <v/>
      </c>
      <c r="KQ149" s="434" t="str">
        <f t="shared" si="5170"/>
        <v/>
      </c>
      <c r="KR149" s="433"/>
      <c r="KS149" s="433" t="str">
        <f t="shared" si="5166"/>
        <v/>
      </c>
      <c r="KT149" s="433" t="str">
        <f t="shared" si="5167"/>
        <v/>
      </c>
      <c r="KU149" s="433" t="str">
        <f t="shared" si="5168"/>
        <v/>
      </c>
      <c r="KV149" s="433" t="str">
        <f t="shared" si="5169"/>
        <v/>
      </c>
      <c r="KW149" s="434" t="str">
        <f t="shared" si="5170"/>
        <v/>
      </c>
      <c r="KX149" s="433"/>
      <c r="KY149" s="433" t="str">
        <f t="shared" si="5166"/>
        <v/>
      </c>
      <c r="KZ149" s="433" t="str">
        <f t="shared" si="5167"/>
        <v/>
      </c>
      <c r="LA149" s="433" t="str">
        <f t="shared" si="5168"/>
        <v/>
      </c>
      <c r="LB149" s="433" t="str">
        <f t="shared" si="5169"/>
        <v/>
      </c>
      <c r="LC149" s="434" t="str">
        <f t="shared" si="5170"/>
        <v/>
      </c>
      <c r="LD149" s="433"/>
    </row>
    <row r="150" spans="1:316" s="441" customFormat="1" ht="11.25" hidden="1" x14ac:dyDescent="0.2">
      <c r="A150" s="61" t="s">
        <v>61</v>
      </c>
      <c r="B150" s="77"/>
      <c r="C150" s="77"/>
      <c r="D150" s="77"/>
      <c r="E150" s="77"/>
      <c r="F150" s="62"/>
      <c r="G150" s="437"/>
      <c r="H150" s="438" t="s">
        <v>116</v>
      </c>
      <c r="I150" s="62"/>
      <c r="J150" s="62"/>
      <c r="K150" s="62"/>
      <c r="L150" s="62"/>
      <c r="M150" s="62"/>
      <c r="N150" s="62"/>
      <c r="O150" s="62"/>
      <c r="P150" s="62"/>
      <c r="Q150" s="439" t="s">
        <v>58</v>
      </c>
      <c r="R150" s="439" t="s">
        <v>150</v>
      </c>
      <c r="S150" s="439" t="s">
        <v>59</v>
      </c>
      <c r="T150" s="439" t="s">
        <v>156</v>
      </c>
      <c r="U150" s="440" t="s">
        <v>60</v>
      </c>
      <c r="V150" s="439"/>
      <c r="W150" s="439" t="s">
        <v>58</v>
      </c>
      <c r="X150" s="439" t="s">
        <v>150</v>
      </c>
      <c r="Y150" s="439" t="s">
        <v>59</v>
      </c>
      <c r="Z150" s="439" t="s">
        <v>156</v>
      </c>
      <c r="AA150" s="440" t="s">
        <v>60</v>
      </c>
      <c r="AB150" s="439"/>
      <c r="AC150" s="439" t="s">
        <v>58</v>
      </c>
      <c r="AD150" s="439" t="s">
        <v>150</v>
      </c>
      <c r="AE150" s="439" t="s">
        <v>59</v>
      </c>
      <c r="AF150" s="439" t="s">
        <v>156</v>
      </c>
      <c r="AG150" s="440" t="s">
        <v>60</v>
      </c>
      <c r="AH150" s="439"/>
      <c r="AI150" s="439" t="s">
        <v>58</v>
      </c>
      <c r="AJ150" s="439" t="s">
        <v>150</v>
      </c>
      <c r="AK150" s="439" t="s">
        <v>59</v>
      </c>
      <c r="AL150" s="439" t="s">
        <v>156</v>
      </c>
      <c r="AM150" s="440" t="s">
        <v>60</v>
      </c>
      <c r="AN150" s="439"/>
      <c r="AO150" s="439" t="s">
        <v>58</v>
      </c>
      <c r="AP150" s="439" t="s">
        <v>150</v>
      </c>
      <c r="AQ150" s="439" t="s">
        <v>59</v>
      </c>
      <c r="AR150" s="439" t="s">
        <v>156</v>
      </c>
      <c r="AS150" s="440" t="s">
        <v>60</v>
      </c>
      <c r="AT150" s="439"/>
      <c r="AU150" s="439" t="s">
        <v>58</v>
      </c>
      <c r="AV150" s="439" t="s">
        <v>150</v>
      </c>
      <c r="AW150" s="439" t="s">
        <v>59</v>
      </c>
      <c r="AX150" s="439" t="s">
        <v>156</v>
      </c>
      <c r="AY150" s="440" t="s">
        <v>60</v>
      </c>
      <c r="AZ150" s="439"/>
      <c r="BA150" s="439" t="s">
        <v>58</v>
      </c>
      <c r="BB150" s="439" t="s">
        <v>150</v>
      </c>
      <c r="BC150" s="439" t="s">
        <v>59</v>
      </c>
      <c r="BD150" s="439" t="s">
        <v>156</v>
      </c>
      <c r="BE150" s="440" t="s">
        <v>60</v>
      </c>
      <c r="BF150" s="439"/>
      <c r="BG150" s="439" t="s">
        <v>58</v>
      </c>
      <c r="BH150" s="439" t="s">
        <v>150</v>
      </c>
      <c r="BI150" s="439" t="s">
        <v>59</v>
      </c>
      <c r="BJ150" s="439" t="s">
        <v>156</v>
      </c>
      <c r="BK150" s="440" t="s">
        <v>60</v>
      </c>
      <c r="BL150" s="439"/>
      <c r="BM150" s="439" t="s">
        <v>58</v>
      </c>
      <c r="BN150" s="439" t="s">
        <v>150</v>
      </c>
      <c r="BO150" s="439" t="s">
        <v>59</v>
      </c>
      <c r="BP150" s="439" t="s">
        <v>156</v>
      </c>
      <c r="BQ150" s="440" t="s">
        <v>60</v>
      </c>
      <c r="BR150" s="439"/>
      <c r="BS150" s="439" t="s">
        <v>58</v>
      </c>
      <c r="BT150" s="439" t="s">
        <v>150</v>
      </c>
      <c r="BU150" s="439" t="s">
        <v>59</v>
      </c>
      <c r="BV150" s="439" t="s">
        <v>156</v>
      </c>
      <c r="BW150" s="440" t="s">
        <v>60</v>
      </c>
      <c r="BX150" s="439"/>
      <c r="BY150" s="439" t="s">
        <v>58</v>
      </c>
      <c r="BZ150" s="439" t="s">
        <v>150</v>
      </c>
      <c r="CA150" s="439" t="s">
        <v>59</v>
      </c>
      <c r="CB150" s="439" t="s">
        <v>156</v>
      </c>
      <c r="CC150" s="440" t="s">
        <v>60</v>
      </c>
      <c r="CD150" s="439"/>
      <c r="CE150" s="439" t="s">
        <v>58</v>
      </c>
      <c r="CF150" s="439" t="s">
        <v>150</v>
      </c>
      <c r="CG150" s="439" t="s">
        <v>59</v>
      </c>
      <c r="CH150" s="439" t="s">
        <v>156</v>
      </c>
      <c r="CI150" s="440" t="s">
        <v>60</v>
      </c>
      <c r="CJ150" s="439"/>
      <c r="CK150" s="439" t="s">
        <v>58</v>
      </c>
      <c r="CL150" s="439" t="s">
        <v>150</v>
      </c>
      <c r="CM150" s="439" t="s">
        <v>59</v>
      </c>
      <c r="CN150" s="439" t="s">
        <v>156</v>
      </c>
      <c r="CO150" s="440" t="s">
        <v>60</v>
      </c>
      <c r="CP150" s="439"/>
      <c r="CQ150" s="439" t="s">
        <v>58</v>
      </c>
      <c r="CR150" s="439" t="s">
        <v>150</v>
      </c>
      <c r="CS150" s="439" t="s">
        <v>59</v>
      </c>
      <c r="CT150" s="439" t="s">
        <v>156</v>
      </c>
      <c r="CU150" s="440" t="s">
        <v>60</v>
      </c>
      <c r="CV150" s="439"/>
      <c r="CW150" s="439" t="s">
        <v>58</v>
      </c>
      <c r="CX150" s="439" t="s">
        <v>150</v>
      </c>
      <c r="CY150" s="439" t="s">
        <v>59</v>
      </c>
      <c r="CZ150" s="439" t="s">
        <v>156</v>
      </c>
      <c r="DA150" s="440" t="s">
        <v>60</v>
      </c>
      <c r="DB150" s="439"/>
      <c r="DC150" s="439" t="s">
        <v>58</v>
      </c>
      <c r="DD150" s="439" t="s">
        <v>150</v>
      </c>
      <c r="DE150" s="439" t="s">
        <v>59</v>
      </c>
      <c r="DF150" s="439" t="s">
        <v>156</v>
      </c>
      <c r="DG150" s="440" t="s">
        <v>60</v>
      </c>
      <c r="DH150" s="439"/>
      <c r="DI150" s="439" t="s">
        <v>58</v>
      </c>
      <c r="DJ150" s="439" t="s">
        <v>150</v>
      </c>
      <c r="DK150" s="439" t="s">
        <v>59</v>
      </c>
      <c r="DL150" s="439" t="s">
        <v>156</v>
      </c>
      <c r="DM150" s="440" t="s">
        <v>60</v>
      </c>
      <c r="DN150" s="439"/>
      <c r="DO150" s="439" t="s">
        <v>58</v>
      </c>
      <c r="DP150" s="439" t="s">
        <v>150</v>
      </c>
      <c r="DQ150" s="439" t="s">
        <v>59</v>
      </c>
      <c r="DR150" s="439" t="s">
        <v>156</v>
      </c>
      <c r="DS150" s="440" t="s">
        <v>60</v>
      </c>
      <c r="DT150" s="439"/>
      <c r="DU150" s="439" t="s">
        <v>58</v>
      </c>
      <c r="DV150" s="439" t="s">
        <v>150</v>
      </c>
      <c r="DW150" s="439" t="s">
        <v>59</v>
      </c>
      <c r="DX150" s="439" t="s">
        <v>156</v>
      </c>
      <c r="DY150" s="440" t="s">
        <v>60</v>
      </c>
      <c r="DZ150" s="439"/>
      <c r="EA150" s="439" t="s">
        <v>58</v>
      </c>
      <c r="EB150" s="439" t="s">
        <v>150</v>
      </c>
      <c r="EC150" s="439" t="s">
        <v>59</v>
      </c>
      <c r="ED150" s="439" t="s">
        <v>156</v>
      </c>
      <c r="EE150" s="440" t="s">
        <v>60</v>
      </c>
      <c r="EF150" s="439"/>
      <c r="EG150" s="439" t="s">
        <v>58</v>
      </c>
      <c r="EH150" s="439" t="s">
        <v>150</v>
      </c>
      <c r="EI150" s="439" t="s">
        <v>59</v>
      </c>
      <c r="EJ150" s="439" t="s">
        <v>156</v>
      </c>
      <c r="EK150" s="440" t="s">
        <v>60</v>
      </c>
      <c r="EL150" s="439"/>
      <c r="EM150" s="439" t="s">
        <v>58</v>
      </c>
      <c r="EN150" s="439" t="s">
        <v>150</v>
      </c>
      <c r="EO150" s="439" t="s">
        <v>59</v>
      </c>
      <c r="EP150" s="439" t="s">
        <v>156</v>
      </c>
      <c r="EQ150" s="440" t="s">
        <v>60</v>
      </c>
      <c r="ER150" s="439"/>
      <c r="ES150" s="439" t="s">
        <v>58</v>
      </c>
      <c r="ET150" s="439" t="s">
        <v>150</v>
      </c>
      <c r="EU150" s="439" t="s">
        <v>59</v>
      </c>
      <c r="EV150" s="439" t="s">
        <v>156</v>
      </c>
      <c r="EW150" s="440" t="s">
        <v>60</v>
      </c>
      <c r="EX150" s="439"/>
      <c r="EY150" s="439" t="s">
        <v>58</v>
      </c>
      <c r="EZ150" s="439" t="s">
        <v>150</v>
      </c>
      <c r="FA150" s="439" t="s">
        <v>59</v>
      </c>
      <c r="FB150" s="439" t="s">
        <v>156</v>
      </c>
      <c r="FC150" s="440" t="s">
        <v>60</v>
      </c>
      <c r="FD150" s="439"/>
      <c r="FE150" s="439" t="s">
        <v>58</v>
      </c>
      <c r="FF150" s="439" t="s">
        <v>150</v>
      </c>
      <c r="FG150" s="439" t="s">
        <v>59</v>
      </c>
      <c r="FH150" s="439" t="s">
        <v>156</v>
      </c>
      <c r="FI150" s="440" t="s">
        <v>60</v>
      </c>
      <c r="FJ150" s="439"/>
      <c r="FK150" s="439" t="s">
        <v>58</v>
      </c>
      <c r="FL150" s="439" t="s">
        <v>150</v>
      </c>
      <c r="FM150" s="439" t="s">
        <v>59</v>
      </c>
      <c r="FN150" s="439" t="s">
        <v>156</v>
      </c>
      <c r="FO150" s="440" t="s">
        <v>60</v>
      </c>
      <c r="FP150" s="439"/>
      <c r="FQ150" s="439" t="s">
        <v>58</v>
      </c>
      <c r="FR150" s="439" t="s">
        <v>150</v>
      </c>
      <c r="FS150" s="439" t="s">
        <v>59</v>
      </c>
      <c r="FT150" s="439" t="s">
        <v>156</v>
      </c>
      <c r="FU150" s="440" t="s">
        <v>60</v>
      </c>
      <c r="FV150" s="439"/>
      <c r="FW150" s="439" t="s">
        <v>58</v>
      </c>
      <c r="FX150" s="439" t="s">
        <v>150</v>
      </c>
      <c r="FY150" s="439" t="s">
        <v>59</v>
      </c>
      <c r="FZ150" s="439" t="s">
        <v>156</v>
      </c>
      <c r="GA150" s="440" t="s">
        <v>60</v>
      </c>
      <c r="GB150" s="439"/>
      <c r="GC150" s="439" t="s">
        <v>58</v>
      </c>
      <c r="GD150" s="439" t="s">
        <v>150</v>
      </c>
      <c r="GE150" s="439" t="s">
        <v>59</v>
      </c>
      <c r="GF150" s="439" t="s">
        <v>156</v>
      </c>
      <c r="GG150" s="440" t="s">
        <v>60</v>
      </c>
      <c r="GH150" s="439"/>
      <c r="GI150" s="439" t="s">
        <v>58</v>
      </c>
      <c r="GJ150" s="439" t="s">
        <v>150</v>
      </c>
      <c r="GK150" s="439" t="s">
        <v>59</v>
      </c>
      <c r="GL150" s="439" t="s">
        <v>156</v>
      </c>
      <c r="GM150" s="440" t="s">
        <v>60</v>
      </c>
      <c r="GN150" s="439"/>
      <c r="GO150" s="439" t="s">
        <v>58</v>
      </c>
      <c r="GP150" s="439" t="s">
        <v>150</v>
      </c>
      <c r="GQ150" s="439" t="s">
        <v>59</v>
      </c>
      <c r="GR150" s="439" t="s">
        <v>156</v>
      </c>
      <c r="GS150" s="440" t="s">
        <v>60</v>
      </c>
      <c r="GT150" s="439"/>
      <c r="GU150" s="439" t="s">
        <v>58</v>
      </c>
      <c r="GV150" s="439" t="s">
        <v>150</v>
      </c>
      <c r="GW150" s="439" t="s">
        <v>59</v>
      </c>
      <c r="GX150" s="439" t="s">
        <v>156</v>
      </c>
      <c r="GY150" s="440" t="s">
        <v>60</v>
      </c>
      <c r="GZ150" s="439"/>
      <c r="HA150" s="439" t="s">
        <v>58</v>
      </c>
      <c r="HB150" s="439" t="s">
        <v>150</v>
      </c>
      <c r="HC150" s="439" t="s">
        <v>59</v>
      </c>
      <c r="HD150" s="439" t="s">
        <v>156</v>
      </c>
      <c r="HE150" s="440" t="s">
        <v>60</v>
      </c>
      <c r="HF150" s="439"/>
      <c r="HG150" s="439" t="s">
        <v>58</v>
      </c>
      <c r="HH150" s="439" t="s">
        <v>150</v>
      </c>
      <c r="HI150" s="439" t="s">
        <v>59</v>
      </c>
      <c r="HJ150" s="439" t="s">
        <v>156</v>
      </c>
      <c r="HK150" s="440" t="s">
        <v>60</v>
      </c>
      <c r="HL150" s="439"/>
      <c r="HM150" s="439" t="s">
        <v>58</v>
      </c>
      <c r="HN150" s="439" t="s">
        <v>150</v>
      </c>
      <c r="HO150" s="439" t="s">
        <v>59</v>
      </c>
      <c r="HP150" s="439" t="s">
        <v>156</v>
      </c>
      <c r="HQ150" s="440" t="s">
        <v>60</v>
      </c>
      <c r="HR150" s="439"/>
      <c r="HS150" s="439" t="s">
        <v>58</v>
      </c>
      <c r="HT150" s="439" t="s">
        <v>150</v>
      </c>
      <c r="HU150" s="439" t="s">
        <v>59</v>
      </c>
      <c r="HV150" s="439" t="s">
        <v>156</v>
      </c>
      <c r="HW150" s="440" t="s">
        <v>60</v>
      </c>
      <c r="HX150" s="439"/>
      <c r="HY150" s="439" t="s">
        <v>58</v>
      </c>
      <c r="HZ150" s="439" t="s">
        <v>150</v>
      </c>
      <c r="IA150" s="439" t="s">
        <v>59</v>
      </c>
      <c r="IB150" s="439" t="s">
        <v>156</v>
      </c>
      <c r="IC150" s="440" t="s">
        <v>60</v>
      </c>
      <c r="ID150" s="439"/>
      <c r="IE150" s="439" t="s">
        <v>58</v>
      </c>
      <c r="IF150" s="439" t="s">
        <v>150</v>
      </c>
      <c r="IG150" s="439" t="s">
        <v>59</v>
      </c>
      <c r="IH150" s="439" t="s">
        <v>156</v>
      </c>
      <c r="II150" s="440" t="s">
        <v>60</v>
      </c>
      <c r="IJ150" s="439"/>
      <c r="IK150" s="439" t="s">
        <v>58</v>
      </c>
      <c r="IL150" s="439" t="s">
        <v>150</v>
      </c>
      <c r="IM150" s="439" t="s">
        <v>59</v>
      </c>
      <c r="IN150" s="439" t="s">
        <v>156</v>
      </c>
      <c r="IO150" s="440" t="s">
        <v>60</v>
      </c>
      <c r="IP150" s="439"/>
      <c r="IQ150" s="439" t="s">
        <v>58</v>
      </c>
      <c r="IR150" s="439" t="s">
        <v>150</v>
      </c>
      <c r="IS150" s="439" t="s">
        <v>59</v>
      </c>
      <c r="IT150" s="439" t="s">
        <v>156</v>
      </c>
      <c r="IU150" s="440" t="s">
        <v>60</v>
      </c>
      <c r="IV150" s="439"/>
      <c r="IW150" s="439" t="s">
        <v>58</v>
      </c>
      <c r="IX150" s="439" t="s">
        <v>150</v>
      </c>
      <c r="IY150" s="439" t="s">
        <v>59</v>
      </c>
      <c r="IZ150" s="439" t="s">
        <v>156</v>
      </c>
      <c r="JA150" s="440" t="s">
        <v>60</v>
      </c>
      <c r="JB150" s="439"/>
      <c r="JC150" s="439" t="s">
        <v>58</v>
      </c>
      <c r="JD150" s="439" t="s">
        <v>150</v>
      </c>
      <c r="JE150" s="439" t="s">
        <v>59</v>
      </c>
      <c r="JF150" s="439" t="s">
        <v>156</v>
      </c>
      <c r="JG150" s="440" t="s">
        <v>60</v>
      </c>
      <c r="JH150" s="439"/>
      <c r="JI150" s="439" t="s">
        <v>58</v>
      </c>
      <c r="JJ150" s="439" t="s">
        <v>150</v>
      </c>
      <c r="JK150" s="439" t="s">
        <v>59</v>
      </c>
      <c r="JL150" s="439" t="s">
        <v>156</v>
      </c>
      <c r="JM150" s="440" t="s">
        <v>60</v>
      </c>
      <c r="JN150" s="439"/>
      <c r="JO150" s="439" t="s">
        <v>58</v>
      </c>
      <c r="JP150" s="439" t="s">
        <v>150</v>
      </c>
      <c r="JQ150" s="439" t="s">
        <v>59</v>
      </c>
      <c r="JR150" s="439" t="s">
        <v>156</v>
      </c>
      <c r="JS150" s="440" t="s">
        <v>60</v>
      </c>
      <c r="JT150" s="439"/>
      <c r="JU150" s="439" t="s">
        <v>58</v>
      </c>
      <c r="JV150" s="439" t="s">
        <v>150</v>
      </c>
      <c r="JW150" s="439" t="s">
        <v>59</v>
      </c>
      <c r="JX150" s="439" t="s">
        <v>156</v>
      </c>
      <c r="JY150" s="440" t="s">
        <v>60</v>
      </c>
      <c r="JZ150" s="439"/>
      <c r="KA150" s="439" t="s">
        <v>58</v>
      </c>
      <c r="KB150" s="439" t="s">
        <v>150</v>
      </c>
      <c r="KC150" s="439" t="s">
        <v>59</v>
      </c>
      <c r="KD150" s="439" t="s">
        <v>156</v>
      </c>
      <c r="KE150" s="440" t="s">
        <v>60</v>
      </c>
      <c r="KF150" s="439"/>
      <c r="KG150" s="439" t="s">
        <v>58</v>
      </c>
      <c r="KH150" s="439" t="s">
        <v>150</v>
      </c>
      <c r="KI150" s="439" t="s">
        <v>59</v>
      </c>
      <c r="KJ150" s="439" t="s">
        <v>156</v>
      </c>
      <c r="KK150" s="440" t="s">
        <v>60</v>
      </c>
      <c r="KL150" s="439"/>
      <c r="KM150" s="439" t="s">
        <v>58</v>
      </c>
      <c r="KN150" s="439" t="s">
        <v>150</v>
      </c>
      <c r="KO150" s="439" t="s">
        <v>59</v>
      </c>
      <c r="KP150" s="439" t="s">
        <v>156</v>
      </c>
      <c r="KQ150" s="440" t="s">
        <v>60</v>
      </c>
      <c r="KR150" s="439"/>
      <c r="KS150" s="439" t="s">
        <v>58</v>
      </c>
      <c r="KT150" s="439" t="s">
        <v>150</v>
      </c>
      <c r="KU150" s="439" t="s">
        <v>59</v>
      </c>
      <c r="KV150" s="439" t="s">
        <v>156</v>
      </c>
      <c r="KW150" s="440" t="s">
        <v>60</v>
      </c>
      <c r="KX150" s="439"/>
      <c r="KY150" s="439" t="s">
        <v>58</v>
      </c>
      <c r="KZ150" s="439" t="s">
        <v>150</v>
      </c>
      <c r="LA150" s="439" t="s">
        <v>59</v>
      </c>
      <c r="LB150" s="439" t="s">
        <v>156</v>
      </c>
      <c r="LC150" s="440" t="s">
        <v>60</v>
      </c>
      <c r="LD150" s="439"/>
    </row>
    <row r="151" spans="1:316" s="441" customFormat="1" ht="11.25" hidden="1" x14ac:dyDescent="0.2">
      <c r="A151" s="61" t="s">
        <v>61</v>
      </c>
      <c r="B151" s="77"/>
      <c r="C151" s="77"/>
      <c r="D151" s="77"/>
      <c r="E151" s="77"/>
      <c r="F151" s="62"/>
      <c r="G151" s="437"/>
      <c r="H151" s="77"/>
      <c r="I151" s="62"/>
      <c r="J151" s="62"/>
      <c r="K151" s="62"/>
      <c r="L151" s="62"/>
      <c r="M151" s="62"/>
      <c r="N151" s="62"/>
      <c r="O151" s="62"/>
      <c r="P151" s="62"/>
      <c r="Q151" s="439">
        <f>IF(Q71="","",IFERROR(MAX(ROUND((T138*Q71*425/365-T141-T59)/(Q64*Q71),2),0),""))</f>
        <v>9.42</v>
      </c>
      <c r="R151" s="439">
        <f>IFERROR(ROUND(T138/Q64,2),"")</f>
        <v>10.220000000000001</v>
      </c>
      <c r="S151" s="439">
        <f>IFERROR(ROUND((T138-T59-T142)/Q64,2),"")</f>
        <v>9.73</v>
      </c>
      <c r="T151" s="439" t="str">
        <f>IF(AND(T$2=4,SUM(Q71:T71)=1),IF(AND(ISNUMBER(Q153)=ISNUMBER(Q155),ISNUMBER(R153)=ISNUMBER(R155),ISNUMBER(S153)=ISNUMBER(S155),ISNUMBER(T153)=ISNUMBER(T155)),"Y","N"),"")</f>
        <v>Y</v>
      </c>
      <c r="U151" s="440">
        <f>IFERROR(ROUND((T138*425/365-T59)/Q64,2),"")</f>
        <v>11.41</v>
      </c>
      <c r="V151" s="439"/>
      <c r="W151" s="439">
        <f t="shared" ref="W151" si="5171">IF(W71="","",IFERROR(MAX(ROUND((Z138*W71*425/365-Z141-Z59)/(W64*W71),2),0),""))</f>
        <v>13.28</v>
      </c>
      <c r="X151" s="439">
        <f t="shared" ref="X151" si="5172">IFERROR(ROUND(Z138/W64,2),"")</f>
        <v>15.38</v>
      </c>
      <c r="Y151" s="439">
        <f t="shared" ref="Y151" si="5173">IFERROR(ROUND((Z138-Z59-Z142)/W64,2),"")</f>
        <v>14.03</v>
      </c>
      <c r="Z151" s="439" t="str">
        <f t="shared" ref="Z151" si="5174">IF(AND(Z$2=4,SUM(W71:Z71)=1),IF(AND(ISNUMBER(W153)=ISNUMBER(W155),ISNUMBER(X153)=ISNUMBER(X155),ISNUMBER(Y153)=ISNUMBER(Y155),ISNUMBER(Z153)=ISNUMBER(Z155)),"Y","N"),"")</f>
        <v>Y</v>
      </c>
      <c r="AA151" s="440">
        <f t="shared" ref="AA151" si="5175">IFERROR(ROUND((Z138*425/365-Z59)/W64,2),"")</f>
        <v>16.559999999999999</v>
      </c>
      <c r="AB151" s="439"/>
      <c r="AC151" s="439">
        <f t="shared" ref="AC151" si="5176">IF(AC71="","",IFERROR(MAX(ROUND((AF138*AC71*425/365-AF141-AF59)/(AC64*AC71),2),0),""))</f>
        <v>10.17</v>
      </c>
      <c r="AD151" s="439">
        <f t="shared" ref="AD151" si="5177">IFERROR(ROUND(AF138/AC64,2),"")</f>
        <v>11.21</v>
      </c>
      <c r="AE151" s="439">
        <f t="shared" ref="AE151" si="5178">IFERROR(ROUND((AF138-AF59-AF142)/AC64,2),"")</f>
        <v>10.56</v>
      </c>
      <c r="AF151" s="439" t="str">
        <f t="shared" ref="AF151" si="5179">IF(AND(AF$2=4,SUM(AC71:AF71)=1),IF(AND(ISNUMBER(AC153)=ISNUMBER(AC155),ISNUMBER(AD153)=ISNUMBER(AD155),ISNUMBER(AE153)=ISNUMBER(AE155),ISNUMBER(AF153)=ISNUMBER(AF155)),"Y","N"),"")</f>
        <v>Y</v>
      </c>
      <c r="AG151" s="440">
        <f t="shared" ref="AG151" si="5180">IFERROR(ROUND((AF138*425/365-AF59)/AC64,2),"")</f>
        <v>12.4</v>
      </c>
      <c r="AH151" s="439"/>
      <c r="AI151" s="439" t="str">
        <f t="shared" ref="AI151" si="5181">IF(AI71="","",IFERROR(MAX(ROUND((AL138*AI71*425/365-AL141-AL59)/(AI64*AI71),2),0),""))</f>
        <v/>
      </c>
      <c r="AJ151" s="439" t="str">
        <f t="shared" ref="AJ151" si="5182">IFERROR(ROUND(AL138/AI64,2),"")</f>
        <v/>
      </c>
      <c r="AK151" s="439" t="str">
        <f t="shared" ref="AK151" si="5183">IFERROR(ROUND((AL138-AL59-AL142)/AI64,2),"")</f>
        <v/>
      </c>
      <c r="AL151" s="439" t="str">
        <f t="shared" ref="AL151" si="5184">IF(AND(AL$2=4,SUM(AI71:AL71)=1),IF(AND(ISNUMBER(AI153)=ISNUMBER(AI155),ISNUMBER(AJ153)=ISNUMBER(AJ155),ISNUMBER(AK153)=ISNUMBER(AK155),ISNUMBER(AL153)=ISNUMBER(AL155)),"Y","N"),"")</f>
        <v/>
      </c>
      <c r="AM151" s="440" t="str">
        <f t="shared" ref="AM151" si="5185">IFERROR(ROUND((AL138*425/365-AL59)/AI64,2),"")</f>
        <v/>
      </c>
      <c r="AN151" s="439"/>
      <c r="AO151" s="439" t="str">
        <f t="shared" ref="AO151" si="5186">IF(AO71="","",IFERROR(MAX(ROUND((AR138*AO71*425/365-AR141-AR59)/(AO64*AO71),2),0),""))</f>
        <v/>
      </c>
      <c r="AP151" s="439" t="str">
        <f t="shared" ref="AP151" si="5187">IFERROR(ROUND(AR138/AO64,2),"")</f>
        <v/>
      </c>
      <c r="AQ151" s="439" t="str">
        <f t="shared" ref="AQ151" si="5188">IFERROR(ROUND((AR138-AR59-AR142)/AO64,2),"")</f>
        <v/>
      </c>
      <c r="AR151" s="439" t="str">
        <f t="shared" ref="AR151" si="5189">IF(AND(AR$2=4,SUM(AO71:AR71)=1),IF(AND(ISNUMBER(AO153)=ISNUMBER(AO155),ISNUMBER(AP153)=ISNUMBER(AP155),ISNUMBER(AQ153)=ISNUMBER(AQ155),ISNUMBER(AR153)=ISNUMBER(AR155)),"Y","N"),"")</f>
        <v/>
      </c>
      <c r="AS151" s="440" t="str">
        <f t="shared" ref="AS151" si="5190">IFERROR(ROUND((AR138*425/365-AR59)/AO64,2),"")</f>
        <v/>
      </c>
      <c r="AT151" s="439"/>
      <c r="AU151" s="439" t="str">
        <f t="shared" ref="AU151" si="5191">IF(AU71="","",IFERROR(MAX(ROUND((AX138*AU71*425/365-AX141-AX59)/(AU64*AU71),2),0),""))</f>
        <v/>
      </c>
      <c r="AV151" s="439" t="str">
        <f t="shared" ref="AV151" si="5192">IFERROR(ROUND(AX138/AU64,2),"")</f>
        <v/>
      </c>
      <c r="AW151" s="439" t="str">
        <f t="shared" ref="AW151" si="5193">IFERROR(ROUND((AX138-AX59-AX142)/AU64,2),"")</f>
        <v/>
      </c>
      <c r="AX151" s="439" t="str">
        <f t="shared" ref="AX151" si="5194">IF(AND(AX$2=4,SUM(AU71:AX71)=1),IF(AND(ISNUMBER(AU153)=ISNUMBER(AU155),ISNUMBER(AV153)=ISNUMBER(AV155),ISNUMBER(AW153)=ISNUMBER(AW155),ISNUMBER(AX153)=ISNUMBER(AX155)),"Y","N"),"")</f>
        <v/>
      </c>
      <c r="AY151" s="440" t="str">
        <f t="shared" ref="AY151" si="5195">IFERROR(ROUND((AX138*425/365-AX59)/AU64,2),"")</f>
        <v/>
      </c>
      <c r="AZ151" s="439"/>
      <c r="BA151" s="439" t="str">
        <f t="shared" ref="BA151" si="5196">IF(BA71="","",IFERROR(MAX(ROUND((BD138*BA71*425/365-BD141-BD59)/(BA64*BA71),2),0),""))</f>
        <v/>
      </c>
      <c r="BB151" s="439" t="str">
        <f t="shared" ref="BB151" si="5197">IFERROR(ROUND(BD138/BA64,2),"")</f>
        <v/>
      </c>
      <c r="BC151" s="439" t="str">
        <f t="shared" ref="BC151" si="5198">IFERROR(ROUND((BD138-BD59-BD142)/BA64,2),"")</f>
        <v/>
      </c>
      <c r="BD151" s="439" t="str">
        <f t="shared" ref="BD151" si="5199">IF(AND(BD$2=4,SUM(BA71:BD71)=1),IF(AND(ISNUMBER(BA153)=ISNUMBER(BA155),ISNUMBER(BB153)=ISNUMBER(BB155),ISNUMBER(BC153)=ISNUMBER(BC155),ISNUMBER(BD153)=ISNUMBER(BD155)),"Y","N"),"")</f>
        <v/>
      </c>
      <c r="BE151" s="440" t="str">
        <f t="shared" ref="BE151" si="5200">IFERROR(ROUND((BD138*425/365-BD59)/BA64,2),"")</f>
        <v/>
      </c>
      <c r="BF151" s="439"/>
      <c r="BG151" s="439" t="str">
        <f t="shared" ref="BG151" si="5201">IF(BG71="","",IFERROR(MAX(ROUND((BJ138*BG71*425/365-BJ141-BJ59)/(BG64*BG71),2),0),""))</f>
        <v/>
      </c>
      <c r="BH151" s="439" t="str">
        <f t="shared" ref="BH151" si="5202">IFERROR(ROUND(BJ138/BG64,2),"")</f>
        <v/>
      </c>
      <c r="BI151" s="439" t="str">
        <f t="shared" ref="BI151" si="5203">IFERROR(ROUND((BJ138-BJ59-BJ142)/BG64,2),"")</f>
        <v/>
      </c>
      <c r="BJ151" s="439" t="str">
        <f t="shared" ref="BJ151" si="5204">IF(AND(BJ$2=4,SUM(BG71:BJ71)=1),IF(AND(ISNUMBER(BG153)=ISNUMBER(BG155),ISNUMBER(BH153)=ISNUMBER(BH155),ISNUMBER(BI153)=ISNUMBER(BI155),ISNUMBER(BJ153)=ISNUMBER(BJ155)),"Y","N"),"")</f>
        <v/>
      </c>
      <c r="BK151" s="440" t="str">
        <f t="shared" ref="BK151" si="5205">IFERROR(ROUND((BJ138*425/365-BJ59)/BG64,2),"")</f>
        <v/>
      </c>
      <c r="BL151" s="439"/>
      <c r="BM151" s="439" t="str">
        <f t="shared" ref="BM151" si="5206">IF(BM71="","",IFERROR(MAX(ROUND((BP138*BM71*425/365-BP141-BP59)/(BM64*BM71),2),0),""))</f>
        <v/>
      </c>
      <c r="BN151" s="439" t="str">
        <f t="shared" ref="BN151" si="5207">IFERROR(ROUND(BP138/BM64,2),"")</f>
        <v/>
      </c>
      <c r="BO151" s="439" t="str">
        <f t="shared" ref="BO151" si="5208">IFERROR(ROUND((BP138-BP59-BP142)/BM64,2),"")</f>
        <v/>
      </c>
      <c r="BP151" s="439" t="str">
        <f t="shared" ref="BP151" si="5209">IF(AND(BP$2=4,SUM(BM71:BP71)=1),IF(AND(ISNUMBER(BM153)=ISNUMBER(BM155),ISNUMBER(BN153)=ISNUMBER(BN155),ISNUMBER(BO153)=ISNUMBER(BO155),ISNUMBER(BP153)=ISNUMBER(BP155)),"Y","N"),"")</f>
        <v/>
      </c>
      <c r="BQ151" s="440" t="str">
        <f t="shared" ref="BQ151" si="5210">IFERROR(ROUND((BP138*425/365-BP59)/BM64,2),"")</f>
        <v/>
      </c>
      <c r="BR151" s="439"/>
      <c r="BS151" s="439" t="str">
        <f t="shared" ref="BS151" si="5211">IF(BS71="","",IFERROR(MAX(ROUND((BV138*BS71*425/365-BV141-BV59)/(BS64*BS71),2),0),""))</f>
        <v/>
      </c>
      <c r="BT151" s="439" t="str">
        <f t="shared" ref="BT151" si="5212">IFERROR(ROUND(BV138/BS64,2),"")</f>
        <v/>
      </c>
      <c r="BU151" s="439" t="str">
        <f t="shared" ref="BU151" si="5213">IFERROR(ROUND((BV138-BV59-BV142)/BS64,2),"")</f>
        <v/>
      </c>
      <c r="BV151" s="439" t="str">
        <f t="shared" ref="BV151" si="5214">IF(AND(BV$2=4,SUM(BS71:BV71)=1),IF(AND(ISNUMBER(BS153)=ISNUMBER(BS155),ISNUMBER(BT153)=ISNUMBER(BT155),ISNUMBER(BU153)=ISNUMBER(BU155),ISNUMBER(BV153)=ISNUMBER(BV155)),"Y","N"),"")</f>
        <v/>
      </c>
      <c r="BW151" s="440" t="str">
        <f t="shared" ref="BW151" si="5215">IFERROR(ROUND((BV138*425/365-BV59)/BS64,2),"")</f>
        <v/>
      </c>
      <c r="BX151" s="439"/>
      <c r="BY151" s="439" t="str">
        <f t="shared" ref="BY151" si="5216">IF(BY71="","",IFERROR(MAX(ROUND((CB138*BY71*425/365-CB141-CB59)/(BY64*BY71),2),0),""))</f>
        <v/>
      </c>
      <c r="BZ151" s="439" t="str">
        <f t="shared" ref="BZ151" si="5217">IFERROR(ROUND(CB138/BY64,2),"")</f>
        <v/>
      </c>
      <c r="CA151" s="439" t="str">
        <f t="shared" ref="CA151" si="5218">IFERROR(ROUND((CB138-CB59-CB142)/BY64,2),"")</f>
        <v/>
      </c>
      <c r="CB151" s="439" t="str">
        <f t="shared" ref="CB151" si="5219">IF(AND(CB$2=4,SUM(BY71:CB71)=1),IF(AND(ISNUMBER(BY153)=ISNUMBER(BY155),ISNUMBER(BZ153)=ISNUMBER(BZ155),ISNUMBER(CA153)=ISNUMBER(CA155),ISNUMBER(CB153)=ISNUMBER(CB155)),"Y","N"),"")</f>
        <v/>
      </c>
      <c r="CC151" s="440" t="str">
        <f t="shared" ref="CC151" si="5220">IFERROR(ROUND((CB138*425/365-CB59)/BY64,2),"")</f>
        <v/>
      </c>
      <c r="CD151" s="439"/>
      <c r="CE151" s="439" t="str">
        <f t="shared" ref="CE151" si="5221">IF(CE71="","",IFERROR(MAX(ROUND((CH138*CE71*425/365-CH141-CH59)/(CE64*CE71),2),0),""))</f>
        <v/>
      </c>
      <c r="CF151" s="439" t="str">
        <f t="shared" ref="CF151" si="5222">IFERROR(ROUND(CH138/CE64,2),"")</f>
        <v/>
      </c>
      <c r="CG151" s="439" t="str">
        <f t="shared" ref="CG151" si="5223">IFERROR(ROUND((CH138-CH59-CH142)/CE64,2),"")</f>
        <v/>
      </c>
      <c r="CH151" s="439" t="str">
        <f t="shared" ref="CH151" si="5224">IF(AND(CH$2=4,SUM(CE71:CH71)=1),IF(AND(ISNUMBER(CE153)=ISNUMBER(CE155),ISNUMBER(CF153)=ISNUMBER(CF155),ISNUMBER(CG153)=ISNUMBER(CG155),ISNUMBER(CH153)=ISNUMBER(CH155)),"Y","N"),"")</f>
        <v/>
      </c>
      <c r="CI151" s="440" t="str">
        <f t="shared" ref="CI151" si="5225">IFERROR(ROUND((CH138*425/365-CH59)/CE64,2),"")</f>
        <v/>
      </c>
      <c r="CJ151" s="439"/>
      <c r="CK151" s="439" t="str">
        <f t="shared" ref="CK151" si="5226">IF(CK71="","",IFERROR(MAX(ROUND((CN138*CK71*425/365-CN141-CN59)/(CK64*CK71),2),0),""))</f>
        <v/>
      </c>
      <c r="CL151" s="439" t="str">
        <f t="shared" ref="CL151" si="5227">IFERROR(ROUND(CN138/CK64,2),"")</f>
        <v/>
      </c>
      <c r="CM151" s="439" t="str">
        <f t="shared" ref="CM151" si="5228">IFERROR(ROUND((CN138-CN59-CN142)/CK64,2),"")</f>
        <v/>
      </c>
      <c r="CN151" s="439" t="str">
        <f t="shared" ref="CN151" si="5229">IF(AND(CN$2=4,SUM(CK71:CN71)=1),IF(AND(ISNUMBER(CK153)=ISNUMBER(CK155),ISNUMBER(CL153)=ISNUMBER(CL155),ISNUMBER(CM153)=ISNUMBER(CM155),ISNUMBER(CN153)=ISNUMBER(CN155)),"Y","N"),"")</f>
        <v/>
      </c>
      <c r="CO151" s="440" t="str">
        <f t="shared" ref="CO151" si="5230">IFERROR(ROUND((CN138*425/365-CN59)/CK64,2),"")</f>
        <v/>
      </c>
      <c r="CP151" s="439"/>
      <c r="CQ151" s="439" t="str">
        <f t="shared" ref="CQ151" si="5231">IF(CQ71="","",IFERROR(MAX(ROUND((CT138*CQ71*425/365-CT141-CT59)/(CQ64*CQ71),2),0),""))</f>
        <v/>
      </c>
      <c r="CR151" s="439" t="str">
        <f t="shared" ref="CR151" si="5232">IFERROR(ROUND(CT138/CQ64,2),"")</f>
        <v/>
      </c>
      <c r="CS151" s="439" t="str">
        <f t="shared" ref="CS151" si="5233">IFERROR(ROUND((CT138-CT59-CT142)/CQ64,2),"")</f>
        <v/>
      </c>
      <c r="CT151" s="439" t="str">
        <f t="shared" ref="CT151" si="5234">IF(AND(CT$2=4,SUM(CQ71:CT71)=1),IF(AND(ISNUMBER(CQ153)=ISNUMBER(CQ155),ISNUMBER(CR153)=ISNUMBER(CR155),ISNUMBER(CS153)=ISNUMBER(CS155),ISNUMBER(CT153)=ISNUMBER(CT155)),"Y","N"),"")</f>
        <v/>
      </c>
      <c r="CU151" s="440" t="str">
        <f t="shared" ref="CU151" si="5235">IFERROR(ROUND((CT138*425/365-CT59)/CQ64,2),"")</f>
        <v/>
      </c>
      <c r="CV151" s="439"/>
      <c r="CW151" s="439" t="str">
        <f t="shared" ref="CW151" si="5236">IF(CW71="","",IFERROR(MAX(ROUND((CZ138*CW71*425/365-CZ141-CZ59)/(CW64*CW71),2),0),""))</f>
        <v/>
      </c>
      <c r="CX151" s="439" t="str">
        <f t="shared" ref="CX151" si="5237">IFERROR(ROUND(CZ138/CW64,2),"")</f>
        <v/>
      </c>
      <c r="CY151" s="439" t="str">
        <f t="shared" ref="CY151" si="5238">IFERROR(ROUND((CZ138-CZ59-CZ142)/CW64,2),"")</f>
        <v/>
      </c>
      <c r="CZ151" s="439" t="str">
        <f t="shared" ref="CZ151" si="5239">IF(AND(CZ$2=4,SUM(CW71:CZ71)=1),IF(AND(ISNUMBER(CW153)=ISNUMBER(CW155),ISNUMBER(CX153)=ISNUMBER(CX155),ISNUMBER(CY153)=ISNUMBER(CY155),ISNUMBER(CZ153)=ISNUMBER(CZ155)),"Y","N"),"")</f>
        <v/>
      </c>
      <c r="DA151" s="440" t="str">
        <f t="shared" ref="DA151" si="5240">IFERROR(ROUND((CZ138*425/365-CZ59)/CW64,2),"")</f>
        <v/>
      </c>
      <c r="DB151" s="439"/>
      <c r="DC151" s="439" t="str">
        <f t="shared" ref="DC151" si="5241">IF(DC71="","",IFERROR(MAX(ROUND((DF138*DC71*425/365-DF141-DF59)/(DC64*DC71),2),0),""))</f>
        <v/>
      </c>
      <c r="DD151" s="439" t="str">
        <f t="shared" ref="DD151" si="5242">IFERROR(ROUND(DF138/DC64,2),"")</f>
        <v/>
      </c>
      <c r="DE151" s="439" t="str">
        <f t="shared" ref="DE151" si="5243">IFERROR(ROUND((DF138-DF59-DF142)/DC64,2),"")</f>
        <v/>
      </c>
      <c r="DF151" s="439" t="str">
        <f t="shared" ref="DF151" si="5244">IF(AND(DF$2=4,SUM(DC71:DF71)=1),IF(AND(ISNUMBER(DC153)=ISNUMBER(DC155),ISNUMBER(DD153)=ISNUMBER(DD155),ISNUMBER(DE153)=ISNUMBER(DE155),ISNUMBER(DF153)=ISNUMBER(DF155)),"Y","N"),"")</f>
        <v/>
      </c>
      <c r="DG151" s="440" t="str">
        <f t="shared" ref="DG151" si="5245">IFERROR(ROUND((DF138*425/365-DF59)/DC64,2),"")</f>
        <v/>
      </c>
      <c r="DH151" s="439"/>
      <c r="DI151" s="439" t="str">
        <f t="shared" ref="DI151" si="5246">IF(DI71="","",IFERROR(MAX(ROUND((DL138*DI71*425/365-DL141-DL59)/(DI64*DI71),2),0),""))</f>
        <v/>
      </c>
      <c r="DJ151" s="439" t="str">
        <f t="shared" ref="DJ151" si="5247">IFERROR(ROUND(DL138/DI64,2),"")</f>
        <v/>
      </c>
      <c r="DK151" s="439" t="str">
        <f t="shared" ref="DK151" si="5248">IFERROR(ROUND((DL138-DL59-DL142)/DI64,2),"")</f>
        <v/>
      </c>
      <c r="DL151" s="439" t="str">
        <f t="shared" ref="DL151" si="5249">IF(AND(DL$2=4,SUM(DI71:DL71)=1),IF(AND(ISNUMBER(DI153)=ISNUMBER(DI155),ISNUMBER(DJ153)=ISNUMBER(DJ155),ISNUMBER(DK153)=ISNUMBER(DK155),ISNUMBER(DL153)=ISNUMBER(DL155)),"Y","N"),"")</f>
        <v/>
      </c>
      <c r="DM151" s="440" t="str">
        <f t="shared" ref="DM151" si="5250">IFERROR(ROUND((DL138*425/365-DL59)/DI64,2),"")</f>
        <v/>
      </c>
      <c r="DN151" s="439"/>
      <c r="DO151" s="439" t="str">
        <f t="shared" ref="DO151" si="5251">IF(DO71="","",IFERROR(MAX(ROUND((DR138*DO71*425/365-DR141-DR59)/(DO64*DO71),2),0),""))</f>
        <v/>
      </c>
      <c r="DP151" s="439" t="str">
        <f t="shared" ref="DP151" si="5252">IFERROR(ROUND(DR138/DO64,2),"")</f>
        <v/>
      </c>
      <c r="DQ151" s="439" t="str">
        <f t="shared" ref="DQ151" si="5253">IFERROR(ROUND((DR138-DR59-DR142)/DO64,2),"")</f>
        <v/>
      </c>
      <c r="DR151" s="439" t="str">
        <f t="shared" ref="DR151" si="5254">IF(AND(DR$2=4,SUM(DO71:DR71)=1),IF(AND(ISNUMBER(DO153)=ISNUMBER(DO155),ISNUMBER(DP153)=ISNUMBER(DP155),ISNUMBER(DQ153)=ISNUMBER(DQ155),ISNUMBER(DR153)=ISNUMBER(DR155)),"Y","N"),"")</f>
        <v/>
      </c>
      <c r="DS151" s="440" t="str">
        <f t="shared" ref="DS151" si="5255">IFERROR(ROUND((DR138*425/365-DR59)/DO64,2),"")</f>
        <v/>
      </c>
      <c r="DT151" s="439"/>
      <c r="DU151" s="439" t="str">
        <f t="shared" ref="DU151" si="5256">IF(DU71="","",IFERROR(MAX(ROUND((DX138*DU71*425/365-DX141-DX59)/(DU64*DU71),2),0),""))</f>
        <v/>
      </c>
      <c r="DV151" s="439" t="str">
        <f t="shared" ref="DV151" si="5257">IFERROR(ROUND(DX138/DU64,2),"")</f>
        <v/>
      </c>
      <c r="DW151" s="439" t="str">
        <f t="shared" ref="DW151" si="5258">IFERROR(ROUND((DX138-DX59-DX142)/DU64,2),"")</f>
        <v/>
      </c>
      <c r="DX151" s="439" t="str">
        <f t="shared" ref="DX151" si="5259">IF(AND(DX$2=4,SUM(DU71:DX71)=1),IF(AND(ISNUMBER(DU153)=ISNUMBER(DU155),ISNUMBER(DV153)=ISNUMBER(DV155),ISNUMBER(DW153)=ISNUMBER(DW155),ISNUMBER(DX153)=ISNUMBER(DX155)),"Y","N"),"")</f>
        <v/>
      </c>
      <c r="DY151" s="440" t="str">
        <f t="shared" ref="DY151" si="5260">IFERROR(ROUND((DX138*425/365-DX59)/DU64,2),"")</f>
        <v/>
      </c>
      <c r="DZ151" s="439"/>
      <c r="EA151" s="439" t="str">
        <f t="shared" ref="EA151" si="5261">IF(EA71="","",IFERROR(MAX(ROUND((ED138*EA71*425/365-ED141-ED59)/(EA64*EA71),2),0),""))</f>
        <v/>
      </c>
      <c r="EB151" s="439" t="str">
        <f t="shared" ref="EB151" si="5262">IFERROR(ROUND(ED138/EA64,2),"")</f>
        <v/>
      </c>
      <c r="EC151" s="439" t="str">
        <f t="shared" ref="EC151" si="5263">IFERROR(ROUND((ED138-ED59-ED142)/EA64,2),"")</f>
        <v/>
      </c>
      <c r="ED151" s="439" t="str">
        <f t="shared" ref="ED151" si="5264">IF(AND(ED$2=4,SUM(EA71:ED71)=1),IF(AND(ISNUMBER(EA153)=ISNUMBER(EA155),ISNUMBER(EB153)=ISNUMBER(EB155),ISNUMBER(EC153)=ISNUMBER(EC155),ISNUMBER(ED153)=ISNUMBER(ED155)),"Y","N"),"")</f>
        <v/>
      </c>
      <c r="EE151" s="440" t="str">
        <f t="shared" ref="EE151" si="5265">IFERROR(ROUND((ED138*425/365-ED59)/EA64,2),"")</f>
        <v/>
      </c>
      <c r="EF151" s="439"/>
      <c r="EG151" s="439" t="str">
        <f t="shared" ref="EG151" si="5266">IF(EG71="","",IFERROR(MAX(ROUND((EJ138*EG71*425/365-EJ141-EJ59)/(EG64*EG71),2),0),""))</f>
        <v/>
      </c>
      <c r="EH151" s="439" t="str">
        <f t="shared" ref="EH151" si="5267">IFERROR(ROUND(EJ138/EG64,2),"")</f>
        <v/>
      </c>
      <c r="EI151" s="439" t="str">
        <f t="shared" ref="EI151" si="5268">IFERROR(ROUND((EJ138-EJ59-EJ142)/EG64,2),"")</f>
        <v/>
      </c>
      <c r="EJ151" s="439" t="str">
        <f t="shared" ref="EJ151" si="5269">IF(AND(EJ$2=4,SUM(EG71:EJ71)=1),IF(AND(ISNUMBER(EG153)=ISNUMBER(EG155),ISNUMBER(EH153)=ISNUMBER(EH155),ISNUMBER(EI153)=ISNUMBER(EI155),ISNUMBER(EJ153)=ISNUMBER(EJ155)),"Y","N"),"")</f>
        <v/>
      </c>
      <c r="EK151" s="440" t="str">
        <f t="shared" ref="EK151" si="5270">IFERROR(ROUND((EJ138*425/365-EJ59)/EG64,2),"")</f>
        <v/>
      </c>
      <c r="EL151" s="439"/>
      <c r="EM151" s="439" t="str">
        <f t="shared" ref="EM151" si="5271">IF(EM71="","",IFERROR(MAX(ROUND((EP138*EM71*425/365-EP141-EP59)/(EM64*EM71),2),0),""))</f>
        <v/>
      </c>
      <c r="EN151" s="439" t="str">
        <f t="shared" ref="EN151" si="5272">IFERROR(ROUND(EP138/EM64,2),"")</f>
        <v/>
      </c>
      <c r="EO151" s="439" t="str">
        <f t="shared" ref="EO151" si="5273">IFERROR(ROUND((EP138-EP59-EP142)/EM64,2),"")</f>
        <v/>
      </c>
      <c r="EP151" s="439" t="str">
        <f t="shared" ref="EP151" si="5274">IF(AND(EP$2=4,SUM(EM71:EP71)=1),IF(AND(ISNUMBER(EM153)=ISNUMBER(EM155),ISNUMBER(EN153)=ISNUMBER(EN155),ISNUMBER(EO153)=ISNUMBER(EO155),ISNUMBER(EP153)=ISNUMBER(EP155)),"Y","N"),"")</f>
        <v/>
      </c>
      <c r="EQ151" s="440" t="str">
        <f t="shared" ref="EQ151" si="5275">IFERROR(ROUND((EP138*425/365-EP59)/EM64,2),"")</f>
        <v/>
      </c>
      <c r="ER151" s="439"/>
      <c r="ES151" s="439" t="str">
        <f t="shared" ref="ES151" si="5276">IF(ES71="","",IFERROR(MAX(ROUND((EV138*ES71*425/365-EV141-EV59)/(ES64*ES71),2),0),""))</f>
        <v/>
      </c>
      <c r="ET151" s="439" t="str">
        <f t="shared" ref="ET151" si="5277">IFERROR(ROUND(EV138/ES64,2),"")</f>
        <v/>
      </c>
      <c r="EU151" s="439" t="str">
        <f t="shared" ref="EU151" si="5278">IFERROR(ROUND((EV138-EV59-EV142)/ES64,2),"")</f>
        <v/>
      </c>
      <c r="EV151" s="439" t="str">
        <f t="shared" ref="EV151" si="5279">IF(AND(EV$2=4,SUM(ES71:EV71)=1),IF(AND(ISNUMBER(ES153)=ISNUMBER(ES155),ISNUMBER(ET153)=ISNUMBER(ET155),ISNUMBER(EU153)=ISNUMBER(EU155),ISNUMBER(EV153)=ISNUMBER(EV155)),"Y","N"),"")</f>
        <v/>
      </c>
      <c r="EW151" s="440" t="str">
        <f t="shared" ref="EW151" si="5280">IFERROR(ROUND((EV138*425/365-EV59)/ES64,2),"")</f>
        <v/>
      </c>
      <c r="EX151" s="439"/>
      <c r="EY151" s="439" t="str">
        <f t="shared" ref="EY151" si="5281">IF(EY71="","",IFERROR(MAX(ROUND((FB138*EY71*425/365-FB141-FB59)/(EY64*EY71),2),0),""))</f>
        <v/>
      </c>
      <c r="EZ151" s="439" t="str">
        <f t="shared" ref="EZ151" si="5282">IFERROR(ROUND(FB138/EY64,2),"")</f>
        <v/>
      </c>
      <c r="FA151" s="439" t="str">
        <f t="shared" ref="FA151" si="5283">IFERROR(ROUND((FB138-FB59-FB142)/EY64,2),"")</f>
        <v/>
      </c>
      <c r="FB151" s="439" t="str">
        <f t="shared" ref="FB151" si="5284">IF(AND(FB$2=4,SUM(EY71:FB71)=1),IF(AND(ISNUMBER(EY153)=ISNUMBER(EY155),ISNUMBER(EZ153)=ISNUMBER(EZ155),ISNUMBER(FA153)=ISNUMBER(FA155),ISNUMBER(FB153)=ISNUMBER(FB155)),"Y","N"),"")</f>
        <v/>
      </c>
      <c r="FC151" s="440" t="str">
        <f t="shared" ref="FC151" si="5285">IFERROR(ROUND((FB138*425/365-FB59)/EY64,2),"")</f>
        <v/>
      </c>
      <c r="FD151" s="439"/>
      <c r="FE151" s="439" t="str">
        <f t="shared" ref="FE151" si="5286">IF(FE71="","",IFERROR(MAX(ROUND((FH138*FE71*425/365-FH141-FH59)/(FE64*FE71),2),0),""))</f>
        <v/>
      </c>
      <c r="FF151" s="439" t="str">
        <f t="shared" ref="FF151" si="5287">IFERROR(ROUND(FH138/FE64,2),"")</f>
        <v/>
      </c>
      <c r="FG151" s="439" t="str">
        <f t="shared" ref="FG151" si="5288">IFERROR(ROUND((FH138-FH59-FH142)/FE64,2),"")</f>
        <v/>
      </c>
      <c r="FH151" s="439" t="str">
        <f t="shared" ref="FH151" si="5289">IF(AND(FH$2=4,SUM(FE71:FH71)=1),IF(AND(ISNUMBER(FE153)=ISNUMBER(FE155),ISNUMBER(FF153)=ISNUMBER(FF155),ISNUMBER(FG153)=ISNUMBER(FG155),ISNUMBER(FH153)=ISNUMBER(FH155)),"Y","N"),"")</f>
        <v/>
      </c>
      <c r="FI151" s="440" t="str">
        <f t="shared" ref="FI151" si="5290">IFERROR(ROUND((FH138*425/365-FH59)/FE64,2),"")</f>
        <v/>
      </c>
      <c r="FJ151" s="439"/>
      <c r="FK151" s="439" t="str">
        <f t="shared" ref="FK151" si="5291">IF(FK71="","",IFERROR(MAX(ROUND((FN138*FK71*425/365-FN141-FN59)/(FK64*FK71),2),0),""))</f>
        <v/>
      </c>
      <c r="FL151" s="439" t="str">
        <f t="shared" ref="FL151" si="5292">IFERROR(ROUND(FN138/FK64,2),"")</f>
        <v/>
      </c>
      <c r="FM151" s="439" t="str">
        <f t="shared" ref="FM151" si="5293">IFERROR(ROUND((FN138-FN59-FN142)/FK64,2),"")</f>
        <v/>
      </c>
      <c r="FN151" s="439" t="str">
        <f t="shared" ref="FN151" si="5294">IF(AND(FN$2=4,SUM(FK71:FN71)=1),IF(AND(ISNUMBER(FK153)=ISNUMBER(FK155),ISNUMBER(FL153)=ISNUMBER(FL155),ISNUMBER(FM153)=ISNUMBER(FM155),ISNUMBER(FN153)=ISNUMBER(FN155)),"Y","N"),"")</f>
        <v/>
      </c>
      <c r="FO151" s="440" t="str">
        <f t="shared" ref="FO151" si="5295">IFERROR(ROUND((FN138*425/365-FN59)/FK64,2),"")</f>
        <v/>
      </c>
      <c r="FP151" s="439"/>
      <c r="FQ151" s="439" t="str">
        <f t="shared" ref="FQ151" si="5296">IF(FQ71="","",IFERROR(MAX(ROUND((FT138*FQ71*425/365-FT141-FT59)/(FQ64*FQ71),2),0),""))</f>
        <v/>
      </c>
      <c r="FR151" s="439" t="str">
        <f t="shared" ref="FR151" si="5297">IFERROR(ROUND(FT138/FQ64,2),"")</f>
        <v/>
      </c>
      <c r="FS151" s="439" t="str">
        <f t="shared" ref="FS151" si="5298">IFERROR(ROUND((FT138-FT59-FT142)/FQ64,2),"")</f>
        <v/>
      </c>
      <c r="FT151" s="439" t="str">
        <f t="shared" ref="FT151" si="5299">IF(AND(FT$2=4,SUM(FQ71:FT71)=1),IF(AND(ISNUMBER(FQ153)=ISNUMBER(FQ155),ISNUMBER(FR153)=ISNUMBER(FR155),ISNUMBER(FS153)=ISNUMBER(FS155),ISNUMBER(FT153)=ISNUMBER(FT155)),"Y","N"),"")</f>
        <v/>
      </c>
      <c r="FU151" s="440" t="str">
        <f t="shared" ref="FU151" si="5300">IFERROR(ROUND((FT138*425/365-FT59)/FQ64,2),"")</f>
        <v/>
      </c>
      <c r="FV151" s="439"/>
      <c r="FW151" s="439" t="str">
        <f t="shared" ref="FW151" si="5301">IF(FW71="","",IFERROR(MAX(ROUND((FZ138*FW71*425/365-FZ141-FZ59)/(FW64*FW71),2),0),""))</f>
        <v/>
      </c>
      <c r="FX151" s="439" t="str">
        <f t="shared" ref="FX151" si="5302">IFERROR(ROUND(FZ138/FW64,2),"")</f>
        <v/>
      </c>
      <c r="FY151" s="439" t="str">
        <f t="shared" ref="FY151" si="5303">IFERROR(ROUND((FZ138-FZ59-FZ142)/FW64,2),"")</f>
        <v/>
      </c>
      <c r="FZ151" s="439" t="str">
        <f t="shared" ref="FZ151" si="5304">IF(AND(FZ$2=4,SUM(FW71:FZ71)=1),IF(AND(ISNUMBER(FW153)=ISNUMBER(FW155),ISNUMBER(FX153)=ISNUMBER(FX155),ISNUMBER(FY153)=ISNUMBER(FY155),ISNUMBER(FZ153)=ISNUMBER(FZ155)),"Y","N"),"")</f>
        <v/>
      </c>
      <c r="GA151" s="440" t="str">
        <f t="shared" ref="GA151" si="5305">IFERROR(ROUND((FZ138*425/365-FZ59)/FW64,2),"")</f>
        <v/>
      </c>
      <c r="GB151" s="439"/>
      <c r="GC151" s="439" t="str">
        <f t="shared" ref="GC151" si="5306">IF(GC71="","",IFERROR(MAX(ROUND((GF138*GC71*425/365-GF141-GF59)/(GC64*GC71),2),0),""))</f>
        <v/>
      </c>
      <c r="GD151" s="439" t="str">
        <f t="shared" ref="GD151" si="5307">IFERROR(ROUND(GF138/GC64,2),"")</f>
        <v/>
      </c>
      <c r="GE151" s="439" t="str">
        <f t="shared" ref="GE151" si="5308">IFERROR(ROUND((GF138-GF59-GF142)/GC64,2),"")</f>
        <v/>
      </c>
      <c r="GF151" s="439" t="str">
        <f t="shared" ref="GF151" si="5309">IF(AND(GF$2=4,SUM(GC71:GF71)=1),IF(AND(ISNUMBER(GC153)=ISNUMBER(GC155),ISNUMBER(GD153)=ISNUMBER(GD155),ISNUMBER(GE153)=ISNUMBER(GE155),ISNUMBER(GF153)=ISNUMBER(GF155)),"Y","N"),"")</f>
        <v/>
      </c>
      <c r="GG151" s="440" t="str">
        <f t="shared" ref="GG151" si="5310">IFERROR(ROUND((GF138*425/365-GF59)/GC64,2),"")</f>
        <v/>
      </c>
      <c r="GH151" s="439"/>
      <c r="GI151" s="439" t="str">
        <f t="shared" ref="GI151" si="5311">IF(GI71="","",IFERROR(MAX(ROUND((GL138*GI71*425/365-GL141-GL59)/(GI64*GI71),2),0),""))</f>
        <v/>
      </c>
      <c r="GJ151" s="439" t="str">
        <f t="shared" ref="GJ151" si="5312">IFERROR(ROUND(GL138/GI64,2),"")</f>
        <v/>
      </c>
      <c r="GK151" s="439" t="str">
        <f t="shared" ref="GK151" si="5313">IFERROR(ROUND((GL138-GL59-GL142)/GI64,2),"")</f>
        <v/>
      </c>
      <c r="GL151" s="439" t="str">
        <f t="shared" ref="GL151" si="5314">IF(AND(GL$2=4,SUM(GI71:GL71)=1),IF(AND(ISNUMBER(GI153)=ISNUMBER(GI155),ISNUMBER(GJ153)=ISNUMBER(GJ155),ISNUMBER(GK153)=ISNUMBER(GK155),ISNUMBER(GL153)=ISNUMBER(GL155)),"Y","N"),"")</f>
        <v/>
      </c>
      <c r="GM151" s="440" t="str">
        <f t="shared" ref="GM151" si="5315">IFERROR(ROUND((GL138*425/365-GL59)/GI64,2),"")</f>
        <v/>
      </c>
      <c r="GN151" s="439"/>
      <c r="GO151" s="439" t="str">
        <f t="shared" ref="GO151" si="5316">IF(GO71="","",IFERROR(MAX(ROUND((GR138*GO71*425/365-GR141-GR59)/(GO64*GO71),2),0),""))</f>
        <v/>
      </c>
      <c r="GP151" s="439" t="str">
        <f t="shared" ref="GP151" si="5317">IFERROR(ROUND(GR138/GO64,2),"")</f>
        <v/>
      </c>
      <c r="GQ151" s="439" t="str">
        <f t="shared" ref="GQ151" si="5318">IFERROR(ROUND((GR138-GR59-GR142)/GO64,2),"")</f>
        <v/>
      </c>
      <c r="GR151" s="439" t="str">
        <f t="shared" ref="GR151" si="5319">IF(AND(GR$2=4,SUM(GO71:GR71)=1),IF(AND(ISNUMBER(GO153)=ISNUMBER(GO155),ISNUMBER(GP153)=ISNUMBER(GP155),ISNUMBER(GQ153)=ISNUMBER(GQ155),ISNUMBER(GR153)=ISNUMBER(GR155)),"Y","N"),"")</f>
        <v/>
      </c>
      <c r="GS151" s="440" t="str">
        <f t="shared" ref="GS151" si="5320">IFERROR(ROUND((GR138*425/365-GR59)/GO64,2),"")</f>
        <v/>
      </c>
      <c r="GT151" s="439"/>
      <c r="GU151" s="439" t="str">
        <f t="shared" ref="GU151" si="5321">IF(GU71="","",IFERROR(MAX(ROUND((GX138*GU71*425/365-GX141-GX59)/(GU64*GU71),2),0),""))</f>
        <v/>
      </c>
      <c r="GV151" s="439" t="str">
        <f t="shared" ref="GV151" si="5322">IFERROR(ROUND(GX138/GU64,2),"")</f>
        <v/>
      </c>
      <c r="GW151" s="439" t="str">
        <f t="shared" ref="GW151" si="5323">IFERROR(ROUND((GX138-GX59-GX142)/GU64,2),"")</f>
        <v/>
      </c>
      <c r="GX151" s="439" t="str">
        <f t="shared" ref="GX151" si="5324">IF(AND(GX$2=4,SUM(GU71:GX71)=1),IF(AND(ISNUMBER(GU153)=ISNUMBER(GU155),ISNUMBER(GV153)=ISNUMBER(GV155),ISNUMBER(GW153)=ISNUMBER(GW155),ISNUMBER(GX153)=ISNUMBER(GX155)),"Y","N"),"")</f>
        <v/>
      </c>
      <c r="GY151" s="440" t="str">
        <f t="shared" ref="GY151" si="5325">IFERROR(ROUND((GX138*425/365-GX59)/GU64,2),"")</f>
        <v/>
      </c>
      <c r="GZ151" s="439"/>
      <c r="HA151" s="439" t="str">
        <f t="shared" ref="HA151" si="5326">IF(HA71="","",IFERROR(MAX(ROUND((HD138*HA71*425/365-HD141-HD59)/(HA64*HA71),2),0),""))</f>
        <v/>
      </c>
      <c r="HB151" s="439" t="str">
        <f t="shared" ref="HB151" si="5327">IFERROR(ROUND(HD138/HA64,2),"")</f>
        <v/>
      </c>
      <c r="HC151" s="439" t="str">
        <f t="shared" ref="HC151" si="5328">IFERROR(ROUND((HD138-HD59-HD142)/HA64,2),"")</f>
        <v/>
      </c>
      <c r="HD151" s="439" t="str">
        <f t="shared" ref="HD151" si="5329">IF(AND(HD$2=4,SUM(HA71:HD71)=1),IF(AND(ISNUMBER(HA153)=ISNUMBER(HA155),ISNUMBER(HB153)=ISNUMBER(HB155),ISNUMBER(HC153)=ISNUMBER(HC155),ISNUMBER(HD153)=ISNUMBER(HD155)),"Y","N"),"")</f>
        <v/>
      </c>
      <c r="HE151" s="440" t="str">
        <f t="shared" ref="HE151" si="5330">IFERROR(ROUND((HD138*425/365-HD59)/HA64,2),"")</f>
        <v/>
      </c>
      <c r="HF151" s="439"/>
      <c r="HG151" s="439" t="str">
        <f t="shared" ref="HG151" si="5331">IF(HG71="","",IFERROR(MAX(ROUND((HJ138*HG71*425/365-HJ141-HJ59)/(HG64*HG71),2),0),""))</f>
        <v/>
      </c>
      <c r="HH151" s="439" t="str">
        <f t="shared" ref="HH151" si="5332">IFERROR(ROUND(HJ138/HG64,2),"")</f>
        <v/>
      </c>
      <c r="HI151" s="439" t="str">
        <f t="shared" ref="HI151" si="5333">IFERROR(ROUND((HJ138-HJ59-HJ142)/HG64,2),"")</f>
        <v/>
      </c>
      <c r="HJ151" s="439" t="str">
        <f t="shared" ref="HJ151" si="5334">IF(AND(HJ$2=4,SUM(HG71:HJ71)=1),IF(AND(ISNUMBER(HG153)=ISNUMBER(HG155),ISNUMBER(HH153)=ISNUMBER(HH155),ISNUMBER(HI153)=ISNUMBER(HI155),ISNUMBER(HJ153)=ISNUMBER(HJ155)),"Y","N"),"")</f>
        <v/>
      </c>
      <c r="HK151" s="440" t="str">
        <f t="shared" ref="HK151" si="5335">IFERROR(ROUND((HJ138*425/365-HJ59)/HG64,2),"")</f>
        <v/>
      </c>
      <c r="HL151" s="439"/>
      <c r="HM151" s="439" t="str">
        <f t="shared" ref="HM151" si="5336">IF(HM71="","",IFERROR(MAX(ROUND((HP138*HM71*425/365-HP141-HP59)/(HM64*HM71),2),0),""))</f>
        <v/>
      </c>
      <c r="HN151" s="439" t="str">
        <f t="shared" ref="HN151" si="5337">IFERROR(ROUND(HP138/HM64,2),"")</f>
        <v/>
      </c>
      <c r="HO151" s="439" t="str">
        <f t="shared" ref="HO151" si="5338">IFERROR(ROUND((HP138-HP59-HP142)/HM64,2),"")</f>
        <v/>
      </c>
      <c r="HP151" s="439" t="str">
        <f t="shared" ref="HP151" si="5339">IF(AND(HP$2=4,SUM(HM71:HP71)=1),IF(AND(ISNUMBER(HM153)=ISNUMBER(HM155),ISNUMBER(HN153)=ISNUMBER(HN155),ISNUMBER(HO153)=ISNUMBER(HO155),ISNUMBER(HP153)=ISNUMBER(HP155)),"Y","N"),"")</f>
        <v/>
      </c>
      <c r="HQ151" s="440" t="str">
        <f t="shared" ref="HQ151" si="5340">IFERROR(ROUND((HP138*425/365-HP59)/HM64,2),"")</f>
        <v/>
      </c>
      <c r="HR151" s="439"/>
      <c r="HS151" s="439" t="str">
        <f t="shared" ref="HS151" si="5341">IF(HS71="","",IFERROR(MAX(ROUND((HV138*HS71*425/365-HV141-HV59)/(HS64*HS71),2),0),""))</f>
        <v/>
      </c>
      <c r="HT151" s="439" t="str">
        <f t="shared" ref="HT151" si="5342">IFERROR(ROUND(HV138/HS64,2),"")</f>
        <v/>
      </c>
      <c r="HU151" s="439" t="str">
        <f t="shared" ref="HU151" si="5343">IFERROR(ROUND((HV138-HV59-HV142)/HS64,2),"")</f>
        <v/>
      </c>
      <c r="HV151" s="439" t="str">
        <f t="shared" ref="HV151" si="5344">IF(AND(HV$2=4,SUM(HS71:HV71)=1),IF(AND(ISNUMBER(HS153)=ISNUMBER(HS155),ISNUMBER(HT153)=ISNUMBER(HT155),ISNUMBER(HU153)=ISNUMBER(HU155),ISNUMBER(HV153)=ISNUMBER(HV155)),"Y","N"),"")</f>
        <v/>
      </c>
      <c r="HW151" s="440" t="str">
        <f t="shared" ref="HW151" si="5345">IFERROR(ROUND((HV138*425/365-HV59)/HS64,2),"")</f>
        <v/>
      </c>
      <c r="HX151" s="439"/>
      <c r="HY151" s="439" t="str">
        <f t="shared" ref="HY151" si="5346">IF(HY71="","",IFERROR(MAX(ROUND((IB138*HY71*425/365-IB141-IB59)/(HY64*HY71),2),0),""))</f>
        <v/>
      </c>
      <c r="HZ151" s="439" t="str">
        <f t="shared" ref="HZ151" si="5347">IFERROR(ROUND(IB138/HY64,2),"")</f>
        <v/>
      </c>
      <c r="IA151" s="439" t="str">
        <f t="shared" ref="IA151" si="5348">IFERROR(ROUND((IB138-IB59-IB142)/HY64,2),"")</f>
        <v/>
      </c>
      <c r="IB151" s="439" t="str">
        <f t="shared" ref="IB151" si="5349">IF(AND(IB$2=4,SUM(HY71:IB71)=1),IF(AND(ISNUMBER(HY153)=ISNUMBER(HY155),ISNUMBER(HZ153)=ISNUMBER(HZ155),ISNUMBER(IA153)=ISNUMBER(IA155),ISNUMBER(IB153)=ISNUMBER(IB155)),"Y","N"),"")</f>
        <v/>
      </c>
      <c r="IC151" s="440" t="str">
        <f t="shared" ref="IC151" si="5350">IFERROR(ROUND((IB138*425/365-IB59)/HY64,2),"")</f>
        <v/>
      </c>
      <c r="ID151" s="439"/>
      <c r="IE151" s="439" t="str">
        <f t="shared" ref="IE151" si="5351">IF(IE71="","",IFERROR(MAX(ROUND((IH138*IE71*425/365-IH141-IH59)/(IE64*IE71),2),0),""))</f>
        <v/>
      </c>
      <c r="IF151" s="439" t="str">
        <f t="shared" ref="IF151" si="5352">IFERROR(ROUND(IH138/IE64,2),"")</f>
        <v/>
      </c>
      <c r="IG151" s="439" t="str">
        <f t="shared" ref="IG151" si="5353">IFERROR(ROUND((IH138-IH59-IH142)/IE64,2),"")</f>
        <v/>
      </c>
      <c r="IH151" s="439" t="str">
        <f t="shared" ref="IH151" si="5354">IF(AND(IH$2=4,SUM(IE71:IH71)=1),IF(AND(ISNUMBER(IE153)=ISNUMBER(IE155),ISNUMBER(IF153)=ISNUMBER(IF155),ISNUMBER(IG153)=ISNUMBER(IG155),ISNUMBER(IH153)=ISNUMBER(IH155)),"Y","N"),"")</f>
        <v/>
      </c>
      <c r="II151" s="440" t="str">
        <f t="shared" ref="II151" si="5355">IFERROR(ROUND((IH138*425/365-IH59)/IE64,2),"")</f>
        <v/>
      </c>
      <c r="IJ151" s="439"/>
      <c r="IK151" s="439" t="str">
        <f t="shared" ref="IK151" si="5356">IF(IK71="","",IFERROR(MAX(ROUND((IN138*IK71*425/365-IN141-IN59)/(IK64*IK71),2),0),""))</f>
        <v/>
      </c>
      <c r="IL151" s="439" t="str">
        <f t="shared" ref="IL151" si="5357">IFERROR(ROUND(IN138/IK64,2),"")</f>
        <v/>
      </c>
      <c r="IM151" s="439" t="str">
        <f t="shared" ref="IM151" si="5358">IFERROR(ROUND((IN138-IN59-IN142)/IK64,2),"")</f>
        <v/>
      </c>
      <c r="IN151" s="439" t="str">
        <f t="shared" ref="IN151" si="5359">IF(AND(IN$2=4,SUM(IK71:IN71)=1),IF(AND(ISNUMBER(IK153)=ISNUMBER(IK155),ISNUMBER(IL153)=ISNUMBER(IL155),ISNUMBER(IM153)=ISNUMBER(IM155),ISNUMBER(IN153)=ISNUMBER(IN155)),"Y","N"),"")</f>
        <v/>
      </c>
      <c r="IO151" s="440" t="str">
        <f t="shared" ref="IO151" si="5360">IFERROR(ROUND((IN138*425/365-IN59)/IK64,2),"")</f>
        <v/>
      </c>
      <c r="IP151" s="439"/>
      <c r="IQ151" s="439" t="str">
        <f t="shared" ref="IQ151" si="5361">IF(IQ71="","",IFERROR(MAX(ROUND((IT138*IQ71*425/365-IT141-IT59)/(IQ64*IQ71),2),0),""))</f>
        <v/>
      </c>
      <c r="IR151" s="439" t="str">
        <f t="shared" ref="IR151" si="5362">IFERROR(ROUND(IT138/IQ64,2),"")</f>
        <v/>
      </c>
      <c r="IS151" s="439" t="str">
        <f t="shared" ref="IS151" si="5363">IFERROR(ROUND((IT138-IT59-IT142)/IQ64,2),"")</f>
        <v/>
      </c>
      <c r="IT151" s="439" t="str">
        <f t="shared" ref="IT151" si="5364">IF(AND(IT$2=4,SUM(IQ71:IT71)=1),IF(AND(ISNUMBER(IQ153)=ISNUMBER(IQ155),ISNUMBER(IR153)=ISNUMBER(IR155),ISNUMBER(IS153)=ISNUMBER(IS155),ISNUMBER(IT153)=ISNUMBER(IT155)),"Y","N"),"")</f>
        <v/>
      </c>
      <c r="IU151" s="440" t="str">
        <f t="shared" ref="IU151" si="5365">IFERROR(ROUND((IT138*425/365-IT59)/IQ64,2),"")</f>
        <v/>
      </c>
      <c r="IV151" s="439"/>
      <c r="IW151" s="439" t="str">
        <f t="shared" ref="IW151" si="5366">IF(IW71="","",IFERROR(MAX(ROUND((IZ138*IW71*425/365-IZ141-IZ59)/(IW64*IW71),2),0),""))</f>
        <v/>
      </c>
      <c r="IX151" s="439" t="str">
        <f t="shared" ref="IX151" si="5367">IFERROR(ROUND(IZ138/IW64,2),"")</f>
        <v/>
      </c>
      <c r="IY151" s="439" t="str">
        <f t="shared" ref="IY151" si="5368">IFERROR(ROUND((IZ138-IZ59-IZ142)/IW64,2),"")</f>
        <v/>
      </c>
      <c r="IZ151" s="439" t="str">
        <f t="shared" ref="IZ151" si="5369">IF(AND(IZ$2=4,SUM(IW71:IZ71)=1),IF(AND(ISNUMBER(IW153)=ISNUMBER(IW155),ISNUMBER(IX153)=ISNUMBER(IX155),ISNUMBER(IY153)=ISNUMBER(IY155),ISNUMBER(IZ153)=ISNUMBER(IZ155)),"Y","N"),"")</f>
        <v/>
      </c>
      <c r="JA151" s="440" t="str">
        <f t="shared" ref="JA151" si="5370">IFERROR(ROUND((IZ138*425/365-IZ59)/IW64,2),"")</f>
        <v/>
      </c>
      <c r="JB151" s="439"/>
      <c r="JC151" s="439" t="str">
        <f t="shared" ref="JC151" si="5371">IF(JC71="","",IFERROR(MAX(ROUND((JF138*JC71*425/365-JF141-JF59)/(JC64*JC71),2),0),""))</f>
        <v/>
      </c>
      <c r="JD151" s="439" t="str">
        <f t="shared" ref="JD151" si="5372">IFERROR(ROUND(JF138/JC64,2),"")</f>
        <v/>
      </c>
      <c r="JE151" s="439" t="str">
        <f t="shared" ref="JE151" si="5373">IFERROR(ROUND((JF138-JF59-JF142)/JC64,2),"")</f>
        <v/>
      </c>
      <c r="JF151" s="439" t="str">
        <f t="shared" ref="JF151" si="5374">IF(AND(JF$2=4,SUM(JC71:JF71)=1),IF(AND(ISNUMBER(JC153)=ISNUMBER(JC155),ISNUMBER(JD153)=ISNUMBER(JD155),ISNUMBER(JE153)=ISNUMBER(JE155),ISNUMBER(JF153)=ISNUMBER(JF155)),"Y","N"),"")</f>
        <v/>
      </c>
      <c r="JG151" s="440" t="str">
        <f t="shared" ref="JG151" si="5375">IFERROR(ROUND((JF138*425/365-JF59)/JC64,2),"")</f>
        <v/>
      </c>
      <c r="JH151" s="439"/>
      <c r="JI151" s="439" t="str">
        <f t="shared" ref="JI151" si="5376">IF(JI71="","",IFERROR(MAX(ROUND((JL138*JI71*425/365-JL141-JL59)/(JI64*JI71),2),0),""))</f>
        <v/>
      </c>
      <c r="JJ151" s="439" t="str">
        <f t="shared" ref="JJ151" si="5377">IFERROR(ROUND(JL138/JI64,2),"")</f>
        <v/>
      </c>
      <c r="JK151" s="439" t="str">
        <f t="shared" ref="JK151" si="5378">IFERROR(ROUND((JL138-JL59-JL142)/JI64,2),"")</f>
        <v/>
      </c>
      <c r="JL151" s="439" t="str">
        <f t="shared" ref="JL151" si="5379">IF(AND(JL$2=4,SUM(JI71:JL71)=1),IF(AND(ISNUMBER(JI153)=ISNUMBER(JI155),ISNUMBER(JJ153)=ISNUMBER(JJ155),ISNUMBER(JK153)=ISNUMBER(JK155),ISNUMBER(JL153)=ISNUMBER(JL155)),"Y","N"),"")</f>
        <v/>
      </c>
      <c r="JM151" s="440" t="str">
        <f t="shared" ref="JM151" si="5380">IFERROR(ROUND((JL138*425/365-JL59)/JI64,2),"")</f>
        <v/>
      </c>
      <c r="JN151" s="439"/>
      <c r="JO151" s="439" t="str">
        <f t="shared" ref="JO151" si="5381">IF(JO71="","",IFERROR(MAX(ROUND((JR138*JO71*425/365-JR141-JR59)/(JO64*JO71),2),0),""))</f>
        <v/>
      </c>
      <c r="JP151" s="439" t="str">
        <f t="shared" ref="JP151" si="5382">IFERROR(ROUND(JR138/JO64,2),"")</f>
        <v/>
      </c>
      <c r="JQ151" s="439" t="str">
        <f t="shared" ref="JQ151" si="5383">IFERROR(ROUND((JR138-JR59-JR142)/JO64,2),"")</f>
        <v/>
      </c>
      <c r="JR151" s="439" t="str">
        <f t="shared" ref="JR151" si="5384">IF(AND(JR$2=4,SUM(JO71:JR71)=1),IF(AND(ISNUMBER(JO153)=ISNUMBER(JO155),ISNUMBER(JP153)=ISNUMBER(JP155),ISNUMBER(JQ153)=ISNUMBER(JQ155),ISNUMBER(JR153)=ISNUMBER(JR155)),"Y","N"),"")</f>
        <v/>
      </c>
      <c r="JS151" s="440" t="str">
        <f t="shared" ref="JS151" si="5385">IFERROR(ROUND((JR138*425/365-JR59)/JO64,2),"")</f>
        <v/>
      </c>
      <c r="JT151" s="439"/>
      <c r="JU151" s="439" t="str">
        <f t="shared" ref="JU151" si="5386">IF(JU71="","",IFERROR(MAX(ROUND((JX138*JU71*425/365-JX141-JX59)/(JU64*JU71),2),0),""))</f>
        <v/>
      </c>
      <c r="JV151" s="439" t="str">
        <f t="shared" ref="JV151" si="5387">IFERROR(ROUND(JX138/JU64,2),"")</f>
        <v/>
      </c>
      <c r="JW151" s="439" t="str">
        <f t="shared" ref="JW151" si="5388">IFERROR(ROUND((JX138-JX59-JX142)/JU64,2),"")</f>
        <v/>
      </c>
      <c r="JX151" s="439" t="str">
        <f t="shared" ref="JX151" si="5389">IF(AND(JX$2=4,SUM(JU71:JX71)=1),IF(AND(ISNUMBER(JU153)=ISNUMBER(JU155),ISNUMBER(JV153)=ISNUMBER(JV155),ISNUMBER(JW153)=ISNUMBER(JW155),ISNUMBER(JX153)=ISNUMBER(JX155)),"Y","N"),"")</f>
        <v/>
      </c>
      <c r="JY151" s="440" t="str">
        <f t="shared" ref="JY151" si="5390">IFERROR(ROUND((JX138*425/365-JX59)/JU64,2),"")</f>
        <v/>
      </c>
      <c r="JZ151" s="439"/>
      <c r="KA151" s="439" t="str">
        <f t="shared" ref="KA151" si="5391">IF(KA71="","",IFERROR(MAX(ROUND((KD138*KA71*425/365-KD141-KD59)/(KA64*KA71),2),0),""))</f>
        <v/>
      </c>
      <c r="KB151" s="439" t="str">
        <f t="shared" ref="KB151" si="5392">IFERROR(ROUND(KD138/KA64,2),"")</f>
        <v/>
      </c>
      <c r="KC151" s="439" t="str">
        <f t="shared" ref="KC151" si="5393">IFERROR(ROUND((KD138-KD59-KD142)/KA64,2),"")</f>
        <v/>
      </c>
      <c r="KD151" s="439" t="str">
        <f t="shared" ref="KD151" si="5394">IF(AND(KD$2=4,SUM(KA71:KD71)=1),IF(AND(ISNUMBER(KA153)=ISNUMBER(KA155),ISNUMBER(KB153)=ISNUMBER(KB155),ISNUMBER(KC153)=ISNUMBER(KC155),ISNUMBER(KD153)=ISNUMBER(KD155)),"Y","N"),"")</f>
        <v/>
      </c>
      <c r="KE151" s="440" t="str">
        <f t="shared" ref="KE151" si="5395">IFERROR(ROUND((KD138*425/365-KD59)/KA64,2),"")</f>
        <v/>
      </c>
      <c r="KF151" s="439"/>
      <c r="KG151" s="439" t="str">
        <f t="shared" ref="KG151" si="5396">IF(KG71="","",IFERROR(MAX(ROUND((KJ138*KG71*425/365-KJ141-KJ59)/(KG64*KG71),2),0),""))</f>
        <v/>
      </c>
      <c r="KH151" s="439" t="str">
        <f t="shared" ref="KH151" si="5397">IFERROR(ROUND(KJ138/KG64,2),"")</f>
        <v/>
      </c>
      <c r="KI151" s="439" t="str">
        <f t="shared" ref="KI151" si="5398">IFERROR(ROUND((KJ138-KJ59-KJ142)/KG64,2),"")</f>
        <v/>
      </c>
      <c r="KJ151" s="439" t="str">
        <f t="shared" ref="KJ151" si="5399">IF(AND(KJ$2=4,SUM(KG71:KJ71)=1),IF(AND(ISNUMBER(KG153)=ISNUMBER(KG155),ISNUMBER(KH153)=ISNUMBER(KH155),ISNUMBER(KI153)=ISNUMBER(KI155),ISNUMBER(KJ153)=ISNUMBER(KJ155)),"Y","N"),"")</f>
        <v/>
      </c>
      <c r="KK151" s="440" t="str">
        <f t="shared" ref="KK151" si="5400">IFERROR(ROUND((KJ138*425/365-KJ59)/KG64,2),"")</f>
        <v/>
      </c>
      <c r="KL151" s="439"/>
      <c r="KM151" s="439" t="str">
        <f t="shared" ref="KM151" si="5401">IF(KM71="","",IFERROR(MAX(ROUND((KP138*KM71*425/365-KP141-KP59)/(KM64*KM71),2),0),""))</f>
        <v/>
      </c>
      <c r="KN151" s="439" t="str">
        <f t="shared" ref="KN151" si="5402">IFERROR(ROUND(KP138/KM64,2),"")</f>
        <v/>
      </c>
      <c r="KO151" s="439" t="str">
        <f t="shared" ref="KO151" si="5403">IFERROR(ROUND((KP138-KP59-KP142)/KM64,2),"")</f>
        <v/>
      </c>
      <c r="KP151" s="439" t="str">
        <f t="shared" ref="KP151" si="5404">IF(AND(KP$2=4,SUM(KM71:KP71)=1),IF(AND(ISNUMBER(KM153)=ISNUMBER(KM155),ISNUMBER(KN153)=ISNUMBER(KN155),ISNUMBER(KO153)=ISNUMBER(KO155),ISNUMBER(KP153)=ISNUMBER(KP155)),"Y","N"),"")</f>
        <v/>
      </c>
      <c r="KQ151" s="440" t="str">
        <f t="shared" ref="KQ151" si="5405">IFERROR(ROUND((KP138*425/365-KP59)/KM64,2),"")</f>
        <v/>
      </c>
      <c r="KR151" s="439"/>
      <c r="KS151" s="439" t="str">
        <f t="shared" ref="KS151" si="5406">IF(KS71="","",IFERROR(MAX(ROUND((KV138*KS71*425/365-KV141-KV59)/(KS64*KS71),2),0),""))</f>
        <v/>
      </c>
      <c r="KT151" s="439" t="str">
        <f t="shared" ref="KT151" si="5407">IFERROR(ROUND(KV138/KS64,2),"")</f>
        <v/>
      </c>
      <c r="KU151" s="439" t="str">
        <f t="shared" ref="KU151" si="5408">IFERROR(ROUND((KV138-KV59-KV142)/KS64,2),"")</f>
        <v/>
      </c>
      <c r="KV151" s="439" t="str">
        <f t="shared" ref="KV151" si="5409">IF(AND(KV$2=4,SUM(KS71:KV71)=1),IF(AND(ISNUMBER(KS153)=ISNUMBER(KS155),ISNUMBER(KT153)=ISNUMBER(KT155),ISNUMBER(KU153)=ISNUMBER(KU155),ISNUMBER(KV153)=ISNUMBER(KV155)),"Y","N"),"")</f>
        <v/>
      </c>
      <c r="KW151" s="440" t="str">
        <f t="shared" ref="KW151" si="5410">IFERROR(ROUND((KV138*425/365-KV59)/KS64,2),"")</f>
        <v/>
      </c>
      <c r="KX151" s="439"/>
      <c r="KY151" s="439" t="str">
        <f t="shared" ref="KY151" si="5411">IF(KY71="","",IFERROR(MAX(ROUND((LB138*KY71*425/365-LB141-LB59)/(KY64*KY71),2),0),""))</f>
        <v/>
      </c>
      <c r="KZ151" s="439" t="str">
        <f t="shared" ref="KZ151" si="5412">IFERROR(ROUND(LB138/KY64,2),"")</f>
        <v/>
      </c>
      <c r="LA151" s="439" t="str">
        <f t="shared" ref="LA151" si="5413">IFERROR(ROUND((LB138-LB59-LB142)/KY64,2),"")</f>
        <v/>
      </c>
      <c r="LB151" s="439" t="str">
        <f t="shared" ref="LB151" si="5414">IF(AND(LB$2=4,SUM(KY71:LB71)=1),IF(AND(ISNUMBER(KY153)=ISNUMBER(KY155),ISNUMBER(KZ153)=ISNUMBER(KZ155),ISNUMBER(LA153)=ISNUMBER(LA155),ISNUMBER(LB153)=ISNUMBER(LB155)),"Y","N"),"")</f>
        <v/>
      </c>
      <c r="LC151" s="440" t="str">
        <f t="shared" ref="LC151" si="5415">IFERROR(ROUND((LB138*425/365-LB59)/KY64,2),"")</f>
        <v/>
      </c>
      <c r="LD151" s="439"/>
    </row>
    <row r="152" spans="1:316" s="223" customFormat="1" ht="4.5" customHeight="1" x14ac:dyDescent="0.2">
      <c r="A152" s="77"/>
      <c r="B152" s="77"/>
      <c r="C152" s="77"/>
      <c r="D152" s="77"/>
      <c r="E152" s="77"/>
      <c r="F152" s="62" t="s">
        <v>85</v>
      </c>
      <c r="G152" s="442"/>
      <c r="H152" s="79"/>
      <c r="N152" s="443"/>
      <c r="P152" s="444"/>
      <c r="Q152" s="445"/>
      <c r="R152" s="445"/>
      <c r="S152" s="445"/>
      <c r="T152" s="445"/>
      <c r="U152" s="446"/>
      <c r="V152" s="447"/>
      <c r="W152" s="445"/>
      <c r="X152" s="445"/>
      <c r="Y152" s="445"/>
      <c r="Z152" s="445"/>
      <c r="AA152" s="446"/>
      <c r="AB152" s="447"/>
      <c r="AC152" s="445"/>
      <c r="AD152" s="445"/>
      <c r="AE152" s="445"/>
      <c r="AF152" s="445"/>
      <c r="AG152" s="446"/>
      <c r="AH152" s="447"/>
      <c r="AI152" s="445"/>
      <c r="AJ152" s="445"/>
      <c r="AK152" s="445"/>
      <c r="AL152" s="445"/>
      <c r="AM152" s="446"/>
      <c r="AN152" s="447"/>
      <c r="AO152" s="445"/>
      <c r="AP152" s="445"/>
      <c r="AQ152" s="445"/>
      <c r="AR152" s="445"/>
      <c r="AS152" s="446"/>
      <c r="AT152" s="447"/>
      <c r="AU152" s="445"/>
      <c r="AV152" s="445"/>
      <c r="AW152" s="445"/>
      <c r="AX152" s="445"/>
      <c r="AY152" s="446"/>
      <c r="AZ152" s="447"/>
      <c r="BA152" s="445"/>
      <c r="BB152" s="445"/>
      <c r="BC152" s="445"/>
      <c r="BD152" s="445"/>
      <c r="BE152" s="446"/>
      <c r="BF152" s="447"/>
      <c r="BG152" s="445"/>
      <c r="BH152" s="445"/>
      <c r="BI152" s="445"/>
      <c r="BJ152" s="445"/>
      <c r="BK152" s="446"/>
      <c r="BL152" s="447"/>
      <c r="BM152" s="445"/>
      <c r="BN152" s="445"/>
      <c r="BO152" s="445"/>
      <c r="BP152" s="445"/>
      <c r="BQ152" s="446"/>
      <c r="BR152" s="447"/>
      <c r="BS152" s="445"/>
      <c r="BT152" s="445"/>
      <c r="BU152" s="445"/>
      <c r="BV152" s="445"/>
      <c r="BW152" s="446"/>
      <c r="BX152" s="447"/>
      <c r="BY152" s="445"/>
      <c r="BZ152" s="445"/>
      <c r="CA152" s="445"/>
      <c r="CB152" s="445"/>
      <c r="CC152" s="446"/>
      <c r="CD152" s="447"/>
      <c r="CE152" s="445"/>
      <c r="CF152" s="445"/>
      <c r="CG152" s="445"/>
      <c r="CH152" s="445"/>
      <c r="CI152" s="446"/>
      <c r="CJ152" s="447"/>
      <c r="CK152" s="445"/>
      <c r="CL152" s="445"/>
      <c r="CM152" s="445"/>
      <c r="CN152" s="445"/>
      <c r="CO152" s="446"/>
      <c r="CP152" s="447"/>
      <c r="CQ152" s="445"/>
      <c r="CR152" s="445"/>
      <c r="CS152" s="445"/>
      <c r="CT152" s="445"/>
      <c r="CU152" s="446"/>
      <c r="CV152" s="447"/>
      <c r="CW152" s="445"/>
      <c r="CX152" s="445"/>
      <c r="CY152" s="445"/>
      <c r="CZ152" s="445"/>
      <c r="DA152" s="446"/>
      <c r="DB152" s="447"/>
      <c r="DC152" s="445"/>
      <c r="DD152" s="445"/>
      <c r="DE152" s="445"/>
      <c r="DF152" s="445"/>
      <c r="DG152" s="446"/>
      <c r="DH152" s="447"/>
      <c r="DI152" s="445"/>
      <c r="DJ152" s="445"/>
      <c r="DK152" s="445"/>
      <c r="DL152" s="445"/>
      <c r="DM152" s="446"/>
      <c r="DN152" s="447"/>
      <c r="DO152" s="445"/>
      <c r="DP152" s="445"/>
      <c r="DQ152" s="445"/>
      <c r="DR152" s="445"/>
      <c r="DS152" s="446"/>
      <c r="DT152" s="447"/>
      <c r="DU152" s="445"/>
      <c r="DV152" s="445"/>
      <c r="DW152" s="445"/>
      <c r="DX152" s="445"/>
      <c r="DY152" s="446"/>
      <c r="DZ152" s="447"/>
      <c r="EA152" s="445"/>
      <c r="EB152" s="445"/>
      <c r="EC152" s="445"/>
      <c r="ED152" s="445"/>
      <c r="EE152" s="446"/>
      <c r="EF152" s="447"/>
      <c r="EG152" s="445"/>
      <c r="EH152" s="445"/>
      <c r="EI152" s="445"/>
      <c r="EJ152" s="445"/>
      <c r="EK152" s="446"/>
      <c r="EL152" s="447"/>
      <c r="EM152" s="445"/>
      <c r="EN152" s="445"/>
      <c r="EO152" s="445"/>
      <c r="EP152" s="445"/>
      <c r="EQ152" s="446"/>
      <c r="ER152" s="447"/>
      <c r="ES152" s="445"/>
      <c r="ET152" s="445"/>
      <c r="EU152" s="445"/>
      <c r="EV152" s="445"/>
      <c r="EW152" s="446"/>
      <c r="EX152" s="447"/>
      <c r="EY152" s="445"/>
      <c r="EZ152" s="445"/>
      <c r="FA152" s="445"/>
      <c r="FB152" s="445"/>
      <c r="FC152" s="446"/>
      <c r="FD152" s="447"/>
      <c r="FE152" s="445"/>
      <c r="FF152" s="445"/>
      <c r="FG152" s="445"/>
      <c r="FH152" s="445"/>
      <c r="FI152" s="446"/>
      <c r="FJ152" s="447"/>
      <c r="FK152" s="445"/>
      <c r="FL152" s="445"/>
      <c r="FM152" s="445"/>
      <c r="FN152" s="445"/>
      <c r="FO152" s="446"/>
      <c r="FP152" s="447"/>
      <c r="FQ152" s="445"/>
      <c r="FR152" s="445"/>
      <c r="FS152" s="445"/>
      <c r="FT152" s="445"/>
      <c r="FU152" s="446"/>
      <c r="FV152" s="447"/>
      <c r="FW152" s="445"/>
      <c r="FX152" s="445"/>
      <c r="FY152" s="445"/>
      <c r="FZ152" s="445"/>
      <c r="GA152" s="446"/>
      <c r="GB152" s="447"/>
      <c r="GC152" s="445"/>
      <c r="GD152" s="445"/>
      <c r="GE152" s="445"/>
      <c r="GF152" s="445"/>
      <c r="GG152" s="446"/>
      <c r="GH152" s="447"/>
      <c r="GI152" s="445"/>
      <c r="GJ152" s="445"/>
      <c r="GK152" s="445"/>
      <c r="GL152" s="445"/>
      <c r="GM152" s="446"/>
      <c r="GN152" s="447"/>
      <c r="GO152" s="445"/>
      <c r="GP152" s="445"/>
      <c r="GQ152" s="445"/>
      <c r="GR152" s="445"/>
      <c r="GS152" s="446"/>
      <c r="GT152" s="447"/>
      <c r="GU152" s="445"/>
      <c r="GV152" s="445"/>
      <c r="GW152" s="445"/>
      <c r="GX152" s="445"/>
      <c r="GY152" s="446"/>
      <c r="GZ152" s="447"/>
      <c r="HA152" s="445"/>
      <c r="HB152" s="445"/>
      <c r="HC152" s="445"/>
      <c r="HD152" s="445"/>
      <c r="HE152" s="446"/>
      <c r="HF152" s="447"/>
      <c r="HG152" s="445"/>
      <c r="HH152" s="445"/>
      <c r="HI152" s="445"/>
      <c r="HJ152" s="445"/>
      <c r="HK152" s="446"/>
      <c r="HL152" s="447"/>
      <c r="HM152" s="445"/>
      <c r="HN152" s="445"/>
      <c r="HO152" s="445"/>
      <c r="HP152" s="445"/>
      <c r="HQ152" s="446"/>
      <c r="HR152" s="447"/>
      <c r="HS152" s="445"/>
      <c r="HT152" s="445"/>
      <c r="HU152" s="445"/>
      <c r="HV152" s="445"/>
      <c r="HW152" s="446"/>
      <c r="HX152" s="447"/>
      <c r="HY152" s="445"/>
      <c r="HZ152" s="445"/>
      <c r="IA152" s="445"/>
      <c r="IB152" s="445"/>
      <c r="IC152" s="446"/>
      <c r="ID152" s="447"/>
      <c r="IE152" s="445"/>
      <c r="IF152" s="445"/>
      <c r="IG152" s="445"/>
      <c r="IH152" s="445"/>
      <c r="II152" s="446"/>
      <c r="IJ152" s="447"/>
      <c r="IK152" s="445"/>
      <c r="IL152" s="445"/>
      <c r="IM152" s="445"/>
      <c r="IN152" s="445"/>
      <c r="IO152" s="446"/>
      <c r="IP152" s="447"/>
      <c r="IQ152" s="445"/>
      <c r="IR152" s="445"/>
      <c r="IS152" s="445"/>
      <c r="IT152" s="445"/>
      <c r="IU152" s="446"/>
      <c r="IV152" s="447"/>
      <c r="IW152" s="445"/>
      <c r="IX152" s="445"/>
      <c r="IY152" s="445"/>
      <c r="IZ152" s="445"/>
      <c r="JA152" s="446"/>
      <c r="JB152" s="447"/>
      <c r="JC152" s="445"/>
      <c r="JD152" s="445"/>
      <c r="JE152" s="445"/>
      <c r="JF152" s="445"/>
      <c r="JG152" s="446"/>
      <c r="JH152" s="447"/>
      <c r="JI152" s="445"/>
      <c r="JJ152" s="445"/>
      <c r="JK152" s="445"/>
      <c r="JL152" s="445"/>
      <c r="JM152" s="446"/>
      <c r="JN152" s="445"/>
      <c r="JO152" s="445"/>
      <c r="JP152" s="445"/>
      <c r="JQ152" s="445"/>
      <c r="JR152" s="445"/>
      <c r="JS152" s="446"/>
      <c r="JT152" s="445"/>
      <c r="JU152" s="445"/>
      <c r="JV152" s="445"/>
      <c r="JW152" s="445"/>
      <c r="JX152" s="445"/>
      <c r="JY152" s="446"/>
      <c r="JZ152" s="445"/>
      <c r="KA152" s="445"/>
      <c r="KB152" s="445"/>
      <c r="KC152" s="445"/>
      <c r="KD152" s="445"/>
      <c r="KE152" s="446"/>
      <c r="KF152" s="445"/>
      <c r="KG152" s="445"/>
      <c r="KH152" s="445"/>
      <c r="KI152" s="445"/>
      <c r="KJ152" s="445"/>
      <c r="KK152" s="446"/>
      <c r="KL152" s="445"/>
      <c r="KM152" s="445"/>
      <c r="KN152" s="445"/>
      <c r="KO152" s="445"/>
      <c r="KP152" s="445"/>
      <c r="KQ152" s="446"/>
      <c r="KR152" s="445"/>
      <c r="KS152" s="445"/>
      <c r="KT152" s="445"/>
      <c r="KU152" s="445"/>
      <c r="KV152" s="445"/>
      <c r="KW152" s="446"/>
      <c r="KX152" s="445"/>
      <c r="KY152" s="445"/>
      <c r="KZ152" s="445"/>
      <c r="LA152" s="445"/>
      <c r="LB152" s="445"/>
      <c r="LC152" s="446"/>
      <c r="LD152" s="445"/>
    </row>
    <row r="153" spans="1:316" s="457" customFormat="1" x14ac:dyDescent="0.2">
      <c r="A153" s="62"/>
      <c r="B153" s="62"/>
      <c r="C153" s="62"/>
      <c r="D153" s="62"/>
      <c r="E153" s="62"/>
      <c r="F153" s="62" t="s">
        <v>85</v>
      </c>
      <c r="G153" s="114"/>
      <c r="H153" s="126"/>
      <c r="I153" s="126" t="s">
        <v>78</v>
      </c>
      <c r="J153" s="126"/>
      <c r="K153" s="448"/>
      <c r="L153" s="448"/>
      <c r="M153" s="126"/>
      <c r="N153" s="449"/>
      <c r="O153" s="126"/>
      <c r="P153" s="450"/>
      <c r="Q153" s="451">
        <f>IF(ISNUMBER(Q$2),IF(Q71="","",0),"")</f>
        <v>0</v>
      </c>
      <c r="R153" s="451">
        <f>IF(ISNUMBER(R$2),IF(R71="","",IF(Q71&gt;0,IF(ISNUMBER(Q155),MAX(Q155,R151),R151),R151)),"")</f>
        <v>10.220000000000001</v>
      </c>
      <c r="S153" s="451">
        <f>IF(ISNUMBER(S$2),IF(S71="","",IF(Q71&gt;0,IF(AND(R71&gt;0,ISNUMBER(R155)),R155,MAX(Q155,R151)),IF(AND(R71&gt;0,ISNUMBER(R155)),R155,R151))),"")</f>
        <v>12</v>
      </c>
      <c r="T153" s="451">
        <f>IF(ISNUMBER(T$2),IF(T71="","",IF(Q71&gt;0,IF(AND(R71&gt;0,ISNUMBER(R155)),R155,MAX(Q155,R151)),IF(AND(R71&gt;0,ISNUMBER(R155)),R155,R151))),"")</f>
        <v>12</v>
      </c>
      <c r="U153" s="452"/>
      <c r="V153" s="447"/>
      <c r="W153" s="451">
        <f>IF(ISNUMBER(W$2),IF(W71="","",0),"")</f>
        <v>0</v>
      </c>
      <c r="X153" s="451">
        <f>IF(ISNUMBER(X$2),IF(X71="","",IF(W71&gt;0,IF(ISNUMBER(W155),MAX(W155,X151),X151),X151)),"")</f>
        <v>15.38</v>
      </c>
      <c r="Y153" s="451">
        <f>IF(ISNUMBER(Y$2),IF(Y71="","",IF(W71&gt;0,IF(AND(X71&gt;0,ISNUMBER(X155)),X155,MAX(W155,X151)),IF(AND(X71&gt;0,ISNUMBER(X155)),X155,X151))),"")</f>
        <v>17</v>
      </c>
      <c r="Z153" s="451">
        <f>IF(ISNUMBER(Z$2),IF(Z71="","",IF(W71&gt;0,IF(AND(X71&gt;0,ISNUMBER(X155)),X155,MAX(W155,X151)),IF(AND(X71&gt;0,ISNUMBER(X155)),X155,X151))),"")</f>
        <v>17</v>
      </c>
      <c r="AA153" s="452"/>
      <c r="AB153" s="447"/>
      <c r="AC153" s="451">
        <f>IF(ISNUMBER(AC$2),IF(AC71="","",0),"")</f>
        <v>0</v>
      </c>
      <c r="AD153" s="451">
        <f>IF(ISNUMBER(AD$2),IF(AD71="","",IF(AC71&gt;0,IF(ISNUMBER(AC155),MAX(AC155,AD151),AD151),AD151)),"")</f>
        <v>11.21</v>
      </c>
      <c r="AE153" s="451">
        <f>IF(ISNUMBER(AE$2),IF(AE71="","",IF(AC71&gt;0,IF(AND(AD71&gt;0,ISNUMBER(AD155)),AD155,MAX(AC155,AD151)),IF(AND(AD71&gt;0,ISNUMBER(AD155)),AD155,AD151))),"")</f>
        <v>13</v>
      </c>
      <c r="AF153" s="451">
        <f>IF(ISNUMBER(AF$2),IF(AF71="","",IF(AC71&gt;0,IF(AND(AD71&gt;0,ISNUMBER(AD155)),AD155,MAX(AC155,AD151)),IF(AND(AD71&gt;0,ISNUMBER(AD155)),AD155,AD151))),"")</f>
        <v>13</v>
      </c>
      <c r="AG153" s="452"/>
      <c r="AH153" s="447"/>
      <c r="AI153" s="451" t="str">
        <f>IF(ISNUMBER(AI$2),IF(AI71="","",0),"")</f>
        <v/>
      </c>
      <c r="AJ153" s="451" t="str">
        <f>IF(ISNUMBER(AJ$2),IF(AJ71="","",IF(AI71&gt;0,IF(ISNUMBER(AI155),MAX(AI155,AJ151),AJ151),AJ151)),"")</f>
        <v/>
      </c>
      <c r="AK153" s="451" t="str">
        <f>IF(ISNUMBER(AK$2),IF(AK71="","",IF(AI71&gt;0,IF(AND(AJ71&gt;0,ISNUMBER(AJ155)),AJ155,MAX(AI155,AJ151)),IF(AND(AJ71&gt;0,ISNUMBER(AJ155)),AJ155,AJ151))),"")</f>
        <v/>
      </c>
      <c r="AL153" s="451" t="str">
        <f>IF(ISNUMBER(AL$2),IF(AL71="","",IF(AI71&gt;0,IF(AND(AJ71&gt;0,ISNUMBER(AJ155)),AJ155,MAX(AI155,AJ151)),IF(AND(AJ71&gt;0,ISNUMBER(AJ155)),AJ155,AJ151))),"")</f>
        <v/>
      </c>
      <c r="AM153" s="452"/>
      <c r="AN153" s="453"/>
      <c r="AO153" s="451" t="str">
        <f>IF(ISNUMBER(AO$2),IF(AO71="","",0),"")</f>
        <v/>
      </c>
      <c r="AP153" s="451" t="str">
        <f>IF(ISNUMBER(AP$2),IF(AP71="","",IF(AO71&gt;0,IF(ISNUMBER(AO155),MAX(AO155,AP151),AP151),AP151)),"")</f>
        <v/>
      </c>
      <c r="AQ153" s="451" t="str">
        <f>IF(ISNUMBER(AQ$2),IF(AQ71="","",IF(AO71&gt;0,IF(AND(AP71&gt;0,ISNUMBER(AP155)),AP155,MAX(AO155,AP151)),IF(AND(AP71&gt;0,ISNUMBER(AP155)),AP155,AP151))),"")</f>
        <v/>
      </c>
      <c r="AR153" s="451" t="str">
        <f>IF(ISNUMBER(AR$2),IF(AR71="","",IF(AO71&gt;0,IF(AND(AP71&gt;0,ISNUMBER(AP155)),AP155,MAX(AO155,AP151)),IF(AND(AP71&gt;0,ISNUMBER(AP155)),AP155,AP151))),"")</f>
        <v/>
      </c>
      <c r="AS153" s="452"/>
      <c r="AT153" s="453"/>
      <c r="AU153" s="451" t="str">
        <f>IF(ISNUMBER(AU$2),IF(AU71="","",0),"")</f>
        <v/>
      </c>
      <c r="AV153" s="451" t="str">
        <f>IF(ISNUMBER(AV$2),IF(AV71="","",IF(AU71&gt;0,IF(ISNUMBER(AU155),MAX(AU155,AV151),AV151),AV151)),"")</f>
        <v/>
      </c>
      <c r="AW153" s="451" t="str">
        <f>IF(ISNUMBER(AW$2),IF(AW71="","",IF(AU71&gt;0,IF(AND(AV71&gt;0,ISNUMBER(AV155)),AV155,MAX(AU155,AV151)),IF(AND(AV71&gt;0,ISNUMBER(AV155)),AV155,AV151))),"")</f>
        <v/>
      </c>
      <c r="AX153" s="451" t="str">
        <f>IF(ISNUMBER(AX$2),IF(AX71="","",IF(AU71&gt;0,IF(AND(AV71&gt;0,ISNUMBER(AV155)),AV155,MAX(AU155,AV151)),IF(AND(AV71&gt;0,ISNUMBER(AV155)),AV155,AV151))),"")</f>
        <v/>
      </c>
      <c r="AY153" s="452"/>
      <c r="AZ153" s="453"/>
      <c r="BA153" s="451" t="str">
        <f>IF(ISNUMBER(BA$2),IF(BA71="","",0),"")</f>
        <v/>
      </c>
      <c r="BB153" s="451" t="str">
        <f>IF(ISNUMBER(BB$2),IF(BB71="","",IF(BA71&gt;0,IF(ISNUMBER(BA155),MAX(BA155,BB151),BB151),BB151)),"")</f>
        <v/>
      </c>
      <c r="BC153" s="451" t="str">
        <f>IF(ISNUMBER(BC$2),IF(BC71="","",IF(BA71&gt;0,IF(AND(BB71&gt;0,ISNUMBER(BB155)),BB155,MAX(BA155,BB151)),IF(AND(BB71&gt;0,ISNUMBER(BB155)),BB155,BB151))),"")</f>
        <v/>
      </c>
      <c r="BD153" s="451" t="str">
        <f>IF(ISNUMBER(BD$2),IF(BD71="","",IF(BA71&gt;0,IF(AND(BB71&gt;0,ISNUMBER(BB155)),BB155,MAX(BA155,BB151)),IF(AND(BB71&gt;0,ISNUMBER(BB155)),BB155,BB151))),"")</f>
        <v/>
      </c>
      <c r="BE153" s="452"/>
      <c r="BF153" s="453"/>
      <c r="BG153" s="451" t="str">
        <f>IF(ISNUMBER(BG$2),IF(BG71="","",0),"")</f>
        <v/>
      </c>
      <c r="BH153" s="451" t="str">
        <f>IF(ISNUMBER(BH$2),IF(BH71="","",IF(BG71&gt;0,IF(ISNUMBER(BG155),MAX(BG155,BH151),BH151),BH151)),"")</f>
        <v/>
      </c>
      <c r="BI153" s="451" t="str">
        <f>IF(ISNUMBER(BI$2),IF(BI71="","",IF(BG71&gt;0,IF(AND(BH71&gt;0,ISNUMBER(BH155)),BH155,MAX(BG155,BH151)),IF(AND(BH71&gt;0,ISNUMBER(BH155)),BH155,BH151))),"")</f>
        <v/>
      </c>
      <c r="BJ153" s="451" t="str">
        <f>IF(ISNUMBER(BJ$2),IF(BJ71="","",IF(BG71&gt;0,IF(AND(BH71&gt;0,ISNUMBER(BH155)),BH155,MAX(BG155,BH151)),IF(AND(BH71&gt;0,ISNUMBER(BH155)),BH155,BH151))),"")</f>
        <v/>
      </c>
      <c r="BK153" s="452"/>
      <c r="BL153" s="453"/>
      <c r="BM153" s="451" t="str">
        <f>IF(ISNUMBER(BM$2),IF(BM71="","",0),"")</f>
        <v/>
      </c>
      <c r="BN153" s="451" t="str">
        <f>IF(ISNUMBER(BN$2),IF(BN71="","",IF(BM71&gt;0,IF(ISNUMBER(BM155),MAX(BM155,BN151),BN151),BN151)),"")</f>
        <v/>
      </c>
      <c r="BO153" s="451" t="str">
        <f>IF(ISNUMBER(BO$2),IF(BO71="","",IF(BM71&gt;0,IF(AND(BN71&gt;0,ISNUMBER(BN155)),BN155,MAX(BM155,BN151)),IF(AND(BN71&gt;0,ISNUMBER(BN155)),BN155,BN151))),"")</f>
        <v/>
      </c>
      <c r="BP153" s="451" t="str">
        <f>IF(ISNUMBER(BP$2),IF(BP71="","",IF(BM71&gt;0,IF(AND(BN71&gt;0,ISNUMBER(BN155)),BN155,MAX(BM155,BN151)),IF(AND(BN71&gt;0,ISNUMBER(BN155)),BN155,BN151))),"")</f>
        <v/>
      </c>
      <c r="BQ153" s="452"/>
      <c r="BR153" s="453"/>
      <c r="BS153" s="451" t="str">
        <f>IF(ISNUMBER(BS$2),IF(BS71="","",0),"")</f>
        <v/>
      </c>
      <c r="BT153" s="451" t="str">
        <f>IF(ISNUMBER(BT$2),IF(BT71="","",IF(BS71&gt;0,IF(ISNUMBER(BS155),MAX(BS155,BT151),BT151),BT151)),"")</f>
        <v/>
      </c>
      <c r="BU153" s="451" t="str">
        <f>IF(ISNUMBER(BU$2),IF(BU71="","",IF(BS71&gt;0,IF(AND(BT71&gt;0,ISNUMBER(BT155)),BT155,MAX(BS155,BT151)),IF(AND(BT71&gt;0,ISNUMBER(BT155)),BT155,BT151))),"")</f>
        <v/>
      </c>
      <c r="BV153" s="451" t="str">
        <f>IF(ISNUMBER(BV$2),IF(BV71="","",IF(BS71&gt;0,IF(AND(BT71&gt;0,ISNUMBER(BT155)),BT155,MAX(BS155,BT151)),IF(AND(BT71&gt;0,ISNUMBER(BT155)),BT155,BT151))),"")</f>
        <v/>
      </c>
      <c r="BW153" s="452"/>
      <c r="BX153" s="453"/>
      <c r="BY153" s="451" t="str">
        <f>IF(ISNUMBER(BY$2),IF(BY71="","",0),"")</f>
        <v/>
      </c>
      <c r="BZ153" s="451" t="str">
        <f>IF(ISNUMBER(BZ$2),IF(BZ71="","",IF(BY71&gt;0,IF(ISNUMBER(BY155),MAX(BY155,BZ151),BZ151),BZ151)),"")</f>
        <v/>
      </c>
      <c r="CA153" s="451" t="str">
        <f>IF(ISNUMBER(CA$2),IF(CA71="","",IF(BY71&gt;0,IF(AND(BZ71&gt;0,ISNUMBER(BZ155)),BZ155,MAX(BY155,BZ151)),IF(AND(BZ71&gt;0,ISNUMBER(BZ155)),BZ155,BZ151))),"")</f>
        <v/>
      </c>
      <c r="CB153" s="451" t="str">
        <f>IF(ISNUMBER(CB$2),IF(CB71="","",IF(BY71&gt;0,IF(AND(BZ71&gt;0,ISNUMBER(BZ155)),BZ155,MAX(BY155,BZ151)),IF(AND(BZ71&gt;0,ISNUMBER(BZ155)),BZ155,BZ151))),"")</f>
        <v/>
      </c>
      <c r="CC153" s="452"/>
      <c r="CD153" s="453"/>
      <c r="CE153" s="451" t="str">
        <f>IF(ISNUMBER(CE$2),IF(CE71="","",0),"")</f>
        <v/>
      </c>
      <c r="CF153" s="451" t="str">
        <f>IF(ISNUMBER(CF$2),IF(CF71="","",IF(CE71&gt;0,IF(ISNUMBER(CE155),MAX(CE155,CF151),CF151),CF151)),"")</f>
        <v/>
      </c>
      <c r="CG153" s="451" t="str">
        <f>IF(ISNUMBER(CG$2),IF(CG71="","",IF(CE71&gt;0,IF(AND(CF71&gt;0,ISNUMBER(CF155)),CF155,MAX(CE155,CF151)),IF(AND(CF71&gt;0,ISNUMBER(CF155)),CF155,CF151))),"")</f>
        <v/>
      </c>
      <c r="CH153" s="451" t="str">
        <f>IF(ISNUMBER(CH$2),IF(CH71="","",IF(CE71&gt;0,IF(AND(CF71&gt;0,ISNUMBER(CF155)),CF155,MAX(CE155,CF151)),IF(AND(CF71&gt;0,ISNUMBER(CF155)),CF155,CF151))),"")</f>
        <v/>
      </c>
      <c r="CI153" s="452"/>
      <c r="CJ153" s="453"/>
      <c r="CK153" s="451" t="str">
        <f>IF(ISNUMBER(CK$2),IF(CK71="","",0),"")</f>
        <v/>
      </c>
      <c r="CL153" s="451" t="str">
        <f>IF(ISNUMBER(CL$2),IF(CL71="","",IF(CK71&gt;0,IF(ISNUMBER(CK155),MAX(CK155,CL151),CL151),CL151)),"")</f>
        <v/>
      </c>
      <c r="CM153" s="451" t="str">
        <f>IF(ISNUMBER(CM$2),IF(CM71="","",IF(CK71&gt;0,IF(AND(CL71&gt;0,ISNUMBER(CL155)),CL155,MAX(CK155,CL151)),IF(AND(CL71&gt;0,ISNUMBER(CL155)),CL155,CL151))),"")</f>
        <v/>
      </c>
      <c r="CN153" s="451" t="str">
        <f>IF(ISNUMBER(CN$2),IF(CN71="","",IF(CK71&gt;0,IF(AND(CL71&gt;0,ISNUMBER(CL155)),CL155,MAX(CK155,CL151)),IF(AND(CL71&gt;0,ISNUMBER(CL155)),CL155,CL151))),"")</f>
        <v/>
      </c>
      <c r="CO153" s="452"/>
      <c r="CP153" s="453"/>
      <c r="CQ153" s="451" t="str">
        <f>IF(ISNUMBER(CQ$2),IF(CQ71="","",0),"")</f>
        <v/>
      </c>
      <c r="CR153" s="451" t="str">
        <f>IF(ISNUMBER(CR$2),IF(CR71="","",IF(CQ71&gt;0,IF(ISNUMBER(CQ155),MAX(CQ155,CR151),CR151),CR151)),"")</f>
        <v/>
      </c>
      <c r="CS153" s="451" t="str">
        <f>IF(ISNUMBER(CS$2),IF(CS71="","",IF(CQ71&gt;0,IF(AND(CR71&gt;0,ISNUMBER(CR155)),CR155,MAX(CQ155,CR151)),IF(AND(CR71&gt;0,ISNUMBER(CR155)),CR155,CR151))),"")</f>
        <v/>
      </c>
      <c r="CT153" s="451" t="str">
        <f>IF(ISNUMBER(CT$2),IF(CT71="","",IF(CQ71&gt;0,IF(AND(CR71&gt;0,ISNUMBER(CR155)),CR155,MAX(CQ155,CR151)),IF(AND(CR71&gt;0,ISNUMBER(CR155)),CR155,CR151))),"")</f>
        <v/>
      </c>
      <c r="CU153" s="452"/>
      <c r="CV153" s="453"/>
      <c r="CW153" s="451" t="str">
        <f>IF(ISNUMBER(CW$2),IF(CW71="","",0),"")</f>
        <v/>
      </c>
      <c r="CX153" s="451" t="str">
        <f>IF(ISNUMBER(CX$2),IF(CX71="","",IF(CW71&gt;0,IF(ISNUMBER(CW155),MAX(CW155,CX151),CX151),CX151)),"")</f>
        <v/>
      </c>
      <c r="CY153" s="451" t="str">
        <f>IF(ISNUMBER(CY$2),IF(CY71="","",IF(CW71&gt;0,IF(AND(CX71&gt;0,ISNUMBER(CX155)),CX155,MAX(CW155,CX151)),IF(AND(CX71&gt;0,ISNUMBER(CX155)),CX155,CX151))),"")</f>
        <v/>
      </c>
      <c r="CZ153" s="451" t="str">
        <f>IF(ISNUMBER(CZ$2),IF(CZ71="","",IF(CW71&gt;0,IF(AND(CX71&gt;0,ISNUMBER(CX155)),CX155,MAX(CW155,CX151)),IF(AND(CX71&gt;0,ISNUMBER(CX155)),CX155,CX151))),"")</f>
        <v/>
      </c>
      <c r="DA153" s="452"/>
      <c r="DB153" s="453"/>
      <c r="DC153" s="451" t="str">
        <f>IF(ISNUMBER(DC$2),IF(DC71="","",0),"")</f>
        <v/>
      </c>
      <c r="DD153" s="451" t="str">
        <f>IF(ISNUMBER(DD$2),IF(DD71="","",IF(DC71&gt;0,IF(ISNUMBER(DC155),MAX(DC155,DD151),DD151),DD151)),"")</f>
        <v/>
      </c>
      <c r="DE153" s="451" t="str">
        <f>IF(ISNUMBER(DE$2),IF(DE71="","",IF(DC71&gt;0,IF(AND(DD71&gt;0,ISNUMBER(DD155)),DD155,MAX(DC155,DD151)),IF(AND(DD71&gt;0,ISNUMBER(DD155)),DD155,DD151))),"")</f>
        <v/>
      </c>
      <c r="DF153" s="451" t="str">
        <f>IF(ISNUMBER(DF$2),IF(DF71="","",IF(DC71&gt;0,IF(AND(DD71&gt;0,ISNUMBER(DD155)),DD155,MAX(DC155,DD151)),IF(AND(DD71&gt;0,ISNUMBER(DD155)),DD155,DD151))),"")</f>
        <v/>
      </c>
      <c r="DG153" s="452"/>
      <c r="DH153" s="453"/>
      <c r="DI153" s="451" t="str">
        <f>IF(ISNUMBER(DI$2),IF(DI71="","",0),"")</f>
        <v/>
      </c>
      <c r="DJ153" s="451" t="str">
        <f>IF(ISNUMBER(DJ$2),IF(DJ71="","",IF(DI71&gt;0,IF(ISNUMBER(DI155),MAX(DI155,DJ151),DJ151),DJ151)),"")</f>
        <v/>
      </c>
      <c r="DK153" s="451" t="str">
        <f>IF(ISNUMBER(DK$2),IF(DK71="","",IF(DI71&gt;0,IF(AND(DJ71&gt;0,ISNUMBER(DJ155)),DJ155,MAX(DI155,DJ151)),IF(AND(DJ71&gt;0,ISNUMBER(DJ155)),DJ155,DJ151))),"")</f>
        <v/>
      </c>
      <c r="DL153" s="451" t="str">
        <f>IF(ISNUMBER(DL$2),IF(DL71="","",IF(DI71&gt;0,IF(AND(DJ71&gt;0,ISNUMBER(DJ155)),DJ155,MAX(DI155,DJ151)),IF(AND(DJ71&gt;0,ISNUMBER(DJ155)),DJ155,DJ151))),"")</f>
        <v/>
      </c>
      <c r="DM153" s="452"/>
      <c r="DN153" s="453"/>
      <c r="DO153" s="451" t="str">
        <f>IF(ISNUMBER(DO$2),IF(DO71="","",0),"")</f>
        <v/>
      </c>
      <c r="DP153" s="451" t="str">
        <f>IF(ISNUMBER(DP$2),IF(DP71="","",IF(DO71&gt;0,IF(ISNUMBER(DO155),MAX(DO155,DP151),DP151),DP151)),"")</f>
        <v/>
      </c>
      <c r="DQ153" s="451" t="str">
        <f>IF(ISNUMBER(DQ$2),IF(DQ71="","",IF(DO71&gt;0,IF(AND(DP71&gt;0,ISNUMBER(DP155)),DP155,MAX(DO155,DP151)),IF(AND(DP71&gt;0,ISNUMBER(DP155)),DP155,DP151))),"")</f>
        <v/>
      </c>
      <c r="DR153" s="451" t="str">
        <f>IF(ISNUMBER(DR$2),IF(DR71="","",IF(DO71&gt;0,IF(AND(DP71&gt;0,ISNUMBER(DP155)),DP155,MAX(DO155,DP151)),IF(AND(DP71&gt;0,ISNUMBER(DP155)),DP155,DP151))),"")</f>
        <v/>
      </c>
      <c r="DS153" s="452"/>
      <c r="DT153" s="453"/>
      <c r="DU153" s="451" t="str">
        <f>IF(ISNUMBER(DU$2),IF(DU71="","",0),"")</f>
        <v/>
      </c>
      <c r="DV153" s="451" t="str">
        <f>IF(ISNUMBER(DV$2),IF(DV71="","",IF(DU71&gt;0,IF(ISNUMBER(DU155),MAX(DU155,DV151),DV151),DV151)),"")</f>
        <v/>
      </c>
      <c r="DW153" s="451" t="str">
        <f>IF(ISNUMBER(DW$2),IF(DW71="","",IF(DU71&gt;0,IF(AND(DV71&gt;0,ISNUMBER(DV155)),DV155,MAX(DU155,DV151)),IF(AND(DV71&gt;0,ISNUMBER(DV155)),DV155,DV151))),"")</f>
        <v/>
      </c>
      <c r="DX153" s="451" t="str">
        <f>IF(ISNUMBER(DX$2),IF(DX71="","",IF(DU71&gt;0,IF(AND(DV71&gt;0,ISNUMBER(DV155)),DV155,MAX(DU155,DV151)),IF(AND(DV71&gt;0,ISNUMBER(DV155)),DV155,DV151))),"")</f>
        <v/>
      </c>
      <c r="DY153" s="452"/>
      <c r="DZ153" s="453"/>
      <c r="EA153" s="451" t="str">
        <f>IF(ISNUMBER(EA$2),IF(EA71="","",0),"")</f>
        <v/>
      </c>
      <c r="EB153" s="451" t="str">
        <f>IF(ISNUMBER(EB$2),IF(EB71="","",IF(EA71&gt;0,IF(ISNUMBER(EA155),MAX(EA155,EB151),EB151),EB151)),"")</f>
        <v/>
      </c>
      <c r="EC153" s="451" t="str">
        <f>IF(ISNUMBER(EC$2),IF(EC71="","",IF(EA71&gt;0,IF(AND(EB71&gt;0,ISNUMBER(EB155)),EB155,MAX(EA155,EB151)),IF(AND(EB71&gt;0,ISNUMBER(EB155)),EB155,EB151))),"")</f>
        <v/>
      </c>
      <c r="ED153" s="451" t="str">
        <f>IF(ISNUMBER(ED$2),IF(ED71="","",IF(EA71&gt;0,IF(AND(EB71&gt;0,ISNUMBER(EB155)),EB155,MAX(EA155,EB151)),IF(AND(EB71&gt;0,ISNUMBER(EB155)),EB155,EB151))),"")</f>
        <v/>
      </c>
      <c r="EE153" s="452"/>
      <c r="EF153" s="453"/>
      <c r="EG153" s="454" t="str">
        <f>IF(ISNUMBER(EG$2),IF(EG71="","",0),"")</f>
        <v/>
      </c>
      <c r="EH153" s="454" t="str">
        <f>IF(ISNUMBER(EH$2),IF(EH71="","",IF(EG71&gt;0,IF(ISNUMBER(EG155),MAX(EG155,EH151),EH151),EH151)),"")</f>
        <v/>
      </c>
      <c r="EI153" s="454" t="str">
        <f>IF(ISNUMBER(EI$2),IF(EI71="","",IF(EG71&gt;0,IF(AND(EH71&gt;0,ISNUMBER(EH155)),EH155,MAX(EG155,EH151)),IF(AND(EH71&gt;0,ISNUMBER(EH155)),EH155,EH151))),"")</f>
        <v/>
      </c>
      <c r="EJ153" s="454" t="str">
        <f>IF(ISNUMBER(EJ$2),IF(EJ71="","",IF(EG71&gt;0,IF(AND(EH71&gt;0,ISNUMBER(EH155)),EH155,MAX(EG155,EH151)),IF(AND(EH71&gt;0,ISNUMBER(EH155)),EH155,EH151))),"")</f>
        <v/>
      </c>
      <c r="EK153" s="455"/>
      <c r="EL153" s="453"/>
      <c r="EM153" s="454" t="str">
        <f>IF(ISNUMBER(EM$2),IF(EM71="","",0),"")</f>
        <v/>
      </c>
      <c r="EN153" s="454" t="str">
        <f>IF(ISNUMBER(EN$2),IF(EN71="","",IF(EM71&gt;0,IF(ISNUMBER(EM155),MAX(EM155,EN151),EN151),EN151)),"")</f>
        <v/>
      </c>
      <c r="EO153" s="454" t="str">
        <f>IF(ISNUMBER(EO$2),IF(EO71="","",IF(EM71&gt;0,IF(AND(EN71&gt;0,ISNUMBER(EN155)),EN155,MAX(EM155,EN151)),IF(AND(EN71&gt;0,ISNUMBER(EN155)),EN155,EN151))),"")</f>
        <v/>
      </c>
      <c r="EP153" s="454" t="str">
        <f>IF(ISNUMBER(EP$2),IF(EP71="","",IF(EM71&gt;0,IF(AND(EN71&gt;0,ISNUMBER(EN155)),EN155,MAX(EM155,EN151)),IF(AND(EN71&gt;0,ISNUMBER(EN155)),EN155,EN151))),"")</f>
        <v/>
      </c>
      <c r="EQ153" s="455"/>
      <c r="ER153" s="453"/>
      <c r="ES153" s="454" t="str">
        <f>IF(ISNUMBER(ES$2),IF(ES71="","",0),"")</f>
        <v/>
      </c>
      <c r="ET153" s="454" t="str">
        <f>IF(ISNUMBER(ET$2),IF(ET71="","",IF(ES71&gt;0,IF(ISNUMBER(ES155),MAX(ES155,ET151),ET151),ET151)),"")</f>
        <v/>
      </c>
      <c r="EU153" s="454" t="str">
        <f>IF(ISNUMBER(EU$2),IF(EU71="","",IF(ES71&gt;0,IF(AND(ET71&gt;0,ISNUMBER(ET155)),ET155,MAX(ES155,ET151)),IF(AND(ET71&gt;0,ISNUMBER(ET155)),ET155,ET151))),"")</f>
        <v/>
      </c>
      <c r="EV153" s="454" t="str">
        <f>IF(ISNUMBER(EV$2),IF(EV71="","",IF(ES71&gt;0,IF(AND(ET71&gt;0,ISNUMBER(ET155)),ET155,MAX(ES155,ET151)),IF(AND(ET71&gt;0,ISNUMBER(ET155)),ET155,ET151))),"")</f>
        <v/>
      </c>
      <c r="EW153" s="455"/>
      <c r="EX153" s="453"/>
      <c r="EY153" s="454" t="str">
        <f>IF(ISNUMBER(EY$2),IF(EY71="","",0),"")</f>
        <v/>
      </c>
      <c r="EZ153" s="454" t="str">
        <f>IF(ISNUMBER(EZ$2),IF(EZ71="","",IF(EY71&gt;0,IF(ISNUMBER(EY155),MAX(EY155,EZ151),EZ151),EZ151)),"")</f>
        <v/>
      </c>
      <c r="FA153" s="454" t="str">
        <f>IF(ISNUMBER(FA$2),IF(FA71="","",IF(EY71&gt;0,IF(AND(EZ71&gt;0,ISNUMBER(EZ155)),EZ155,MAX(EY155,EZ151)),IF(AND(EZ71&gt;0,ISNUMBER(EZ155)),EZ155,EZ151))),"")</f>
        <v/>
      </c>
      <c r="FB153" s="454" t="str">
        <f>IF(ISNUMBER(FB$2),IF(FB71="","",IF(EY71&gt;0,IF(AND(EZ71&gt;0,ISNUMBER(EZ155)),EZ155,MAX(EY155,EZ151)),IF(AND(EZ71&gt;0,ISNUMBER(EZ155)),EZ155,EZ151))),"")</f>
        <v/>
      </c>
      <c r="FC153" s="455"/>
      <c r="FD153" s="453"/>
      <c r="FE153" s="454" t="str">
        <f>IF(ISNUMBER(FE$2),IF(FE71="","",0),"")</f>
        <v/>
      </c>
      <c r="FF153" s="454" t="str">
        <f>IF(ISNUMBER(FF$2),IF(FF71="","",IF(FE71&gt;0,IF(ISNUMBER(FE155),MAX(FE155,FF151),FF151),FF151)),"")</f>
        <v/>
      </c>
      <c r="FG153" s="454" t="str">
        <f>IF(ISNUMBER(FG$2),IF(FG71="","",IF(FE71&gt;0,IF(AND(FF71&gt;0,ISNUMBER(FF155)),FF155,MAX(FE155,FF151)),IF(AND(FF71&gt;0,ISNUMBER(FF155)),FF155,FF151))),"")</f>
        <v/>
      </c>
      <c r="FH153" s="454" t="str">
        <f>IF(ISNUMBER(FH$2),IF(FH71="","",IF(FE71&gt;0,IF(AND(FF71&gt;0,ISNUMBER(FF155)),FF155,MAX(FE155,FF151)),IF(AND(FF71&gt;0,ISNUMBER(FF155)),FF155,FF151))),"")</f>
        <v/>
      </c>
      <c r="FI153" s="455"/>
      <c r="FJ153" s="453"/>
      <c r="FK153" s="454" t="str">
        <f>IF(ISNUMBER(FK$2),IF(FK71="","",0),"")</f>
        <v/>
      </c>
      <c r="FL153" s="454" t="str">
        <f>IF(ISNUMBER(FL$2),IF(FL71="","",IF(FK71&gt;0,IF(ISNUMBER(FK155),MAX(FK155,FL151),FL151),FL151)),"")</f>
        <v/>
      </c>
      <c r="FM153" s="454" t="str">
        <f>IF(ISNUMBER(FM$2),IF(FM71="","",IF(FK71&gt;0,IF(AND(FL71&gt;0,ISNUMBER(FL155)),FL155,MAX(FK155,FL151)),IF(AND(FL71&gt;0,ISNUMBER(FL155)),FL155,FL151))),"")</f>
        <v/>
      </c>
      <c r="FN153" s="454" t="str">
        <f>IF(ISNUMBER(FN$2),IF(FN71="","",IF(FK71&gt;0,IF(AND(FL71&gt;0,ISNUMBER(FL155)),FL155,MAX(FK155,FL151)),IF(AND(FL71&gt;0,ISNUMBER(FL155)),FL155,FL151))),"")</f>
        <v/>
      </c>
      <c r="FO153" s="455"/>
      <c r="FP153" s="453"/>
      <c r="FQ153" s="454" t="str">
        <f>IF(ISNUMBER(FQ$2),IF(FQ71="","",0),"")</f>
        <v/>
      </c>
      <c r="FR153" s="454" t="str">
        <f>IF(ISNUMBER(FR$2),IF(FR71="","",IF(FQ71&gt;0,IF(ISNUMBER(FQ155),MAX(FQ155,FR151),FR151),FR151)),"")</f>
        <v/>
      </c>
      <c r="FS153" s="454" t="str">
        <f>IF(ISNUMBER(FS$2),IF(FS71="","",IF(FQ71&gt;0,IF(AND(FR71&gt;0,ISNUMBER(FR155)),FR155,MAX(FQ155,FR151)),IF(AND(FR71&gt;0,ISNUMBER(FR155)),FR155,FR151))),"")</f>
        <v/>
      </c>
      <c r="FT153" s="454" t="str">
        <f>IF(ISNUMBER(FT$2),IF(FT71="","",IF(FQ71&gt;0,IF(AND(FR71&gt;0,ISNUMBER(FR155)),FR155,MAX(FQ155,FR151)),IF(AND(FR71&gt;0,ISNUMBER(FR155)),FR155,FR151))),"")</f>
        <v/>
      </c>
      <c r="FU153" s="455"/>
      <c r="FV153" s="453"/>
      <c r="FW153" s="454" t="str">
        <f>IF(ISNUMBER(FW$2),IF(FW71="","",0),"")</f>
        <v/>
      </c>
      <c r="FX153" s="454" t="str">
        <f>IF(ISNUMBER(FX$2),IF(FX71="","",IF(FW71&gt;0,IF(ISNUMBER(FW155),MAX(FW155,FX151),FX151),FX151)),"")</f>
        <v/>
      </c>
      <c r="FY153" s="454" t="str">
        <f>IF(ISNUMBER(FY$2),IF(FY71="","",IF(FW71&gt;0,IF(AND(FX71&gt;0,ISNUMBER(FX155)),FX155,MAX(FW155,FX151)),IF(AND(FX71&gt;0,ISNUMBER(FX155)),FX155,FX151))),"")</f>
        <v/>
      </c>
      <c r="FZ153" s="454" t="str">
        <f>IF(ISNUMBER(FZ$2),IF(FZ71="","",IF(FW71&gt;0,IF(AND(FX71&gt;0,ISNUMBER(FX155)),FX155,MAX(FW155,FX151)),IF(AND(FX71&gt;0,ISNUMBER(FX155)),FX155,FX151))),"")</f>
        <v/>
      </c>
      <c r="GA153" s="455"/>
      <c r="GB153" s="453"/>
      <c r="GC153" s="454" t="str">
        <f>IF(ISNUMBER(GC$2),IF(GC71="","",0),"")</f>
        <v/>
      </c>
      <c r="GD153" s="454" t="str">
        <f>IF(ISNUMBER(GD$2),IF(GD71="","",IF(GC71&gt;0,IF(ISNUMBER(GC155),MAX(GC155,GD151),GD151),GD151)),"")</f>
        <v/>
      </c>
      <c r="GE153" s="454" t="str">
        <f>IF(ISNUMBER(GE$2),IF(GE71="","",IF(GC71&gt;0,IF(AND(GD71&gt;0,ISNUMBER(GD155)),GD155,MAX(GC155,GD151)),IF(AND(GD71&gt;0,ISNUMBER(GD155)),GD155,GD151))),"")</f>
        <v/>
      </c>
      <c r="GF153" s="454" t="str">
        <f>IF(ISNUMBER(GF$2),IF(GF71="","",IF(GC71&gt;0,IF(AND(GD71&gt;0,ISNUMBER(GD155)),GD155,MAX(GC155,GD151)),IF(AND(GD71&gt;0,ISNUMBER(GD155)),GD155,GD151))),"")</f>
        <v/>
      </c>
      <c r="GG153" s="455"/>
      <c r="GH153" s="453"/>
      <c r="GI153" s="454" t="str">
        <f>IF(ISNUMBER(GI$2),IF(GI71="","",0),"")</f>
        <v/>
      </c>
      <c r="GJ153" s="454" t="str">
        <f>IF(ISNUMBER(GJ$2),IF(GJ71="","",IF(GI71&gt;0,IF(ISNUMBER(GI155),MAX(GI155,GJ151),GJ151),GJ151)),"")</f>
        <v/>
      </c>
      <c r="GK153" s="454" t="str">
        <f>IF(ISNUMBER(GK$2),IF(GK71="","",IF(GI71&gt;0,IF(AND(GJ71&gt;0,ISNUMBER(GJ155)),GJ155,MAX(GI155,GJ151)),IF(AND(GJ71&gt;0,ISNUMBER(GJ155)),GJ155,GJ151))),"")</f>
        <v/>
      </c>
      <c r="GL153" s="454" t="str">
        <f>IF(ISNUMBER(GL$2),IF(GL71="","",IF(GI71&gt;0,IF(AND(GJ71&gt;0,ISNUMBER(GJ155)),GJ155,MAX(GI155,GJ151)),IF(AND(GJ71&gt;0,ISNUMBER(GJ155)),GJ155,GJ151))),"")</f>
        <v/>
      </c>
      <c r="GM153" s="455"/>
      <c r="GN153" s="453"/>
      <c r="GO153" s="454" t="str">
        <f>IF(ISNUMBER(GO$2),IF(GO71="","",0),"")</f>
        <v/>
      </c>
      <c r="GP153" s="454" t="str">
        <f>IF(ISNUMBER(GP$2),IF(GP71="","",IF(GO71&gt;0,IF(ISNUMBER(GO155),MAX(GO155,GP151),GP151),GP151)),"")</f>
        <v/>
      </c>
      <c r="GQ153" s="454" t="str">
        <f>IF(ISNUMBER(GQ$2),IF(GQ71="","",IF(GO71&gt;0,IF(AND(GP71&gt;0,ISNUMBER(GP155)),GP155,MAX(GO155,GP151)),IF(AND(GP71&gt;0,ISNUMBER(GP155)),GP155,GP151))),"")</f>
        <v/>
      </c>
      <c r="GR153" s="454" t="str">
        <f>IF(ISNUMBER(GR$2),IF(GR71="","",IF(GO71&gt;0,IF(AND(GP71&gt;0,ISNUMBER(GP155)),GP155,MAX(GO155,GP151)),IF(AND(GP71&gt;0,ISNUMBER(GP155)),GP155,GP151))),"")</f>
        <v/>
      </c>
      <c r="GS153" s="455"/>
      <c r="GT153" s="453"/>
      <c r="GU153" s="454" t="str">
        <f>IF(ISNUMBER(GU$2),IF(GU71="","",0),"")</f>
        <v/>
      </c>
      <c r="GV153" s="454" t="str">
        <f>IF(ISNUMBER(GV$2),IF(GV71="","",IF(GU71&gt;0,IF(ISNUMBER(GU155),MAX(GU155,GV151),GV151),GV151)),"")</f>
        <v/>
      </c>
      <c r="GW153" s="454" t="str">
        <f>IF(ISNUMBER(GW$2),IF(GW71="","",IF(GU71&gt;0,IF(AND(GV71&gt;0,ISNUMBER(GV155)),GV155,MAX(GU155,GV151)),IF(AND(GV71&gt;0,ISNUMBER(GV155)),GV155,GV151))),"")</f>
        <v/>
      </c>
      <c r="GX153" s="454" t="str">
        <f>IF(ISNUMBER(GX$2),IF(GX71="","",IF(GU71&gt;0,IF(AND(GV71&gt;0,ISNUMBER(GV155)),GV155,MAX(GU155,GV151)),IF(AND(GV71&gt;0,ISNUMBER(GV155)),GV155,GV151))),"")</f>
        <v/>
      </c>
      <c r="GY153" s="455"/>
      <c r="GZ153" s="453"/>
      <c r="HA153" s="454" t="str">
        <f>IF(ISNUMBER(HA$2),IF(HA71="","",0),"")</f>
        <v/>
      </c>
      <c r="HB153" s="454" t="str">
        <f>IF(ISNUMBER(HB$2),IF(HB71="","",IF(HA71&gt;0,IF(ISNUMBER(HA155),MAX(HA155,HB151),HB151),HB151)),"")</f>
        <v/>
      </c>
      <c r="HC153" s="454" t="str">
        <f>IF(ISNUMBER(HC$2),IF(HC71="","",IF(HA71&gt;0,IF(AND(HB71&gt;0,ISNUMBER(HB155)),HB155,MAX(HA155,HB151)),IF(AND(HB71&gt;0,ISNUMBER(HB155)),HB155,HB151))),"")</f>
        <v/>
      </c>
      <c r="HD153" s="454" t="str">
        <f>IF(ISNUMBER(HD$2),IF(HD71="","",IF(HA71&gt;0,IF(AND(HB71&gt;0,ISNUMBER(HB155)),HB155,MAX(HA155,HB151)),IF(AND(HB71&gt;0,ISNUMBER(HB155)),HB155,HB151))),"")</f>
        <v/>
      </c>
      <c r="HE153" s="455"/>
      <c r="HF153" s="453"/>
      <c r="HG153" s="454" t="str">
        <f>IF(ISNUMBER(HG$2),IF(HG71="","",0),"")</f>
        <v/>
      </c>
      <c r="HH153" s="454" t="str">
        <f>IF(ISNUMBER(HH$2),IF(HH71="","",IF(HG71&gt;0,IF(ISNUMBER(HG155),MAX(HG155,HH151),HH151),HH151)),"")</f>
        <v/>
      </c>
      <c r="HI153" s="454" t="str">
        <f>IF(ISNUMBER(HI$2),IF(HI71="","",IF(HG71&gt;0,IF(AND(HH71&gt;0,ISNUMBER(HH155)),HH155,MAX(HG155,HH151)),IF(AND(HH71&gt;0,ISNUMBER(HH155)),HH155,HH151))),"")</f>
        <v/>
      </c>
      <c r="HJ153" s="454" t="str">
        <f>IF(ISNUMBER(HJ$2),IF(HJ71="","",IF(HG71&gt;0,IF(AND(HH71&gt;0,ISNUMBER(HH155)),HH155,MAX(HG155,HH151)),IF(AND(HH71&gt;0,ISNUMBER(HH155)),HH155,HH151))),"")</f>
        <v/>
      </c>
      <c r="HK153" s="455"/>
      <c r="HL153" s="453"/>
      <c r="HM153" s="454" t="str">
        <f>IF(ISNUMBER(HM$2),IF(HM71="","",0),"")</f>
        <v/>
      </c>
      <c r="HN153" s="454" t="str">
        <f>IF(ISNUMBER(HN$2),IF(HN71="","",IF(HM71&gt;0,IF(ISNUMBER(HM155),MAX(HM155,HN151),HN151),HN151)),"")</f>
        <v/>
      </c>
      <c r="HO153" s="454" t="str">
        <f>IF(ISNUMBER(HO$2),IF(HO71="","",IF(HM71&gt;0,IF(AND(HN71&gt;0,ISNUMBER(HN155)),HN155,MAX(HM155,HN151)),IF(AND(HN71&gt;0,ISNUMBER(HN155)),HN155,HN151))),"")</f>
        <v/>
      </c>
      <c r="HP153" s="454" t="str">
        <f>IF(ISNUMBER(HP$2),IF(HP71="","",IF(HM71&gt;0,IF(AND(HN71&gt;0,ISNUMBER(HN155)),HN155,MAX(HM155,HN151)),IF(AND(HN71&gt;0,ISNUMBER(HN155)),HN155,HN151))),"")</f>
        <v/>
      </c>
      <c r="HQ153" s="455"/>
      <c r="HR153" s="453"/>
      <c r="HS153" s="454" t="str">
        <f>IF(ISNUMBER(HS$2),IF(HS71="","",0),"")</f>
        <v/>
      </c>
      <c r="HT153" s="454" t="str">
        <f>IF(ISNUMBER(HT$2),IF(HT71="","",IF(HS71&gt;0,IF(ISNUMBER(HS155),MAX(HS155,HT151),HT151),HT151)),"")</f>
        <v/>
      </c>
      <c r="HU153" s="454" t="str">
        <f>IF(ISNUMBER(HU$2),IF(HU71="","",IF(HS71&gt;0,IF(AND(HT71&gt;0,ISNUMBER(HT155)),HT155,MAX(HS155,HT151)),IF(AND(HT71&gt;0,ISNUMBER(HT155)),HT155,HT151))),"")</f>
        <v/>
      </c>
      <c r="HV153" s="454" t="str">
        <f>IF(ISNUMBER(HV$2),IF(HV71="","",IF(HS71&gt;0,IF(AND(HT71&gt;0,ISNUMBER(HT155)),HT155,MAX(HS155,HT151)),IF(AND(HT71&gt;0,ISNUMBER(HT155)),HT155,HT151))),"")</f>
        <v/>
      </c>
      <c r="HW153" s="455"/>
      <c r="HX153" s="453"/>
      <c r="HY153" s="454" t="str">
        <f>IF(ISNUMBER(HY$2),IF(HY71="","",0),"")</f>
        <v/>
      </c>
      <c r="HZ153" s="454" t="str">
        <f>IF(ISNUMBER(HZ$2),IF(HZ71="","",IF(HY71&gt;0,IF(ISNUMBER(HY155),MAX(HY155,HZ151),HZ151),HZ151)),"")</f>
        <v/>
      </c>
      <c r="IA153" s="454" t="str">
        <f>IF(ISNUMBER(IA$2),IF(IA71="","",IF(HY71&gt;0,IF(AND(HZ71&gt;0,ISNUMBER(HZ155)),HZ155,MAX(HY155,HZ151)),IF(AND(HZ71&gt;0,ISNUMBER(HZ155)),HZ155,HZ151))),"")</f>
        <v/>
      </c>
      <c r="IB153" s="454" t="str">
        <f>IF(ISNUMBER(IB$2),IF(IB71="","",IF(HY71&gt;0,IF(AND(HZ71&gt;0,ISNUMBER(HZ155)),HZ155,MAX(HY155,HZ151)),IF(AND(HZ71&gt;0,ISNUMBER(HZ155)),HZ155,HZ151))),"")</f>
        <v/>
      </c>
      <c r="IC153" s="455"/>
      <c r="ID153" s="453"/>
      <c r="IE153" s="454" t="str">
        <f>IF(ISNUMBER(IE$2),IF(IE71="","",0),"")</f>
        <v/>
      </c>
      <c r="IF153" s="454" t="str">
        <f>IF(ISNUMBER(IF$2),IF(IF71="","",IF(IE71&gt;0,IF(ISNUMBER(IE155),MAX(IE155,IF151),IF151),IF151)),"")</f>
        <v/>
      </c>
      <c r="IG153" s="454" t="str">
        <f>IF(ISNUMBER(IG$2),IF(IG71="","",IF(IE71&gt;0,IF(AND(IF71&gt;0,ISNUMBER(IF155)),IF155,MAX(IE155,IF151)),IF(AND(IF71&gt;0,ISNUMBER(IF155)),IF155,IF151))),"")</f>
        <v/>
      </c>
      <c r="IH153" s="454" t="str">
        <f>IF(ISNUMBER(IH$2),IF(IH71="","",IF(IE71&gt;0,IF(AND(IF71&gt;0,ISNUMBER(IF155)),IF155,MAX(IE155,IF151)),IF(AND(IF71&gt;0,ISNUMBER(IF155)),IF155,IF151))),"")</f>
        <v/>
      </c>
      <c r="II153" s="455"/>
      <c r="IJ153" s="453"/>
      <c r="IK153" s="454" t="str">
        <f>IF(ISNUMBER(IK$2),IF(IK71="","",0),"")</f>
        <v/>
      </c>
      <c r="IL153" s="454" t="str">
        <f>IF(ISNUMBER(IL$2),IF(IL71="","",IF(IK71&gt;0,IF(ISNUMBER(IK155),MAX(IK155,IL151),IL151),IL151)),"")</f>
        <v/>
      </c>
      <c r="IM153" s="454" t="str">
        <f>IF(ISNUMBER(IM$2),IF(IM71="","",IF(IK71&gt;0,IF(AND(IL71&gt;0,ISNUMBER(IL155)),IL155,MAX(IK155,IL151)),IF(AND(IL71&gt;0,ISNUMBER(IL155)),IL155,IL151))),"")</f>
        <v/>
      </c>
      <c r="IN153" s="454" t="str">
        <f>IF(ISNUMBER(IN$2),IF(IN71="","",IF(IK71&gt;0,IF(AND(IL71&gt;0,ISNUMBER(IL155)),IL155,MAX(IK155,IL151)),IF(AND(IL71&gt;0,ISNUMBER(IL155)),IL155,IL151))),"")</f>
        <v/>
      </c>
      <c r="IO153" s="455"/>
      <c r="IP153" s="453"/>
      <c r="IQ153" s="454" t="str">
        <f>IF(ISNUMBER(IQ$2),IF(IQ71="","",0),"")</f>
        <v/>
      </c>
      <c r="IR153" s="454" t="str">
        <f>IF(ISNUMBER(IR$2),IF(IR71="","",IF(IQ71&gt;0,IF(ISNUMBER(IQ155),MAX(IQ155,IR151),IR151),IR151)),"")</f>
        <v/>
      </c>
      <c r="IS153" s="454" t="str">
        <f>IF(ISNUMBER(IS$2),IF(IS71="","",IF(IQ71&gt;0,IF(AND(IR71&gt;0,ISNUMBER(IR155)),IR155,MAX(IQ155,IR151)),IF(AND(IR71&gt;0,ISNUMBER(IR155)),IR155,IR151))),"")</f>
        <v/>
      </c>
      <c r="IT153" s="454" t="str">
        <f>IF(ISNUMBER(IT$2),IF(IT71="","",IF(IQ71&gt;0,IF(AND(IR71&gt;0,ISNUMBER(IR155)),IR155,MAX(IQ155,IR151)),IF(AND(IR71&gt;0,ISNUMBER(IR155)),IR155,IR151))),"")</f>
        <v/>
      </c>
      <c r="IU153" s="455"/>
      <c r="IV153" s="456"/>
      <c r="IW153" s="454" t="str">
        <f>IF(ISNUMBER(IW$2),IF(IW71="","",0),"")</f>
        <v/>
      </c>
      <c r="IX153" s="454" t="str">
        <f>IF(ISNUMBER(IX$2),IF(IX71="","",IF(IW71&gt;0,IF(ISNUMBER(IW155),MAX(IW155,IX151),IX151),IX151)),"")</f>
        <v/>
      </c>
      <c r="IY153" s="454" t="str">
        <f>IF(ISNUMBER(IY$2),IF(IY71="","",IF(IW71&gt;0,IF(AND(IX71&gt;0,ISNUMBER(IX155)),IX155,MAX(IW155,IX151)),IF(AND(IX71&gt;0,ISNUMBER(IX155)),IX155,IX151))),"")</f>
        <v/>
      </c>
      <c r="IZ153" s="454" t="str">
        <f>IF(ISNUMBER(IZ$2),IF(IZ71="","",IF(IW71&gt;0,IF(AND(IX71&gt;0,ISNUMBER(IX155)),IX155,MAX(IW155,IX151)),IF(AND(IX71&gt;0,ISNUMBER(IX155)),IX155,IX151))),"")</f>
        <v/>
      </c>
      <c r="JA153" s="455"/>
      <c r="JB153" s="456"/>
      <c r="JC153" s="454" t="str">
        <f>IF(ISNUMBER(JC$2),IF(JC71="","",0),"")</f>
        <v/>
      </c>
      <c r="JD153" s="454" t="str">
        <f>IF(ISNUMBER(JD$2),IF(JD71="","",IF(JC71&gt;0,IF(ISNUMBER(JC155),MAX(JC155,JD151),JD151),JD151)),"")</f>
        <v/>
      </c>
      <c r="JE153" s="454" t="str">
        <f>IF(ISNUMBER(JE$2),IF(JE71="","",IF(JC71&gt;0,IF(AND(JD71&gt;0,ISNUMBER(JD155)),JD155,MAX(JC155,JD151)),IF(AND(JD71&gt;0,ISNUMBER(JD155)),JD155,JD151))),"")</f>
        <v/>
      </c>
      <c r="JF153" s="454" t="str">
        <f>IF(ISNUMBER(JF$2),IF(JF71="","",IF(JC71&gt;0,IF(AND(JD71&gt;0,ISNUMBER(JD155)),JD155,MAX(JC155,JD151)),IF(AND(JD71&gt;0,ISNUMBER(JD155)),JD155,JD151))),"")</f>
        <v/>
      </c>
      <c r="JG153" s="455"/>
      <c r="JH153" s="456"/>
      <c r="JI153" s="457" t="str">
        <f>IF(ISNUMBER(JI$2),IF(JI71="","",0),"")</f>
        <v/>
      </c>
      <c r="JJ153" s="457" t="str">
        <f>IF(ISNUMBER(JJ$2),IF(JJ71="","",IF(JI71&gt;0,IF(ISNUMBER(JI155),MAX(JI155,JJ151),JJ151),JJ151)),"")</f>
        <v/>
      </c>
      <c r="JK153" s="457" t="str">
        <f>IF(ISNUMBER(JK$2),IF(JK71="","",IF(JI71&gt;0,IF(AND(JJ71&gt;0,ISNUMBER(JJ155)),JJ155,MAX(JI155,JJ151)),IF(AND(JJ71&gt;0,ISNUMBER(JJ155)),JJ155,JJ151))),"")</f>
        <v/>
      </c>
      <c r="JL153" s="457" t="str">
        <f>IF(ISNUMBER(JL$2),IF(JL71="","",IF(JI71&gt;0,IF(AND(JJ71&gt;0,ISNUMBER(JJ155)),JJ155,MAX(JI155,JJ151)),IF(AND(JJ71&gt;0,ISNUMBER(JJ155)),JJ155,JJ151))),"")</f>
        <v/>
      </c>
      <c r="JM153" s="458"/>
      <c r="JO153" s="457" t="str">
        <f>IF(ISNUMBER(JO$2),IF(JO71="","",0),"")</f>
        <v/>
      </c>
      <c r="JP153" s="457" t="str">
        <f>IF(ISNUMBER(JP$2),IF(JP71="","",IF(JO71&gt;0,IF(ISNUMBER(JO155),MAX(JO155,JP151),JP151),JP151)),"")</f>
        <v/>
      </c>
      <c r="JQ153" s="457" t="str">
        <f>IF(ISNUMBER(JQ$2),IF(JQ71="","",IF(JO71&gt;0,IF(AND(JP71&gt;0,ISNUMBER(JP155)),JP155,MAX(JO155,JP151)),IF(AND(JP71&gt;0,ISNUMBER(JP155)),JP155,JP151))),"")</f>
        <v/>
      </c>
      <c r="JR153" s="457" t="str">
        <f>IF(ISNUMBER(JR$2),IF(JR71="","",IF(JO71&gt;0,IF(AND(JP71&gt;0,ISNUMBER(JP155)),JP155,MAX(JO155,JP151)),IF(AND(JP71&gt;0,ISNUMBER(JP155)),JP155,JP151))),"")</f>
        <v/>
      </c>
      <c r="JS153" s="458"/>
      <c r="JU153" s="457" t="str">
        <f>IF(ISNUMBER(JU$2),IF(JU71="","",0),"")</f>
        <v/>
      </c>
      <c r="JV153" s="457" t="str">
        <f>IF(ISNUMBER(JV$2),IF(JV71="","",IF(JU71&gt;0,IF(ISNUMBER(JU155),MAX(JU155,JV151),JV151),JV151)),"")</f>
        <v/>
      </c>
      <c r="JW153" s="457" t="str">
        <f>IF(ISNUMBER(JW$2),IF(JW71="","",IF(JU71&gt;0,IF(AND(JV71&gt;0,ISNUMBER(JV155)),JV155,MAX(JU155,JV151)),IF(AND(JV71&gt;0,ISNUMBER(JV155)),JV155,JV151))),"")</f>
        <v/>
      </c>
      <c r="JX153" s="457" t="str">
        <f>IF(ISNUMBER(JX$2),IF(JX71="","",IF(JU71&gt;0,IF(AND(JV71&gt;0,ISNUMBER(JV155)),JV155,MAX(JU155,JV151)),IF(AND(JV71&gt;0,ISNUMBER(JV155)),JV155,JV151))),"")</f>
        <v/>
      </c>
      <c r="JY153" s="458"/>
      <c r="KA153" s="457" t="str">
        <f>IF(ISNUMBER(KA$2),IF(KA71="","",0),"")</f>
        <v/>
      </c>
      <c r="KB153" s="457" t="str">
        <f>IF(ISNUMBER(KB$2),IF(KB71="","",IF(KA71&gt;0,IF(ISNUMBER(KA155),MAX(KA155,KB151),KB151),KB151)),"")</f>
        <v/>
      </c>
      <c r="KC153" s="457" t="str">
        <f>IF(ISNUMBER(KC$2),IF(KC71="","",IF(KA71&gt;0,IF(AND(KB71&gt;0,ISNUMBER(KB155)),KB155,MAX(KA155,KB151)),IF(AND(KB71&gt;0,ISNUMBER(KB155)),KB155,KB151))),"")</f>
        <v/>
      </c>
      <c r="KD153" s="457" t="str">
        <f>IF(ISNUMBER(KD$2),IF(KD71="","",IF(KA71&gt;0,IF(AND(KB71&gt;0,ISNUMBER(KB155)),KB155,MAX(KA155,KB151)),IF(AND(KB71&gt;0,ISNUMBER(KB155)),KB155,KB151))),"")</f>
        <v/>
      </c>
      <c r="KE153" s="458"/>
      <c r="KG153" s="457" t="str">
        <f>IF(ISNUMBER(KG$2),IF(KG71="","",0),"")</f>
        <v/>
      </c>
      <c r="KH153" s="457" t="str">
        <f>IF(ISNUMBER(KH$2),IF(KH71="","",IF(KG71&gt;0,IF(ISNUMBER(KG155),MAX(KG155,KH151),KH151),KH151)),"")</f>
        <v/>
      </c>
      <c r="KI153" s="457" t="str">
        <f>IF(ISNUMBER(KI$2),IF(KI71="","",IF(KG71&gt;0,IF(AND(KH71&gt;0,ISNUMBER(KH155)),KH155,MAX(KG155,KH151)),IF(AND(KH71&gt;0,ISNUMBER(KH155)),KH155,KH151))),"")</f>
        <v/>
      </c>
      <c r="KJ153" s="457" t="str">
        <f>IF(ISNUMBER(KJ$2),IF(KJ71="","",IF(KG71&gt;0,IF(AND(KH71&gt;0,ISNUMBER(KH155)),KH155,MAX(KG155,KH151)),IF(AND(KH71&gt;0,ISNUMBER(KH155)),KH155,KH151))),"")</f>
        <v/>
      </c>
      <c r="KK153" s="458"/>
      <c r="KM153" s="457" t="str">
        <f>IF(ISNUMBER(KM$2),IF(KM71="","",0),"")</f>
        <v/>
      </c>
      <c r="KN153" s="457" t="str">
        <f>IF(ISNUMBER(KN$2),IF(KN71="","",IF(KM71&gt;0,IF(ISNUMBER(KM155),MAX(KM155,KN151),KN151),KN151)),"")</f>
        <v/>
      </c>
      <c r="KO153" s="457" t="str">
        <f>IF(ISNUMBER(KO$2),IF(KO71="","",IF(KM71&gt;0,IF(AND(KN71&gt;0,ISNUMBER(KN155)),KN155,MAX(KM155,KN151)),IF(AND(KN71&gt;0,ISNUMBER(KN155)),KN155,KN151))),"")</f>
        <v/>
      </c>
      <c r="KP153" s="457" t="str">
        <f>IF(ISNUMBER(KP$2),IF(KP71="","",IF(KM71&gt;0,IF(AND(KN71&gt;0,ISNUMBER(KN155)),KN155,MAX(KM155,KN151)),IF(AND(KN71&gt;0,ISNUMBER(KN155)),KN155,KN151))),"")</f>
        <v/>
      </c>
      <c r="KQ153" s="458"/>
      <c r="KS153" s="457" t="str">
        <f>IF(ISNUMBER(KS$2),IF(KS71="","",0),"")</f>
        <v/>
      </c>
      <c r="KT153" s="457" t="str">
        <f>IF(ISNUMBER(KT$2),IF(KT71="","",IF(KS71&gt;0,IF(ISNUMBER(KS155),MAX(KS155,KT151),KT151),KT151)),"")</f>
        <v/>
      </c>
      <c r="KU153" s="457" t="str">
        <f>IF(ISNUMBER(KU$2),IF(KU71="","",IF(KS71&gt;0,IF(AND(KT71&gt;0,ISNUMBER(KT155)),KT155,MAX(KS155,KT151)),IF(AND(KT71&gt;0,ISNUMBER(KT155)),KT155,KT151))),"")</f>
        <v/>
      </c>
      <c r="KV153" s="457" t="str">
        <f>IF(ISNUMBER(KV$2),IF(KV71="","",IF(KS71&gt;0,IF(AND(KT71&gt;0,ISNUMBER(KT155)),KT155,MAX(KS155,KT151)),IF(AND(KT71&gt;0,ISNUMBER(KT155)),KT155,KT151))),"")</f>
        <v/>
      </c>
      <c r="KW153" s="458"/>
      <c r="KY153" s="457" t="str">
        <f>IF(ISNUMBER(KY$2),IF(KY71="","",0),"")</f>
        <v/>
      </c>
      <c r="KZ153" s="457" t="str">
        <f>IF(ISNUMBER(KZ$2),IF(KZ71="","",IF(KY71&gt;0,IF(ISNUMBER(KY155),MAX(KY155,KZ151),KZ151),KZ151)),"")</f>
        <v/>
      </c>
      <c r="LA153" s="457" t="str">
        <f>IF(ISNUMBER(LA$2),IF(LA71="","",IF(KY71&gt;0,IF(AND(KZ71&gt;0,ISNUMBER(KZ155)),KZ155,MAX(KY155,KZ151)),IF(AND(KZ71&gt;0,ISNUMBER(KZ155)),KZ155,KZ151))),"")</f>
        <v/>
      </c>
      <c r="LB153" s="457" t="str">
        <f>IF(ISNUMBER(LB$2),IF(LB71="","",IF(KY71&gt;0,IF(AND(KZ71&gt;0,ISNUMBER(KZ155)),KZ155,MAX(KY155,KZ151)),IF(AND(KZ71&gt;0,ISNUMBER(KZ155)),KZ155,KZ151))),"")</f>
        <v/>
      </c>
      <c r="LC153" s="458"/>
    </row>
    <row r="154" spans="1:316" s="457" customFormat="1" ht="4.5" customHeight="1" x14ac:dyDescent="0.2">
      <c r="A154" s="62"/>
      <c r="B154" s="62"/>
      <c r="C154" s="62"/>
      <c r="D154" s="62"/>
      <c r="E154" s="62"/>
      <c r="F154" s="62" t="s">
        <v>85</v>
      </c>
      <c r="G154" s="114"/>
      <c r="H154" s="126"/>
      <c r="I154" s="126"/>
      <c r="J154" s="126"/>
      <c r="K154" s="448"/>
      <c r="L154" s="448"/>
      <c r="M154" s="126"/>
      <c r="N154" s="449"/>
      <c r="O154" s="126"/>
      <c r="P154" s="450"/>
      <c r="Q154" s="451"/>
      <c r="R154" s="451"/>
      <c r="S154" s="451"/>
      <c r="T154" s="451"/>
      <c r="U154" s="452"/>
      <c r="V154" s="447"/>
      <c r="W154" s="451"/>
      <c r="X154" s="451"/>
      <c r="Y154" s="451"/>
      <c r="Z154" s="451"/>
      <c r="AA154" s="452"/>
      <c r="AB154" s="447"/>
      <c r="AC154" s="451"/>
      <c r="AD154" s="451"/>
      <c r="AE154" s="451"/>
      <c r="AF154" s="451"/>
      <c r="AG154" s="452"/>
      <c r="AH154" s="447"/>
      <c r="AI154" s="451"/>
      <c r="AJ154" s="451"/>
      <c r="AK154" s="451"/>
      <c r="AL154" s="451"/>
      <c r="AM154" s="452"/>
      <c r="AN154" s="453"/>
      <c r="AO154" s="451"/>
      <c r="AP154" s="451"/>
      <c r="AQ154" s="451"/>
      <c r="AR154" s="451"/>
      <c r="AS154" s="452"/>
      <c r="AT154" s="453"/>
      <c r="AU154" s="451"/>
      <c r="AV154" s="451"/>
      <c r="AW154" s="451"/>
      <c r="AX154" s="451"/>
      <c r="AY154" s="452"/>
      <c r="AZ154" s="453"/>
      <c r="BA154" s="451"/>
      <c r="BB154" s="451"/>
      <c r="BC154" s="451"/>
      <c r="BD154" s="451"/>
      <c r="BE154" s="452"/>
      <c r="BF154" s="453"/>
      <c r="BG154" s="451"/>
      <c r="BH154" s="451"/>
      <c r="BI154" s="451"/>
      <c r="BJ154" s="451"/>
      <c r="BK154" s="452"/>
      <c r="BL154" s="453"/>
      <c r="BM154" s="451"/>
      <c r="BN154" s="451"/>
      <c r="BO154" s="451"/>
      <c r="BP154" s="451"/>
      <c r="BQ154" s="452"/>
      <c r="BR154" s="453"/>
      <c r="BS154" s="451"/>
      <c r="BT154" s="451"/>
      <c r="BU154" s="451"/>
      <c r="BV154" s="451"/>
      <c r="BW154" s="452"/>
      <c r="BX154" s="453"/>
      <c r="BY154" s="451"/>
      <c r="BZ154" s="451"/>
      <c r="CA154" s="451"/>
      <c r="CB154" s="451"/>
      <c r="CC154" s="452"/>
      <c r="CD154" s="453"/>
      <c r="CE154" s="451"/>
      <c r="CF154" s="451"/>
      <c r="CG154" s="451"/>
      <c r="CH154" s="451"/>
      <c r="CI154" s="452"/>
      <c r="CJ154" s="453"/>
      <c r="CK154" s="451"/>
      <c r="CL154" s="451"/>
      <c r="CM154" s="451"/>
      <c r="CN154" s="451"/>
      <c r="CO154" s="452"/>
      <c r="CP154" s="453"/>
      <c r="CQ154" s="451"/>
      <c r="CR154" s="451"/>
      <c r="CS154" s="451"/>
      <c r="CT154" s="451"/>
      <c r="CU154" s="452"/>
      <c r="CV154" s="453"/>
      <c r="CW154" s="451"/>
      <c r="CX154" s="451"/>
      <c r="CY154" s="451"/>
      <c r="CZ154" s="451"/>
      <c r="DA154" s="452"/>
      <c r="DB154" s="453"/>
      <c r="DC154" s="451"/>
      <c r="DD154" s="451"/>
      <c r="DE154" s="451"/>
      <c r="DF154" s="451"/>
      <c r="DG154" s="452"/>
      <c r="DH154" s="453"/>
      <c r="DI154" s="451"/>
      <c r="DJ154" s="451"/>
      <c r="DK154" s="451"/>
      <c r="DL154" s="451"/>
      <c r="DM154" s="452"/>
      <c r="DN154" s="453"/>
      <c r="DO154" s="451"/>
      <c r="DP154" s="451"/>
      <c r="DQ154" s="451"/>
      <c r="DR154" s="451"/>
      <c r="DS154" s="452"/>
      <c r="DT154" s="453"/>
      <c r="DU154" s="451"/>
      <c r="DV154" s="451"/>
      <c r="DW154" s="451"/>
      <c r="DX154" s="451"/>
      <c r="DY154" s="452"/>
      <c r="DZ154" s="453"/>
      <c r="EA154" s="451"/>
      <c r="EB154" s="451"/>
      <c r="EC154" s="451"/>
      <c r="ED154" s="451"/>
      <c r="EE154" s="452"/>
      <c r="EF154" s="453"/>
      <c r="EG154" s="454"/>
      <c r="EH154" s="454"/>
      <c r="EI154" s="454"/>
      <c r="EJ154" s="454"/>
      <c r="EK154" s="455"/>
      <c r="EL154" s="453"/>
      <c r="EM154" s="454"/>
      <c r="EN154" s="454"/>
      <c r="EO154" s="454"/>
      <c r="EP154" s="454"/>
      <c r="EQ154" s="455"/>
      <c r="ER154" s="453"/>
      <c r="ES154" s="454"/>
      <c r="ET154" s="454"/>
      <c r="EU154" s="454"/>
      <c r="EV154" s="454"/>
      <c r="EW154" s="455"/>
      <c r="EX154" s="453"/>
      <c r="EY154" s="454"/>
      <c r="EZ154" s="454"/>
      <c r="FA154" s="454"/>
      <c r="FB154" s="454"/>
      <c r="FC154" s="455"/>
      <c r="FD154" s="453"/>
      <c r="FE154" s="454"/>
      <c r="FF154" s="454"/>
      <c r="FG154" s="454"/>
      <c r="FH154" s="454"/>
      <c r="FI154" s="455"/>
      <c r="FJ154" s="453"/>
      <c r="FK154" s="454"/>
      <c r="FL154" s="454"/>
      <c r="FM154" s="454"/>
      <c r="FN154" s="454"/>
      <c r="FO154" s="455"/>
      <c r="FP154" s="453"/>
      <c r="FQ154" s="454"/>
      <c r="FR154" s="454"/>
      <c r="FS154" s="454"/>
      <c r="FT154" s="454"/>
      <c r="FU154" s="455"/>
      <c r="FV154" s="453"/>
      <c r="FW154" s="454"/>
      <c r="FX154" s="454"/>
      <c r="FY154" s="454"/>
      <c r="FZ154" s="454"/>
      <c r="GA154" s="455"/>
      <c r="GB154" s="453"/>
      <c r="GC154" s="454"/>
      <c r="GD154" s="454"/>
      <c r="GE154" s="454"/>
      <c r="GF154" s="454"/>
      <c r="GG154" s="455"/>
      <c r="GH154" s="453"/>
      <c r="GI154" s="454"/>
      <c r="GJ154" s="454"/>
      <c r="GK154" s="454"/>
      <c r="GL154" s="454"/>
      <c r="GM154" s="455"/>
      <c r="GN154" s="453"/>
      <c r="GO154" s="454"/>
      <c r="GP154" s="454"/>
      <c r="GQ154" s="454"/>
      <c r="GR154" s="454"/>
      <c r="GS154" s="455"/>
      <c r="GT154" s="453"/>
      <c r="GU154" s="454"/>
      <c r="GV154" s="454"/>
      <c r="GW154" s="454"/>
      <c r="GX154" s="454"/>
      <c r="GY154" s="455"/>
      <c r="GZ154" s="453"/>
      <c r="HA154" s="454"/>
      <c r="HB154" s="454"/>
      <c r="HC154" s="454"/>
      <c r="HD154" s="454"/>
      <c r="HE154" s="455"/>
      <c r="HF154" s="453"/>
      <c r="HG154" s="454"/>
      <c r="HH154" s="454"/>
      <c r="HI154" s="454"/>
      <c r="HJ154" s="454"/>
      <c r="HK154" s="455"/>
      <c r="HL154" s="453"/>
      <c r="HM154" s="454"/>
      <c r="HN154" s="454"/>
      <c r="HO154" s="454"/>
      <c r="HP154" s="454"/>
      <c r="HQ154" s="455"/>
      <c r="HR154" s="453"/>
      <c r="HS154" s="454"/>
      <c r="HT154" s="454"/>
      <c r="HU154" s="454"/>
      <c r="HV154" s="454"/>
      <c r="HW154" s="455"/>
      <c r="HX154" s="453"/>
      <c r="HY154" s="454"/>
      <c r="HZ154" s="454"/>
      <c r="IA154" s="454"/>
      <c r="IB154" s="454"/>
      <c r="IC154" s="455"/>
      <c r="ID154" s="453"/>
      <c r="IE154" s="454"/>
      <c r="IF154" s="454"/>
      <c r="IG154" s="454"/>
      <c r="IH154" s="454"/>
      <c r="II154" s="455"/>
      <c r="IJ154" s="453"/>
      <c r="IK154" s="454"/>
      <c r="IL154" s="454"/>
      <c r="IM154" s="454"/>
      <c r="IN154" s="454"/>
      <c r="IO154" s="455"/>
      <c r="IP154" s="453"/>
      <c r="IQ154" s="454"/>
      <c r="IR154" s="454"/>
      <c r="IS154" s="454"/>
      <c r="IT154" s="454"/>
      <c r="IU154" s="455"/>
      <c r="IV154" s="456"/>
      <c r="IW154" s="454"/>
      <c r="IX154" s="454"/>
      <c r="IY154" s="454"/>
      <c r="IZ154" s="454"/>
      <c r="JA154" s="455"/>
      <c r="JB154" s="456"/>
      <c r="JC154" s="454"/>
      <c r="JD154" s="454"/>
      <c r="JE154" s="454"/>
      <c r="JF154" s="454"/>
      <c r="JG154" s="455"/>
      <c r="JH154" s="456"/>
      <c r="JM154" s="458"/>
      <c r="JS154" s="458"/>
      <c r="JY154" s="458"/>
      <c r="KE154" s="458"/>
      <c r="KK154" s="458"/>
      <c r="KQ154" s="458"/>
      <c r="KW154" s="458"/>
      <c r="LC154" s="458"/>
    </row>
    <row r="155" spans="1:316" s="457" customFormat="1" x14ac:dyDescent="0.2">
      <c r="A155" s="62"/>
      <c r="B155" s="62"/>
      <c r="C155" s="62"/>
      <c r="D155" s="62"/>
      <c r="E155" s="62"/>
      <c r="F155" s="62" t="s">
        <v>85</v>
      </c>
      <c r="G155" s="114"/>
      <c r="H155" s="126"/>
      <c r="I155" s="126" t="s">
        <v>79</v>
      </c>
      <c r="J155" s="126"/>
      <c r="K155" s="448"/>
      <c r="L155" s="448"/>
      <c r="M155" s="126"/>
      <c r="N155" s="449"/>
      <c r="O155" s="126"/>
      <c r="P155" s="450"/>
      <c r="Q155" s="576">
        <v>10</v>
      </c>
      <c r="R155" s="576">
        <v>12</v>
      </c>
      <c r="S155" s="576">
        <v>14</v>
      </c>
      <c r="T155" s="576">
        <v>16</v>
      </c>
      <c r="U155" s="459"/>
      <c r="V155" s="447"/>
      <c r="W155" s="576">
        <v>14</v>
      </c>
      <c r="X155" s="576">
        <v>17</v>
      </c>
      <c r="Y155" s="576">
        <v>19</v>
      </c>
      <c r="Z155" s="576">
        <v>22</v>
      </c>
      <c r="AA155" s="459"/>
      <c r="AB155" s="447"/>
      <c r="AC155" s="576">
        <v>11</v>
      </c>
      <c r="AD155" s="576">
        <v>13</v>
      </c>
      <c r="AE155" s="576">
        <v>14</v>
      </c>
      <c r="AF155" s="576">
        <v>17</v>
      </c>
      <c r="AG155" s="459"/>
      <c r="AH155" s="447"/>
      <c r="AI155" s="451"/>
      <c r="AJ155" s="451"/>
      <c r="AK155" s="451"/>
      <c r="AL155" s="451"/>
      <c r="AM155" s="459"/>
      <c r="AN155" s="447"/>
      <c r="AO155" s="451"/>
      <c r="AP155" s="451"/>
      <c r="AQ155" s="451"/>
      <c r="AR155" s="451"/>
      <c r="AS155" s="459"/>
      <c r="AT155" s="447"/>
      <c r="AU155" s="451"/>
      <c r="AV155" s="451"/>
      <c r="AW155" s="451"/>
      <c r="AX155" s="451"/>
      <c r="AY155" s="459"/>
      <c r="AZ155" s="447"/>
      <c r="BA155" s="451"/>
      <c r="BB155" s="451"/>
      <c r="BC155" s="451"/>
      <c r="BD155" s="451"/>
      <c r="BE155" s="459"/>
      <c r="BF155" s="447"/>
      <c r="BG155" s="451"/>
      <c r="BH155" s="451"/>
      <c r="BI155" s="451"/>
      <c r="BJ155" s="451"/>
      <c r="BK155" s="459"/>
      <c r="BL155" s="447"/>
      <c r="BM155" s="451"/>
      <c r="BN155" s="451"/>
      <c r="BO155" s="451"/>
      <c r="BP155" s="451"/>
      <c r="BQ155" s="459"/>
      <c r="BR155" s="447"/>
      <c r="BS155" s="451"/>
      <c r="BT155" s="451"/>
      <c r="BU155" s="451"/>
      <c r="BV155" s="451"/>
      <c r="BW155" s="459"/>
      <c r="BX155" s="447"/>
      <c r="BY155" s="451"/>
      <c r="BZ155" s="451"/>
      <c r="CA155" s="451"/>
      <c r="CB155" s="451"/>
      <c r="CC155" s="459"/>
      <c r="CD155" s="447"/>
      <c r="CE155" s="451"/>
      <c r="CF155" s="451"/>
      <c r="CG155" s="451"/>
      <c r="CH155" s="451"/>
      <c r="CI155" s="459"/>
      <c r="CJ155" s="447"/>
      <c r="CK155" s="451"/>
      <c r="CL155" s="451"/>
      <c r="CM155" s="451"/>
      <c r="CN155" s="451"/>
      <c r="CO155" s="459"/>
      <c r="CP155" s="447"/>
      <c r="CQ155" s="451"/>
      <c r="CR155" s="451"/>
      <c r="CS155" s="451"/>
      <c r="CT155" s="451"/>
      <c r="CU155" s="459"/>
      <c r="CV155" s="447"/>
      <c r="CW155" s="451"/>
      <c r="CX155" s="451"/>
      <c r="CY155" s="451"/>
      <c r="CZ155" s="451"/>
      <c r="DA155" s="459"/>
      <c r="DB155" s="447"/>
      <c r="DC155" s="451"/>
      <c r="DD155" s="451"/>
      <c r="DE155" s="451"/>
      <c r="DF155" s="451"/>
      <c r="DG155" s="459"/>
      <c r="DH155" s="447"/>
      <c r="DI155" s="451"/>
      <c r="DJ155" s="451"/>
      <c r="DK155" s="451"/>
      <c r="DL155" s="451"/>
      <c r="DM155" s="459"/>
      <c r="DN155" s="447"/>
      <c r="DO155" s="451"/>
      <c r="DP155" s="451"/>
      <c r="DQ155" s="451"/>
      <c r="DR155" s="451"/>
      <c r="DS155" s="459"/>
      <c r="DT155" s="447"/>
      <c r="DU155" s="451"/>
      <c r="DV155" s="451"/>
      <c r="DW155" s="451"/>
      <c r="DX155" s="451"/>
      <c r="DY155" s="459"/>
      <c r="DZ155" s="447"/>
      <c r="EA155" s="451"/>
      <c r="EB155" s="451"/>
      <c r="EC155" s="451"/>
      <c r="ED155" s="451"/>
      <c r="EE155" s="459"/>
      <c r="EF155" s="447"/>
      <c r="EG155" s="451"/>
      <c r="EH155" s="451"/>
      <c r="EI155" s="451"/>
      <c r="EJ155" s="451"/>
      <c r="EK155" s="459"/>
      <c r="EL155" s="447"/>
      <c r="EM155" s="451"/>
      <c r="EN155" s="451"/>
      <c r="EO155" s="451"/>
      <c r="EP155" s="451"/>
      <c r="EQ155" s="459"/>
      <c r="ER155" s="447"/>
      <c r="ES155" s="451"/>
      <c r="ET155" s="451"/>
      <c r="EU155" s="451"/>
      <c r="EV155" s="451"/>
      <c r="EW155" s="459"/>
      <c r="EX155" s="447"/>
      <c r="EY155" s="451"/>
      <c r="EZ155" s="451"/>
      <c r="FA155" s="451"/>
      <c r="FB155" s="451"/>
      <c r="FC155" s="459"/>
      <c r="FD155" s="447"/>
      <c r="FE155" s="451"/>
      <c r="FF155" s="451"/>
      <c r="FG155" s="451"/>
      <c r="FH155" s="451"/>
      <c r="FI155" s="459"/>
      <c r="FJ155" s="447"/>
      <c r="FK155" s="451"/>
      <c r="FL155" s="451"/>
      <c r="FM155" s="451"/>
      <c r="FN155" s="451"/>
      <c r="FO155" s="459"/>
      <c r="FP155" s="447"/>
      <c r="FQ155" s="451"/>
      <c r="FR155" s="451"/>
      <c r="FS155" s="451"/>
      <c r="FT155" s="451"/>
      <c r="FU155" s="459"/>
      <c r="FV155" s="447"/>
      <c r="FW155" s="451"/>
      <c r="FX155" s="451"/>
      <c r="FY155" s="451"/>
      <c r="FZ155" s="451"/>
      <c r="GA155" s="459"/>
      <c r="GB155" s="447"/>
      <c r="GC155" s="451"/>
      <c r="GD155" s="451"/>
      <c r="GE155" s="451"/>
      <c r="GF155" s="451"/>
      <c r="GG155" s="459"/>
      <c r="GH155" s="447"/>
      <c r="GI155" s="451"/>
      <c r="GJ155" s="451"/>
      <c r="GK155" s="451"/>
      <c r="GL155" s="451"/>
      <c r="GM155" s="459"/>
      <c r="GN155" s="447"/>
      <c r="GO155" s="451"/>
      <c r="GP155" s="451"/>
      <c r="GQ155" s="451"/>
      <c r="GR155" s="451"/>
      <c r="GS155" s="459"/>
      <c r="GT155" s="447"/>
      <c r="GU155" s="451"/>
      <c r="GV155" s="451"/>
      <c r="GW155" s="451"/>
      <c r="GX155" s="451"/>
      <c r="GY155" s="459"/>
      <c r="GZ155" s="447"/>
      <c r="HA155" s="451"/>
      <c r="HB155" s="451"/>
      <c r="HC155" s="451"/>
      <c r="HD155" s="451"/>
      <c r="HE155" s="459"/>
      <c r="HF155" s="447"/>
      <c r="HG155" s="451"/>
      <c r="HH155" s="451"/>
      <c r="HI155" s="451"/>
      <c r="HJ155" s="451"/>
      <c r="HK155" s="459"/>
      <c r="HL155" s="447"/>
      <c r="HM155" s="451"/>
      <c r="HN155" s="451"/>
      <c r="HO155" s="451"/>
      <c r="HP155" s="451"/>
      <c r="HQ155" s="459"/>
      <c r="HR155" s="447"/>
      <c r="HS155" s="451"/>
      <c r="HT155" s="451"/>
      <c r="HU155" s="451"/>
      <c r="HV155" s="451"/>
      <c r="HW155" s="459"/>
      <c r="HX155" s="447"/>
      <c r="HY155" s="451"/>
      <c r="HZ155" s="451"/>
      <c r="IA155" s="451"/>
      <c r="IB155" s="451"/>
      <c r="IC155" s="459"/>
      <c r="ID155" s="447"/>
      <c r="IE155" s="451"/>
      <c r="IF155" s="451"/>
      <c r="IG155" s="451"/>
      <c r="IH155" s="451"/>
      <c r="II155" s="459"/>
      <c r="IJ155" s="447"/>
      <c r="IK155" s="451"/>
      <c r="IL155" s="451"/>
      <c r="IM155" s="451"/>
      <c r="IN155" s="451"/>
      <c r="IO155" s="459"/>
      <c r="IP155" s="447"/>
      <c r="IQ155" s="451"/>
      <c r="IR155" s="451"/>
      <c r="IS155" s="451"/>
      <c r="IT155" s="451"/>
      <c r="IU155" s="459"/>
      <c r="IV155" s="447"/>
      <c r="IW155" s="451"/>
      <c r="IX155" s="451"/>
      <c r="IY155" s="451"/>
      <c r="IZ155" s="451"/>
      <c r="JA155" s="459"/>
      <c r="JB155" s="447"/>
      <c r="JC155" s="451"/>
      <c r="JD155" s="451"/>
      <c r="JE155" s="451"/>
      <c r="JF155" s="451"/>
      <c r="JG155" s="459"/>
      <c r="JH155" s="447"/>
      <c r="JM155" s="458"/>
      <c r="JS155" s="458"/>
      <c r="JY155" s="458"/>
      <c r="KE155" s="458"/>
      <c r="KK155" s="458"/>
      <c r="KQ155" s="458"/>
      <c r="KW155" s="458"/>
      <c r="LC155" s="458"/>
    </row>
    <row r="156" spans="1:316" s="457" customFormat="1" ht="4.5" customHeight="1" x14ac:dyDescent="0.2">
      <c r="A156" s="62"/>
      <c r="B156" s="62"/>
      <c r="C156" s="62"/>
      <c r="D156" s="62"/>
      <c r="E156" s="62"/>
      <c r="F156" s="62" t="s">
        <v>85</v>
      </c>
      <c r="G156" s="114"/>
      <c r="H156" s="126"/>
      <c r="I156" s="126"/>
      <c r="J156" s="126"/>
      <c r="K156" s="448"/>
      <c r="L156" s="448"/>
      <c r="M156" s="126"/>
      <c r="N156" s="449"/>
      <c r="O156" s="126"/>
      <c r="P156" s="450"/>
      <c r="Q156" s="451"/>
      <c r="R156" s="451"/>
      <c r="S156" s="451"/>
      <c r="T156" s="451"/>
      <c r="U156" s="459"/>
      <c r="V156" s="447"/>
      <c r="W156" s="451"/>
      <c r="X156" s="451"/>
      <c r="Y156" s="451"/>
      <c r="Z156" s="451"/>
      <c r="AA156" s="459"/>
      <c r="AB156" s="447"/>
      <c r="AC156" s="451"/>
      <c r="AD156" s="451"/>
      <c r="AE156" s="451"/>
      <c r="AF156" s="451"/>
      <c r="AG156" s="459"/>
      <c r="AH156" s="447"/>
      <c r="AI156" s="451"/>
      <c r="AJ156" s="451"/>
      <c r="AK156" s="451"/>
      <c r="AL156" s="451"/>
      <c r="AM156" s="459"/>
      <c r="AN156" s="447"/>
      <c r="AO156" s="451"/>
      <c r="AP156" s="451"/>
      <c r="AQ156" s="451"/>
      <c r="AR156" s="451"/>
      <c r="AS156" s="459"/>
      <c r="AT156" s="447"/>
      <c r="AU156" s="451"/>
      <c r="AV156" s="451"/>
      <c r="AW156" s="451"/>
      <c r="AX156" s="451"/>
      <c r="AY156" s="459"/>
      <c r="AZ156" s="447"/>
      <c r="BA156" s="451"/>
      <c r="BB156" s="451"/>
      <c r="BC156" s="451"/>
      <c r="BD156" s="451"/>
      <c r="BE156" s="459"/>
      <c r="BF156" s="447"/>
      <c r="BG156" s="451"/>
      <c r="BH156" s="451"/>
      <c r="BI156" s="451"/>
      <c r="BJ156" s="451"/>
      <c r="BK156" s="459"/>
      <c r="BL156" s="447"/>
      <c r="BM156" s="451"/>
      <c r="BN156" s="451"/>
      <c r="BO156" s="451"/>
      <c r="BP156" s="451"/>
      <c r="BQ156" s="459"/>
      <c r="BR156" s="447"/>
      <c r="BS156" s="451"/>
      <c r="BT156" s="451"/>
      <c r="BU156" s="451"/>
      <c r="BV156" s="451"/>
      <c r="BW156" s="459"/>
      <c r="BX156" s="447"/>
      <c r="BY156" s="451"/>
      <c r="BZ156" s="451"/>
      <c r="CA156" s="451"/>
      <c r="CB156" s="451"/>
      <c r="CC156" s="459"/>
      <c r="CD156" s="447"/>
      <c r="CE156" s="451"/>
      <c r="CF156" s="451"/>
      <c r="CG156" s="451"/>
      <c r="CH156" s="451"/>
      <c r="CI156" s="459"/>
      <c r="CJ156" s="447"/>
      <c r="CK156" s="451"/>
      <c r="CL156" s="451"/>
      <c r="CM156" s="451"/>
      <c r="CN156" s="451"/>
      <c r="CO156" s="459"/>
      <c r="CP156" s="447"/>
      <c r="CQ156" s="451"/>
      <c r="CR156" s="451"/>
      <c r="CS156" s="451"/>
      <c r="CT156" s="451"/>
      <c r="CU156" s="459"/>
      <c r="CV156" s="447"/>
      <c r="CW156" s="451"/>
      <c r="CX156" s="451"/>
      <c r="CY156" s="451"/>
      <c r="CZ156" s="451"/>
      <c r="DA156" s="459"/>
      <c r="DB156" s="447"/>
      <c r="DC156" s="451"/>
      <c r="DD156" s="451"/>
      <c r="DE156" s="451"/>
      <c r="DF156" s="451"/>
      <c r="DG156" s="459"/>
      <c r="DH156" s="447"/>
      <c r="DI156" s="451"/>
      <c r="DJ156" s="451"/>
      <c r="DK156" s="451"/>
      <c r="DL156" s="451"/>
      <c r="DM156" s="459"/>
      <c r="DN156" s="447"/>
      <c r="DO156" s="451"/>
      <c r="DP156" s="451"/>
      <c r="DQ156" s="451"/>
      <c r="DR156" s="451"/>
      <c r="DS156" s="459"/>
      <c r="DT156" s="447"/>
      <c r="DU156" s="451"/>
      <c r="DV156" s="451"/>
      <c r="DW156" s="451"/>
      <c r="DX156" s="451"/>
      <c r="DY156" s="459"/>
      <c r="DZ156" s="447"/>
      <c r="EA156" s="451"/>
      <c r="EB156" s="451"/>
      <c r="EC156" s="451"/>
      <c r="ED156" s="451"/>
      <c r="EE156" s="459"/>
      <c r="EF156" s="447"/>
      <c r="EG156" s="451"/>
      <c r="EH156" s="451"/>
      <c r="EI156" s="451"/>
      <c r="EJ156" s="451"/>
      <c r="EK156" s="459"/>
      <c r="EL156" s="447"/>
      <c r="EM156" s="451"/>
      <c r="EN156" s="451"/>
      <c r="EO156" s="451"/>
      <c r="EP156" s="451"/>
      <c r="EQ156" s="459"/>
      <c r="ER156" s="447"/>
      <c r="ES156" s="451"/>
      <c r="ET156" s="451"/>
      <c r="EU156" s="451"/>
      <c r="EV156" s="451"/>
      <c r="EW156" s="459"/>
      <c r="EX156" s="447"/>
      <c r="EY156" s="451"/>
      <c r="EZ156" s="451"/>
      <c r="FA156" s="451"/>
      <c r="FB156" s="451"/>
      <c r="FC156" s="459"/>
      <c r="FD156" s="447"/>
      <c r="FE156" s="451"/>
      <c r="FF156" s="451"/>
      <c r="FG156" s="451"/>
      <c r="FH156" s="451"/>
      <c r="FI156" s="459"/>
      <c r="FJ156" s="447"/>
      <c r="FK156" s="451"/>
      <c r="FL156" s="451"/>
      <c r="FM156" s="451"/>
      <c r="FN156" s="451"/>
      <c r="FO156" s="459"/>
      <c r="FP156" s="447"/>
      <c r="FQ156" s="451"/>
      <c r="FR156" s="451"/>
      <c r="FS156" s="451"/>
      <c r="FT156" s="451"/>
      <c r="FU156" s="459"/>
      <c r="FV156" s="447"/>
      <c r="FW156" s="451"/>
      <c r="FX156" s="451"/>
      <c r="FY156" s="451"/>
      <c r="FZ156" s="451"/>
      <c r="GA156" s="459"/>
      <c r="GB156" s="447"/>
      <c r="GC156" s="451"/>
      <c r="GD156" s="451"/>
      <c r="GE156" s="451"/>
      <c r="GF156" s="451"/>
      <c r="GG156" s="459"/>
      <c r="GH156" s="447"/>
      <c r="GI156" s="451"/>
      <c r="GJ156" s="451"/>
      <c r="GK156" s="451"/>
      <c r="GL156" s="451"/>
      <c r="GM156" s="459"/>
      <c r="GN156" s="447"/>
      <c r="GO156" s="451"/>
      <c r="GP156" s="451"/>
      <c r="GQ156" s="451"/>
      <c r="GR156" s="451"/>
      <c r="GS156" s="459"/>
      <c r="GT156" s="447"/>
      <c r="GU156" s="451"/>
      <c r="GV156" s="451"/>
      <c r="GW156" s="451"/>
      <c r="GX156" s="451"/>
      <c r="GY156" s="459"/>
      <c r="GZ156" s="447"/>
      <c r="HA156" s="451"/>
      <c r="HB156" s="451"/>
      <c r="HC156" s="451"/>
      <c r="HD156" s="451"/>
      <c r="HE156" s="459"/>
      <c r="HF156" s="447"/>
      <c r="HG156" s="451"/>
      <c r="HH156" s="451"/>
      <c r="HI156" s="451"/>
      <c r="HJ156" s="451"/>
      <c r="HK156" s="459"/>
      <c r="HL156" s="447"/>
      <c r="HM156" s="451"/>
      <c r="HN156" s="451"/>
      <c r="HO156" s="451"/>
      <c r="HP156" s="451"/>
      <c r="HQ156" s="459"/>
      <c r="HR156" s="447"/>
      <c r="HS156" s="451"/>
      <c r="HT156" s="451"/>
      <c r="HU156" s="451"/>
      <c r="HV156" s="451"/>
      <c r="HW156" s="459"/>
      <c r="HX156" s="447"/>
      <c r="HY156" s="451"/>
      <c r="HZ156" s="451"/>
      <c r="IA156" s="451"/>
      <c r="IB156" s="451"/>
      <c r="IC156" s="459"/>
      <c r="ID156" s="447"/>
      <c r="IE156" s="451"/>
      <c r="IF156" s="451"/>
      <c r="IG156" s="451"/>
      <c r="IH156" s="451"/>
      <c r="II156" s="459"/>
      <c r="IJ156" s="447"/>
      <c r="IK156" s="451"/>
      <c r="IL156" s="451"/>
      <c r="IM156" s="451"/>
      <c r="IN156" s="451"/>
      <c r="IO156" s="459"/>
      <c r="IP156" s="447"/>
      <c r="IQ156" s="451"/>
      <c r="IR156" s="451"/>
      <c r="IS156" s="451"/>
      <c r="IT156" s="451"/>
      <c r="IU156" s="459"/>
      <c r="IV156" s="447"/>
      <c r="IW156" s="451"/>
      <c r="IX156" s="451"/>
      <c r="IY156" s="451"/>
      <c r="IZ156" s="451"/>
      <c r="JA156" s="459"/>
      <c r="JB156" s="447"/>
      <c r="JC156" s="451"/>
      <c r="JD156" s="451"/>
      <c r="JE156" s="451"/>
      <c r="JF156" s="451"/>
      <c r="JG156" s="459"/>
      <c r="JH156" s="447"/>
      <c r="JM156" s="458"/>
      <c r="JS156" s="458"/>
      <c r="JY156" s="458"/>
      <c r="KE156" s="458"/>
      <c r="KK156" s="458"/>
      <c r="KQ156" s="458"/>
      <c r="KW156" s="458"/>
      <c r="LC156" s="458"/>
    </row>
    <row r="157" spans="1:316" s="457" customFormat="1" x14ac:dyDescent="0.2">
      <c r="A157" s="62"/>
      <c r="B157" s="62"/>
      <c r="C157" s="62"/>
      <c r="D157" s="62"/>
      <c r="E157" s="62"/>
      <c r="F157" s="62" t="s">
        <v>85</v>
      </c>
      <c r="G157" s="114"/>
      <c r="H157" s="126"/>
      <c r="I157" s="126" t="s">
        <v>80</v>
      </c>
      <c r="J157" s="126"/>
      <c r="K157" s="448"/>
      <c r="L157" s="448"/>
      <c r="M157" s="126"/>
      <c r="N157" s="449"/>
      <c r="O157" s="126"/>
      <c r="P157" s="450"/>
      <c r="Q157" s="451">
        <f>IF(AND(ISNUMBER(Q$2),Q71&lt;&gt;""),Q151,"")</f>
        <v>9.42</v>
      </c>
      <c r="R157" s="451">
        <f>IF(AND(ISNUMBER(R$2),R71&lt;&gt;""),IF(Q71="","(no max.)",MAX(Q151,U151,R153)),"")</f>
        <v>11.41</v>
      </c>
      <c r="S157" s="451" t="str">
        <f>IF(AND(ISNUMBER(S$2),S71&lt;&gt;""),"(no max.)","")</f>
        <v>(no max.)</v>
      </c>
      <c r="T157" s="451" t="str">
        <f>IF(AND(ISNUMBER(T$2),T71&lt;&gt;""),"(no max.)","")</f>
        <v>(no max.)</v>
      </c>
      <c r="U157" s="431"/>
      <c r="V157" s="447"/>
      <c r="W157" s="451">
        <f t="shared" ref="W157" si="5416">IF(AND(ISNUMBER(W$2),W71&lt;&gt;""),W151,"")</f>
        <v>13.28</v>
      </c>
      <c r="X157" s="451">
        <f t="shared" ref="X157" si="5417">IF(AND(ISNUMBER(X$2),X71&lt;&gt;""),IF(W71="","(no max.)",MAX(W151,AA151,X153)),"")</f>
        <v>16.559999999999999</v>
      </c>
      <c r="Y157" s="451" t="str">
        <f t="shared" ref="Y157:Z157" si="5418">IF(AND(ISNUMBER(Y$2),Y71&lt;&gt;""),"(no max.)","")</f>
        <v>(no max.)</v>
      </c>
      <c r="Z157" s="451" t="str">
        <f t="shared" si="5418"/>
        <v>(no max.)</v>
      </c>
      <c r="AA157" s="431"/>
      <c r="AB157" s="447"/>
      <c r="AC157" s="451">
        <f t="shared" ref="AC157" si="5419">IF(AND(ISNUMBER(AC$2),AC71&lt;&gt;""),AC151,"")</f>
        <v>10.17</v>
      </c>
      <c r="AD157" s="451">
        <f t="shared" ref="AD157" si="5420">IF(AND(ISNUMBER(AD$2),AD71&lt;&gt;""),IF(AC71="","(no max.)",MAX(AC151,AG151,AD153)),"")</f>
        <v>12.4</v>
      </c>
      <c r="AE157" s="451" t="str">
        <f t="shared" ref="AE157:AF157" si="5421">IF(AND(ISNUMBER(AE$2),AE71&lt;&gt;""),"(no max.)","")</f>
        <v>(no max.)</v>
      </c>
      <c r="AF157" s="451" t="str">
        <f t="shared" si="5421"/>
        <v>(no max.)</v>
      </c>
      <c r="AG157" s="431"/>
      <c r="AH157" s="447"/>
      <c r="AI157" s="451" t="str">
        <f t="shared" ref="AI157" si="5422">IF(AND(ISNUMBER(AI$2),AI71&lt;&gt;""),AI151,"")</f>
        <v/>
      </c>
      <c r="AJ157" s="451" t="str">
        <f t="shared" ref="AJ157" si="5423">IF(AND(ISNUMBER(AJ$2),AJ71&lt;&gt;""),IF(AI71="","(no max.)",MAX(AI151,AM151,AJ153)),"")</f>
        <v/>
      </c>
      <c r="AK157" s="451" t="str">
        <f t="shared" ref="AK157:AL157" si="5424">IF(AND(ISNUMBER(AK$2),AK71&lt;&gt;""),"(no max.)","")</f>
        <v/>
      </c>
      <c r="AL157" s="451" t="str">
        <f t="shared" si="5424"/>
        <v/>
      </c>
      <c r="AM157" s="431"/>
      <c r="AN157" s="447"/>
      <c r="AO157" s="451" t="str">
        <f t="shared" ref="AO157" si="5425">IF(AND(ISNUMBER(AO$2),AO71&lt;&gt;""),AO151,"")</f>
        <v/>
      </c>
      <c r="AP157" s="451" t="str">
        <f t="shared" ref="AP157" si="5426">IF(AND(ISNUMBER(AP$2),AP71&lt;&gt;""),IF(AO71="","(no max.)",MAX(AO151,AS151,AP153)),"")</f>
        <v/>
      </c>
      <c r="AQ157" s="451" t="str">
        <f t="shared" ref="AQ157:AR157" si="5427">IF(AND(ISNUMBER(AQ$2),AQ71&lt;&gt;""),"(no max.)","")</f>
        <v/>
      </c>
      <c r="AR157" s="451" t="str">
        <f t="shared" si="5427"/>
        <v/>
      </c>
      <c r="AS157" s="431"/>
      <c r="AT157" s="447"/>
      <c r="AU157" s="451" t="str">
        <f t="shared" ref="AU157" si="5428">IF(AND(ISNUMBER(AU$2),AU71&lt;&gt;""),AU151,"")</f>
        <v/>
      </c>
      <c r="AV157" s="451" t="str">
        <f t="shared" ref="AV157" si="5429">IF(AND(ISNUMBER(AV$2),AV71&lt;&gt;""),IF(AU71="","(no max.)",MAX(AU151,AY151,AV153)),"")</f>
        <v/>
      </c>
      <c r="AW157" s="451" t="str">
        <f t="shared" ref="AW157:AX157" si="5430">IF(AND(ISNUMBER(AW$2),AW71&lt;&gt;""),"(no max.)","")</f>
        <v/>
      </c>
      <c r="AX157" s="451" t="str">
        <f t="shared" si="5430"/>
        <v/>
      </c>
      <c r="AY157" s="431"/>
      <c r="AZ157" s="447"/>
      <c r="BA157" s="451" t="str">
        <f t="shared" ref="BA157" si="5431">IF(AND(ISNUMBER(BA$2),BA71&lt;&gt;""),BA151,"")</f>
        <v/>
      </c>
      <c r="BB157" s="451" t="str">
        <f t="shared" ref="BB157" si="5432">IF(AND(ISNUMBER(BB$2),BB71&lt;&gt;""),IF(BA71="","(no max.)",MAX(BA151,BE151,BB153)),"")</f>
        <v/>
      </c>
      <c r="BC157" s="451" t="str">
        <f t="shared" ref="BC157:BD157" si="5433">IF(AND(ISNUMBER(BC$2),BC71&lt;&gt;""),"(no max.)","")</f>
        <v/>
      </c>
      <c r="BD157" s="451" t="str">
        <f t="shared" si="5433"/>
        <v/>
      </c>
      <c r="BE157" s="431"/>
      <c r="BF157" s="447"/>
      <c r="BG157" s="451" t="str">
        <f t="shared" ref="BG157" si="5434">IF(AND(ISNUMBER(BG$2),BG71&lt;&gt;""),BG151,"")</f>
        <v/>
      </c>
      <c r="BH157" s="451" t="str">
        <f t="shared" ref="BH157" si="5435">IF(AND(ISNUMBER(BH$2),BH71&lt;&gt;""),IF(BG71="","(no max.)",MAX(BG151,BK151,BH153)),"")</f>
        <v/>
      </c>
      <c r="BI157" s="451" t="str">
        <f t="shared" ref="BI157:BJ157" si="5436">IF(AND(ISNUMBER(BI$2),BI71&lt;&gt;""),"(no max.)","")</f>
        <v/>
      </c>
      <c r="BJ157" s="451" t="str">
        <f t="shared" si="5436"/>
        <v/>
      </c>
      <c r="BK157" s="431"/>
      <c r="BL157" s="447"/>
      <c r="BM157" s="451" t="str">
        <f t="shared" ref="BM157" si="5437">IF(AND(ISNUMBER(BM$2),BM71&lt;&gt;""),BM151,"")</f>
        <v/>
      </c>
      <c r="BN157" s="451" t="str">
        <f t="shared" ref="BN157" si="5438">IF(AND(ISNUMBER(BN$2),BN71&lt;&gt;""),IF(BM71="","(no max.)",MAX(BM151,BQ151,BN153)),"")</f>
        <v/>
      </c>
      <c r="BO157" s="451" t="str">
        <f t="shared" ref="BO157:BP157" si="5439">IF(AND(ISNUMBER(BO$2),BO71&lt;&gt;""),"(no max.)","")</f>
        <v/>
      </c>
      <c r="BP157" s="451" t="str">
        <f t="shared" si="5439"/>
        <v/>
      </c>
      <c r="BQ157" s="431"/>
      <c r="BR157" s="447"/>
      <c r="BS157" s="451" t="str">
        <f t="shared" ref="BS157" si="5440">IF(AND(ISNUMBER(BS$2),BS71&lt;&gt;""),BS151,"")</f>
        <v/>
      </c>
      <c r="BT157" s="451" t="str">
        <f t="shared" ref="BT157" si="5441">IF(AND(ISNUMBER(BT$2),BT71&lt;&gt;""),IF(BS71="","(no max.)",MAX(BS151,BW151,BT153)),"")</f>
        <v/>
      </c>
      <c r="BU157" s="451" t="str">
        <f t="shared" ref="BU157:BV157" si="5442">IF(AND(ISNUMBER(BU$2),BU71&lt;&gt;""),"(no max.)","")</f>
        <v/>
      </c>
      <c r="BV157" s="451" t="str">
        <f t="shared" si="5442"/>
        <v/>
      </c>
      <c r="BW157" s="431"/>
      <c r="BX157" s="447"/>
      <c r="BY157" s="451" t="str">
        <f t="shared" ref="BY157" si="5443">IF(AND(ISNUMBER(BY$2),BY71&lt;&gt;""),BY151,"")</f>
        <v/>
      </c>
      <c r="BZ157" s="451" t="str">
        <f t="shared" ref="BZ157" si="5444">IF(AND(ISNUMBER(BZ$2),BZ71&lt;&gt;""),IF(BY71="","(no max.)",MAX(BY151,CC151,BZ153)),"")</f>
        <v/>
      </c>
      <c r="CA157" s="451" t="str">
        <f t="shared" ref="CA157:CB157" si="5445">IF(AND(ISNUMBER(CA$2),CA71&lt;&gt;""),"(no max.)","")</f>
        <v/>
      </c>
      <c r="CB157" s="451" t="str">
        <f t="shared" si="5445"/>
        <v/>
      </c>
      <c r="CC157" s="431"/>
      <c r="CD157" s="447"/>
      <c r="CE157" s="451" t="str">
        <f t="shared" ref="CE157" si="5446">IF(AND(ISNUMBER(CE$2),CE71&lt;&gt;""),CE151,"")</f>
        <v/>
      </c>
      <c r="CF157" s="451" t="str">
        <f t="shared" ref="CF157" si="5447">IF(AND(ISNUMBER(CF$2),CF71&lt;&gt;""),IF(CE71="","(no max.)",MAX(CE151,CI151,CF153)),"")</f>
        <v/>
      </c>
      <c r="CG157" s="451" t="str">
        <f t="shared" ref="CG157:CH157" si="5448">IF(AND(ISNUMBER(CG$2),CG71&lt;&gt;""),"(no max.)","")</f>
        <v/>
      </c>
      <c r="CH157" s="451" t="str">
        <f t="shared" si="5448"/>
        <v/>
      </c>
      <c r="CI157" s="431"/>
      <c r="CJ157" s="447"/>
      <c r="CK157" s="451" t="str">
        <f t="shared" ref="CK157" si="5449">IF(AND(ISNUMBER(CK$2),CK71&lt;&gt;""),CK151,"")</f>
        <v/>
      </c>
      <c r="CL157" s="451" t="str">
        <f t="shared" ref="CL157" si="5450">IF(AND(ISNUMBER(CL$2),CL71&lt;&gt;""),IF(CK71="","(no max.)",MAX(CK151,CO151,CL153)),"")</f>
        <v/>
      </c>
      <c r="CM157" s="451" t="str">
        <f t="shared" ref="CM157:CN157" si="5451">IF(AND(ISNUMBER(CM$2),CM71&lt;&gt;""),"(no max.)","")</f>
        <v/>
      </c>
      <c r="CN157" s="451" t="str">
        <f t="shared" si="5451"/>
        <v/>
      </c>
      <c r="CO157" s="431"/>
      <c r="CP157" s="447"/>
      <c r="CQ157" s="451" t="str">
        <f t="shared" ref="CQ157" si="5452">IF(AND(ISNUMBER(CQ$2),CQ71&lt;&gt;""),CQ151,"")</f>
        <v/>
      </c>
      <c r="CR157" s="451" t="str">
        <f t="shared" ref="CR157" si="5453">IF(AND(ISNUMBER(CR$2),CR71&lt;&gt;""),IF(CQ71="","(no max.)",MAX(CQ151,CU151,CR153)),"")</f>
        <v/>
      </c>
      <c r="CS157" s="451" t="str">
        <f t="shared" ref="CS157:CT157" si="5454">IF(AND(ISNUMBER(CS$2),CS71&lt;&gt;""),"(no max.)","")</f>
        <v/>
      </c>
      <c r="CT157" s="451" t="str">
        <f t="shared" si="5454"/>
        <v/>
      </c>
      <c r="CU157" s="431"/>
      <c r="CV157" s="447"/>
      <c r="CW157" s="451" t="str">
        <f t="shared" ref="CW157" si="5455">IF(AND(ISNUMBER(CW$2),CW71&lt;&gt;""),CW151,"")</f>
        <v/>
      </c>
      <c r="CX157" s="451" t="str">
        <f t="shared" ref="CX157" si="5456">IF(AND(ISNUMBER(CX$2),CX71&lt;&gt;""),IF(CW71="","(no max.)",MAX(CW151,DA151,CX153)),"")</f>
        <v/>
      </c>
      <c r="CY157" s="451" t="str">
        <f t="shared" ref="CY157:CZ157" si="5457">IF(AND(ISNUMBER(CY$2),CY71&lt;&gt;""),"(no max.)","")</f>
        <v/>
      </c>
      <c r="CZ157" s="451" t="str">
        <f t="shared" si="5457"/>
        <v/>
      </c>
      <c r="DA157" s="431"/>
      <c r="DB157" s="447"/>
      <c r="DC157" s="451" t="str">
        <f t="shared" ref="DC157" si="5458">IF(AND(ISNUMBER(DC$2),DC71&lt;&gt;""),DC151,"")</f>
        <v/>
      </c>
      <c r="DD157" s="451" t="str">
        <f t="shared" ref="DD157" si="5459">IF(AND(ISNUMBER(DD$2),DD71&lt;&gt;""),IF(DC71="","(no max.)",MAX(DC151,DG151,DD153)),"")</f>
        <v/>
      </c>
      <c r="DE157" s="451" t="str">
        <f t="shared" ref="DE157:DF157" si="5460">IF(AND(ISNUMBER(DE$2),DE71&lt;&gt;""),"(no max.)","")</f>
        <v/>
      </c>
      <c r="DF157" s="451" t="str">
        <f t="shared" si="5460"/>
        <v/>
      </c>
      <c r="DG157" s="431"/>
      <c r="DH157" s="447"/>
      <c r="DI157" s="451" t="str">
        <f t="shared" ref="DI157" si="5461">IF(AND(ISNUMBER(DI$2),DI71&lt;&gt;""),DI151,"")</f>
        <v/>
      </c>
      <c r="DJ157" s="451" t="str">
        <f t="shared" ref="DJ157" si="5462">IF(AND(ISNUMBER(DJ$2),DJ71&lt;&gt;""),IF(DI71="","(no max.)",MAX(DI151,DM151,DJ153)),"")</f>
        <v/>
      </c>
      <c r="DK157" s="451" t="str">
        <f t="shared" ref="DK157:DL157" si="5463">IF(AND(ISNUMBER(DK$2),DK71&lt;&gt;""),"(no max.)","")</f>
        <v/>
      </c>
      <c r="DL157" s="451" t="str">
        <f t="shared" si="5463"/>
        <v/>
      </c>
      <c r="DM157" s="431"/>
      <c r="DN157" s="447"/>
      <c r="DO157" s="451" t="str">
        <f t="shared" ref="DO157" si="5464">IF(AND(ISNUMBER(DO$2),DO71&lt;&gt;""),DO151,"")</f>
        <v/>
      </c>
      <c r="DP157" s="451" t="str">
        <f t="shared" ref="DP157" si="5465">IF(AND(ISNUMBER(DP$2),DP71&lt;&gt;""),IF(DO71="","(no max.)",MAX(DO151,DS151,DP153)),"")</f>
        <v/>
      </c>
      <c r="DQ157" s="451" t="str">
        <f t="shared" ref="DQ157:DR157" si="5466">IF(AND(ISNUMBER(DQ$2),DQ71&lt;&gt;""),"(no max.)","")</f>
        <v/>
      </c>
      <c r="DR157" s="451" t="str">
        <f t="shared" si="5466"/>
        <v/>
      </c>
      <c r="DS157" s="431"/>
      <c r="DT157" s="447"/>
      <c r="DU157" s="451" t="str">
        <f t="shared" ref="DU157" si="5467">IF(AND(ISNUMBER(DU$2),DU71&lt;&gt;""),DU151,"")</f>
        <v/>
      </c>
      <c r="DV157" s="451" t="str">
        <f t="shared" ref="DV157" si="5468">IF(AND(ISNUMBER(DV$2),DV71&lt;&gt;""),IF(DU71="","(no max.)",MAX(DU151,DY151,DV153)),"")</f>
        <v/>
      </c>
      <c r="DW157" s="451" t="str">
        <f t="shared" ref="DW157:DX157" si="5469">IF(AND(ISNUMBER(DW$2),DW71&lt;&gt;""),"(no max.)","")</f>
        <v/>
      </c>
      <c r="DX157" s="451" t="str">
        <f t="shared" si="5469"/>
        <v/>
      </c>
      <c r="DY157" s="431"/>
      <c r="DZ157" s="447"/>
      <c r="EA157" s="451" t="str">
        <f t="shared" ref="EA157" si="5470">IF(AND(ISNUMBER(EA$2),EA71&lt;&gt;""),EA151,"")</f>
        <v/>
      </c>
      <c r="EB157" s="451" t="str">
        <f t="shared" ref="EB157" si="5471">IF(AND(ISNUMBER(EB$2),EB71&lt;&gt;""),IF(EA71="","(no max.)",MAX(EA151,EE151,EB153)),"")</f>
        <v/>
      </c>
      <c r="EC157" s="451" t="str">
        <f t="shared" ref="EC157:ED157" si="5472">IF(AND(ISNUMBER(EC$2),EC71&lt;&gt;""),"(no max.)","")</f>
        <v/>
      </c>
      <c r="ED157" s="451" t="str">
        <f t="shared" si="5472"/>
        <v/>
      </c>
      <c r="EE157" s="431"/>
      <c r="EF157" s="447"/>
      <c r="EG157" s="451" t="str">
        <f t="shared" ref="EG157" si="5473">IF(AND(ISNUMBER(EG$2),EG71&lt;&gt;""),EG151,"")</f>
        <v/>
      </c>
      <c r="EH157" s="451" t="str">
        <f t="shared" ref="EH157" si="5474">IF(AND(ISNUMBER(EH$2),EH71&lt;&gt;""),IF(EG71="","(no max.)",MAX(EG151,EK151,EH153)),"")</f>
        <v/>
      </c>
      <c r="EI157" s="451" t="str">
        <f t="shared" ref="EI157:EJ157" si="5475">IF(AND(ISNUMBER(EI$2),EI71&lt;&gt;""),"(no max.)","")</f>
        <v/>
      </c>
      <c r="EJ157" s="451" t="str">
        <f t="shared" si="5475"/>
        <v/>
      </c>
      <c r="EK157" s="431"/>
      <c r="EL157" s="447"/>
      <c r="EM157" s="451" t="str">
        <f t="shared" ref="EM157" si="5476">IF(AND(ISNUMBER(EM$2),EM71&lt;&gt;""),EM151,"")</f>
        <v/>
      </c>
      <c r="EN157" s="451" t="str">
        <f t="shared" ref="EN157" si="5477">IF(AND(ISNUMBER(EN$2),EN71&lt;&gt;""),IF(EM71="","(no max.)",MAX(EM151,EQ151,EN153)),"")</f>
        <v/>
      </c>
      <c r="EO157" s="451" t="str">
        <f t="shared" ref="EO157:EP157" si="5478">IF(AND(ISNUMBER(EO$2),EO71&lt;&gt;""),"(no max.)","")</f>
        <v/>
      </c>
      <c r="EP157" s="451" t="str">
        <f t="shared" si="5478"/>
        <v/>
      </c>
      <c r="EQ157" s="431"/>
      <c r="ER157" s="447"/>
      <c r="ES157" s="451" t="str">
        <f t="shared" ref="ES157" si="5479">IF(AND(ISNUMBER(ES$2),ES71&lt;&gt;""),ES151,"")</f>
        <v/>
      </c>
      <c r="ET157" s="451" t="str">
        <f t="shared" ref="ET157" si="5480">IF(AND(ISNUMBER(ET$2),ET71&lt;&gt;""),IF(ES71="","(no max.)",MAX(ES151,EW151,ET153)),"")</f>
        <v/>
      </c>
      <c r="EU157" s="451" t="str">
        <f t="shared" ref="EU157:EV157" si="5481">IF(AND(ISNUMBER(EU$2),EU71&lt;&gt;""),"(no max.)","")</f>
        <v/>
      </c>
      <c r="EV157" s="451" t="str">
        <f t="shared" si="5481"/>
        <v/>
      </c>
      <c r="EW157" s="431"/>
      <c r="EX157" s="447"/>
      <c r="EY157" s="451" t="str">
        <f t="shared" ref="EY157" si="5482">IF(AND(ISNUMBER(EY$2),EY71&lt;&gt;""),EY151,"")</f>
        <v/>
      </c>
      <c r="EZ157" s="451" t="str">
        <f t="shared" ref="EZ157" si="5483">IF(AND(ISNUMBER(EZ$2),EZ71&lt;&gt;""),IF(EY71="","(no max.)",MAX(EY151,FC151,EZ153)),"")</f>
        <v/>
      </c>
      <c r="FA157" s="451" t="str">
        <f t="shared" ref="FA157:FB157" si="5484">IF(AND(ISNUMBER(FA$2),FA71&lt;&gt;""),"(no max.)","")</f>
        <v/>
      </c>
      <c r="FB157" s="451" t="str">
        <f t="shared" si="5484"/>
        <v/>
      </c>
      <c r="FC157" s="431"/>
      <c r="FD157" s="447"/>
      <c r="FE157" s="451" t="str">
        <f t="shared" ref="FE157" si="5485">IF(AND(ISNUMBER(FE$2),FE71&lt;&gt;""),FE151,"")</f>
        <v/>
      </c>
      <c r="FF157" s="451" t="str">
        <f t="shared" ref="FF157" si="5486">IF(AND(ISNUMBER(FF$2),FF71&lt;&gt;""),IF(FE71="","(no max.)",MAX(FE151,FI151,FF153)),"")</f>
        <v/>
      </c>
      <c r="FG157" s="451" t="str">
        <f t="shared" ref="FG157:FH157" si="5487">IF(AND(ISNUMBER(FG$2),FG71&lt;&gt;""),"(no max.)","")</f>
        <v/>
      </c>
      <c r="FH157" s="451" t="str">
        <f t="shared" si="5487"/>
        <v/>
      </c>
      <c r="FI157" s="431"/>
      <c r="FJ157" s="447"/>
      <c r="FK157" s="451" t="str">
        <f t="shared" ref="FK157" si="5488">IF(AND(ISNUMBER(FK$2),FK71&lt;&gt;""),FK151,"")</f>
        <v/>
      </c>
      <c r="FL157" s="451" t="str">
        <f t="shared" ref="FL157" si="5489">IF(AND(ISNUMBER(FL$2),FL71&lt;&gt;""),IF(FK71="","(no max.)",MAX(FK151,FO151,FL153)),"")</f>
        <v/>
      </c>
      <c r="FM157" s="451" t="str">
        <f t="shared" ref="FM157:FN157" si="5490">IF(AND(ISNUMBER(FM$2),FM71&lt;&gt;""),"(no max.)","")</f>
        <v/>
      </c>
      <c r="FN157" s="451" t="str">
        <f t="shared" si="5490"/>
        <v/>
      </c>
      <c r="FO157" s="431"/>
      <c r="FP157" s="447"/>
      <c r="FQ157" s="451" t="str">
        <f t="shared" ref="FQ157" si="5491">IF(AND(ISNUMBER(FQ$2),FQ71&lt;&gt;""),FQ151,"")</f>
        <v/>
      </c>
      <c r="FR157" s="451" t="str">
        <f t="shared" ref="FR157" si="5492">IF(AND(ISNUMBER(FR$2),FR71&lt;&gt;""),IF(FQ71="","(no max.)",MAX(FQ151,FU151,FR153)),"")</f>
        <v/>
      </c>
      <c r="FS157" s="451" t="str">
        <f t="shared" ref="FS157:FT157" si="5493">IF(AND(ISNUMBER(FS$2),FS71&lt;&gt;""),"(no max.)","")</f>
        <v/>
      </c>
      <c r="FT157" s="451" t="str">
        <f t="shared" si="5493"/>
        <v/>
      </c>
      <c r="FU157" s="431"/>
      <c r="FV157" s="447"/>
      <c r="FW157" s="451" t="str">
        <f t="shared" ref="FW157" si="5494">IF(AND(ISNUMBER(FW$2),FW71&lt;&gt;""),FW151,"")</f>
        <v/>
      </c>
      <c r="FX157" s="451" t="str">
        <f t="shared" ref="FX157" si="5495">IF(AND(ISNUMBER(FX$2),FX71&lt;&gt;""),IF(FW71="","(no max.)",MAX(FW151,GA151,FX153)),"")</f>
        <v/>
      </c>
      <c r="FY157" s="451" t="str">
        <f t="shared" ref="FY157:FZ157" si="5496">IF(AND(ISNUMBER(FY$2),FY71&lt;&gt;""),"(no max.)","")</f>
        <v/>
      </c>
      <c r="FZ157" s="451" t="str">
        <f t="shared" si="5496"/>
        <v/>
      </c>
      <c r="GA157" s="431"/>
      <c r="GB157" s="447"/>
      <c r="GC157" s="451" t="str">
        <f t="shared" ref="GC157" si="5497">IF(AND(ISNUMBER(GC$2),GC71&lt;&gt;""),GC151,"")</f>
        <v/>
      </c>
      <c r="GD157" s="451" t="str">
        <f t="shared" ref="GD157" si="5498">IF(AND(ISNUMBER(GD$2),GD71&lt;&gt;""),IF(GC71="","(no max.)",MAX(GC151,GG151,GD153)),"")</f>
        <v/>
      </c>
      <c r="GE157" s="451" t="str">
        <f t="shared" ref="GE157:GF157" si="5499">IF(AND(ISNUMBER(GE$2),GE71&lt;&gt;""),"(no max.)","")</f>
        <v/>
      </c>
      <c r="GF157" s="451" t="str">
        <f t="shared" si="5499"/>
        <v/>
      </c>
      <c r="GG157" s="431"/>
      <c r="GH157" s="447"/>
      <c r="GI157" s="451" t="str">
        <f t="shared" ref="GI157" si="5500">IF(AND(ISNUMBER(GI$2),GI71&lt;&gt;""),GI151,"")</f>
        <v/>
      </c>
      <c r="GJ157" s="451" t="str">
        <f t="shared" ref="GJ157" si="5501">IF(AND(ISNUMBER(GJ$2),GJ71&lt;&gt;""),IF(GI71="","(no max.)",MAX(GI151,GM151,GJ153)),"")</f>
        <v/>
      </c>
      <c r="GK157" s="451" t="str">
        <f t="shared" ref="GK157:GL157" si="5502">IF(AND(ISNUMBER(GK$2),GK71&lt;&gt;""),"(no max.)","")</f>
        <v/>
      </c>
      <c r="GL157" s="451" t="str">
        <f t="shared" si="5502"/>
        <v/>
      </c>
      <c r="GM157" s="431"/>
      <c r="GN157" s="447"/>
      <c r="GO157" s="451" t="str">
        <f t="shared" ref="GO157" si="5503">IF(AND(ISNUMBER(GO$2),GO71&lt;&gt;""),GO151,"")</f>
        <v/>
      </c>
      <c r="GP157" s="451" t="str">
        <f t="shared" ref="GP157" si="5504">IF(AND(ISNUMBER(GP$2),GP71&lt;&gt;""),IF(GO71="","(no max.)",MAX(GO151,GS151,GP153)),"")</f>
        <v/>
      </c>
      <c r="GQ157" s="451" t="str">
        <f t="shared" ref="GQ157:GR157" si="5505">IF(AND(ISNUMBER(GQ$2),GQ71&lt;&gt;""),"(no max.)","")</f>
        <v/>
      </c>
      <c r="GR157" s="451" t="str">
        <f t="shared" si="5505"/>
        <v/>
      </c>
      <c r="GS157" s="431"/>
      <c r="GT157" s="447"/>
      <c r="GU157" s="451" t="str">
        <f t="shared" ref="GU157" si="5506">IF(AND(ISNUMBER(GU$2),GU71&lt;&gt;""),GU151,"")</f>
        <v/>
      </c>
      <c r="GV157" s="451" t="str">
        <f t="shared" ref="GV157" si="5507">IF(AND(ISNUMBER(GV$2),GV71&lt;&gt;""),IF(GU71="","(no max.)",MAX(GU151,GY151,GV153)),"")</f>
        <v/>
      </c>
      <c r="GW157" s="451" t="str">
        <f t="shared" ref="GW157:GX157" si="5508">IF(AND(ISNUMBER(GW$2),GW71&lt;&gt;""),"(no max.)","")</f>
        <v/>
      </c>
      <c r="GX157" s="451" t="str">
        <f t="shared" si="5508"/>
        <v/>
      </c>
      <c r="GY157" s="431"/>
      <c r="GZ157" s="447"/>
      <c r="HA157" s="451" t="str">
        <f t="shared" ref="HA157" si="5509">IF(AND(ISNUMBER(HA$2),HA71&lt;&gt;""),HA151,"")</f>
        <v/>
      </c>
      <c r="HB157" s="451" t="str">
        <f t="shared" ref="HB157" si="5510">IF(AND(ISNUMBER(HB$2),HB71&lt;&gt;""),IF(HA71="","(no max.)",MAX(HA151,HE151,HB153)),"")</f>
        <v/>
      </c>
      <c r="HC157" s="451" t="str">
        <f t="shared" ref="HC157:HD157" si="5511">IF(AND(ISNUMBER(HC$2),HC71&lt;&gt;""),"(no max.)","")</f>
        <v/>
      </c>
      <c r="HD157" s="451" t="str">
        <f t="shared" si="5511"/>
        <v/>
      </c>
      <c r="HE157" s="431"/>
      <c r="HF157" s="447"/>
      <c r="HG157" s="451" t="str">
        <f t="shared" ref="HG157" si="5512">IF(AND(ISNUMBER(HG$2),HG71&lt;&gt;""),HG151,"")</f>
        <v/>
      </c>
      <c r="HH157" s="451" t="str">
        <f t="shared" ref="HH157" si="5513">IF(AND(ISNUMBER(HH$2),HH71&lt;&gt;""),IF(HG71="","(no max.)",MAX(HG151,HK151,HH153)),"")</f>
        <v/>
      </c>
      <c r="HI157" s="451" t="str">
        <f t="shared" ref="HI157:HJ157" si="5514">IF(AND(ISNUMBER(HI$2),HI71&lt;&gt;""),"(no max.)","")</f>
        <v/>
      </c>
      <c r="HJ157" s="451" t="str">
        <f t="shared" si="5514"/>
        <v/>
      </c>
      <c r="HK157" s="431"/>
      <c r="HL157" s="447"/>
      <c r="HM157" s="451" t="str">
        <f t="shared" ref="HM157" si="5515">IF(AND(ISNUMBER(HM$2),HM71&lt;&gt;""),HM151,"")</f>
        <v/>
      </c>
      <c r="HN157" s="451" t="str">
        <f t="shared" ref="HN157" si="5516">IF(AND(ISNUMBER(HN$2),HN71&lt;&gt;""),IF(HM71="","(no max.)",MAX(HM151,HQ151,HN153)),"")</f>
        <v/>
      </c>
      <c r="HO157" s="451" t="str">
        <f t="shared" ref="HO157:HP157" si="5517">IF(AND(ISNUMBER(HO$2),HO71&lt;&gt;""),"(no max.)","")</f>
        <v/>
      </c>
      <c r="HP157" s="451" t="str">
        <f t="shared" si="5517"/>
        <v/>
      </c>
      <c r="HQ157" s="431"/>
      <c r="HR157" s="447"/>
      <c r="HS157" s="451" t="str">
        <f t="shared" ref="HS157" si="5518">IF(AND(ISNUMBER(HS$2),HS71&lt;&gt;""),HS151,"")</f>
        <v/>
      </c>
      <c r="HT157" s="451" t="str">
        <f t="shared" ref="HT157" si="5519">IF(AND(ISNUMBER(HT$2),HT71&lt;&gt;""),IF(HS71="","(no max.)",MAX(HS151,HW151,HT153)),"")</f>
        <v/>
      </c>
      <c r="HU157" s="451" t="str">
        <f t="shared" ref="HU157:HV157" si="5520">IF(AND(ISNUMBER(HU$2),HU71&lt;&gt;""),"(no max.)","")</f>
        <v/>
      </c>
      <c r="HV157" s="451" t="str">
        <f t="shared" si="5520"/>
        <v/>
      </c>
      <c r="HW157" s="431"/>
      <c r="HX157" s="447"/>
      <c r="HY157" s="451" t="str">
        <f t="shared" ref="HY157" si="5521">IF(AND(ISNUMBER(HY$2),HY71&lt;&gt;""),HY151,"")</f>
        <v/>
      </c>
      <c r="HZ157" s="451" t="str">
        <f t="shared" ref="HZ157" si="5522">IF(AND(ISNUMBER(HZ$2),HZ71&lt;&gt;""),IF(HY71="","(no max.)",MAX(HY151,IC151,HZ153)),"")</f>
        <v/>
      </c>
      <c r="IA157" s="451" t="str">
        <f t="shared" ref="IA157:IB157" si="5523">IF(AND(ISNUMBER(IA$2),IA71&lt;&gt;""),"(no max.)","")</f>
        <v/>
      </c>
      <c r="IB157" s="451" t="str">
        <f t="shared" si="5523"/>
        <v/>
      </c>
      <c r="IC157" s="431"/>
      <c r="ID157" s="447"/>
      <c r="IE157" s="451" t="str">
        <f t="shared" ref="IE157" si="5524">IF(AND(ISNUMBER(IE$2),IE71&lt;&gt;""),IE151,"")</f>
        <v/>
      </c>
      <c r="IF157" s="451" t="str">
        <f t="shared" ref="IF157" si="5525">IF(AND(ISNUMBER(IF$2),IF71&lt;&gt;""),IF(IE71="","(no max.)",MAX(IE151,II151,IF153)),"")</f>
        <v/>
      </c>
      <c r="IG157" s="451" t="str">
        <f t="shared" ref="IG157:IH157" si="5526">IF(AND(ISNUMBER(IG$2),IG71&lt;&gt;""),"(no max.)","")</f>
        <v/>
      </c>
      <c r="IH157" s="451" t="str">
        <f t="shared" si="5526"/>
        <v/>
      </c>
      <c r="II157" s="431"/>
      <c r="IJ157" s="447"/>
      <c r="IK157" s="451" t="str">
        <f t="shared" ref="IK157" si="5527">IF(AND(ISNUMBER(IK$2),IK71&lt;&gt;""),IK151,"")</f>
        <v/>
      </c>
      <c r="IL157" s="451" t="str">
        <f t="shared" ref="IL157" si="5528">IF(AND(ISNUMBER(IL$2),IL71&lt;&gt;""),IF(IK71="","(no max.)",MAX(IK151,IO151,IL153)),"")</f>
        <v/>
      </c>
      <c r="IM157" s="451" t="str">
        <f t="shared" ref="IM157:IN157" si="5529">IF(AND(ISNUMBER(IM$2),IM71&lt;&gt;""),"(no max.)","")</f>
        <v/>
      </c>
      <c r="IN157" s="451" t="str">
        <f t="shared" si="5529"/>
        <v/>
      </c>
      <c r="IO157" s="431"/>
      <c r="IP157" s="447"/>
      <c r="IQ157" s="451" t="str">
        <f t="shared" ref="IQ157" si="5530">IF(AND(ISNUMBER(IQ$2),IQ71&lt;&gt;""),IQ151,"")</f>
        <v/>
      </c>
      <c r="IR157" s="451" t="str">
        <f t="shared" ref="IR157" si="5531">IF(AND(ISNUMBER(IR$2),IR71&lt;&gt;""),IF(IQ71="","(no max.)",MAX(IQ151,IU151,IR153)),"")</f>
        <v/>
      </c>
      <c r="IS157" s="451" t="str">
        <f t="shared" ref="IS157:IT157" si="5532">IF(AND(ISNUMBER(IS$2),IS71&lt;&gt;""),"(no max.)","")</f>
        <v/>
      </c>
      <c r="IT157" s="451" t="str">
        <f t="shared" si="5532"/>
        <v/>
      </c>
      <c r="IU157" s="431"/>
      <c r="IV157" s="447"/>
      <c r="IW157" s="451" t="str">
        <f t="shared" ref="IW157" si="5533">IF(AND(ISNUMBER(IW$2),IW71&lt;&gt;""),IW151,"")</f>
        <v/>
      </c>
      <c r="IX157" s="451" t="str">
        <f t="shared" ref="IX157" si="5534">IF(AND(ISNUMBER(IX$2),IX71&lt;&gt;""),IF(IW71="","(no max.)",MAX(IW151,JA151,IX153)),"")</f>
        <v/>
      </c>
      <c r="IY157" s="451" t="str">
        <f t="shared" ref="IY157:IZ157" si="5535">IF(AND(ISNUMBER(IY$2),IY71&lt;&gt;""),"(no max.)","")</f>
        <v/>
      </c>
      <c r="IZ157" s="451" t="str">
        <f t="shared" si="5535"/>
        <v/>
      </c>
      <c r="JA157" s="431"/>
      <c r="JB157" s="447"/>
      <c r="JC157" s="451" t="str">
        <f t="shared" ref="JC157" si="5536">IF(AND(ISNUMBER(JC$2),JC71&lt;&gt;""),JC151,"")</f>
        <v/>
      </c>
      <c r="JD157" s="451" t="str">
        <f t="shared" ref="JD157" si="5537">IF(AND(ISNUMBER(JD$2),JD71&lt;&gt;""),IF(JC71="","(no max.)",MAX(JC151,JG151,JD153)),"")</f>
        <v/>
      </c>
      <c r="JE157" s="451" t="str">
        <f t="shared" ref="JE157:JF157" si="5538">IF(AND(ISNUMBER(JE$2),JE71&lt;&gt;""),"(no max.)","")</f>
        <v/>
      </c>
      <c r="JF157" s="451" t="str">
        <f t="shared" si="5538"/>
        <v/>
      </c>
      <c r="JG157" s="431"/>
      <c r="JH157" s="447"/>
      <c r="JI157" s="457" t="str">
        <f t="shared" ref="JI157" si="5539">IF(AND(ISNUMBER(JI$2),JI71&lt;&gt;""),JI151,"")</f>
        <v/>
      </c>
      <c r="JJ157" s="457" t="str">
        <f t="shared" ref="JJ157" si="5540">IF(AND(ISNUMBER(JJ$2),JJ71&lt;&gt;""),IF(JI71="","(no max.)",MAX(JI151,JM151,JJ153)),"")</f>
        <v/>
      </c>
      <c r="JK157" s="457" t="str">
        <f t="shared" ref="JK157:JL157" si="5541">IF(AND(ISNUMBER(JK$2),JK71&lt;&gt;""),"(no max.)","")</f>
        <v/>
      </c>
      <c r="JL157" s="457" t="str">
        <f t="shared" si="5541"/>
        <v/>
      </c>
      <c r="JM157" s="458"/>
      <c r="JO157" s="457" t="str">
        <f t="shared" ref="JO157" si="5542">IF(AND(ISNUMBER(JO$2),JO71&lt;&gt;""),JO151,"")</f>
        <v/>
      </c>
      <c r="JP157" s="457" t="str">
        <f t="shared" ref="JP157" si="5543">IF(AND(ISNUMBER(JP$2),JP71&lt;&gt;""),IF(JO71="","(no max.)",MAX(JO151,JS151,JP153)),"")</f>
        <v/>
      </c>
      <c r="JQ157" s="457" t="str">
        <f t="shared" ref="JQ157:JR157" si="5544">IF(AND(ISNUMBER(JQ$2),JQ71&lt;&gt;""),"(no max.)","")</f>
        <v/>
      </c>
      <c r="JR157" s="457" t="str">
        <f t="shared" si="5544"/>
        <v/>
      </c>
      <c r="JS157" s="458"/>
      <c r="JU157" s="457" t="str">
        <f t="shared" ref="JU157" si="5545">IF(AND(ISNUMBER(JU$2),JU71&lt;&gt;""),JU151,"")</f>
        <v/>
      </c>
      <c r="JV157" s="457" t="str">
        <f t="shared" ref="JV157" si="5546">IF(AND(ISNUMBER(JV$2),JV71&lt;&gt;""),IF(JU71="","(no max.)",MAX(JU151,JY151,JV153)),"")</f>
        <v/>
      </c>
      <c r="JW157" s="457" t="str">
        <f t="shared" ref="JW157:JX157" si="5547">IF(AND(ISNUMBER(JW$2),JW71&lt;&gt;""),"(no max.)","")</f>
        <v/>
      </c>
      <c r="JX157" s="457" t="str">
        <f t="shared" si="5547"/>
        <v/>
      </c>
      <c r="JY157" s="458"/>
      <c r="KA157" s="457" t="str">
        <f t="shared" ref="KA157" si="5548">IF(AND(ISNUMBER(KA$2),KA71&lt;&gt;""),KA151,"")</f>
        <v/>
      </c>
      <c r="KB157" s="457" t="str">
        <f t="shared" ref="KB157" si="5549">IF(AND(ISNUMBER(KB$2),KB71&lt;&gt;""),IF(KA71="","(no max.)",MAX(KA151,KE151,KB153)),"")</f>
        <v/>
      </c>
      <c r="KC157" s="457" t="str">
        <f t="shared" ref="KC157:KD157" si="5550">IF(AND(ISNUMBER(KC$2),KC71&lt;&gt;""),"(no max.)","")</f>
        <v/>
      </c>
      <c r="KD157" s="457" t="str">
        <f t="shared" si="5550"/>
        <v/>
      </c>
      <c r="KE157" s="458"/>
      <c r="KG157" s="457" t="str">
        <f t="shared" ref="KG157" si="5551">IF(AND(ISNUMBER(KG$2),KG71&lt;&gt;""),KG151,"")</f>
        <v/>
      </c>
      <c r="KH157" s="457" t="str">
        <f t="shared" ref="KH157" si="5552">IF(AND(ISNUMBER(KH$2),KH71&lt;&gt;""),IF(KG71="","(no max.)",MAX(KG151,KK151,KH153)),"")</f>
        <v/>
      </c>
      <c r="KI157" s="457" t="str">
        <f t="shared" ref="KI157:KJ157" si="5553">IF(AND(ISNUMBER(KI$2),KI71&lt;&gt;""),"(no max.)","")</f>
        <v/>
      </c>
      <c r="KJ157" s="457" t="str">
        <f t="shared" si="5553"/>
        <v/>
      </c>
      <c r="KK157" s="458"/>
      <c r="KM157" s="457" t="str">
        <f t="shared" ref="KM157" si="5554">IF(AND(ISNUMBER(KM$2),KM71&lt;&gt;""),KM151,"")</f>
        <v/>
      </c>
      <c r="KN157" s="457" t="str">
        <f t="shared" ref="KN157" si="5555">IF(AND(ISNUMBER(KN$2),KN71&lt;&gt;""),IF(KM71="","(no max.)",MAX(KM151,KQ151,KN153)),"")</f>
        <v/>
      </c>
      <c r="KO157" s="457" t="str">
        <f t="shared" ref="KO157:KP157" si="5556">IF(AND(ISNUMBER(KO$2),KO71&lt;&gt;""),"(no max.)","")</f>
        <v/>
      </c>
      <c r="KP157" s="457" t="str">
        <f t="shared" si="5556"/>
        <v/>
      </c>
      <c r="KQ157" s="458"/>
      <c r="KS157" s="457" t="str">
        <f t="shared" ref="KS157" si="5557">IF(AND(ISNUMBER(KS$2),KS71&lt;&gt;""),KS151,"")</f>
        <v/>
      </c>
      <c r="KT157" s="457" t="str">
        <f t="shared" ref="KT157" si="5558">IF(AND(ISNUMBER(KT$2),KT71&lt;&gt;""),IF(KS71="","(no max.)",MAX(KS151,KW151,KT153)),"")</f>
        <v/>
      </c>
      <c r="KU157" s="457" t="str">
        <f t="shared" ref="KU157:KV157" si="5559">IF(AND(ISNUMBER(KU$2),KU71&lt;&gt;""),"(no max.)","")</f>
        <v/>
      </c>
      <c r="KV157" s="457" t="str">
        <f t="shared" si="5559"/>
        <v/>
      </c>
      <c r="KW157" s="458"/>
      <c r="KY157" s="457" t="str">
        <f t="shared" ref="KY157" si="5560">IF(AND(ISNUMBER(KY$2),KY71&lt;&gt;""),KY151,"")</f>
        <v/>
      </c>
      <c r="KZ157" s="457" t="str">
        <f t="shared" ref="KZ157" si="5561">IF(AND(ISNUMBER(KZ$2),KZ71&lt;&gt;""),IF(KY71="","(no max.)",MAX(KY151,LC151,KZ153)),"")</f>
        <v/>
      </c>
      <c r="LA157" s="457" t="str">
        <f t="shared" ref="LA157:LB157" si="5562">IF(AND(ISNUMBER(LA$2),LA71&lt;&gt;""),"(no max.)","")</f>
        <v/>
      </c>
      <c r="LB157" s="457" t="str">
        <f t="shared" si="5562"/>
        <v/>
      </c>
      <c r="LC157" s="458"/>
    </row>
    <row r="158" spans="1:316" s="469" customFormat="1" ht="12" x14ac:dyDescent="0.2">
      <c r="A158" s="460"/>
      <c r="B158" s="460"/>
      <c r="C158" s="460"/>
      <c r="D158" s="460"/>
      <c r="E158" s="460"/>
      <c r="F158" s="460" t="s">
        <v>85</v>
      </c>
      <c r="G158" s="461"/>
      <c r="H158" s="462"/>
      <c r="I158" s="463" t="str">
        <f>IF(OR(COUNTIF(Q158:JG158,"too high!")&gt;0,COUNTIF(Q158:JG158,"too low!")&gt;0),"One or more rates is too high or too low.  Scroll right to find and correct.","")</f>
        <v>One or more rates is too high or too low.  Scroll right to find and correct.</v>
      </c>
      <c r="J158" s="462"/>
      <c r="K158" s="462"/>
      <c r="L158" s="462"/>
      <c r="M158" s="462"/>
      <c r="N158" s="464"/>
      <c r="O158" s="462"/>
      <c r="P158" s="462"/>
      <c r="Q158" s="465" t="str">
        <f>IF(ISNUMBER(Q155),IF(Q155&lt;Q153,"too low!",IF(Q155&gt;Q157,"too high!","")),"")</f>
        <v>too high!</v>
      </c>
      <c r="R158" s="465" t="str">
        <f t="shared" ref="R158:T158" si="5563">IF(ISNUMBER(R155),IF(R155&lt;R153,"too low!",IF(R155&gt;R157,"too high!","")),"")</f>
        <v>too high!</v>
      </c>
      <c r="S158" s="465" t="str">
        <f t="shared" si="5563"/>
        <v/>
      </c>
      <c r="T158" s="465" t="str">
        <f t="shared" si="5563"/>
        <v/>
      </c>
      <c r="U158" s="466"/>
      <c r="V158" s="465"/>
      <c r="W158" s="465" t="str">
        <f t="shared" ref="W158:Z158" si="5564">IF(ISNUMBER(W155),IF(W155&lt;W153,"too low!",IF(W155&gt;W157,"too high!","")),"")</f>
        <v>too high!</v>
      </c>
      <c r="X158" s="465" t="str">
        <f t="shared" si="5564"/>
        <v>too high!</v>
      </c>
      <c r="Y158" s="465" t="str">
        <f t="shared" si="5564"/>
        <v/>
      </c>
      <c r="Z158" s="465" t="str">
        <f t="shared" si="5564"/>
        <v/>
      </c>
      <c r="AA158" s="466"/>
      <c r="AB158" s="465"/>
      <c r="AC158" s="465" t="str">
        <f t="shared" ref="AC158:AF158" si="5565">IF(ISNUMBER(AC155),IF(AC155&lt;AC153,"too low!",IF(AC155&gt;AC157,"too high!","")),"")</f>
        <v>too high!</v>
      </c>
      <c r="AD158" s="465" t="str">
        <f t="shared" si="5565"/>
        <v>too high!</v>
      </c>
      <c r="AE158" s="465" t="str">
        <f t="shared" si="5565"/>
        <v/>
      </c>
      <c r="AF158" s="465" t="str">
        <f t="shared" si="5565"/>
        <v/>
      </c>
      <c r="AG158" s="466"/>
      <c r="AH158" s="465"/>
      <c r="AI158" s="465" t="str">
        <f t="shared" ref="AI158:AL158" si="5566">IF(ISNUMBER(AI155),IF(AI155&lt;AI153,"too low!",IF(AI155&gt;AI157,"too high!","")),"")</f>
        <v/>
      </c>
      <c r="AJ158" s="465" t="str">
        <f t="shared" si="5566"/>
        <v/>
      </c>
      <c r="AK158" s="465" t="str">
        <f t="shared" si="5566"/>
        <v/>
      </c>
      <c r="AL158" s="465" t="str">
        <f t="shared" si="5566"/>
        <v/>
      </c>
      <c r="AM158" s="466"/>
      <c r="AN158" s="465"/>
      <c r="AO158" s="465" t="str">
        <f t="shared" ref="AO158:AR158" si="5567">IF(ISNUMBER(AO155),IF(AO155&lt;AO153,"too low!",IF(AO155&gt;AO157,"too high!","")),"")</f>
        <v/>
      </c>
      <c r="AP158" s="465" t="str">
        <f t="shared" si="5567"/>
        <v/>
      </c>
      <c r="AQ158" s="465" t="str">
        <f t="shared" si="5567"/>
        <v/>
      </c>
      <c r="AR158" s="465" t="str">
        <f t="shared" si="5567"/>
        <v/>
      </c>
      <c r="AS158" s="466"/>
      <c r="AT158" s="465"/>
      <c r="AU158" s="465" t="str">
        <f t="shared" ref="AU158:AX158" si="5568">IF(ISNUMBER(AU155),IF(AU155&lt;AU153,"too low!",IF(AU155&gt;AU157,"too high!","")),"")</f>
        <v/>
      </c>
      <c r="AV158" s="465" t="str">
        <f t="shared" si="5568"/>
        <v/>
      </c>
      <c r="AW158" s="465" t="str">
        <f t="shared" si="5568"/>
        <v/>
      </c>
      <c r="AX158" s="465" t="str">
        <f t="shared" si="5568"/>
        <v/>
      </c>
      <c r="AY158" s="466"/>
      <c r="AZ158" s="465"/>
      <c r="BA158" s="465" t="str">
        <f t="shared" ref="BA158:BD158" si="5569">IF(ISNUMBER(BA155),IF(BA155&lt;BA153,"too low!",IF(BA155&gt;BA157,"too high!","")),"")</f>
        <v/>
      </c>
      <c r="BB158" s="465" t="str">
        <f t="shared" si="5569"/>
        <v/>
      </c>
      <c r="BC158" s="465" t="str">
        <f t="shared" si="5569"/>
        <v/>
      </c>
      <c r="BD158" s="465" t="str">
        <f t="shared" si="5569"/>
        <v/>
      </c>
      <c r="BE158" s="466"/>
      <c r="BF158" s="465"/>
      <c r="BG158" s="465" t="str">
        <f t="shared" ref="BG158:BJ158" si="5570">IF(ISNUMBER(BG155),IF(BG155&lt;BG153,"too low!",IF(BG155&gt;BG157,"too high!","")),"")</f>
        <v/>
      </c>
      <c r="BH158" s="465" t="str">
        <f t="shared" si="5570"/>
        <v/>
      </c>
      <c r="BI158" s="465" t="str">
        <f t="shared" si="5570"/>
        <v/>
      </c>
      <c r="BJ158" s="465" t="str">
        <f t="shared" si="5570"/>
        <v/>
      </c>
      <c r="BK158" s="466"/>
      <c r="BL158" s="465"/>
      <c r="BM158" s="465" t="str">
        <f t="shared" ref="BM158:BP158" si="5571">IF(ISNUMBER(BM155),IF(BM155&lt;BM153,"too low!",IF(BM155&gt;BM157,"too high!","")),"")</f>
        <v/>
      </c>
      <c r="BN158" s="465" t="str">
        <f t="shared" si="5571"/>
        <v/>
      </c>
      <c r="BO158" s="465" t="str">
        <f t="shared" si="5571"/>
        <v/>
      </c>
      <c r="BP158" s="465" t="str">
        <f t="shared" si="5571"/>
        <v/>
      </c>
      <c r="BQ158" s="466"/>
      <c r="BR158" s="465"/>
      <c r="BS158" s="465" t="str">
        <f t="shared" ref="BS158:BV158" si="5572">IF(ISNUMBER(BS155),IF(BS155&lt;BS153,"too low!",IF(BS155&gt;BS157,"too high!","")),"")</f>
        <v/>
      </c>
      <c r="BT158" s="465" t="str">
        <f t="shared" si="5572"/>
        <v/>
      </c>
      <c r="BU158" s="465" t="str">
        <f t="shared" si="5572"/>
        <v/>
      </c>
      <c r="BV158" s="465" t="str">
        <f t="shared" si="5572"/>
        <v/>
      </c>
      <c r="BW158" s="466"/>
      <c r="BX158" s="465"/>
      <c r="BY158" s="465" t="str">
        <f t="shared" ref="BY158:CB158" si="5573">IF(ISNUMBER(BY155),IF(BY155&lt;BY153,"too low!",IF(BY155&gt;BY157,"too high!","")),"")</f>
        <v/>
      </c>
      <c r="BZ158" s="465" t="str">
        <f t="shared" si="5573"/>
        <v/>
      </c>
      <c r="CA158" s="465" t="str">
        <f t="shared" si="5573"/>
        <v/>
      </c>
      <c r="CB158" s="465" t="str">
        <f t="shared" si="5573"/>
        <v/>
      </c>
      <c r="CC158" s="466"/>
      <c r="CD158" s="465"/>
      <c r="CE158" s="465" t="str">
        <f t="shared" ref="CE158:CH158" si="5574">IF(ISNUMBER(CE155),IF(CE155&lt;CE153,"too low!",IF(CE155&gt;CE157,"too high!","")),"")</f>
        <v/>
      </c>
      <c r="CF158" s="465" t="str">
        <f t="shared" si="5574"/>
        <v/>
      </c>
      <c r="CG158" s="465" t="str">
        <f t="shared" si="5574"/>
        <v/>
      </c>
      <c r="CH158" s="465" t="str">
        <f t="shared" si="5574"/>
        <v/>
      </c>
      <c r="CI158" s="466"/>
      <c r="CJ158" s="465"/>
      <c r="CK158" s="465" t="str">
        <f t="shared" ref="CK158:CN158" si="5575">IF(ISNUMBER(CK155),IF(CK155&lt;CK153,"too low!",IF(CK155&gt;CK157,"too high!","")),"")</f>
        <v/>
      </c>
      <c r="CL158" s="465" t="str">
        <f t="shared" si="5575"/>
        <v/>
      </c>
      <c r="CM158" s="465" t="str">
        <f t="shared" si="5575"/>
        <v/>
      </c>
      <c r="CN158" s="465" t="str">
        <f t="shared" si="5575"/>
        <v/>
      </c>
      <c r="CO158" s="466"/>
      <c r="CP158" s="465"/>
      <c r="CQ158" s="465" t="str">
        <f t="shared" ref="CQ158:CT158" si="5576">IF(ISNUMBER(CQ155),IF(CQ155&lt;CQ153,"too low!",IF(CQ155&gt;CQ157,"too high!","")),"")</f>
        <v/>
      </c>
      <c r="CR158" s="465" t="str">
        <f t="shared" si="5576"/>
        <v/>
      </c>
      <c r="CS158" s="465" t="str">
        <f t="shared" si="5576"/>
        <v/>
      </c>
      <c r="CT158" s="465" t="str">
        <f t="shared" si="5576"/>
        <v/>
      </c>
      <c r="CU158" s="466"/>
      <c r="CV158" s="465"/>
      <c r="CW158" s="465" t="str">
        <f t="shared" ref="CW158:CZ158" si="5577">IF(ISNUMBER(CW155),IF(CW155&lt;CW153,"too low!",IF(CW155&gt;CW157,"too high!","")),"")</f>
        <v/>
      </c>
      <c r="CX158" s="465" t="str">
        <f t="shared" si="5577"/>
        <v/>
      </c>
      <c r="CY158" s="465" t="str">
        <f t="shared" si="5577"/>
        <v/>
      </c>
      <c r="CZ158" s="465" t="str">
        <f t="shared" si="5577"/>
        <v/>
      </c>
      <c r="DA158" s="466"/>
      <c r="DB158" s="465"/>
      <c r="DC158" s="465" t="str">
        <f t="shared" ref="DC158:DF158" si="5578">IF(ISNUMBER(DC155),IF(DC155&lt;DC153,"too low!",IF(DC155&gt;DC157,"too high!","")),"")</f>
        <v/>
      </c>
      <c r="DD158" s="465" t="str">
        <f t="shared" si="5578"/>
        <v/>
      </c>
      <c r="DE158" s="465" t="str">
        <f t="shared" si="5578"/>
        <v/>
      </c>
      <c r="DF158" s="465" t="str">
        <f t="shared" si="5578"/>
        <v/>
      </c>
      <c r="DG158" s="466"/>
      <c r="DH158" s="465"/>
      <c r="DI158" s="465" t="str">
        <f t="shared" ref="DI158:DL158" si="5579">IF(ISNUMBER(DI155),IF(DI155&lt;DI153,"too low!",IF(DI155&gt;DI157,"too high!","")),"")</f>
        <v/>
      </c>
      <c r="DJ158" s="465" t="str">
        <f t="shared" si="5579"/>
        <v/>
      </c>
      <c r="DK158" s="465" t="str">
        <f t="shared" si="5579"/>
        <v/>
      </c>
      <c r="DL158" s="465" t="str">
        <f t="shared" si="5579"/>
        <v/>
      </c>
      <c r="DM158" s="466"/>
      <c r="DN158" s="465"/>
      <c r="DO158" s="465" t="str">
        <f t="shared" ref="DO158:DR158" si="5580">IF(ISNUMBER(DO155),IF(DO155&lt;DO153,"too low!",IF(DO155&gt;DO157,"too high!","")),"")</f>
        <v/>
      </c>
      <c r="DP158" s="465" t="str">
        <f t="shared" si="5580"/>
        <v/>
      </c>
      <c r="DQ158" s="465" t="str">
        <f t="shared" si="5580"/>
        <v/>
      </c>
      <c r="DR158" s="465" t="str">
        <f t="shared" si="5580"/>
        <v/>
      </c>
      <c r="DS158" s="466"/>
      <c r="DT158" s="465"/>
      <c r="DU158" s="465" t="str">
        <f t="shared" ref="DU158:DX158" si="5581">IF(ISNUMBER(DU155),IF(DU155&lt;DU153,"too low!",IF(DU155&gt;DU157,"too high!","")),"")</f>
        <v/>
      </c>
      <c r="DV158" s="465" t="str">
        <f t="shared" si="5581"/>
        <v/>
      </c>
      <c r="DW158" s="465" t="str">
        <f t="shared" si="5581"/>
        <v/>
      </c>
      <c r="DX158" s="465" t="str">
        <f t="shared" si="5581"/>
        <v/>
      </c>
      <c r="DY158" s="466"/>
      <c r="DZ158" s="465"/>
      <c r="EA158" s="465" t="str">
        <f t="shared" ref="EA158:ED158" si="5582">IF(ISNUMBER(EA155),IF(EA155&lt;EA153,"too low!",IF(EA155&gt;EA157,"too high!","")),"")</f>
        <v/>
      </c>
      <c r="EB158" s="465" t="str">
        <f t="shared" si="5582"/>
        <v/>
      </c>
      <c r="EC158" s="465" t="str">
        <f t="shared" si="5582"/>
        <v/>
      </c>
      <c r="ED158" s="465" t="str">
        <f t="shared" si="5582"/>
        <v/>
      </c>
      <c r="EE158" s="466"/>
      <c r="EF158" s="465"/>
      <c r="EG158" s="467" t="str">
        <f t="shared" ref="EG158:EJ158" si="5583">IF(ISNUMBER(EG155),IF(EG155&lt;EG153,"too low!",IF(EG155&gt;EG157,"too high!","")),"")</f>
        <v/>
      </c>
      <c r="EH158" s="467" t="str">
        <f t="shared" si="5583"/>
        <v/>
      </c>
      <c r="EI158" s="467" t="str">
        <f t="shared" si="5583"/>
        <v/>
      </c>
      <c r="EJ158" s="467" t="str">
        <f t="shared" si="5583"/>
        <v/>
      </c>
      <c r="EK158" s="468"/>
      <c r="EL158" s="465"/>
      <c r="EM158" s="467" t="str">
        <f t="shared" ref="EM158:EP158" si="5584">IF(ISNUMBER(EM155),IF(EM155&lt;EM153,"too low!",IF(EM155&gt;EM157,"too high!","")),"")</f>
        <v/>
      </c>
      <c r="EN158" s="467" t="str">
        <f t="shared" si="5584"/>
        <v/>
      </c>
      <c r="EO158" s="467" t="str">
        <f t="shared" si="5584"/>
        <v/>
      </c>
      <c r="EP158" s="467" t="str">
        <f t="shared" si="5584"/>
        <v/>
      </c>
      <c r="EQ158" s="468"/>
      <c r="ER158" s="465"/>
      <c r="ES158" s="467" t="str">
        <f t="shared" ref="ES158:EV158" si="5585">IF(ISNUMBER(ES155),IF(ES155&lt;ES153,"too low!",IF(ES155&gt;ES157,"too high!","")),"")</f>
        <v/>
      </c>
      <c r="ET158" s="467" t="str">
        <f t="shared" si="5585"/>
        <v/>
      </c>
      <c r="EU158" s="467" t="str">
        <f t="shared" si="5585"/>
        <v/>
      </c>
      <c r="EV158" s="467" t="str">
        <f t="shared" si="5585"/>
        <v/>
      </c>
      <c r="EW158" s="468"/>
      <c r="EX158" s="465"/>
      <c r="EY158" s="467" t="str">
        <f t="shared" ref="EY158:FB158" si="5586">IF(ISNUMBER(EY155),IF(EY155&lt;EY153,"too low!",IF(EY155&gt;EY157,"too high!","")),"")</f>
        <v/>
      </c>
      <c r="EZ158" s="467" t="str">
        <f t="shared" si="5586"/>
        <v/>
      </c>
      <c r="FA158" s="467" t="str">
        <f t="shared" si="5586"/>
        <v/>
      </c>
      <c r="FB158" s="467" t="str">
        <f t="shared" si="5586"/>
        <v/>
      </c>
      <c r="FC158" s="468"/>
      <c r="FD158" s="465"/>
      <c r="FE158" s="467" t="str">
        <f t="shared" ref="FE158:FH158" si="5587">IF(ISNUMBER(FE155),IF(FE155&lt;FE153,"too low!",IF(FE155&gt;FE157,"too high!","")),"")</f>
        <v/>
      </c>
      <c r="FF158" s="467" t="str">
        <f t="shared" si="5587"/>
        <v/>
      </c>
      <c r="FG158" s="467" t="str">
        <f t="shared" si="5587"/>
        <v/>
      </c>
      <c r="FH158" s="467" t="str">
        <f t="shared" si="5587"/>
        <v/>
      </c>
      <c r="FI158" s="468"/>
      <c r="FJ158" s="465"/>
      <c r="FK158" s="467" t="str">
        <f t="shared" ref="FK158:FN158" si="5588">IF(ISNUMBER(FK155),IF(FK155&lt;FK153,"too low!",IF(FK155&gt;FK157,"too high!","")),"")</f>
        <v/>
      </c>
      <c r="FL158" s="467" t="str">
        <f t="shared" si="5588"/>
        <v/>
      </c>
      <c r="FM158" s="467" t="str">
        <f t="shared" si="5588"/>
        <v/>
      </c>
      <c r="FN158" s="467" t="str">
        <f t="shared" si="5588"/>
        <v/>
      </c>
      <c r="FO158" s="468"/>
      <c r="FP158" s="465"/>
      <c r="FQ158" s="467" t="str">
        <f t="shared" ref="FQ158:FT158" si="5589">IF(ISNUMBER(FQ155),IF(FQ155&lt;FQ153,"too low!",IF(FQ155&gt;FQ157,"too high!","")),"")</f>
        <v/>
      </c>
      <c r="FR158" s="467" t="str">
        <f t="shared" si="5589"/>
        <v/>
      </c>
      <c r="FS158" s="467" t="str">
        <f t="shared" si="5589"/>
        <v/>
      </c>
      <c r="FT158" s="467" t="str">
        <f t="shared" si="5589"/>
        <v/>
      </c>
      <c r="FU158" s="468"/>
      <c r="FV158" s="465"/>
      <c r="FW158" s="467" t="str">
        <f t="shared" ref="FW158:FZ158" si="5590">IF(ISNUMBER(FW155),IF(FW155&lt;FW153,"too low!",IF(FW155&gt;FW157,"too high!","")),"")</f>
        <v/>
      </c>
      <c r="FX158" s="467" t="str">
        <f t="shared" si="5590"/>
        <v/>
      </c>
      <c r="FY158" s="467" t="str">
        <f t="shared" si="5590"/>
        <v/>
      </c>
      <c r="FZ158" s="467" t="str">
        <f t="shared" si="5590"/>
        <v/>
      </c>
      <c r="GA158" s="468"/>
      <c r="GB158" s="465"/>
      <c r="GC158" s="467" t="str">
        <f t="shared" ref="GC158:GF158" si="5591">IF(ISNUMBER(GC155),IF(GC155&lt;GC153,"too low!",IF(GC155&gt;GC157,"too high!","")),"")</f>
        <v/>
      </c>
      <c r="GD158" s="467" t="str">
        <f t="shared" si="5591"/>
        <v/>
      </c>
      <c r="GE158" s="467" t="str">
        <f t="shared" si="5591"/>
        <v/>
      </c>
      <c r="GF158" s="467" t="str">
        <f t="shared" si="5591"/>
        <v/>
      </c>
      <c r="GG158" s="468"/>
      <c r="GH158" s="465"/>
      <c r="GI158" s="467" t="str">
        <f t="shared" ref="GI158:GL158" si="5592">IF(ISNUMBER(GI155),IF(GI155&lt;GI153,"too low!",IF(GI155&gt;GI157,"too high!","")),"")</f>
        <v/>
      </c>
      <c r="GJ158" s="467" t="str">
        <f t="shared" si="5592"/>
        <v/>
      </c>
      <c r="GK158" s="467" t="str">
        <f t="shared" si="5592"/>
        <v/>
      </c>
      <c r="GL158" s="467" t="str">
        <f t="shared" si="5592"/>
        <v/>
      </c>
      <c r="GM158" s="468"/>
      <c r="GN158" s="465"/>
      <c r="GO158" s="467" t="str">
        <f t="shared" ref="GO158:GR158" si="5593">IF(ISNUMBER(GO155),IF(GO155&lt;GO153,"too low!",IF(GO155&gt;GO157,"too high!","")),"")</f>
        <v/>
      </c>
      <c r="GP158" s="467" t="str">
        <f t="shared" si="5593"/>
        <v/>
      </c>
      <c r="GQ158" s="467" t="str">
        <f t="shared" si="5593"/>
        <v/>
      </c>
      <c r="GR158" s="467" t="str">
        <f t="shared" si="5593"/>
        <v/>
      </c>
      <c r="GS158" s="468"/>
      <c r="GT158" s="465"/>
      <c r="GU158" s="467" t="str">
        <f t="shared" ref="GU158:GX158" si="5594">IF(ISNUMBER(GU155),IF(GU155&lt;GU153,"too low!",IF(GU155&gt;GU157,"too high!","")),"")</f>
        <v/>
      </c>
      <c r="GV158" s="467" t="str">
        <f t="shared" si="5594"/>
        <v/>
      </c>
      <c r="GW158" s="467" t="str">
        <f t="shared" si="5594"/>
        <v/>
      </c>
      <c r="GX158" s="467" t="str">
        <f t="shared" si="5594"/>
        <v/>
      </c>
      <c r="GY158" s="468"/>
      <c r="GZ158" s="465"/>
      <c r="HA158" s="467" t="str">
        <f t="shared" ref="HA158:HD158" si="5595">IF(ISNUMBER(HA155),IF(HA155&lt;HA153,"too low!",IF(HA155&gt;HA157,"too high!","")),"")</f>
        <v/>
      </c>
      <c r="HB158" s="467" t="str">
        <f t="shared" si="5595"/>
        <v/>
      </c>
      <c r="HC158" s="467" t="str">
        <f t="shared" si="5595"/>
        <v/>
      </c>
      <c r="HD158" s="467" t="str">
        <f t="shared" si="5595"/>
        <v/>
      </c>
      <c r="HE158" s="468"/>
      <c r="HF158" s="465"/>
      <c r="HG158" s="467" t="str">
        <f t="shared" ref="HG158:HJ158" si="5596">IF(ISNUMBER(HG155),IF(HG155&lt;HG153,"too low!",IF(HG155&gt;HG157,"too high!","")),"")</f>
        <v/>
      </c>
      <c r="HH158" s="467" t="str">
        <f t="shared" si="5596"/>
        <v/>
      </c>
      <c r="HI158" s="467" t="str">
        <f t="shared" si="5596"/>
        <v/>
      </c>
      <c r="HJ158" s="467" t="str">
        <f t="shared" si="5596"/>
        <v/>
      </c>
      <c r="HK158" s="468"/>
      <c r="HL158" s="465"/>
      <c r="HM158" s="467" t="str">
        <f t="shared" ref="HM158:HP158" si="5597">IF(ISNUMBER(HM155),IF(HM155&lt;HM153,"too low!",IF(HM155&gt;HM157,"too high!","")),"")</f>
        <v/>
      </c>
      <c r="HN158" s="467" t="str">
        <f t="shared" si="5597"/>
        <v/>
      </c>
      <c r="HO158" s="467" t="str">
        <f t="shared" si="5597"/>
        <v/>
      </c>
      <c r="HP158" s="467" t="str">
        <f t="shared" si="5597"/>
        <v/>
      </c>
      <c r="HQ158" s="468"/>
      <c r="HR158" s="465"/>
      <c r="HS158" s="467" t="str">
        <f t="shared" ref="HS158:HV158" si="5598">IF(ISNUMBER(HS155),IF(HS155&lt;HS153,"too low!",IF(HS155&gt;HS157,"too high!","")),"")</f>
        <v/>
      </c>
      <c r="HT158" s="467" t="str">
        <f t="shared" si="5598"/>
        <v/>
      </c>
      <c r="HU158" s="467" t="str">
        <f t="shared" si="5598"/>
        <v/>
      </c>
      <c r="HV158" s="467" t="str">
        <f t="shared" si="5598"/>
        <v/>
      </c>
      <c r="HW158" s="468"/>
      <c r="HX158" s="465"/>
      <c r="HY158" s="467" t="str">
        <f t="shared" ref="HY158:IB158" si="5599">IF(ISNUMBER(HY155),IF(HY155&lt;HY153,"too low!",IF(HY155&gt;HY157,"too high!","")),"")</f>
        <v/>
      </c>
      <c r="HZ158" s="467" t="str">
        <f t="shared" si="5599"/>
        <v/>
      </c>
      <c r="IA158" s="467" t="str">
        <f t="shared" si="5599"/>
        <v/>
      </c>
      <c r="IB158" s="467" t="str">
        <f t="shared" si="5599"/>
        <v/>
      </c>
      <c r="IC158" s="468"/>
      <c r="ID158" s="465"/>
      <c r="IE158" s="467" t="str">
        <f t="shared" ref="IE158:IH158" si="5600">IF(ISNUMBER(IE155),IF(IE155&lt;IE153,"too low!",IF(IE155&gt;IE157,"too high!","")),"")</f>
        <v/>
      </c>
      <c r="IF158" s="467" t="str">
        <f t="shared" si="5600"/>
        <v/>
      </c>
      <c r="IG158" s="467" t="str">
        <f t="shared" si="5600"/>
        <v/>
      </c>
      <c r="IH158" s="467" t="str">
        <f t="shared" si="5600"/>
        <v/>
      </c>
      <c r="II158" s="468"/>
      <c r="IJ158" s="465"/>
      <c r="IK158" s="467" t="str">
        <f t="shared" ref="IK158:IN158" si="5601">IF(ISNUMBER(IK155),IF(IK155&lt;IK153,"too low!",IF(IK155&gt;IK157,"too high!","")),"")</f>
        <v/>
      </c>
      <c r="IL158" s="467" t="str">
        <f t="shared" si="5601"/>
        <v/>
      </c>
      <c r="IM158" s="467" t="str">
        <f t="shared" si="5601"/>
        <v/>
      </c>
      <c r="IN158" s="467" t="str">
        <f t="shared" si="5601"/>
        <v/>
      </c>
      <c r="IO158" s="468"/>
      <c r="IP158" s="465"/>
      <c r="IQ158" s="467" t="str">
        <f t="shared" ref="IQ158:IT158" si="5602">IF(ISNUMBER(IQ155),IF(IQ155&lt;IQ153,"too low!",IF(IQ155&gt;IQ157,"too high!","")),"")</f>
        <v/>
      </c>
      <c r="IR158" s="467" t="str">
        <f t="shared" si="5602"/>
        <v/>
      </c>
      <c r="IS158" s="467" t="str">
        <f t="shared" si="5602"/>
        <v/>
      </c>
      <c r="IT158" s="467" t="str">
        <f t="shared" si="5602"/>
        <v/>
      </c>
      <c r="IU158" s="468"/>
      <c r="IV158" s="467"/>
      <c r="IW158" s="467" t="str">
        <f t="shared" ref="IW158:IZ158" si="5603">IF(ISNUMBER(IW155),IF(IW155&lt;IW153,"too low!",IF(IW155&gt;IW157,"too high!","")),"")</f>
        <v/>
      </c>
      <c r="IX158" s="467" t="str">
        <f t="shared" si="5603"/>
        <v/>
      </c>
      <c r="IY158" s="467" t="str">
        <f t="shared" si="5603"/>
        <v/>
      </c>
      <c r="IZ158" s="467" t="str">
        <f t="shared" si="5603"/>
        <v/>
      </c>
      <c r="JA158" s="468"/>
      <c r="JB158" s="467"/>
      <c r="JC158" s="467" t="str">
        <f t="shared" ref="JC158:JF158" si="5604">IF(ISNUMBER(JC155),IF(JC155&lt;JC153,"too low!",IF(JC155&gt;JC157,"too high!","")),"")</f>
        <v/>
      </c>
      <c r="JD158" s="467" t="str">
        <f t="shared" si="5604"/>
        <v/>
      </c>
      <c r="JE158" s="467" t="str">
        <f t="shared" si="5604"/>
        <v/>
      </c>
      <c r="JF158" s="467" t="str">
        <f t="shared" si="5604"/>
        <v/>
      </c>
      <c r="JG158" s="468"/>
      <c r="JH158" s="467"/>
      <c r="JI158" s="467" t="str">
        <f t="shared" ref="JI158:LB158" si="5605">IF(ISNUMBER(JI155),IF(JI155&lt;JI153,"too low!",IF(JI155&gt;JI157,"too high!","")),"")</f>
        <v/>
      </c>
      <c r="JJ158" s="467" t="str">
        <f t="shared" si="5605"/>
        <v/>
      </c>
      <c r="JK158" s="467" t="str">
        <f t="shared" si="5605"/>
        <v/>
      </c>
      <c r="JL158" s="467" t="str">
        <f t="shared" si="5605"/>
        <v/>
      </c>
      <c r="JM158" s="468"/>
      <c r="JN158" s="467"/>
      <c r="JO158" s="467" t="str">
        <f t="shared" si="5605"/>
        <v/>
      </c>
      <c r="JP158" s="467" t="str">
        <f t="shared" si="5605"/>
        <v/>
      </c>
      <c r="JQ158" s="467" t="str">
        <f t="shared" si="5605"/>
        <v/>
      </c>
      <c r="JR158" s="467" t="str">
        <f t="shared" si="5605"/>
        <v/>
      </c>
      <c r="JS158" s="468"/>
      <c r="JT158" s="467"/>
      <c r="JU158" s="467" t="str">
        <f t="shared" si="5605"/>
        <v/>
      </c>
      <c r="JV158" s="467" t="str">
        <f t="shared" si="5605"/>
        <v/>
      </c>
      <c r="JW158" s="467" t="str">
        <f t="shared" si="5605"/>
        <v/>
      </c>
      <c r="JX158" s="467" t="str">
        <f t="shared" si="5605"/>
        <v/>
      </c>
      <c r="JY158" s="468"/>
      <c r="JZ158" s="467"/>
      <c r="KA158" s="467" t="str">
        <f t="shared" si="5605"/>
        <v/>
      </c>
      <c r="KB158" s="467" t="str">
        <f t="shared" si="5605"/>
        <v/>
      </c>
      <c r="KC158" s="467" t="str">
        <f t="shared" si="5605"/>
        <v/>
      </c>
      <c r="KD158" s="467" t="str">
        <f t="shared" si="5605"/>
        <v/>
      </c>
      <c r="KE158" s="468"/>
      <c r="KF158" s="467"/>
      <c r="KG158" s="467" t="str">
        <f t="shared" si="5605"/>
        <v/>
      </c>
      <c r="KH158" s="467" t="str">
        <f t="shared" si="5605"/>
        <v/>
      </c>
      <c r="KI158" s="467" t="str">
        <f t="shared" si="5605"/>
        <v/>
      </c>
      <c r="KJ158" s="467" t="str">
        <f t="shared" si="5605"/>
        <v/>
      </c>
      <c r="KK158" s="468"/>
      <c r="KL158" s="467"/>
      <c r="KM158" s="467" t="str">
        <f t="shared" si="5605"/>
        <v/>
      </c>
      <c r="KN158" s="467" t="str">
        <f t="shared" si="5605"/>
        <v/>
      </c>
      <c r="KO158" s="467" t="str">
        <f t="shared" si="5605"/>
        <v/>
      </c>
      <c r="KP158" s="467" t="str">
        <f t="shared" si="5605"/>
        <v/>
      </c>
      <c r="KQ158" s="468"/>
      <c r="KR158" s="467"/>
      <c r="KS158" s="467" t="str">
        <f t="shared" si="5605"/>
        <v/>
      </c>
      <c r="KT158" s="467" t="str">
        <f t="shared" si="5605"/>
        <v/>
      </c>
      <c r="KU158" s="467" t="str">
        <f t="shared" si="5605"/>
        <v/>
      </c>
      <c r="KV158" s="467" t="str">
        <f t="shared" si="5605"/>
        <v/>
      </c>
      <c r="KW158" s="468"/>
      <c r="KX158" s="467"/>
      <c r="KY158" s="467" t="str">
        <f t="shared" si="5605"/>
        <v/>
      </c>
      <c r="KZ158" s="467" t="str">
        <f t="shared" si="5605"/>
        <v/>
      </c>
      <c r="LA158" s="467" t="str">
        <f t="shared" si="5605"/>
        <v/>
      </c>
      <c r="LB158" s="467" t="str">
        <f t="shared" si="5605"/>
        <v/>
      </c>
      <c r="LC158" s="468"/>
      <c r="LD158" s="467"/>
    </row>
    <row r="159" spans="1:316" s="476" customFormat="1" x14ac:dyDescent="0.2">
      <c r="A159" s="470"/>
      <c r="B159" s="470"/>
      <c r="C159" s="470"/>
      <c r="D159" s="470"/>
      <c r="E159" s="470"/>
      <c r="F159" s="470" t="s">
        <v>85</v>
      </c>
      <c r="G159" s="139"/>
      <c r="H159" s="146"/>
      <c r="I159" s="471" t="s">
        <v>81</v>
      </c>
      <c r="J159" s="146"/>
      <c r="K159" s="472"/>
      <c r="L159" s="472"/>
      <c r="M159" s="146"/>
      <c r="N159" s="473"/>
      <c r="O159" s="146"/>
      <c r="P159" s="474"/>
      <c r="Q159" s="903">
        <f>IF(AND(Q71&gt;0,ISNUMBER(Q155)),ROUND(Q64*Q71*Q155,2)+ROUND(T141,2)-ROUND(T138*Q71,2),"")</f>
        <v>206</v>
      </c>
      <c r="R159" s="903">
        <f>IF(AND(R71&gt;0,ISNUMBER(R155)),ROUND(Q64*R71*R155,2)+ROUND(T142*(R71/SUM(R71:T71)),2)-ROUND(T138*R71,2),"")</f>
        <v>267</v>
      </c>
      <c r="S159" s="903">
        <f>IF(AND(S71&gt;0,ISNUMBER(S155)),ROUND(Q64*S71*S155,2)+ROUND(T142*(S71/SUM(R71:T71)),2)-ROUND(T138*S71,2),"")</f>
        <v>378</v>
      </c>
      <c r="T159" s="903">
        <f>IF(AND(T71&gt;0,ISNUMBER(T155)),ROUND(Q64*T71*T155,2)+ROUND(T142*(T71/SUM(R71:T71)),2)-ROUND(T138*T71,2),"")</f>
        <v>289</v>
      </c>
      <c r="U159" s="475">
        <f>IF(U$2=5,SUM(Q159:T159),"")</f>
        <v>1140</v>
      </c>
      <c r="V159" s="959"/>
      <c r="W159" s="903">
        <f>IF(AND(W71&gt;0,ISNUMBER(W155)),ROUND(W64*W71*W155,2)+ROUND(Z141,2)-ROUND(Z138*W71,2),"")</f>
        <v>-5.82000000000005</v>
      </c>
      <c r="X159" s="903">
        <f>IF(AND(X71&gt;0,ISNUMBER(X155)),ROUND(W64*X71*X155,2)+ROUND(Z142*(X71/SUM(X71:Z71)),2)-ROUND(Z138*X71,2),"")</f>
        <v>53.379999999999995</v>
      </c>
      <c r="Y159" s="903">
        <f>IF(AND(Y71&gt;0,ISNUMBER(Y155)),ROUND(W64*Y71*Y155,2)+ROUND(Z142*(Y71/SUM(X71:Z71)),2)-ROUND(Z138*Y71,2),"")</f>
        <v>79.589999999999975</v>
      </c>
      <c r="Z159" s="903">
        <f>IF(AND(Z71&gt;0,ISNUMBER(Z155)),ROUND(W64*Z71*Z155,2)+ROUND(Z142*(Z71/SUM(X71:Z71)),2)-ROUND(Z138*Z71,2),"")</f>
        <v>72.789999999999992</v>
      </c>
      <c r="AA159" s="475">
        <f t="shared" ref="AA159" si="5606">IF(AA$2=5,SUM(W159:Z159),"")</f>
        <v>199.93999999999991</v>
      </c>
      <c r="AB159" s="959"/>
      <c r="AC159" s="903">
        <f>IF(AND(AC71&gt;0,ISNUMBER(AC155)),ROUND(AC64*AC71*AC155,2)+ROUND(AF141,2)-ROUND(AF138*AC71,2),"")</f>
        <v>162.68000000000006</v>
      </c>
      <c r="AD159" s="903">
        <f>IF(AND(AD71&gt;0,ISNUMBER(AD155)),ROUND(AC64*AD71*AD155,2)+ROUND(AF142*(AD71/SUM(AD71:AF71)),2)-ROUND(AF138*AD71,2),"")</f>
        <v>209.76</v>
      </c>
      <c r="AE159" s="903">
        <f>IF(AND(AE71&gt;0,ISNUMBER(AE155)),ROUND(AC64*AE71*AE155,2)+ROUND(AF142*(AE71/SUM(AD71:AF71)),2)-ROUND(AF138*AE71,2),"")</f>
        <v>217.84000000000003</v>
      </c>
      <c r="AF159" s="903">
        <f>IF(AND(AF71&gt;0,ISNUMBER(AF155)),ROUND(AC64*AF71*AF155,2)+ROUND(AF142*(AF71/SUM(AD71:AF71)),2)-ROUND(AF138*AF71,2),"")</f>
        <v>225.92000000000002</v>
      </c>
      <c r="AG159" s="475">
        <f t="shared" ref="AG159" si="5607">IF(AG$2=5,SUM(AC159:AF159),"")</f>
        <v>816.2</v>
      </c>
      <c r="AH159" s="959"/>
      <c r="AI159" s="903" t="str">
        <f>IF(AND(AI71&gt;0,ISNUMBER(AI155)),ROUND(AI64*AI71*AI155,2)+ROUND(AL141,2)-ROUND(AL138*AI71,2),"")</f>
        <v/>
      </c>
      <c r="AJ159" s="903" t="str">
        <f>IF(AND(AJ71&gt;0,ISNUMBER(AJ155)),ROUND(AI64*AJ71*AJ155,2)+ROUND(AL142*(AJ71/SUM(AJ71:AL71)),2)-ROUND(AL138*AJ71,2),"")</f>
        <v/>
      </c>
      <c r="AK159" s="903" t="str">
        <f>IF(AND(AK71&gt;0,ISNUMBER(AK155)),ROUND(AI64*AK71*AK155,2)+ROUND(AL142*(AK71/SUM(AJ71:AL71)),2)-ROUND(AL138*AK71,2),"")</f>
        <v/>
      </c>
      <c r="AL159" s="903" t="str">
        <f>IF(AND(AL71&gt;0,ISNUMBER(AL155)),ROUND(AI64*AL71*AL155,2)+ROUND(AL142*(AL71/SUM(AJ71:AL71)),2)-ROUND(AL138*AL71,2),"")</f>
        <v/>
      </c>
      <c r="AM159" s="475" t="str">
        <f t="shared" ref="AM159" si="5608">IF(AM$2=5,SUM(AI159:AL159),"")</f>
        <v/>
      </c>
      <c r="AN159" s="959"/>
      <c r="AO159" s="903" t="str">
        <f>IF(AND(AO71&gt;0,ISNUMBER(AO155)),ROUND(AO64*AO71*AO155,2)+ROUND(AR141,2)-ROUND(AR138*AO71,2),"")</f>
        <v/>
      </c>
      <c r="AP159" s="903" t="str">
        <f>IF(AND(AP71&gt;0,ISNUMBER(AP155)),ROUND(AO64*AP71*AP155,2)+ROUND(AR142*(AP71/SUM(AP71:AR71)),2)-ROUND(AR138*AP71,2),"")</f>
        <v/>
      </c>
      <c r="AQ159" s="903" t="str">
        <f>IF(AND(AQ71&gt;0,ISNUMBER(AQ155)),ROUND(AO64*AQ71*AQ155,2)+ROUND(AR142*(AQ71/SUM(AP71:AR71)),2)-ROUND(AR138*AQ71,2),"")</f>
        <v/>
      </c>
      <c r="AR159" s="903" t="str">
        <f>IF(AND(AR71&gt;0,ISNUMBER(AR155)),ROUND(AO64*AR71*AR155,2)+ROUND(AR142*(AR71/SUM(AP71:AR71)),2)-ROUND(AR138*AR71,2),"")</f>
        <v/>
      </c>
      <c r="AS159" s="475" t="str">
        <f t="shared" ref="AS159" si="5609">IF(AS$2=5,SUM(AO159:AR159),"")</f>
        <v/>
      </c>
      <c r="AT159" s="959"/>
      <c r="AU159" s="903" t="str">
        <f>IF(AND(AU71&gt;0,ISNUMBER(AU155)),ROUND(AU64*AU71*AU155,2)+ROUND(AX141,2)-ROUND(AX138*AU71,2),"")</f>
        <v/>
      </c>
      <c r="AV159" s="903" t="str">
        <f>IF(AND(AV71&gt;0,ISNUMBER(AV155)),ROUND(AU64*AV71*AV155,2)+ROUND(AX142*(AV71/SUM(AV71:AX71)),2)-ROUND(AX138*AV71,2),"")</f>
        <v/>
      </c>
      <c r="AW159" s="903" t="str">
        <f>IF(AND(AW71&gt;0,ISNUMBER(AW155)),ROUND(AU64*AW71*AW155,2)+ROUND(AX142*(AW71/SUM(AV71:AX71)),2)-ROUND(AX138*AW71,2),"")</f>
        <v/>
      </c>
      <c r="AX159" s="903" t="str">
        <f>IF(AND(AX71&gt;0,ISNUMBER(AX155)),ROUND(AU64*AX71*AX155,2)+ROUND(AX142*(AX71/SUM(AV71:AX71)),2)-ROUND(AX138*AX71,2),"")</f>
        <v/>
      </c>
      <c r="AY159" s="475" t="str">
        <f t="shared" ref="AY159" si="5610">IF(AY$2=5,SUM(AU159:AX159),"")</f>
        <v/>
      </c>
      <c r="AZ159" s="959"/>
      <c r="BA159" s="903" t="str">
        <f>IF(AND(BA71&gt;0,ISNUMBER(BA155)),ROUND(BA64*BA71*BA155,2)+ROUND(BD141,2)-ROUND(BD138*BA71,2),"")</f>
        <v/>
      </c>
      <c r="BB159" s="903" t="str">
        <f>IF(AND(BB71&gt;0,ISNUMBER(BB155)),ROUND(BA64*BB71*BB155,2)+ROUND(BD142*(BB71/SUM(BB71:BD71)),2)-ROUND(BD138*BB71,2),"")</f>
        <v/>
      </c>
      <c r="BC159" s="903" t="str">
        <f>IF(AND(BC71&gt;0,ISNUMBER(BC155)),ROUND(BA64*BC71*BC155,2)+ROUND(BD142*(BC71/SUM(BB71:BD71)),2)-ROUND(BD138*BC71,2),"")</f>
        <v/>
      </c>
      <c r="BD159" s="903" t="str">
        <f>IF(AND(BD71&gt;0,ISNUMBER(BD155)),ROUND(BA64*BD71*BD155,2)+ROUND(BD142*(BD71/SUM(BB71:BD71)),2)-ROUND(BD138*BD71,2),"")</f>
        <v/>
      </c>
      <c r="BE159" s="475" t="str">
        <f t="shared" ref="BE159" si="5611">IF(BE$2=5,SUM(BA159:BD159),"")</f>
        <v/>
      </c>
      <c r="BF159" s="959"/>
      <c r="BG159" s="903" t="str">
        <f>IF(AND(BG71&gt;0,ISNUMBER(BG155)),ROUND(BG64*BG71*BG155,2)+ROUND(BJ141,2)-ROUND(BJ138*BG71,2),"")</f>
        <v/>
      </c>
      <c r="BH159" s="903" t="str">
        <f>IF(AND(BH71&gt;0,ISNUMBER(BH155)),ROUND(BG64*BH71*BH155,2)+ROUND(BJ142*(BH71/SUM(BH71:BJ71)),2)-ROUND(BJ138*BH71,2),"")</f>
        <v/>
      </c>
      <c r="BI159" s="903" t="str">
        <f>IF(AND(BI71&gt;0,ISNUMBER(BI155)),ROUND(BG64*BI71*BI155,2)+ROUND(BJ142*(BI71/SUM(BH71:BJ71)),2)-ROUND(BJ138*BI71,2),"")</f>
        <v/>
      </c>
      <c r="BJ159" s="903" t="str">
        <f>IF(AND(BJ71&gt;0,ISNUMBER(BJ155)),ROUND(BG64*BJ71*BJ155,2)+ROUND(BJ142*(BJ71/SUM(BH71:BJ71)),2)-ROUND(BJ138*BJ71,2),"")</f>
        <v/>
      </c>
      <c r="BK159" s="475" t="str">
        <f t="shared" ref="BK159" si="5612">IF(BK$2=5,SUM(BG159:BJ159),"")</f>
        <v/>
      </c>
      <c r="BL159" s="959"/>
      <c r="BM159" s="903" t="str">
        <f>IF(AND(BM71&gt;0,ISNUMBER(BM155)),ROUND(BM64*BM71*BM155,2)+ROUND(BP141,2)-ROUND(BP138*BM71,2),"")</f>
        <v/>
      </c>
      <c r="BN159" s="903" t="str">
        <f>IF(AND(BN71&gt;0,ISNUMBER(BN155)),ROUND(BM64*BN71*BN155,2)+ROUND(BP142*(BN71/SUM(BN71:BP71)),2)-ROUND(BP138*BN71,2),"")</f>
        <v/>
      </c>
      <c r="BO159" s="903" t="str">
        <f>IF(AND(BO71&gt;0,ISNUMBER(BO155)),ROUND(BM64*BO71*BO155,2)+ROUND(BP142*(BO71/SUM(BN71:BP71)),2)-ROUND(BP138*BO71,2),"")</f>
        <v/>
      </c>
      <c r="BP159" s="903" t="str">
        <f>IF(AND(BP71&gt;0,ISNUMBER(BP155)),ROUND(BM64*BP71*BP155,2)+ROUND(BP142*(BP71/SUM(BN71:BP71)),2)-ROUND(BP138*BP71,2),"")</f>
        <v/>
      </c>
      <c r="BQ159" s="475" t="str">
        <f t="shared" ref="BQ159" si="5613">IF(BQ$2=5,SUM(BM159:BP159),"")</f>
        <v/>
      </c>
      <c r="BR159" s="959"/>
      <c r="BS159" s="903" t="str">
        <f>IF(AND(BS71&gt;0,ISNUMBER(BS155)),ROUND(BS64*BS71*BS155,2)+ROUND(BV141,2)-ROUND(BV138*BS71,2),"")</f>
        <v/>
      </c>
      <c r="BT159" s="903" t="str">
        <f>IF(AND(BT71&gt;0,ISNUMBER(BT155)),ROUND(BS64*BT71*BT155,2)+ROUND(BV142*(BT71/SUM(BT71:BV71)),2)-ROUND(BV138*BT71,2),"")</f>
        <v/>
      </c>
      <c r="BU159" s="903" t="str">
        <f>IF(AND(BU71&gt;0,ISNUMBER(BU155)),ROUND(BS64*BU71*BU155,2)+ROUND(BV142*(BU71/SUM(BT71:BV71)),2)-ROUND(BV138*BU71,2),"")</f>
        <v/>
      </c>
      <c r="BV159" s="903" t="str">
        <f>IF(AND(BV71&gt;0,ISNUMBER(BV155)),ROUND(BS64*BV71*BV155,2)+ROUND(BV142*(BV71/SUM(BT71:BV71)),2)-ROUND(BV138*BV71,2),"")</f>
        <v/>
      </c>
      <c r="BW159" s="475" t="str">
        <f t="shared" ref="BW159" si="5614">IF(BW$2=5,SUM(BS159:BV159),"")</f>
        <v/>
      </c>
      <c r="BX159" s="959"/>
      <c r="BY159" s="903" t="str">
        <f>IF(AND(BY71&gt;0,ISNUMBER(BY155)),ROUND(BY64*BY71*BY155,2)+ROUND(CB141,2)-ROUND(CB138*BY71,2),"")</f>
        <v/>
      </c>
      <c r="BZ159" s="903" t="str">
        <f>IF(AND(BZ71&gt;0,ISNUMBER(BZ155)),ROUND(BY64*BZ71*BZ155,2)+ROUND(CB142*(BZ71/SUM(BZ71:CB71)),2)-ROUND(CB138*BZ71,2),"")</f>
        <v/>
      </c>
      <c r="CA159" s="903" t="str">
        <f>IF(AND(CA71&gt;0,ISNUMBER(CA155)),ROUND(BY64*CA71*CA155,2)+ROUND(CB142*(CA71/SUM(BZ71:CB71)),2)-ROUND(CB138*CA71,2),"")</f>
        <v/>
      </c>
      <c r="CB159" s="903" t="str">
        <f>IF(AND(CB71&gt;0,ISNUMBER(CB155)),ROUND(BY64*CB71*CB155,2)+ROUND(CB142*(CB71/SUM(BZ71:CB71)),2)-ROUND(CB138*CB71,2),"")</f>
        <v/>
      </c>
      <c r="CC159" s="475" t="str">
        <f t="shared" ref="CC159" si="5615">IF(CC$2=5,SUM(BY159:CB159),"")</f>
        <v/>
      </c>
      <c r="CD159" s="959"/>
      <c r="CE159" s="903" t="str">
        <f>IF(AND(CE71&gt;0,ISNUMBER(CE155)),ROUND(CE64*CE71*CE155,2)+ROUND(CH141,2)-ROUND(CH138*CE71,2),"")</f>
        <v/>
      </c>
      <c r="CF159" s="903" t="str">
        <f>IF(AND(CF71&gt;0,ISNUMBER(CF155)),ROUND(CE64*CF71*CF155,2)+ROUND(CH142*(CF71/SUM(CF71:CH71)),2)-ROUND(CH138*CF71,2),"")</f>
        <v/>
      </c>
      <c r="CG159" s="903" t="str">
        <f>IF(AND(CG71&gt;0,ISNUMBER(CG155)),ROUND(CE64*CG71*CG155,2)+ROUND(CH142*(CG71/SUM(CF71:CH71)),2)-ROUND(CH138*CG71,2),"")</f>
        <v/>
      </c>
      <c r="CH159" s="903" t="str">
        <f>IF(AND(CH71&gt;0,ISNUMBER(CH155)),ROUND(CE64*CH71*CH155,2)+ROUND(CH142*(CH71/SUM(CF71:CH71)),2)-ROUND(CH138*CH71,2),"")</f>
        <v/>
      </c>
      <c r="CI159" s="475" t="str">
        <f t="shared" ref="CI159" si="5616">IF(CI$2=5,SUM(CE159:CH159),"")</f>
        <v/>
      </c>
      <c r="CJ159" s="959"/>
      <c r="CK159" s="903" t="str">
        <f>IF(AND(CK71&gt;0,ISNUMBER(CK155)),ROUND(CK64*CK71*CK155,2)+ROUND(CN141,2)-ROUND(CN138*CK71,2),"")</f>
        <v/>
      </c>
      <c r="CL159" s="903" t="str">
        <f>IF(AND(CL71&gt;0,ISNUMBER(CL155)),ROUND(CK64*CL71*CL155,2)+ROUND(CN142*(CL71/SUM(CL71:CN71)),2)-ROUND(CN138*CL71,2),"")</f>
        <v/>
      </c>
      <c r="CM159" s="903" t="str">
        <f>IF(AND(CM71&gt;0,ISNUMBER(CM155)),ROUND(CK64*CM71*CM155,2)+ROUND(CN142*(CM71/SUM(CL71:CN71)),2)-ROUND(CN138*CM71,2),"")</f>
        <v/>
      </c>
      <c r="CN159" s="903" t="str">
        <f>IF(AND(CN71&gt;0,ISNUMBER(CN155)),ROUND(CK64*CN71*CN155,2)+ROUND(CN142*(CN71/SUM(CL71:CN71)),2)-ROUND(CN138*CN71,2),"")</f>
        <v/>
      </c>
      <c r="CO159" s="475" t="str">
        <f t="shared" ref="CO159" si="5617">IF(CO$2=5,SUM(CK159:CN159),"")</f>
        <v/>
      </c>
      <c r="CP159" s="959"/>
      <c r="CQ159" s="903" t="str">
        <f>IF(AND(CQ71&gt;0,ISNUMBER(CQ155)),ROUND(CQ64*CQ71*CQ155,2)+ROUND(CT141,2)-ROUND(CT138*CQ71,2),"")</f>
        <v/>
      </c>
      <c r="CR159" s="903" t="str">
        <f>IF(AND(CR71&gt;0,ISNUMBER(CR155)),ROUND(CQ64*CR71*CR155,2)+ROUND(CT142*(CR71/SUM(CR71:CT71)),2)-ROUND(CT138*CR71,2),"")</f>
        <v/>
      </c>
      <c r="CS159" s="903" t="str">
        <f>IF(AND(CS71&gt;0,ISNUMBER(CS155)),ROUND(CQ64*CS71*CS155,2)+ROUND(CT142*(CS71/SUM(CR71:CT71)),2)-ROUND(CT138*CS71,2),"")</f>
        <v/>
      </c>
      <c r="CT159" s="903" t="str">
        <f>IF(AND(CT71&gt;0,ISNUMBER(CT155)),ROUND(CQ64*CT71*CT155,2)+ROUND(CT142*(CT71/SUM(CR71:CT71)),2)-ROUND(CT138*CT71,2),"")</f>
        <v/>
      </c>
      <c r="CU159" s="475" t="str">
        <f t="shared" ref="CU159" si="5618">IF(CU$2=5,SUM(CQ159:CT159),"")</f>
        <v/>
      </c>
      <c r="CV159" s="959"/>
      <c r="CW159" s="903" t="str">
        <f>IF(AND(CW71&gt;0,ISNUMBER(CW155)),ROUND(CW64*CW71*CW155,2)+ROUND(CZ141,2)-ROUND(CZ138*CW71,2),"")</f>
        <v/>
      </c>
      <c r="CX159" s="903" t="str">
        <f>IF(AND(CX71&gt;0,ISNUMBER(CX155)),ROUND(CW64*CX71*CX155,2)+ROUND(CZ142*(CX71/SUM(CX71:CZ71)),2)-ROUND(CZ138*CX71,2),"")</f>
        <v/>
      </c>
      <c r="CY159" s="903" t="str">
        <f>IF(AND(CY71&gt;0,ISNUMBER(CY155)),ROUND(CW64*CY71*CY155,2)+ROUND(CZ142*(CY71/SUM(CX71:CZ71)),2)-ROUND(CZ138*CY71,2),"")</f>
        <v/>
      </c>
      <c r="CZ159" s="903" t="str">
        <f>IF(AND(CZ71&gt;0,ISNUMBER(CZ155)),ROUND(CW64*CZ71*CZ155,2)+ROUND(CZ142*(CZ71/SUM(CX71:CZ71)),2)-ROUND(CZ138*CZ71,2),"")</f>
        <v/>
      </c>
      <c r="DA159" s="475" t="str">
        <f t="shared" ref="DA159" si="5619">IF(DA$2=5,SUM(CW159:CZ159),"")</f>
        <v/>
      </c>
      <c r="DB159" s="959"/>
      <c r="DC159" s="903" t="str">
        <f>IF(AND(DC71&gt;0,ISNUMBER(DC155)),ROUND(DC64*DC71*DC155,2)+ROUND(DF141,2)-ROUND(DF138*DC71,2),"")</f>
        <v/>
      </c>
      <c r="DD159" s="903" t="str">
        <f>IF(AND(DD71&gt;0,ISNUMBER(DD155)),ROUND(DC64*DD71*DD155,2)+ROUND(DF142*(DD71/SUM(DD71:DF71)),2)-ROUND(DF138*DD71,2),"")</f>
        <v/>
      </c>
      <c r="DE159" s="903" t="str">
        <f>IF(AND(DE71&gt;0,ISNUMBER(DE155)),ROUND(DC64*DE71*DE155,2)+ROUND(DF142*(DE71/SUM(DD71:DF71)),2)-ROUND(DF138*DE71,2),"")</f>
        <v/>
      </c>
      <c r="DF159" s="903" t="str">
        <f>IF(AND(DF71&gt;0,ISNUMBER(DF155)),ROUND(DC64*DF71*DF155,2)+ROUND(DF142*(DF71/SUM(DD71:DF71)),2)-ROUND(DF138*DF71,2),"")</f>
        <v/>
      </c>
      <c r="DG159" s="475" t="str">
        <f t="shared" ref="DG159" si="5620">IF(DG$2=5,SUM(DC159:DF159),"")</f>
        <v/>
      </c>
      <c r="DH159" s="959"/>
      <c r="DI159" s="903" t="str">
        <f>IF(AND(DI71&gt;0,ISNUMBER(DI155)),ROUND(DI64*DI71*DI155,2)+ROUND(DL141,2)-ROUND(DL138*DI71,2),"")</f>
        <v/>
      </c>
      <c r="DJ159" s="903" t="str">
        <f>IF(AND(DJ71&gt;0,ISNUMBER(DJ155)),ROUND(DI64*DJ71*DJ155,2)+ROUND(DL142*(DJ71/SUM(DJ71:DL71)),2)-ROUND(DL138*DJ71,2),"")</f>
        <v/>
      </c>
      <c r="DK159" s="903" t="str">
        <f>IF(AND(DK71&gt;0,ISNUMBER(DK155)),ROUND(DI64*DK71*DK155,2)+ROUND(DL142*(DK71/SUM(DJ71:DL71)),2)-ROUND(DL138*DK71,2),"")</f>
        <v/>
      </c>
      <c r="DL159" s="903" t="str">
        <f>IF(AND(DL71&gt;0,ISNUMBER(DL155)),ROUND(DI64*DL71*DL155,2)+ROUND(DL142*(DL71/SUM(DJ71:DL71)),2)-ROUND(DL138*DL71,2),"")</f>
        <v/>
      </c>
      <c r="DM159" s="475" t="str">
        <f t="shared" ref="DM159" si="5621">IF(DM$2=5,SUM(DI159:DL159),"")</f>
        <v/>
      </c>
      <c r="DN159" s="959"/>
      <c r="DO159" s="903" t="str">
        <f>IF(AND(DO71&gt;0,ISNUMBER(DO155)),ROUND(DO64*DO71*DO155,2)+ROUND(DR141,2)-ROUND(DR138*DO71,2),"")</f>
        <v/>
      </c>
      <c r="DP159" s="903" t="str">
        <f>IF(AND(DP71&gt;0,ISNUMBER(DP155)),ROUND(DO64*DP71*DP155,2)+ROUND(DR142*(DP71/SUM(DP71:DR71)),2)-ROUND(DR138*DP71,2),"")</f>
        <v/>
      </c>
      <c r="DQ159" s="903" t="str">
        <f>IF(AND(DQ71&gt;0,ISNUMBER(DQ155)),ROUND(DO64*DQ71*DQ155,2)+ROUND(DR142*(DQ71/SUM(DP71:DR71)),2)-ROUND(DR138*DQ71,2),"")</f>
        <v/>
      </c>
      <c r="DR159" s="903" t="str">
        <f>IF(AND(DR71&gt;0,ISNUMBER(DR155)),ROUND(DO64*DR71*DR155,2)+ROUND(DR142*(DR71/SUM(DP71:DR71)),2)-ROUND(DR138*DR71,2),"")</f>
        <v/>
      </c>
      <c r="DS159" s="475" t="str">
        <f t="shared" ref="DS159" si="5622">IF(DS$2=5,SUM(DO159:DR159),"")</f>
        <v/>
      </c>
      <c r="DT159" s="959"/>
      <c r="DU159" s="903" t="str">
        <f>IF(AND(DU71&gt;0,ISNUMBER(DU155)),ROUND(DU64*DU71*DU155,2)+ROUND(DX141,2)-ROUND(DX138*DU71,2),"")</f>
        <v/>
      </c>
      <c r="DV159" s="903" t="str">
        <f>IF(AND(DV71&gt;0,ISNUMBER(DV155)),ROUND(DU64*DV71*DV155,2)+ROUND(DX142*(DV71/SUM(DV71:DX71)),2)-ROUND(DX138*DV71,2),"")</f>
        <v/>
      </c>
      <c r="DW159" s="903" t="str">
        <f>IF(AND(DW71&gt;0,ISNUMBER(DW155)),ROUND(DU64*DW71*DW155,2)+ROUND(DX142*(DW71/SUM(DV71:DX71)),2)-ROUND(DX138*DW71,2),"")</f>
        <v/>
      </c>
      <c r="DX159" s="903" t="str">
        <f>IF(AND(DX71&gt;0,ISNUMBER(DX155)),ROUND(DU64*DX71*DX155,2)+ROUND(DX142*(DX71/SUM(DV71:DX71)),2)-ROUND(DX138*DX71,2),"")</f>
        <v/>
      </c>
      <c r="DY159" s="475" t="str">
        <f t="shared" ref="DY159" si="5623">IF(DY$2=5,SUM(DU159:DX159),"")</f>
        <v/>
      </c>
      <c r="DZ159" s="959"/>
      <c r="EA159" s="903" t="str">
        <f>IF(AND(EA71&gt;0,ISNUMBER(EA155)),ROUND(EA64*EA71*EA155,2)+ROUND(ED141,2)-ROUND(ED138*EA71,2),"")</f>
        <v/>
      </c>
      <c r="EB159" s="903" t="str">
        <f>IF(AND(EB71&gt;0,ISNUMBER(EB155)),ROUND(EA64*EB71*EB155,2)+ROUND(ED142*(EB71/SUM(EB71:ED71)),2)-ROUND(ED138*EB71,2),"")</f>
        <v/>
      </c>
      <c r="EC159" s="903" t="str">
        <f>IF(AND(EC71&gt;0,ISNUMBER(EC155)),ROUND(EA64*EC71*EC155,2)+ROUND(ED142*(EC71/SUM(EB71:ED71)),2)-ROUND(ED138*EC71,2),"")</f>
        <v/>
      </c>
      <c r="ED159" s="903" t="str">
        <f>IF(AND(ED71&gt;0,ISNUMBER(ED155)),ROUND(EA64*ED71*ED155,2)+ROUND(ED142*(ED71/SUM(EB71:ED71)),2)-ROUND(ED138*ED71,2),"")</f>
        <v/>
      </c>
      <c r="EE159" s="475" t="str">
        <f t="shared" ref="EE159" si="5624">IF(EE$2=5,SUM(EA159:ED159),"")</f>
        <v/>
      </c>
      <c r="EF159" s="959"/>
      <c r="EG159" s="903" t="str">
        <f>IF(AND(EG71&gt;0,ISNUMBER(EG155)),ROUND(EG64*EG71*EG155,2)+ROUND(EJ141,2)-ROUND(EJ138*EG71,2),"")</f>
        <v/>
      </c>
      <c r="EH159" s="903" t="str">
        <f>IF(AND(EH71&gt;0,ISNUMBER(EH155)),ROUND(EG64*EH71*EH155,2)+ROUND(EJ142*(EH71/SUM(EH71:EJ71)),2)-ROUND(EJ138*EH71,2),"")</f>
        <v/>
      </c>
      <c r="EI159" s="903" t="str">
        <f>IF(AND(EI71&gt;0,ISNUMBER(EI155)),ROUND(EG64*EI71*EI155,2)+ROUND(EJ142*(EI71/SUM(EH71:EJ71)),2)-ROUND(EJ138*EI71,2),"")</f>
        <v/>
      </c>
      <c r="EJ159" s="903" t="str">
        <f>IF(AND(EJ71&gt;0,ISNUMBER(EJ155)),ROUND(EG64*EJ71*EJ155,2)+ROUND(EJ142*(EJ71/SUM(EH71:EJ71)),2)-ROUND(EJ138*EJ71,2),"")</f>
        <v/>
      </c>
      <c r="EK159" s="475" t="str">
        <f t="shared" ref="EK159" si="5625">IF(EK$2=5,SUM(EG159:EJ159),"")</f>
        <v/>
      </c>
      <c r="EL159" s="959"/>
      <c r="EM159" s="903" t="str">
        <f>IF(AND(EM71&gt;0,ISNUMBER(EM155)),ROUND(EM64*EM71*EM155,2)+ROUND(EP141,2)-ROUND(EP138*EM71,2),"")</f>
        <v/>
      </c>
      <c r="EN159" s="903" t="str">
        <f>IF(AND(EN71&gt;0,ISNUMBER(EN155)),ROUND(EM64*EN71*EN155,2)+ROUND(EP142*(EN71/SUM(EN71:EP71)),2)-ROUND(EP138*EN71,2),"")</f>
        <v/>
      </c>
      <c r="EO159" s="903" t="str">
        <f>IF(AND(EO71&gt;0,ISNUMBER(EO155)),ROUND(EM64*EO71*EO155,2)+ROUND(EP142*(EO71/SUM(EN71:EP71)),2)-ROUND(EP138*EO71,2),"")</f>
        <v/>
      </c>
      <c r="EP159" s="903" t="str">
        <f>IF(AND(EP71&gt;0,ISNUMBER(EP155)),ROUND(EM64*EP71*EP155,2)+ROUND(EP142*(EP71/SUM(EN71:EP71)),2)-ROUND(EP138*EP71,2),"")</f>
        <v/>
      </c>
      <c r="EQ159" s="475" t="str">
        <f t="shared" ref="EQ159" si="5626">IF(EQ$2=5,SUM(EM159:EP159),"")</f>
        <v/>
      </c>
      <c r="ER159" s="959"/>
      <c r="ES159" s="903" t="str">
        <f>IF(AND(ES71&gt;0,ISNUMBER(ES155)),ROUND(ES64*ES71*ES155,2)+ROUND(EV141,2)-ROUND(EV138*ES71,2),"")</f>
        <v/>
      </c>
      <c r="ET159" s="903" t="str">
        <f>IF(AND(ET71&gt;0,ISNUMBER(ET155)),ROUND(ES64*ET71*ET155,2)+ROUND(EV142*(ET71/SUM(ET71:EV71)),2)-ROUND(EV138*ET71,2),"")</f>
        <v/>
      </c>
      <c r="EU159" s="903" t="str">
        <f>IF(AND(EU71&gt;0,ISNUMBER(EU155)),ROUND(ES64*EU71*EU155,2)+ROUND(EV142*(EU71/SUM(ET71:EV71)),2)-ROUND(EV138*EU71,2),"")</f>
        <v/>
      </c>
      <c r="EV159" s="903" t="str">
        <f>IF(AND(EV71&gt;0,ISNUMBER(EV155)),ROUND(ES64*EV71*EV155,2)+ROUND(EV142*(EV71/SUM(ET71:EV71)),2)-ROUND(EV138*EV71,2),"")</f>
        <v/>
      </c>
      <c r="EW159" s="475" t="str">
        <f t="shared" ref="EW159" si="5627">IF(EW$2=5,SUM(ES159:EV159),"")</f>
        <v/>
      </c>
      <c r="EX159" s="959"/>
      <c r="EY159" s="903" t="str">
        <f>IF(AND(EY71&gt;0,ISNUMBER(EY155)),ROUND(EY64*EY71*EY155,2)+ROUND(FB141,2)-ROUND(FB138*EY71,2),"")</f>
        <v/>
      </c>
      <c r="EZ159" s="903" t="str">
        <f>IF(AND(EZ71&gt;0,ISNUMBER(EZ155)),ROUND(EY64*EZ71*EZ155,2)+ROUND(FB142*(EZ71/SUM(EZ71:FB71)),2)-ROUND(FB138*EZ71,2),"")</f>
        <v/>
      </c>
      <c r="FA159" s="903" t="str">
        <f>IF(AND(FA71&gt;0,ISNUMBER(FA155)),ROUND(EY64*FA71*FA155,2)+ROUND(FB142*(FA71/SUM(EZ71:FB71)),2)-ROUND(FB138*FA71,2),"")</f>
        <v/>
      </c>
      <c r="FB159" s="903" t="str">
        <f>IF(AND(FB71&gt;0,ISNUMBER(FB155)),ROUND(EY64*FB71*FB155,2)+ROUND(FB142*(FB71/SUM(EZ71:FB71)),2)-ROUND(FB138*FB71,2),"")</f>
        <v/>
      </c>
      <c r="FC159" s="475" t="str">
        <f t="shared" ref="FC159" si="5628">IF(FC$2=5,SUM(EY159:FB159),"")</f>
        <v/>
      </c>
      <c r="FD159" s="959"/>
      <c r="FE159" s="903" t="str">
        <f>IF(AND(FE71&gt;0,ISNUMBER(FE155)),ROUND(FE64*FE71*FE155,2)+ROUND(FH141,2)-ROUND(FH138*FE71,2),"")</f>
        <v/>
      </c>
      <c r="FF159" s="903" t="str">
        <f>IF(AND(FF71&gt;0,ISNUMBER(FF155)),ROUND(FE64*FF71*FF155,2)+ROUND(FH142*(FF71/SUM(FF71:FH71)),2)-ROUND(FH138*FF71,2),"")</f>
        <v/>
      </c>
      <c r="FG159" s="903" t="str">
        <f>IF(AND(FG71&gt;0,ISNUMBER(FG155)),ROUND(FE64*FG71*FG155,2)+ROUND(FH142*(FG71/SUM(FF71:FH71)),2)-ROUND(FH138*FG71,2),"")</f>
        <v/>
      </c>
      <c r="FH159" s="903" t="str">
        <f>IF(AND(FH71&gt;0,ISNUMBER(FH155)),ROUND(FE64*FH71*FH155,2)+ROUND(FH142*(FH71/SUM(FF71:FH71)),2)-ROUND(FH138*FH71,2),"")</f>
        <v/>
      </c>
      <c r="FI159" s="475" t="str">
        <f t="shared" ref="FI159" si="5629">IF(FI$2=5,SUM(FE159:FH159),"")</f>
        <v/>
      </c>
      <c r="FJ159" s="959"/>
      <c r="FK159" s="903" t="str">
        <f>IF(AND(FK71&gt;0,ISNUMBER(FK155)),ROUND(FK64*FK71*FK155,2)+ROUND(FN141,2)-ROUND(FN138*FK71,2),"")</f>
        <v/>
      </c>
      <c r="FL159" s="903" t="str">
        <f>IF(AND(FL71&gt;0,ISNUMBER(FL155)),ROUND(FK64*FL71*FL155,2)+ROUND(FN142*(FL71/SUM(FL71:FN71)),2)-ROUND(FN138*FL71,2),"")</f>
        <v/>
      </c>
      <c r="FM159" s="903" t="str">
        <f>IF(AND(FM71&gt;0,ISNUMBER(FM155)),ROUND(FK64*FM71*FM155,2)+ROUND(FN142*(FM71/SUM(FL71:FN71)),2)-ROUND(FN138*FM71,2),"")</f>
        <v/>
      </c>
      <c r="FN159" s="903" t="str">
        <f>IF(AND(FN71&gt;0,ISNUMBER(FN155)),ROUND(FK64*FN71*FN155,2)+ROUND(FN142*(FN71/SUM(FL71:FN71)),2)-ROUND(FN138*FN71,2),"")</f>
        <v/>
      </c>
      <c r="FO159" s="475" t="str">
        <f t="shared" ref="FO159" si="5630">IF(FO$2=5,SUM(FK159:FN159),"")</f>
        <v/>
      </c>
      <c r="FP159" s="959"/>
      <c r="FQ159" s="903" t="str">
        <f>IF(AND(FQ71&gt;0,ISNUMBER(FQ155)),ROUND(FQ64*FQ71*FQ155,2)+ROUND(FT141,2)-ROUND(FT138*FQ71,2),"")</f>
        <v/>
      </c>
      <c r="FR159" s="903" t="str">
        <f>IF(AND(FR71&gt;0,ISNUMBER(FR155)),ROUND(FQ64*FR71*FR155,2)+ROUND(FT142*(FR71/SUM(FR71:FT71)),2)-ROUND(FT138*FR71,2),"")</f>
        <v/>
      </c>
      <c r="FS159" s="903" t="str">
        <f>IF(AND(FS71&gt;0,ISNUMBER(FS155)),ROUND(FQ64*FS71*FS155,2)+ROUND(FT142*(FS71/SUM(FR71:FT71)),2)-ROUND(FT138*FS71,2),"")</f>
        <v/>
      </c>
      <c r="FT159" s="903" t="str">
        <f>IF(AND(FT71&gt;0,ISNUMBER(FT155)),ROUND(FQ64*FT71*FT155,2)+ROUND(FT142*(FT71/SUM(FR71:FT71)),2)-ROUND(FT138*FT71,2),"")</f>
        <v/>
      </c>
      <c r="FU159" s="475" t="str">
        <f t="shared" ref="FU159" si="5631">IF(FU$2=5,SUM(FQ159:FT159),"")</f>
        <v/>
      </c>
      <c r="FV159" s="959"/>
      <c r="FW159" s="903" t="str">
        <f>IF(AND(FW71&gt;0,ISNUMBER(FW155)),ROUND(FW64*FW71*FW155,2)+ROUND(FZ141,2)-ROUND(FZ138*FW71,2),"")</f>
        <v/>
      </c>
      <c r="FX159" s="903" t="str">
        <f>IF(AND(FX71&gt;0,ISNUMBER(FX155)),ROUND(FW64*FX71*FX155,2)+ROUND(FZ142*(FX71/SUM(FX71:FZ71)),2)-ROUND(FZ138*FX71,2),"")</f>
        <v/>
      </c>
      <c r="FY159" s="903" t="str">
        <f>IF(AND(FY71&gt;0,ISNUMBER(FY155)),ROUND(FW64*FY71*FY155,2)+ROUND(FZ142*(FY71/SUM(FX71:FZ71)),2)-ROUND(FZ138*FY71,2),"")</f>
        <v/>
      </c>
      <c r="FZ159" s="903" t="str">
        <f>IF(AND(FZ71&gt;0,ISNUMBER(FZ155)),ROUND(FW64*FZ71*FZ155,2)+ROUND(FZ142*(FZ71/SUM(FX71:FZ71)),2)-ROUND(FZ138*FZ71,2),"")</f>
        <v/>
      </c>
      <c r="GA159" s="475" t="str">
        <f t="shared" ref="GA159" si="5632">IF(GA$2=5,SUM(FW159:FZ159),"")</f>
        <v/>
      </c>
      <c r="GB159" s="959"/>
      <c r="GC159" s="903" t="str">
        <f>IF(AND(GC71&gt;0,ISNUMBER(GC155)),ROUND(GC64*GC71*GC155,2)+ROUND(GF141,2)-ROUND(GF138*GC71,2),"")</f>
        <v/>
      </c>
      <c r="GD159" s="903" t="str">
        <f>IF(AND(GD71&gt;0,ISNUMBER(GD155)),ROUND(GC64*GD71*GD155,2)+ROUND(GF142*(GD71/SUM(GD71:GF71)),2)-ROUND(GF138*GD71,2),"")</f>
        <v/>
      </c>
      <c r="GE159" s="903" t="str">
        <f>IF(AND(GE71&gt;0,ISNUMBER(GE155)),ROUND(GC64*GE71*GE155,2)+ROUND(GF142*(GE71/SUM(GD71:GF71)),2)-ROUND(GF138*GE71,2),"")</f>
        <v/>
      </c>
      <c r="GF159" s="903" t="str">
        <f>IF(AND(GF71&gt;0,ISNUMBER(GF155)),ROUND(GC64*GF71*GF155,2)+ROUND(GF142*(GF71/SUM(GD71:GF71)),2)-ROUND(GF138*GF71,2),"")</f>
        <v/>
      </c>
      <c r="GG159" s="475" t="str">
        <f t="shared" ref="GG159" si="5633">IF(GG$2=5,SUM(GC159:GF159),"")</f>
        <v/>
      </c>
      <c r="GH159" s="959"/>
      <c r="GI159" s="903" t="str">
        <f>IF(AND(GI71&gt;0,ISNUMBER(GI155)),ROUND(GI64*GI71*GI155,2)+ROUND(GL141,2)-ROUND(GL138*GI71,2),"")</f>
        <v/>
      </c>
      <c r="GJ159" s="903" t="str">
        <f>IF(AND(GJ71&gt;0,ISNUMBER(GJ155)),ROUND(GI64*GJ71*GJ155,2)+ROUND(GL142*(GJ71/SUM(GJ71:GL71)),2)-ROUND(GL138*GJ71,2),"")</f>
        <v/>
      </c>
      <c r="GK159" s="903" t="str">
        <f>IF(AND(GK71&gt;0,ISNUMBER(GK155)),ROUND(GI64*GK71*GK155,2)+ROUND(GL142*(GK71/SUM(GJ71:GL71)),2)-ROUND(GL138*GK71,2),"")</f>
        <v/>
      </c>
      <c r="GL159" s="903" t="str">
        <f>IF(AND(GL71&gt;0,ISNUMBER(GL155)),ROUND(GI64*GL71*GL155,2)+ROUND(GL142*(GL71/SUM(GJ71:GL71)),2)-ROUND(GL138*GL71,2),"")</f>
        <v/>
      </c>
      <c r="GM159" s="475" t="str">
        <f t="shared" ref="GM159" si="5634">IF(GM$2=5,SUM(GI159:GL159),"")</f>
        <v/>
      </c>
      <c r="GN159" s="959"/>
      <c r="GO159" s="903" t="str">
        <f>IF(AND(GO71&gt;0,ISNUMBER(GO155)),ROUND(GO64*GO71*GO155,2)+ROUND(GR141,2)-ROUND(GR138*GO71,2),"")</f>
        <v/>
      </c>
      <c r="GP159" s="903" t="str">
        <f>IF(AND(GP71&gt;0,ISNUMBER(GP155)),ROUND(GO64*GP71*GP155,2)+ROUND(GR142*(GP71/SUM(GP71:GR71)),2)-ROUND(GR138*GP71,2),"")</f>
        <v/>
      </c>
      <c r="GQ159" s="903" t="str">
        <f>IF(AND(GQ71&gt;0,ISNUMBER(GQ155)),ROUND(GO64*GQ71*GQ155,2)+ROUND(GR142*(GQ71/SUM(GP71:GR71)),2)-ROUND(GR138*GQ71,2),"")</f>
        <v/>
      </c>
      <c r="GR159" s="903" t="str">
        <f>IF(AND(GR71&gt;0,ISNUMBER(GR155)),ROUND(GO64*GR71*GR155,2)+ROUND(GR142*(GR71/SUM(GP71:GR71)),2)-ROUND(GR138*GR71,2),"")</f>
        <v/>
      </c>
      <c r="GS159" s="475" t="str">
        <f t="shared" ref="GS159" si="5635">IF(GS$2=5,SUM(GO159:GR159),"")</f>
        <v/>
      </c>
      <c r="GT159" s="959"/>
      <c r="GU159" s="903" t="str">
        <f>IF(AND(GU71&gt;0,ISNUMBER(GU155)),ROUND(GU64*GU71*GU155,2)+ROUND(GX141,2)-ROUND(GX138*GU71,2),"")</f>
        <v/>
      </c>
      <c r="GV159" s="903" t="str">
        <f>IF(AND(GV71&gt;0,ISNUMBER(GV155)),ROUND(GU64*GV71*GV155,2)+ROUND(GX142*(GV71/SUM(GV71:GX71)),2)-ROUND(GX138*GV71,2),"")</f>
        <v/>
      </c>
      <c r="GW159" s="903" t="str">
        <f>IF(AND(GW71&gt;0,ISNUMBER(GW155)),ROUND(GU64*GW71*GW155,2)+ROUND(GX142*(GW71/SUM(GV71:GX71)),2)-ROUND(GX138*GW71,2),"")</f>
        <v/>
      </c>
      <c r="GX159" s="903" t="str">
        <f>IF(AND(GX71&gt;0,ISNUMBER(GX155)),ROUND(GU64*GX71*GX155,2)+ROUND(GX142*(GX71/SUM(GV71:GX71)),2)-ROUND(GX138*GX71,2),"")</f>
        <v/>
      </c>
      <c r="GY159" s="475" t="str">
        <f t="shared" ref="GY159" si="5636">IF(GY$2=5,SUM(GU159:GX159),"")</f>
        <v/>
      </c>
      <c r="GZ159" s="959"/>
      <c r="HA159" s="903" t="str">
        <f>IF(AND(HA71&gt;0,ISNUMBER(HA155)),ROUND(HA64*HA71*HA155,2)+ROUND(HD141,2)-ROUND(HD138*HA71,2),"")</f>
        <v/>
      </c>
      <c r="HB159" s="903" t="str">
        <f>IF(AND(HB71&gt;0,ISNUMBER(HB155)),ROUND(HA64*HB71*HB155,2)+ROUND(HD142*(HB71/SUM(HB71:HD71)),2)-ROUND(HD138*HB71,2),"")</f>
        <v/>
      </c>
      <c r="HC159" s="903" t="str">
        <f>IF(AND(HC71&gt;0,ISNUMBER(HC155)),ROUND(HA64*HC71*HC155,2)+ROUND(HD142*(HC71/SUM(HB71:HD71)),2)-ROUND(HD138*HC71,2),"")</f>
        <v/>
      </c>
      <c r="HD159" s="903" t="str">
        <f>IF(AND(HD71&gt;0,ISNUMBER(HD155)),ROUND(HA64*HD71*HD155,2)+ROUND(HD142*(HD71/SUM(HB71:HD71)),2)-ROUND(HD138*HD71,2),"")</f>
        <v/>
      </c>
      <c r="HE159" s="475" t="str">
        <f t="shared" ref="HE159" si="5637">IF(HE$2=5,SUM(HA159:HD159),"")</f>
        <v/>
      </c>
      <c r="HF159" s="959"/>
      <c r="HG159" s="903" t="str">
        <f>IF(AND(HG71&gt;0,ISNUMBER(HG155)),ROUND(HG64*HG71*HG155,2)+ROUND(HJ141,2)-ROUND(HJ138*HG71,2),"")</f>
        <v/>
      </c>
      <c r="HH159" s="903" t="str">
        <f>IF(AND(HH71&gt;0,ISNUMBER(HH155)),ROUND(HG64*HH71*HH155,2)+ROUND(HJ142*(HH71/SUM(HH71:HJ71)),2)-ROUND(HJ138*HH71,2),"")</f>
        <v/>
      </c>
      <c r="HI159" s="903" t="str">
        <f>IF(AND(HI71&gt;0,ISNUMBER(HI155)),ROUND(HG64*HI71*HI155,2)+ROUND(HJ142*(HI71/SUM(HH71:HJ71)),2)-ROUND(HJ138*HI71,2),"")</f>
        <v/>
      </c>
      <c r="HJ159" s="903" t="str">
        <f>IF(AND(HJ71&gt;0,ISNUMBER(HJ155)),ROUND(HG64*HJ71*HJ155,2)+ROUND(HJ142*(HJ71/SUM(HH71:HJ71)),2)-ROUND(HJ138*HJ71,2),"")</f>
        <v/>
      </c>
      <c r="HK159" s="475" t="str">
        <f t="shared" ref="HK159" si="5638">IF(HK$2=5,SUM(HG159:HJ159),"")</f>
        <v/>
      </c>
      <c r="HL159" s="959"/>
      <c r="HM159" s="903" t="str">
        <f>IF(AND(HM71&gt;0,ISNUMBER(HM155)),ROUND(HM64*HM71*HM155,2)+ROUND(HP141,2)-ROUND(HP138*HM71,2),"")</f>
        <v/>
      </c>
      <c r="HN159" s="903" t="str">
        <f>IF(AND(HN71&gt;0,ISNUMBER(HN155)),ROUND(HM64*HN71*HN155,2)+ROUND(HP142*(HN71/SUM(HN71:HP71)),2)-ROUND(HP138*HN71,2),"")</f>
        <v/>
      </c>
      <c r="HO159" s="903" t="str">
        <f>IF(AND(HO71&gt;0,ISNUMBER(HO155)),ROUND(HM64*HO71*HO155,2)+ROUND(HP142*(HO71/SUM(HN71:HP71)),2)-ROUND(HP138*HO71,2),"")</f>
        <v/>
      </c>
      <c r="HP159" s="903" t="str">
        <f>IF(AND(HP71&gt;0,ISNUMBER(HP155)),ROUND(HM64*HP71*HP155,2)+ROUND(HP142*(HP71/SUM(HN71:HP71)),2)-ROUND(HP138*HP71,2),"")</f>
        <v/>
      </c>
      <c r="HQ159" s="475" t="str">
        <f t="shared" ref="HQ159" si="5639">IF(HQ$2=5,SUM(HM159:HP159),"")</f>
        <v/>
      </c>
      <c r="HR159" s="959"/>
      <c r="HS159" s="903" t="str">
        <f>IF(AND(HS71&gt;0,ISNUMBER(HS155)),ROUND(HS64*HS71*HS155,2)+ROUND(HV141,2)-ROUND(HV138*HS71,2),"")</f>
        <v/>
      </c>
      <c r="HT159" s="903" t="str">
        <f>IF(AND(HT71&gt;0,ISNUMBER(HT155)),ROUND(HS64*HT71*HT155,2)+ROUND(HV142*(HT71/SUM(HT71:HV71)),2)-ROUND(HV138*HT71,2),"")</f>
        <v/>
      </c>
      <c r="HU159" s="903" t="str">
        <f>IF(AND(HU71&gt;0,ISNUMBER(HU155)),ROUND(HS64*HU71*HU155,2)+ROUND(HV142*(HU71/SUM(HT71:HV71)),2)-ROUND(HV138*HU71,2),"")</f>
        <v/>
      </c>
      <c r="HV159" s="903" t="str">
        <f>IF(AND(HV71&gt;0,ISNUMBER(HV155)),ROUND(HS64*HV71*HV155,2)+ROUND(HV142*(HV71/SUM(HT71:HV71)),2)-ROUND(HV138*HV71,2),"")</f>
        <v/>
      </c>
      <c r="HW159" s="475" t="str">
        <f t="shared" ref="HW159" si="5640">IF(HW$2=5,SUM(HS159:HV159),"")</f>
        <v/>
      </c>
      <c r="HX159" s="959"/>
      <c r="HY159" s="903" t="str">
        <f>IF(AND(HY71&gt;0,ISNUMBER(HY155)),ROUND(HY64*HY71*HY155,2)+ROUND(IB141,2)-ROUND(IB138*HY71,2),"")</f>
        <v/>
      </c>
      <c r="HZ159" s="903" t="str">
        <f>IF(AND(HZ71&gt;0,ISNUMBER(HZ155)),ROUND(HY64*HZ71*HZ155,2)+ROUND(IB142*(HZ71/SUM(HZ71:IB71)),2)-ROUND(IB138*HZ71,2),"")</f>
        <v/>
      </c>
      <c r="IA159" s="903" t="str">
        <f>IF(AND(IA71&gt;0,ISNUMBER(IA155)),ROUND(HY64*IA71*IA155,2)+ROUND(IB142*(IA71/SUM(HZ71:IB71)),2)-ROUND(IB138*IA71,2),"")</f>
        <v/>
      </c>
      <c r="IB159" s="903" t="str">
        <f>IF(AND(IB71&gt;0,ISNUMBER(IB155)),ROUND(HY64*IB71*IB155,2)+ROUND(IB142*(IB71/SUM(HZ71:IB71)),2)-ROUND(IB138*IB71,2),"")</f>
        <v/>
      </c>
      <c r="IC159" s="475" t="str">
        <f t="shared" ref="IC159" si="5641">IF(IC$2=5,SUM(HY159:IB159),"")</f>
        <v/>
      </c>
      <c r="ID159" s="959"/>
      <c r="IE159" s="903" t="str">
        <f>IF(AND(IE71&gt;0,ISNUMBER(IE155)),ROUND(IE64*IE71*IE155,2)+ROUND(IH141,2)-ROUND(IH138*IE71,2),"")</f>
        <v/>
      </c>
      <c r="IF159" s="903" t="str">
        <f>IF(AND(IF71&gt;0,ISNUMBER(IF155)),ROUND(IE64*IF71*IF155,2)+ROUND(IH142*(IF71/SUM(IF71:IH71)),2)-ROUND(IH138*IF71,2),"")</f>
        <v/>
      </c>
      <c r="IG159" s="903" t="str">
        <f>IF(AND(IG71&gt;0,ISNUMBER(IG155)),ROUND(IE64*IG71*IG155,2)+ROUND(IH142*(IG71/SUM(IF71:IH71)),2)-ROUND(IH138*IG71,2),"")</f>
        <v/>
      </c>
      <c r="IH159" s="903" t="str">
        <f>IF(AND(IH71&gt;0,ISNUMBER(IH155)),ROUND(IE64*IH71*IH155,2)+ROUND(IH142*(IH71/SUM(IF71:IH71)),2)-ROUND(IH138*IH71,2),"")</f>
        <v/>
      </c>
      <c r="II159" s="475" t="str">
        <f t="shared" ref="II159" si="5642">IF(II$2=5,SUM(IE159:IH159),"")</f>
        <v/>
      </c>
      <c r="IJ159" s="959"/>
      <c r="IK159" s="903" t="str">
        <f>IF(AND(IK71&gt;0,ISNUMBER(IK155)),ROUND(IK64*IK71*IK155,2)+ROUND(IN141,2)-ROUND(IN138*IK71,2),"")</f>
        <v/>
      </c>
      <c r="IL159" s="903" t="str">
        <f>IF(AND(IL71&gt;0,ISNUMBER(IL155)),ROUND(IK64*IL71*IL155,2)+ROUND(IN142*(IL71/SUM(IL71:IN71)),2)-ROUND(IN138*IL71,2),"")</f>
        <v/>
      </c>
      <c r="IM159" s="903" t="str">
        <f>IF(AND(IM71&gt;0,ISNUMBER(IM155)),ROUND(IK64*IM71*IM155,2)+ROUND(IN142*(IM71/SUM(IL71:IN71)),2)-ROUND(IN138*IM71,2),"")</f>
        <v/>
      </c>
      <c r="IN159" s="903" t="str">
        <f>IF(AND(IN71&gt;0,ISNUMBER(IN155)),ROUND(IK64*IN71*IN155,2)+ROUND(IN142*(IN71/SUM(IL71:IN71)),2)-ROUND(IN138*IN71,2),"")</f>
        <v/>
      </c>
      <c r="IO159" s="475" t="str">
        <f t="shared" ref="IO159" si="5643">IF(IO$2=5,SUM(IK159:IN159),"")</f>
        <v/>
      </c>
      <c r="IP159" s="959"/>
      <c r="IQ159" s="903" t="str">
        <f>IF(AND(IQ71&gt;0,ISNUMBER(IQ155)),ROUND(IQ64*IQ71*IQ155,2)+ROUND(IT141,2)-ROUND(IT138*IQ71,2),"")</f>
        <v/>
      </c>
      <c r="IR159" s="903" t="str">
        <f>IF(AND(IR71&gt;0,ISNUMBER(IR155)),ROUND(IQ64*IR71*IR155,2)+ROUND(IT142*(IR71/SUM(IR71:IT71)),2)-ROUND(IT138*IR71,2),"")</f>
        <v/>
      </c>
      <c r="IS159" s="903" t="str">
        <f>IF(AND(IS71&gt;0,ISNUMBER(IS155)),ROUND(IQ64*IS71*IS155,2)+ROUND(IT142*(IS71/SUM(IR71:IT71)),2)-ROUND(IT138*IS71,2),"")</f>
        <v/>
      </c>
      <c r="IT159" s="903" t="str">
        <f>IF(AND(IT71&gt;0,ISNUMBER(IT155)),ROUND(IQ64*IT71*IT155,2)+ROUND(IT142*(IT71/SUM(IR71:IT71)),2)-ROUND(IT138*IT71,2),"")</f>
        <v/>
      </c>
      <c r="IU159" s="475" t="str">
        <f t="shared" ref="IU159" si="5644">IF(IU$2=5,SUM(IQ159:IT159),"")</f>
        <v/>
      </c>
      <c r="IV159" s="959"/>
      <c r="IW159" s="903" t="str">
        <f>IF(AND(IW71&gt;0,ISNUMBER(IW155)),ROUND(IW64*IW71*IW155,2)+ROUND(IZ141,2)-ROUND(IZ138*IW71,2),"")</f>
        <v/>
      </c>
      <c r="IX159" s="903" t="str">
        <f>IF(AND(IX71&gt;0,ISNUMBER(IX155)),ROUND(IW64*IX71*IX155,2)+ROUND(IZ142*(IX71/SUM(IX71:IZ71)),2)-ROUND(IZ138*IX71,2),"")</f>
        <v/>
      </c>
      <c r="IY159" s="903" t="str">
        <f>IF(AND(IY71&gt;0,ISNUMBER(IY155)),ROUND(IW64*IY71*IY155,2)+ROUND(IZ142*(IY71/SUM(IX71:IZ71)),2)-ROUND(IZ138*IY71,2),"")</f>
        <v/>
      </c>
      <c r="IZ159" s="903" t="str">
        <f>IF(AND(IZ71&gt;0,ISNUMBER(IZ155)),ROUND(IW64*IZ71*IZ155,2)+ROUND(IZ142*(IZ71/SUM(IX71:IZ71)),2)-ROUND(IZ138*IZ71,2),"")</f>
        <v/>
      </c>
      <c r="JA159" s="475" t="str">
        <f t="shared" ref="JA159" si="5645">IF(JA$2=5,SUM(IW159:IZ159),"")</f>
        <v/>
      </c>
      <c r="JB159" s="959"/>
      <c r="JC159" s="903" t="str">
        <f>IF(AND(JC71&gt;0,ISNUMBER(JC155)),ROUND(JC64*JC71*JC155,2)+ROUND(JF141,2)-ROUND(JF138*JC71,2),"")</f>
        <v/>
      </c>
      <c r="JD159" s="903" t="str">
        <f>IF(AND(JD71&gt;0,ISNUMBER(JD155)),ROUND(JC64*JD71*JD155,2)+ROUND(JF142*(JD71/SUM(JD71:JF71)),2)-ROUND(JF138*JD71,2),"")</f>
        <v/>
      </c>
      <c r="JE159" s="903" t="str">
        <f>IF(AND(JE71&gt;0,ISNUMBER(JE155)),ROUND(JC64*JE71*JE155,2)+ROUND(JF142*(JE71/SUM(JD71:JF71)),2)-ROUND(JF138*JE71,2),"")</f>
        <v/>
      </c>
      <c r="JF159" s="903" t="str">
        <f>IF(AND(JF71&gt;0,ISNUMBER(JF155)),ROUND(JC64*JF71*JF155,2)+ROUND(JF142*(JF71/SUM(JD71:JF71)),2)-ROUND(JF138*JF71,2),"")</f>
        <v/>
      </c>
      <c r="JG159" s="475" t="str">
        <f t="shared" ref="JG159" si="5646">IF(JG$2=5,SUM(JC159:JF159),"")</f>
        <v/>
      </c>
      <c r="JH159" s="959"/>
      <c r="JI159" s="960" t="str">
        <f>IF(AND(JI71&gt;0,ISNUMBER(JI155)),ROUND(JI64*JI71*JI155,2)+ROUND(JL141,2)-ROUND(JL138*JI71,2),"")</f>
        <v/>
      </c>
      <c r="JJ159" s="960" t="str">
        <f>IF(AND(JJ71&gt;0,ISNUMBER(JJ155)),ROUND(JI64*JJ71*JJ155,2)+ROUND(JL142*(JJ71/SUM(JJ71:JL71)),2)-ROUND(JL138*JJ71,2),"")</f>
        <v/>
      </c>
      <c r="JK159" s="960" t="str">
        <f>IF(AND(JK71&gt;0,ISNUMBER(JK155)),ROUND(JI64*JK71*JK155,2)+ROUND(JL142*(JK71/SUM(JJ71:JL71)),2)-ROUND(JL138*JK71,2),"")</f>
        <v/>
      </c>
      <c r="JL159" s="960" t="str">
        <f>IF(AND(JL71&gt;0,ISNUMBER(JL155)),ROUND(JI64*JL71*JL155,2)+ROUND(JL142*(JL71/SUM(JJ71:JL71)),2)-ROUND(JL138*JL71,2),"")</f>
        <v/>
      </c>
      <c r="JM159" s="477" t="str">
        <f t="shared" ref="JM159" si="5647">IF(JM$2=5,SUM(JI159:JL159),"")</f>
        <v/>
      </c>
      <c r="JN159" s="960"/>
      <c r="JO159" s="960" t="str">
        <f>IF(AND(JO71&gt;0,ISNUMBER(JO155)),ROUND(JO64*JO71*JO155,2)+ROUND(JR141,2)-ROUND(JR138*JO71,2),"")</f>
        <v/>
      </c>
      <c r="JP159" s="960" t="str">
        <f>IF(AND(JP71&gt;0,ISNUMBER(JP155)),ROUND(JO64*JP71*JP155,2)+ROUND(JR142*(JP71/SUM(JP71:JR71)),2)-ROUND(JR138*JP71,2),"")</f>
        <v/>
      </c>
      <c r="JQ159" s="960" t="str">
        <f>IF(AND(JQ71&gt;0,ISNUMBER(JQ155)),ROUND(JO64*JQ71*JQ155,2)+ROUND(JR142*(JQ71/SUM(JP71:JR71)),2)-ROUND(JR138*JQ71,2),"")</f>
        <v/>
      </c>
      <c r="JR159" s="960" t="str">
        <f>IF(AND(JR71&gt;0,ISNUMBER(JR155)),ROUND(JO64*JR71*JR155,2)+ROUND(JR142*(JR71/SUM(JP71:JR71)),2)-ROUND(JR138*JR71,2),"")</f>
        <v/>
      </c>
      <c r="JS159" s="477" t="str">
        <f t="shared" ref="JS159" si="5648">IF(JS$2=5,SUM(JO159:JR159),"")</f>
        <v/>
      </c>
      <c r="JT159" s="960"/>
      <c r="JU159" s="960" t="str">
        <f>IF(AND(JU71&gt;0,ISNUMBER(JU155)),ROUND(JU64*JU71*JU155,2)+ROUND(JX141,2)-ROUND(JX138*JU71,2),"")</f>
        <v/>
      </c>
      <c r="JV159" s="960" t="str">
        <f>IF(AND(JV71&gt;0,ISNUMBER(JV155)),ROUND(JU64*JV71*JV155,2)+ROUND(JX142*(JV71/SUM(JV71:JX71)),2)-ROUND(JX138*JV71,2),"")</f>
        <v/>
      </c>
      <c r="JW159" s="960" t="str">
        <f>IF(AND(JW71&gt;0,ISNUMBER(JW155)),ROUND(JU64*JW71*JW155,2)+ROUND(JX142*(JW71/SUM(JV71:JX71)),2)-ROUND(JX138*JW71,2),"")</f>
        <v/>
      </c>
      <c r="JX159" s="960" t="str">
        <f>IF(AND(JX71&gt;0,ISNUMBER(JX155)),ROUND(JU64*JX71*JX155,2)+ROUND(JX142*(JX71/SUM(JV71:JX71)),2)-ROUND(JX138*JX71,2),"")</f>
        <v/>
      </c>
      <c r="JY159" s="477" t="str">
        <f t="shared" ref="JY159" si="5649">IF(JY$2=5,SUM(JU159:JX159),"")</f>
        <v/>
      </c>
      <c r="JZ159" s="960"/>
      <c r="KA159" s="960" t="str">
        <f>IF(AND(KA71&gt;0,ISNUMBER(KA155)),ROUND(KA64*KA71*KA155,2)+ROUND(KD141,2)-ROUND(KD138*KA71,2),"")</f>
        <v/>
      </c>
      <c r="KB159" s="960" t="str">
        <f>IF(AND(KB71&gt;0,ISNUMBER(KB155)),ROUND(KA64*KB71*KB155,2)+ROUND(KD142*(KB71/SUM(KB71:KD71)),2)-ROUND(KD138*KB71,2),"")</f>
        <v/>
      </c>
      <c r="KC159" s="960" t="str">
        <f>IF(AND(KC71&gt;0,ISNUMBER(KC155)),ROUND(KA64*KC71*KC155,2)+ROUND(KD142*(KC71/SUM(KB71:KD71)),2)-ROUND(KD138*KC71,2),"")</f>
        <v/>
      </c>
      <c r="KD159" s="960" t="str">
        <f>IF(AND(KD71&gt;0,ISNUMBER(KD155)),ROUND(KA64*KD71*KD155,2)+ROUND(KD142*(KD71/SUM(KB71:KD71)),2)-ROUND(KD138*KD71,2),"")</f>
        <v/>
      </c>
      <c r="KE159" s="477" t="str">
        <f t="shared" ref="KE159" si="5650">IF(KE$2=5,SUM(KA159:KD159),"")</f>
        <v/>
      </c>
      <c r="KF159" s="960"/>
      <c r="KG159" s="960" t="str">
        <f>IF(AND(KG71&gt;0,ISNUMBER(KG155)),ROUND(KG64*KG71*KG155,2)+ROUND(KJ141,2)-ROUND(KJ138*KG71,2),"")</f>
        <v/>
      </c>
      <c r="KH159" s="960" t="str">
        <f>IF(AND(KH71&gt;0,ISNUMBER(KH155)),ROUND(KG64*KH71*KH155,2)+ROUND(KJ142*(KH71/SUM(KH71:KJ71)),2)-ROUND(KJ138*KH71,2),"")</f>
        <v/>
      </c>
      <c r="KI159" s="960" t="str">
        <f>IF(AND(KI71&gt;0,ISNUMBER(KI155)),ROUND(KG64*KI71*KI155,2)+ROUND(KJ142*(KI71/SUM(KH71:KJ71)),2)-ROUND(KJ138*KI71,2),"")</f>
        <v/>
      </c>
      <c r="KJ159" s="960" t="str">
        <f>IF(AND(KJ71&gt;0,ISNUMBER(KJ155)),ROUND(KG64*KJ71*KJ155,2)+ROUND(KJ142*(KJ71/SUM(KH71:KJ71)),2)-ROUND(KJ138*KJ71,2),"")</f>
        <v/>
      </c>
      <c r="KK159" s="477" t="str">
        <f t="shared" ref="KK159" si="5651">IF(KK$2=5,SUM(KG159:KJ159),"")</f>
        <v/>
      </c>
      <c r="KL159" s="960"/>
      <c r="KM159" s="960" t="str">
        <f>IF(AND(KM71&gt;0,ISNUMBER(KM155)),ROUND(KM64*KM71*KM155,2)+ROUND(KP141,2)-ROUND(KP138*KM71,2),"")</f>
        <v/>
      </c>
      <c r="KN159" s="960" t="str">
        <f>IF(AND(KN71&gt;0,ISNUMBER(KN155)),ROUND(KM64*KN71*KN155,2)+ROUND(KP142*(KN71/SUM(KN71:KP71)),2)-ROUND(KP138*KN71,2),"")</f>
        <v/>
      </c>
      <c r="KO159" s="960" t="str">
        <f>IF(AND(KO71&gt;0,ISNUMBER(KO155)),ROUND(KM64*KO71*KO155,2)+ROUND(KP142*(KO71/SUM(KN71:KP71)),2)-ROUND(KP138*KO71,2),"")</f>
        <v/>
      </c>
      <c r="KP159" s="960" t="str">
        <f>IF(AND(KP71&gt;0,ISNUMBER(KP155)),ROUND(KM64*KP71*KP155,2)+ROUND(KP142*(KP71/SUM(KN71:KP71)),2)-ROUND(KP138*KP71,2),"")</f>
        <v/>
      </c>
      <c r="KQ159" s="477" t="str">
        <f t="shared" ref="KQ159" si="5652">IF(KQ$2=5,SUM(KM159:KP159),"")</f>
        <v/>
      </c>
      <c r="KR159" s="960"/>
      <c r="KS159" s="960" t="str">
        <f>IF(AND(KS71&gt;0,ISNUMBER(KS155)),ROUND(KS64*KS71*KS155,2)+ROUND(KV141,2)-ROUND(KV138*KS71,2),"")</f>
        <v/>
      </c>
      <c r="KT159" s="960" t="str">
        <f>IF(AND(KT71&gt;0,ISNUMBER(KT155)),ROUND(KS64*KT71*KT155,2)+ROUND(KV142*(KT71/SUM(KT71:KV71)),2)-ROUND(KV138*KT71,2),"")</f>
        <v/>
      </c>
      <c r="KU159" s="960" t="str">
        <f>IF(AND(KU71&gt;0,ISNUMBER(KU155)),ROUND(KS64*KU71*KU155,2)+ROUND(KV142*(KU71/SUM(KT71:KV71)),2)-ROUND(KV138*KU71,2),"")</f>
        <v/>
      </c>
      <c r="KV159" s="960" t="str">
        <f>IF(AND(KV71&gt;0,ISNUMBER(KV155)),ROUND(KS64*KV71*KV155,2)+ROUND(KV142*(KV71/SUM(KT71:KV71)),2)-ROUND(KV138*KV71,2),"")</f>
        <v/>
      </c>
      <c r="KW159" s="477" t="str">
        <f t="shared" ref="KW159" si="5653">IF(KW$2=5,SUM(KS159:KV159),"")</f>
        <v/>
      </c>
      <c r="KX159" s="960"/>
      <c r="KY159" s="960" t="str">
        <f>IF(AND(KY71&gt;0,ISNUMBER(KY155)),ROUND(KY64*KY71*KY155,2)+ROUND(LB141,2)-ROUND(LB138*KY71,2),"")</f>
        <v/>
      </c>
      <c r="KZ159" s="960" t="str">
        <f>IF(AND(KZ71&gt;0,ISNUMBER(KZ155)),ROUND(KY64*KZ71*KZ155,2)+ROUND(LB142*(KZ71/SUM(KZ71:LB71)),2)-ROUND(LB138*KZ71,2),"")</f>
        <v/>
      </c>
      <c r="LA159" s="960" t="str">
        <f>IF(AND(LA71&gt;0,ISNUMBER(LA155)),ROUND(KY64*LA71*LA155,2)+ROUND(LB142*(LA71/SUM(KZ71:LB71)),2)-ROUND(LB138*LA71,2),"")</f>
        <v/>
      </c>
      <c r="LB159" s="960" t="str">
        <f>IF(AND(LB71&gt;0,ISNUMBER(LB155)),ROUND(KY64*LB71*LB155,2)+ROUND(LB142*(LB71/SUM(KZ71:LB71)),2)-ROUND(LB138*LB71,2),"")</f>
        <v/>
      </c>
      <c r="LC159" s="477" t="str">
        <f t="shared" ref="LC159" si="5654">IF(LC$2=5,SUM(KY159:LB159),"")</f>
        <v/>
      </c>
    </row>
    <row r="160" spans="1:316" s="486" customFormat="1" x14ac:dyDescent="0.2">
      <c r="A160" s="62"/>
      <c r="B160" s="62"/>
      <c r="C160" s="62"/>
      <c r="D160" s="62"/>
      <c r="E160" s="62"/>
      <c r="F160" s="62" t="s">
        <v>85</v>
      </c>
      <c r="G160" s="114"/>
      <c r="H160" s="478"/>
      <c r="I160" s="479" t="s">
        <v>82</v>
      </c>
      <c r="J160" s="478"/>
      <c r="K160" s="480"/>
      <c r="L160" s="1107" t="str">
        <f>IF(AND(L145="Step Complete",I158="",COUNTIF(151:151,"Y")='Part A - Inputs - Sample'!R9),"Step Complete","")</f>
        <v/>
      </c>
      <c r="M160" s="1107"/>
      <c r="N160" s="481"/>
      <c r="O160" s="478"/>
      <c r="P160" s="482"/>
      <c r="Q160" s="483">
        <f>IF(AND(Q71&gt;0,ISNUMBER(Q155)),IFERROR(Q159/((T138*Q71)/365),""),"")</f>
        <v>36.785714285714285</v>
      </c>
      <c r="R160" s="483">
        <f>IF(AND(R71&gt;0,ISNUMBER(R155)),IFERROR(R159/((T138*R71)/365),""),"")</f>
        <v>63.571428571428569</v>
      </c>
      <c r="S160" s="483">
        <f>IF(AND(S71&gt;0,ISNUMBER(S155)),IFERROR(S159/((T138*S71)/365),""),"")</f>
        <v>135</v>
      </c>
      <c r="T160" s="483">
        <f>IF(AND(T71&gt;0,ISNUMBER(T155)),IFERROR(T159/((T138*T71)/365),""),"")</f>
        <v>206.42857142857144</v>
      </c>
      <c r="U160" s="484">
        <f>IF(U$2=5,IFERROR(U159/(T138/365),""),"")</f>
        <v>81.428571428571431</v>
      </c>
      <c r="V160" s="485"/>
      <c r="W160" s="483">
        <f t="shared" ref="W160" si="5655">IF(AND(W71&gt;0,ISNUMBER(W155)),IFERROR(W159/((Z138*W71)/365),""),"")</f>
        <v>-3.13864838509503</v>
      </c>
      <c r="X160" s="483">
        <f t="shared" ref="X160" si="5656">IF(AND(X71&gt;0,ISNUMBER(X155)),IFERROR(X159/((Z138*X71)/365),""),"")</f>
        <v>38.382829506614264</v>
      </c>
      <c r="Y160" s="483">
        <f t="shared" ref="Y160" si="5657">IF(AND(Y71&gt;0,ISNUMBER(Y155)),IFERROR(Y159/((Z138*Y71)/365),""),"")</f>
        <v>85.843651192340616</v>
      </c>
      <c r="Z160" s="483">
        <f t="shared" ref="Z160" si="5658">IF(AND(Z71&gt;0,ISNUMBER(Z155)),IFERROR(Z159/((Z138*Z71)/365),""),"")</f>
        <v>157.01870512100703</v>
      </c>
      <c r="AA160" s="484">
        <f t="shared" ref="AA160" si="5659">IF(AA$2=5,IFERROR(AA159/(Z138/365),""),"")</f>
        <v>43.129990248515092</v>
      </c>
      <c r="AB160" s="485"/>
      <c r="AC160" s="483">
        <f t="shared" ref="AC160" si="5660">IF(AND(AC71&gt;0,ISNUMBER(AC155)),IFERROR(AC159/((AF138*AC71)/365),""),"")</f>
        <v>33.963004484304939</v>
      </c>
      <c r="AD160" s="483">
        <f t="shared" ref="AD160" si="5661">IF(AND(AD71&gt;0,ISNUMBER(AD155)),IFERROR(AD159/((AF138*AD71)/365),""),"")</f>
        <v>58.389310881303189</v>
      </c>
      <c r="AE160" s="483">
        <f t="shared" ref="AE160" si="5662">IF(AND(AE71&gt;0,ISNUMBER(AE155)),IFERROR(AE159/((AF138*AE71)/365),""),"")</f>
        <v>90.957719410634212</v>
      </c>
      <c r="AF160" s="483">
        <f t="shared" ref="AF160" si="5663">IF(AND(AF71&gt;0,ISNUMBER(AF155)),IFERROR(AF159/((AF138*AF71)/365),""),"")</f>
        <v>188.66294499862724</v>
      </c>
      <c r="AG160" s="484">
        <f t="shared" ref="AG160" si="5664">IF(AG$2=5,IFERROR(AG159/(AF138/365),""),"")</f>
        <v>68.159833440102503</v>
      </c>
      <c r="AH160" s="485"/>
      <c r="AI160" s="483" t="str">
        <f t="shared" ref="AI160" si="5665">IF(AND(AI71&gt;0,ISNUMBER(AI155)),IFERROR(AI159/((AL138*AI71)/365),""),"")</f>
        <v/>
      </c>
      <c r="AJ160" s="483" t="str">
        <f t="shared" ref="AJ160" si="5666">IF(AND(AJ71&gt;0,ISNUMBER(AJ155)),IFERROR(AJ159/((AL138*AJ71)/365),""),"")</f>
        <v/>
      </c>
      <c r="AK160" s="483" t="str">
        <f t="shared" ref="AK160" si="5667">IF(AND(AK71&gt;0,ISNUMBER(AK155)),IFERROR(AK159/((AL138*AK71)/365),""),"")</f>
        <v/>
      </c>
      <c r="AL160" s="483" t="str">
        <f t="shared" ref="AL160" si="5668">IF(AND(AL71&gt;0,ISNUMBER(AL155)),IFERROR(AL159/((AL138*AL71)/365),""),"")</f>
        <v/>
      </c>
      <c r="AM160" s="484" t="str">
        <f t="shared" ref="AM160" si="5669">IF(AM$2=5,IFERROR(AM159/(AL138/365),""),"")</f>
        <v/>
      </c>
      <c r="AN160" s="485"/>
      <c r="AO160" s="483" t="str">
        <f t="shared" ref="AO160" si="5670">IF(AND(AO71&gt;0,ISNUMBER(AO155)),IFERROR(AO159/((AR138*AO71)/365),""),"")</f>
        <v/>
      </c>
      <c r="AP160" s="483" t="str">
        <f t="shared" ref="AP160" si="5671">IF(AND(AP71&gt;0,ISNUMBER(AP155)),IFERROR(AP159/((AR138*AP71)/365),""),"")</f>
        <v/>
      </c>
      <c r="AQ160" s="483" t="str">
        <f t="shared" ref="AQ160" si="5672">IF(AND(AQ71&gt;0,ISNUMBER(AQ155)),IFERROR(AQ159/((AR138*AQ71)/365),""),"")</f>
        <v/>
      </c>
      <c r="AR160" s="483" t="str">
        <f t="shared" ref="AR160" si="5673">IF(AND(AR71&gt;0,ISNUMBER(AR155)),IFERROR(AR159/((AR138*AR71)/365),""),"")</f>
        <v/>
      </c>
      <c r="AS160" s="484" t="str">
        <f t="shared" ref="AS160" si="5674">IF(AS$2=5,IFERROR(AS159/(AR138/365),""),"")</f>
        <v/>
      </c>
      <c r="AT160" s="485"/>
      <c r="AU160" s="483" t="str">
        <f t="shared" ref="AU160" si="5675">IF(AND(AU71&gt;0,ISNUMBER(AU155)),IFERROR(AU159/((AX138*AU71)/365),""),"")</f>
        <v/>
      </c>
      <c r="AV160" s="483" t="str">
        <f t="shared" ref="AV160" si="5676">IF(AND(AV71&gt;0,ISNUMBER(AV155)),IFERROR(AV159/((AX138*AV71)/365),""),"")</f>
        <v/>
      </c>
      <c r="AW160" s="483" t="str">
        <f t="shared" ref="AW160" si="5677">IF(AND(AW71&gt;0,ISNUMBER(AW155)),IFERROR(AW159/((AX138*AW71)/365),""),"")</f>
        <v/>
      </c>
      <c r="AX160" s="483" t="str">
        <f t="shared" ref="AX160" si="5678">IF(AND(AX71&gt;0,ISNUMBER(AX155)),IFERROR(AX159/((AX138*AX71)/365),""),"")</f>
        <v/>
      </c>
      <c r="AY160" s="484" t="str">
        <f t="shared" ref="AY160" si="5679">IF(AY$2=5,IFERROR(AY159/(AX138/365),""),"")</f>
        <v/>
      </c>
      <c r="AZ160" s="485"/>
      <c r="BA160" s="483" t="str">
        <f t="shared" ref="BA160" si="5680">IF(AND(BA71&gt;0,ISNUMBER(BA155)),IFERROR(BA159/((BD138*BA71)/365),""),"")</f>
        <v/>
      </c>
      <c r="BB160" s="483" t="str">
        <f t="shared" ref="BB160" si="5681">IF(AND(BB71&gt;0,ISNUMBER(BB155)),IFERROR(BB159/((BD138*BB71)/365),""),"")</f>
        <v/>
      </c>
      <c r="BC160" s="483" t="str">
        <f t="shared" ref="BC160" si="5682">IF(AND(BC71&gt;0,ISNUMBER(BC155)),IFERROR(BC159/((BD138*BC71)/365),""),"")</f>
        <v/>
      </c>
      <c r="BD160" s="483" t="str">
        <f t="shared" ref="BD160" si="5683">IF(AND(BD71&gt;0,ISNUMBER(BD155)),IFERROR(BD159/((BD138*BD71)/365),""),"")</f>
        <v/>
      </c>
      <c r="BE160" s="484" t="str">
        <f t="shared" ref="BE160" si="5684">IF(BE$2=5,IFERROR(BE159/(BD138/365),""),"")</f>
        <v/>
      </c>
      <c r="BF160" s="485"/>
      <c r="BG160" s="483" t="str">
        <f t="shared" ref="BG160" si="5685">IF(AND(BG71&gt;0,ISNUMBER(BG155)),IFERROR(BG159/((BJ138*BG71)/365),""),"")</f>
        <v/>
      </c>
      <c r="BH160" s="483" t="str">
        <f t="shared" ref="BH160" si="5686">IF(AND(BH71&gt;0,ISNUMBER(BH155)),IFERROR(BH159/((BJ138*BH71)/365),""),"")</f>
        <v/>
      </c>
      <c r="BI160" s="483" t="str">
        <f t="shared" ref="BI160" si="5687">IF(AND(BI71&gt;0,ISNUMBER(BI155)),IFERROR(BI159/((BJ138*BI71)/365),""),"")</f>
        <v/>
      </c>
      <c r="BJ160" s="483" t="str">
        <f t="shared" ref="BJ160" si="5688">IF(AND(BJ71&gt;0,ISNUMBER(BJ155)),IFERROR(BJ159/((BJ138*BJ71)/365),""),"")</f>
        <v/>
      </c>
      <c r="BK160" s="484" t="str">
        <f t="shared" ref="BK160" si="5689">IF(BK$2=5,IFERROR(BK159/(BJ138/365),""),"")</f>
        <v/>
      </c>
      <c r="BL160" s="485"/>
      <c r="BM160" s="483" t="str">
        <f t="shared" ref="BM160" si="5690">IF(AND(BM71&gt;0,ISNUMBER(BM155)),IFERROR(BM159/((BP138*BM71)/365),""),"")</f>
        <v/>
      </c>
      <c r="BN160" s="483" t="str">
        <f t="shared" ref="BN160" si="5691">IF(AND(BN71&gt;0,ISNUMBER(BN155)),IFERROR(BN159/((BP138*BN71)/365),""),"")</f>
        <v/>
      </c>
      <c r="BO160" s="483" t="str">
        <f t="shared" ref="BO160" si="5692">IF(AND(BO71&gt;0,ISNUMBER(BO155)),IFERROR(BO159/((BP138*BO71)/365),""),"")</f>
        <v/>
      </c>
      <c r="BP160" s="483" t="str">
        <f t="shared" ref="BP160" si="5693">IF(AND(BP71&gt;0,ISNUMBER(BP155)),IFERROR(BP159/((BP138*BP71)/365),""),"")</f>
        <v/>
      </c>
      <c r="BQ160" s="484" t="str">
        <f t="shared" ref="BQ160" si="5694">IF(BQ$2=5,IFERROR(BQ159/(BP138/365),""),"")</f>
        <v/>
      </c>
      <c r="BR160" s="485"/>
      <c r="BS160" s="483" t="str">
        <f t="shared" ref="BS160" si="5695">IF(AND(BS71&gt;0,ISNUMBER(BS155)),IFERROR(BS159/((BV138*BS71)/365),""),"")</f>
        <v/>
      </c>
      <c r="BT160" s="483" t="str">
        <f t="shared" ref="BT160" si="5696">IF(AND(BT71&gt;0,ISNUMBER(BT155)),IFERROR(BT159/((BV138*BT71)/365),""),"")</f>
        <v/>
      </c>
      <c r="BU160" s="483" t="str">
        <f t="shared" ref="BU160" si="5697">IF(AND(BU71&gt;0,ISNUMBER(BU155)),IFERROR(BU159/((BV138*BU71)/365),""),"")</f>
        <v/>
      </c>
      <c r="BV160" s="483" t="str">
        <f t="shared" ref="BV160" si="5698">IF(AND(BV71&gt;0,ISNUMBER(BV155)),IFERROR(BV159/((BV138*BV71)/365),""),"")</f>
        <v/>
      </c>
      <c r="BW160" s="484" t="str">
        <f t="shared" ref="BW160" si="5699">IF(BW$2=5,IFERROR(BW159/(BV138/365),""),"")</f>
        <v/>
      </c>
      <c r="BX160" s="485"/>
      <c r="BY160" s="483" t="str">
        <f t="shared" ref="BY160" si="5700">IF(AND(BY71&gt;0,ISNUMBER(BY155)),IFERROR(BY159/((CB138*BY71)/365),""),"")</f>
        <v/>
      </c>
      <c r="BZ160" s="483" t="str">
        <f t="shared" ref="BZ160" si="5701">IF(AND(BZ71&gt;0,ISNUMBER(BZ155)),IFERROR(BZ159/((CB138*BZ71)/365),""),"")</f>
        <v/>
      </c>
      <c r="CA160" s="483" t="str">
        <f t="shared" ref="CA160" si="5702">IF(AND(CA71&gt;0,ISNUMBER(CA155)),IFERROR(CA159/((CB138*CA71)/365),""),"")</f>
        <v/>
      </c>
      <c r="CB160" s="483" t="str">
        <f t="shared" ref="CB160" si="5703">IF(AND(CB71&gt;0,ISNUMBER(CB155)),IFERROR(CB159/((CB138*CB71)/365),""),"")</f>
        <v/>
      </c>
      <c r="CC160" s="484" t="str">
        <f t="shared" ref="CC160" si="5704">IF(CC$2=5,IFERROR(CC159/(CB138/365),""),"")</f>
        <v/>
      </c>
      <c r="CD160" s="485"/>
      <c r="CE160" s="483" t="str">
        <f t="shared" ref="CE160" si="5705">IF(AND(CE71&gt;0,ISNUMBER(CE155)),IFERROR(CE159/((CH138*CE71)/365),""),"")</f>
        <v/>
      </c>
      <c r="CF160" s="483" t="str">
        <f t="shared" ref="CF160" si="5706">IF(AND(CF71&gt;0,ISNUMBER(CF155)),IFERROR(CF159/((CH138*CF71)/365),""),"")</f>
        <v/>
      </c>
      <c r="CG160" s="483" t="str">
        <f t="shared" ref="CG160" si="5707">IF(AND(CG71&gt;0,ISNUMBER(CG155)),IFERROR(CG159/((CH138*CG71)/365),""),"")</f>
        <v/>
      </c>
      <c r="CH160" s="483" t="str">
        <f t="shared" ref="CH160" si="5708">IF(AND(CH71&gt;0,ISNUMBER(CH155)),IFERROR(CH159/((CH138*CH71)/365),""),"")</f>
        <v/>
      </c>
      <c r="CI160" s="484" t="str">
        <f t="shared" ref="CI160" si="5709">IF(CI$2=5,IFERROR(CI159/(CH138/365),""),"")</f>
        <v/>
      </c>
      <c r="CJ160" s="485"/>
      <c r="CK160" s="483" t="str">
        <f t="shared" ref="CK160" si="5710">IF(AND(CK71&gt;0,ISNUMBER(CK155)),IFERROR(CK159/((CN138*CK71)/365),""),"")</f>
        <v/>
      </c>
      <c r="CL160" s="483" t="str">
        <f t="shared" ref="CL160" si="5711">IF(AND(CL71&gt;0,ISNUMBER(CL155)),IFERROR(CL159/((CN138*CL71)/365),""),"")</f>
        <v/>
      </c>
      <c r="CM160" s="483" t="str">
        <f t="shared" ref="CM160" si="5712">IF(AND(CM71&gt;0,ISNUMBER(CM155)),IFERROR(CM159/((CN138*CM71)/365),""),"")</f>
        <v/>
      </c>
      <c r="CN160" s="483" t="str">
        <f t="shared" ref="CN160" si="5713">IF(AND(CN71&gt;0,ISNUMBER(CN155)),IFERROR(CN159/((CN138*CN71)/365),""),"")</f>
        <v/>
      </c>
      <c r="CO160" s="484" t="str">
        <f t="shared" ref="CO160" si="5714">IF(CO$2=5,IFERROR(CO159/(CN138/365),""),"")</f>
        <v/>
      </c>
      <c r="CP160" s="485"/>
      <c r="CQ160" s="483" t="str">
        <f t="shared" ref="CQ160" si="5715">IF(AND(CQ71&gt;0,ISNUMBER(CQ155)),IFERROR(CQ159/((CT138*CQ71)/365),""),"")</f>
        <v/>
      </c>
      <c r="CR160" s="483" t="str">
        <f t="shared" ref="CR160" si="5716">IF(AND(CR71&gt;0,ISNUMBER(CR155)),IFERROR(CR159/((CT138*CR71)/365),""),"")</f>
        <v/>
      </c>
      <c r="CS160" s="483" t="str">
        <f t="shared" ref="CS160" si="5717">IF(AND(CS71&gt;0,ISNUMBER(CS155)),IFERROR(CS159/((CT138*CS71)/365),""),"")</f>
        <v/>
      </c>
      <c r="CT160" s="483" t="str">
        <f t="shared" ref="CT160" si="5718">IF(AND(CT71&gt;0,ISNUMBER(CT155)),IFERROR(CT159/((CT138*CT71)/365),""),"")</f>
        <v/>
      </c>
      <c r="CU160" s="484" t="str">
        <f t="shared" ref="CU160" si="5719">IF(CU$2=5,IFERROR(CU159/(CT138/365),""),"")</f>
        <v/>
      </c>
      <c r="CV160" s="485"/>
      <c r="CW160" s="483" t="str">
        <f t="shared" ref="CW160" si="5720">IF(AND(CW71&gt;0,ISNUMBER(CW155)),IFERROR(CW159/((CZ138*CW71)/365),""),"")</f>
        <v/>
      </c>
      <c r="CX160" s="483" t="str">
        <f t="shared" ref="CX160" si="5721">IF(AND(CX71&gt;0,ISNUMBER(CX155)),IFERROR(CX159/((CZ138*CX71)/365),""),"")</f>
        <v/>
      </c>
      <c r="CY160" s="483" t="str">
        <f t="shared" ref="CY160" si="5722">IF(AND(CY71&gt;0,ISNUMBER(CY155)),IFERROR(CY159/((CZ138*CY71)/365),""),"")</f>
        <v/>
      </c>
      <c r="CZ160" s="483" t="str">
        <f t="shared" ref="CZ160" si="5723">IF(AND(CZ71&gt;0,ISNUMBER(CZ155)),IFERROR(CZ159/((CZ138*CZ71)/365),""),"")</f>
        <v/>
      </c>
      <c r="DA160" s="484" t="str">
        <f t="shared" ref="DA160" si="5724">IF(DA$2=5,IFERROR(DA159/(CZ138/365),""),"")</f>
        <v/>
      </c>
      <c r="DB160" s="485"/>
      <c r="DC160" s="483" t="str">
        <f t="shared" ref="DC160" si="5725">IF(AND(DC71&gt;0,ISNUMBER(DC155)),IFERROR(DC159/((DF138*DC71)/365),""),"")</f>
        <v/>
      </c>
      <c r="DD160" s="483" t="str">
        <f t="shared" ref="DD160" si="5726">IF(AND(DD71&gt;0,ISNUMBER(DD155)),IFERROR(DD159/((DF138*DD71)/365),""),"")</f>
        <v/>
      </c>
      <c r="DE160" s="483" t="str">
        <f t="shared" ref="DE160" si="5727">IF(AND(DE71&gt;0,ISNUMBER(DE155)),IFERROR(DE159/((DF138*DE71)/365),""),"")</f>
        <v/>
      </c>
      <c r="DF160" s="483" t="str">
        <f t="shared" ref="DF160" si="5728">IF(AND(DF71&gt;0,ISNUMBER(DF155)),IFERROR(DF159/((DF138*DF71)/365),""),"")</f>
        <v/>
      </c>
      <c r="DG160" s="484" t="str">
        <f t="shared" ref="DG160" si="5729">IF(DG$2=5,IFERROR(DG159/(DF138/365),""),"")</f>
        <v/>
      </c>
      <c r="DH160" s="485"/>
      <c r="DI160" s="483" t="str">
        <f t="shared" ref="DI160" si="5730">IF(AND(DI71&gt;0,ISNUMBER(DI155)),IFERROR(DI159/((DL138*DI71)/365),""),"")</f>
        <v/>
      </c>
      <c r="DJ160" s="483" t="str">
        <f t="shared" ref="DJ160" si="5731">IF(AND(DJ71&gt;0,ISNUMBER(DJ155)),IFERROR(DJ159/((DL138*DJ71)/365),""),"")</f>
        <v/>
      </c>
      <c r="DK160" s="483" t="str">
        <f t="shared" ref="DK160" si="5732">IF(AND(DK71&gt;0,ISNUMBER(DK155)),IFERROR(DK159/((DL138*DK71)/365),""),"")</f>
        <v/>
      </c>
      <c r="DL160" s="483" t="str">
        <f t="shared" ref="DL160" si="5733">IF(AND(DL71&gt;0,ISNUMBER(DL155)),IFERROR(DL159/((DL138*DL71)/365),""),"")</f>
        <v/>
      </c>
      <c r="DM160" s="484" t="str">
        <f t="shared" ref="DM160" si="5734">IF(DM$2=5,IFERROR(DM159/(DL138/365),""),"")</f>
        <v/>
      </c>
      <c r="DN160" s="485"/>
      <c r="DO160" s="483" t="str">
        <f t="shared" ref="DO160" si="5735">IF(AND(DO71&gt;0,ISNUMBER(DO155)),IFERROR(DO159/((DR138*DO71)/365),""),"")</f>
        <v/>
      </c>
      <c r="DP160" s="483" t="str">
        <f t="shared" ref="DP160" si="5736">IF(AND(DP71&gt;0,ISNUMBER(DP155)),IFERROR(DP159/((DR138*DP71)/365),""),"")</f>
        <v/>
      </c>
      <c r="DQ160" s="483" t="str">
        <f t="shared" ref="DQ160" si="5737">IF(AND(DQ71&gt;0,ISNUMBER(DQ155)),IFERROR(DQ159/((DR138*DQ71)/365),""),"")</f>
        <v/>
      </c>
      <c r="DR160" s="483" t="str">
        <f t="shared" ref="DR160" si="5738">IF(AND(DR71&gt;0,ISNUMBER(DR155)),IFERROR(DR159/((DR138*DR71)/365),""),"")</f>
        <v/>
      </c>
      <c r="DS160" s="484" t="str">
        <f t="shared" ref="DS160" si="5739">IF(DS$2=5,IFERROR(DS159/(DR138/365),""),"")</f>
        <v/>
      </c>
      <c r="DT160" s="485"/>
      <c r="DU160" s="483" t="str">
        <f t="shared" ref="DU160" si="5740">IF(AND(DU71&gt;0,ISNUMBER(DU155)),IFERROR(DU159/((DX138*DU71)/365),""),"")</f>
        <v/>
      </c>
      <c r="DV160" s="483" t="str">
        <f t="shared" ref="DV160" si="5741">IF(AND(DV71&gt;0,ISNUMBER(DV155)),IFERROR(DV159/((DX138*DV71)/365),""),"")</f>
        <v/>
      </c>
      <c r="DW160" s="483" t="str">
        <f t="shared" ref="DW160" si="5742">IF(AND(DW71&gt;0,ISNUMBER(DW155)),IFERROR(DW159/((DX138*DW71)/365),""),"")</f>
        <v/>
      </c>
      <c r="DX160" s="483" t="str">
        <f t="shared" ref="DX160" si="5743">IF(AND(DX71&gt;0,ISNUMBER(DX155)),IFERROR(DX159/((DX138*DX71)/365),""),"")</f>
        <v/>
      </c>
      <c r="DY160" s="484" t="str">
        <f t="shared" ref="DY160" si="5744">IF(DY$2=5,IFERROR(DY159/(DX138/365),""),"")</f>
        <v/>
      </c>
      <c r="DZ160" s="485"/>
      <c r="EA160" s="483" t="str">
        <f t="shared" ref="EA160" si="5745">IF(AND(EA71&gt;0,ISNUMBER(EA155)),IFERROR(EA159/((ED138*EA71)/365),""),"")</f>
        <v/>
      </c>
      <c r="EB160" s="483" t="str">
        <f t="shared" ref="EB160" si="5746">IF(AND(EB71&gt;0,ISNUMBER(EB155)),IFERROR(EB159/((ED138*EB71)/365),""),"")</f>
        <v/>
      </c>
      <c r="EC160" s="483" t="str">
        <f t="shared" ref="EC160" si="5747">IF(AND(EC71&gt;0,ISNUMBER(EC155)),IFERROR(EC159/((ED138*EC71)/365),""),"")</f>
        <v/>
      </c>
      <c r="ED160" s="483" t="str">
        <f t="shared" ref="ED160" si="5748">IF(AND(ED71&gt;0,ISNUMBER(ED155)),IFERROR(ED159/((ED138*ED71)/365),""),"")</f>
        <v/>
      </c>
      <c r="EE160" s="484" t="str">
        <f t="shared" ref="EE160" si="5749">IF(EE$2=5,IFERROR(EE159/(ED138/365),""),"")</f>
        <v/>
      </c>
      <c r="EF160" s="485"/>
      <c r="EG160" s="483" t="str">
        <f t="shared" ref="EG160" si="5750">IF(AND(EG71&gt;0,ISNUMBER(EG155)),IFERROR(EG159/((EJ138*EG71)/365),""),"")</f>
        <v/>
      </c>
      <c r="EH160" s="483" t="str">
        <f t="shared" ref="EH160" si="5751">IF(AND(EH71&gt;0,ISNUMBER(EH155)),IFERROR(EH159/((EJ138*EH71)/365),""),"")</f>
        <v/>
      </c>
      <c r="EI160" s="483" t="str">
        <f t="shared" ref="EI160" si="5752">IF(AND(EI71&gt;0,ISNUMBER(EI155)),IFERROR(EI159/((EJ138*EI71)/365),""),"")</f>
        <v/>
      </c>
      <c r="EJ160" s="483" t="str">
        <f t="shared" ref="EJ160" si="5753">IF(AND(EJ71&gt;0,ISNUMBER(EJ155)),IFERROR(EJ159/((EJ138*EJ71)/365),""),"")</f>
        <v/>
      </c>
      <c r="EK160" s="484" t="str">
        <f t="shared" ref="EK160" si="5754">IF(EK$2=5,IFERROR(EK159/(EJ138/365),""),"")</f>
        <v/>
      </c>
      <c r="EL160" s="485"/>
      <c r="EM160" s="483" t="str">
        <f t="shared" ref="EM160" si="5755">IF(AND(EM71&gt;0,ISNUMBER(EM155)),IFERROR(EM159/((EP138*EM71)/365),""),"")</f>
        <v/>
      </c>
      <c r="EN160" s="483" t="str">
        <f t="shared" ref="EN160" si="5756">IF(AND(EN71&gt;0,ISNUMBER(EN155)),IFERROR(EN159/((EP138*EN71)/365),""),"")</f>
        <v/>
      </c>
      <c r="EO160" s="483" t="str">
        <f t="shared" ref="EO160" si="5757">IF(AND(EO71&gt;0,ISNUMBER(EO155)),IFERROR(EO159/((EP138*EO71)/365),""),"")</f>
        <v/>
      </c>
      <c r="EP160" s="483" t="str">
        <f t="shared" ref="EP160" si="5758">IF(AND(EP71&gt;0,ISNUMBER(EP155)),IFERROR(EP159/((EP138*EP71)/365),""),"")</f>
        <v/>
      </c>
      <c r="EQ160" s="484" t="str">
        <f t="shared" ref="EQ160" si="5759">IF(EQ$2=5,IFERROR(EQ159/(EP138/365),""),"")</f>
        <v/>
      </c>
      <c r="ER160" s="485"/>
      <c r="ES160" s="483" t="str">
        <f t="shared" ref="ES160" si="5760">IF(AND(ES71&gt;0,ISNUMBER(ES155)),IFERROR(ES159/((EV138*ES71)/365),""),"")</f>
        <v/>
      </c>
      <c r="ET160" s="483" t="str">
        <f t="shared" ref="ET160" si="5761">IF(AND(ET71&gt;0,ISNUMBER(ET155)),IFERROR(ET159/((EV138*ET71)/365),""),"")</f>
        <v/>
      </c>
      <c r="EU160" s="483" t="str">
        <f t="shared" ref="EU160" si="5762">IF(AND(EU71&gt;0,ISNUMBER(EU155)),IFERROR(EU159/((EV138*EU71)/365),""),"")</f>
        <v/>
      </c>
      <c r="EV160" s="483" t="str">
        <f t="shared" ref="EV160" si="5763">IF(AND(EV71&gt;0,ISNUMBER(EV155)),IFERROR(EV159/((EV138*EV71)/365),""),"")</f>
        <v/>
      </c>
      <c r="EW160" s="484" t="str">
        <f t="shared" ref="EW160" si="5764">IF(EW$2=5,IFERROR(EW159/(EV138/365),""),"")</f>
        <v/>
      </c>
      <c r="EX160" s="485"/>
      <c r="EY160" s="483" t="str">
        <f t="shared" ref="EY160" si="5765">IF(AND(EY71&gt;0,ISNUMBER(EY155)),IFERROR(EY159/((FB138*EY71)/365),""),"")</f>
        <v/>
      </c>
      <c r="EZ160" s="483" t="str">
        <f t="shared" ref="EZ160" si="5766">IF(AND(EZ71&gt;0,ISNUMBER(EZ155)),IFERROR(EZ159/((FB138*EZ71)/365),""),"")</f>
        <v/>
      </c>
      <c r="FA160" s="483" t="str">
        <f t="shared" ref="FA160" si="5767">IF(AND(FA71&gt;0,ISNUMBER(FA155)),IFERROR(FA159/((FB138*FA71)/365),""),"")</f>
        <v/>
      </c>
      <c r="FB160" s="483" t="str">
        <f t="shared" ref="FB160" si="5768">IF(AND(FB71&gt;0,ISNUMBER(FB155)),IFERROR(FB159/((FB138*FB71)/365),""),"")</f>
        <v/>
      </c>
      <c r="FC160" s="484" t="str">
        <f t="shared" ref="FC160" si="5769">IF(FC$2=5,IFERROR(FC159/(FB138/365),""),"")</f>
        <v/>
      </c>
      <c r="FD160" s="485"/>
      <c r="FE160" s="483" t="str">
        <f t="shared" ref="FE160" si="5770">IF(AND(FE71&gt;0,ISNUMBER(FE155)),IFERROR(FE159/((FH138*FE71)/365),""),"")</f>
        <v/>
      </c>
      <c r="FF160" s="483" t="str">
        <f t="shared" ref="FF160" si="5771">IF(AND(FF71&gt;0,ISNUMBER(FF155)),IFERROR(FF159/((FH138*FF71)/365),""),"")</f>
        <v/>
      </c>
      <c r="FG160" s="483" t="str">
        <f t="shared" ref="FG160" si="5772">IF(AND(FG71&gt;0,ISNUMBER(FG155)),IFERROR(FG159/((FH138*FG71)/365),""),"")</f>
        <v/>
      </c>
      <c r="FH160" s="483" t="str">
        <f t="shared" ref="FH160" si="5773">IF(AND(FH71&gt;0,ISNUMBER(FH155)),IFERROR(FH159/((FH138*FH71)/365),""),"")</f>
        <v/>
      </c>
      <c r="FI160" s="484" t="str">
        <f t="shared" ref="FI160" si="5774">IF(FI$2=5,IFERROR(FI159/(FH138/365),""),"")</f>
        <v/>
      </c>
      <c r="FJ160" s="485"/>
      <c r="FK160" s="483" t="str">
        <f t="shared" ref="FK160" si="5775">IF(AND(FK71&gt;0,ISNUMBER(FK155)),IFERROR(FK159/((FN138*FK71)/365),""),"")</f>
        <v/>
      </c>
      <c r="FL160" s="483" t="str">
        <f t="shared" ref="FL160" si="5776">IF(AND(FL71&gt;0,ISNUMBER(FL155)),IFERROR(FL159/((FN138*FL71)/365),""),"")</f>
        <v/>
      </c>
      <c r="FM160" s="483" t="str">
        <f t="shared" ref="FM160" si="5777">IF(AND(FM71&gt;0,ISNUMBER(FM155)),IFERROR(FM159/((FN138*FM71)/365),""),"")</f>
        <v/>
      </c>
      <c r="FN160" s="483" t="str">
        <f t="shared" ref="FN160" si="5778">IF(AND(FN71&gt;0,ISNUMBER(FN155)),IFERROR(FN159/((FN138*FN71)/365),""),"")</f>
        <v/>
      </c>
      <c r="FO160" s="484" t="str">
        <f t="shared" ref="FO160" si="5779">IF(FO$2=5,IFERROR(FO159/(FN138/365),""),"")</f>
        <v/>
      </c>
      <c r="FP160" s="485"/>
      <c r="FQ160" s="483" t="str">
        <f t="shared" ref="FQ160" si="5780">IF(AND(FQ71&gt;0,ISNUMBER(FQ155)),IFERROR(FQ159/((FT138*FQ71)/365),""),"")</f>
        <v/>
      </c>
      <c r="FR160" s="483" t="str">
        <f t="shared" ref="FR160" si="5781">IF(AND(FR71&gt;0,ISNUMBER(FR155)),IFERROR(FR159/((FT138*FR71)/365),""),"")</f>
        <v/>
      </c>
      <c r="FS160" s="483" t="str">
        <f t="shared" ref="FS160" si="5782">IF(AND(FS71&gt;0,ISNUMBER(FS155)),IFERROR(FS159/((FT138*FS71)/365),""),"")</f>
        <v/>
      </c>
      <c r="FT160" s="483" t="str">
        <f t="shared" ref="FT160" si="5783">IF(AND(FT71&gt;0,ISNUMBER(FT155)),IFERROR(FT159/((FT138*FT71)/365),""),"")</f>
        <v/>
      </c>
      <c r="FU160" s="484" t="str">
        <f t="shared" ref="FU160" si="5784">IF(FU$2=5,IFERROR(FU159/(FT138/365),""),"")</f>
        <v/>
      </c>
      <c r="FV160" s="485"/>
      <c r="FW160" s="483" t="str">
        <f t="shared" ref="FW160" si="5785">IF(AND(FW71&gt;0,ISNUMBER(FW155)),IFERROR(FW159/((FZ138*FW71)/365),""),"")</f>
        <v/>
      </c>
      <c r="FX160" s="483" t="str">
        <f t="shared" ref="FX160" si="5786">IF(AND(FX71&gt;0,ISNUMBER(FX155)),IFERROR(FX159/((FZ138*FX71)/365),""),"")</f>
        <v/>
      </c>
      <c r="FY160" s="483" t="str">
        <f t="shared" ref="FY160" si="5787">IF(AND(FY71&gt;0,ISNUMBER(FY155)),IFERROR(FY159/((FZ138*FY71)/365),""),"")</f>
        <v/>
      </c>
      <c r="FZ160" s="483" t="str">
        <f t="shared" ref="FZ160" si="5788">IF(AND(FZ71&gt;0,ISNUMBER(FZ155)),IFERROR(FZ159/((FZ138*FZ71)/365),""),"")</f>
        <v/>
      </c>
      <c r="GA160" s="484" t="str">
        <f t="shared" ref="GA160" si="5789">IF(GA$2=5,IFERROR(GA159/(FZ138/365),""),"")</f>
        <v/>
      </c>
      <c r="GB160" s="485"/>
      <c r="GC160" s="483" t="str">
        <f t="shared" ref="GC160" si="5790">IF(AND(GC71&gt;0,ISNUMBER(GC155)),IFERROR(GC159/((GF138*GC71)/365),""),"")</f>
        <v/>
      </c>
      <c r="GD160" s="483" t="str">
        <f t="shared" ref="GD160" si="5791">IF(AND(GD71&gt;0,ISNUMBER(GD155)),IFERROR(GD159/((GF138*GD71)/365),""),"")</f>
        <v/>
      </c>
      <c r="GE160" s="483" t="str">
        <f t="shared" ref="GE160" si="5792">IF(AND(GE71&gt;0,ISNUMBER(GE155)),IFERROR(GE159/((GF138*GE71)/365),""),"")</f>
        <v/>
      </c>
      <c r="GF160" s="483" t="str">
        <f t="shared" ref="GF160" si="5793">IF(AND(GF71&gt;0,ISNUMBER(GF155)),IFERROR(GF159/((GF138*GF71)/365),""),"")</f>
        <v/>
      </c>
      <c r="GG160" s="484" t="str">
        <f t="shared" ref="GG160" si="5794">IF(GG$2=5,IFERROR(GG159/(GF138/365),""),"")</f>
        <v/>
      </c>
      <c r="GH160" s="485"/>
      <c r="GI160" s="483" t="str">
        <f t="shared" ref="GI160" si="5795">IF(AND(GI71&gt;0,ISNUMBER(GI155)),IFERROR(GI159/((GL138*GI71)/365),""),"")</f>
        <v/>
      </c>
      <c r="GJ160" s="483" t="str">
        <f t="shared" ref="GJ160" si="5796">IF(AND(GJ71&gt;0,ISNUMBER(GJ155)),IFERROR(GJ159/((GL138*GJ71)/365),""),"")</f>
        <v/>
      </c>
      <c r="GK160" s="483" t="str">
        <f t="shared" ref="GK160" si="5797">IF(AND(GK71&gt;0,ISNUMBER(GK155)),IFERROR(GK159/((GL138*GK71)/365),""),"")</f>
        <v/>
      </c>
      <c r="GL160" s="483" t="str">
        <f t="shared" ref="GL160" si="5798">IF(AND(GL71&gt;0,ISNUMBER(GL155)),IFERROR(GL159/((GL138*GL71)/365),""),"")</f>
        <v/>
      </c>
      <c r="GM160" s="484" t="str">
        <f t="shared" ref="GM160" si="5799">IF(GM$2=5,IFERROR(GM159/(GL138/365),""),"")</f>
        <v/>
      </c>
      <c r="GN160" s="485"/>
      <c r="GO160" s="483" t="str">
        <f t="shared" ref="GO160" si="5800">IF(AND(GO71&gt;0,ISNUMBER(GO155)),IFERROR(GO159/((GR138*GO71)/365),""),"")</f>
        <v/>
      </c>
      <c r="GP160" s="483" t="str">
        <f t="shared" ref="GP160" si="5801">IF(AND(GP71&gt;0,ISNUMBER(GP155)),IFERROR(GP159/((GR138*GP71)/365),""),"")</f>
        <v/>
      </c>
      <c r="GQ160" s="483" t="str">
        <f t="shared" ref="GQ160" si="5802">IF(AND(GQ71&gt;0,ISNUMBER(GQ155)),IFERROR(GQ159/((GR138*GQ71)/365),""),"")</f>
        <v/>
      </c>
      <c r="GR160" s="483" t="str">
        <f t="shared" ref="GR160" si="5803">IF(AND(GR71&gt;0,ISNUMBER(GR155)),IFERROR(GR159/((GR138*GR71)/365),""),"")</f>
        <v/>
      </c>
      <c r="GS160" s="484" t="str">
        <f t="shared" ref="GS160" si="5804">IF(GS$2=5,IFERROR(GS159/(GR138/365),""),"")</f>
        <v/>
      </c>
      <c r="GT160" s="485"/>
      <c r="GU160" s="483" t="str">
        <f t="shared" ref="GU160" si="5805">IF(AND(GU71&gt;0,ISNUMBER(GU155)),IFERROR(GU159/((GX138*GU71)/365),""),"")</f>
        <v/>
      </c>
      <c r="GV160" s="483" t="str">
        <f t="shared" ref="GV160" si="5806">IF(AND(GV71&gt;0,ISNUMBER(GV155)),IFERROR(GV159/((GX138*GV71)/365),""),"")</f>
        <v/>
      </c>
      <c r="GW160" s="483" t="str">
        <f t="shared" ref="GW160" si="5807">IF(AND(GW71&gt;0,ISNUMBER(GW155)),IFERROR(GW159/((GX138*GW71)/365),""),"")</f>
        <v/>
      </c>
      <c r="GX160" s="483" t="str">
        <f t="shared" ref="GX160" si="5808">IF(AND(GX71&gt;0,ISNUMBER(GX155)),IFERROR(GX159/((GX138*GX71)/365),""),"")</f>
        <v/>
      </c>
      <c r="GY160" s="484" t="str">
        <f t="shared" ref="GY160" si="5809">IF(GY$2=5,IFERROR(GY159/(GX138/365),""),"")</f>
        <v/>
      </c>
      <c r="GZ160" s="485"/>
      <c r="HA160" s="483" t="str">
        <f t="shared" ref="HA160" si="5810">IF(AND(HA71&gt;0,ISNUMBER(HA155)),IFERROR(HA159/((HD138*HA71)/365),""),"")</f>
        <v/>
      </c>
      <c r="HB160" s="483" t="str">
        <f t="shared" ref="HB160" si="5811">IF(AND(HB71&gt;0,ISNUMBER(HB155)),IFERROR(HB159/((HD138*HB71)/365),""),"")</f>
        <v/>
      </c>
      <c r="HC160" s="483" t="str">
        <f t="shared" ref="HC160" si="5812">IF(AND(HC71&gt;0,ISNUMBER(HC155)),IFERROR(HC159/((HD138*HC71)/365),""),"")</f>
        <v/>
      </c>
      <c r="HD160" s="483" t="str">
        <f t="shared" ref="HD160" si="5813">IF(AND(HD71&gt;0,ISNUMBER(HD155)),IFERROR(HD159/((HD138*HD71)/365),""),"")</f>
        <v/>
      </c>
      <c r="HE160" s="484" t="str">
        <f t="shared" ref="HE160" si="5814">IF(HE$2=5,IFERROR(HE159/(HD138/365),""),"")</f>
        <v/>
      </c>
      <c r="HF160" s="485"/>
      <c r="HG160" s="483" t="str">
        <f t="shared" ref="HG160" si="5815">IF(AND(HG71&gt;0,ISNUMBER(HG155)),IFERROR(HG159/((HJ138*HG71)/365),""),"")</f>
        <v/>
      </c>
      <c r="HH160" s="483" t="str">
        <f t="shared" ref="HH160" si="5816">IF(AND(HH71&gt;0,ISNUMBER(HH155)),IFERROR(HH159/((HJ138*HH71)/365),""),"")</f>
        <v/>
      </c>
      <c r="HI160" s="483" t="str">
        <f t="shared" ref="HI160" si="5817">IF(AND(HI71&gt;0,ISNUMBER(HI155)),IFERROR(HI159/((HJ138*HI71)/365),""),"")</f>
        <v/>
      </c>
      <c r="HJ160" s="483" t="str">
        <f t="shared" ref="HJ160" si="5818">IF(AND(HJ71&gt;0,ISNUMBER(HJ155)),IFERROR(HJ159/((HJ138*HJ71)/365),""),"")</f>
        <v/>
      </c>
      <c r="HK160" s="484" t="str">
        <f t="shared" ref="HK160" si="5819">IF(HK$2=5,IFERROR(HK159/(HJ138/365),""),"")</f>
        <v/>
      </c>
      <c r="HL160" s="485"/>
      <c r="HM160" s="483" t="str">
        <f t="shared" ref="HM160" si="5820">IF(AND(HM71&gt;0,ISNUMBER(HM155)),IFERROR(HM159/((HP138*HM71)/365),""),"")</f>
        <v/>
      </c>
      <c r="HN160" s="483" t="str">
        <f t="shared" ref="HN160" si="5821">IF(AND(HN71&gt;0,ISNUMBER(HN155)),IFERROR(HN159/((HP138*HN71)/365),""),"")</f>
        <v/>
      </c>
      <c r="HO160" s="483" t="str">
        <f t="shared" ref="HO160" si="5822">IF(AND(HO71&gt;0,ISNUMBER(HO155)),IFERROR(HO159/((HP138*HO71)/365),""),"")</f>
        <v/>
      </c>
      <c r="HP160" s="483" t="str">
        <f t="shared" ref="HP160" si="5823">IF(AND(HP71&gt;0,ISNUMBER(HP155)),IFERROR(HP159/((HP138*HP71)/365),""),"")</f>
        <v/>
      </c>
      <c r="HQ160" s="484" t="str">
        <f t="shared" ref="HQ160" si="5824">IF(HQ$2=5,IFERROR(HQ159/(HP138/365),""),"")</f>
        <v/>
      </c>
      <c r="HR160" s="485"/>
      <c r="HS160" s="483" t="str">
        <f t="shared" ref="HS160" si="5825">IF(AND(HS71&gt;0,ISNUMBER(HS155)),IFERROR(HS159/((HV138*HS71)/365),""),"")</f>
        <v/>
      </c>
      <c r="HT160" s="483" t="str">
        <f t="shared" ref="HT160" si="5826">IF(AND(HT71&gt;0,ISNUMBER(HT155)),IFERROR(HT159/((HV138*HT71)/365),""),"")</f>
        <v/>
      </c>
      <c r="HU160" s="483" t="str">
        <f t="shared" ref="HU160" si="5827">IF(AND(HU71&gt;0,ISNUMBER(HU155)),IFERROR(HU159/((HV138*HU71)/365),""),"")</f>
        <v/>
      </c>
      <c r="HV160" s="483" t="str">
        <f t="shared" ref="HV160" si="5828">IF(AND(HV71&gt;0,ISNUMBER(HV155)),IFERROR(HV159/((HV138*HV71)/365),""),"")</f>
        <v/>
      </c>
      <c r="HW160" s="484" t="str">
        <f t="shared" ref="HW160" si="5829">IF(HW$2=5,IFERROR(HW159/(HV138/365),""),"")</f>
        <v/>
      </c>
      <c r="HX160" s="485"/>
      <c r="HY160" s="483" t="str">
        <f t="shared" ref="HY160" si="5830">IF(AND(HY71&gt;0,ISNUMBER(HY155)),IFERROR(HY159/((IB138*HY71)/365),""),"")</f>
        <v/>
      </c>
      <c r="HZ160" s="483" t="str">
        <f t="shared" ref="HZ160" si="5831">IF(AND(HZ71&gt;0,ISNUMBER(HZ155)),IFERROR(HZ159/((IB138*HZ71)/365),""),"")</f>
        <v/>
      </c>
      <c r="IA160" s="483" t="str">
        <f t="shared" ref="IA160" si="5832">IF(AND(IA71&gt;0,ISNUMBER(IA155)),IFERROR(IA159/((IB138*IA71)/365),""),"")</f>
        <v/>
      </c>
      <c r="IB160" s="483" t="str">
        <f t="shared" ref="IB160" si="5833">IF(AND(IB71&gt;0,ISNUMBER(IB155)),IFERROR(IB159/((IB138*IB71)/365),""),"")</f>
        <v/>
      </c>
      <c r="IC160" s="484" t="str">
        <f t="shared" ref="IC160" si="5834">IF(IC$2=5,IFERROR(IC159/(IB138/365),""),"")</f>
        <v/>
      </c>
      <c r="ID160" s="485"/>
      <c r="IE160" s="483" t="str">
        <f t="shared" ref="IE160" si="5835">IF(AND(IE71&gt;0,ISNUMBER(IE155)),IFERROR(IE159/((IH138*IE71)/365),""),"")</f>
        <v/>
      </c>
      <c r="IF160" s="483" t="str">
        <f t="shared" ref="IF160" si="5836">IF(AND(IF71&gt;0,ISNUMBER(IF155)),IFERROR(IF159/((IH138*IF71)/365),""),"")</f>
        <v/>
      </c>
      <c r="IG160" s="483" t="str">
        <f t="shared" ref="IG160" si="5837">IF(AND(IG71&gt;0,ISNUMBER(IG155)),IFERROR(IG159/((IH138*IG71)/365),""),"")</f>
        <v/>
      </c>
      <c r="IH160" s="483" t="str">
        <f t="shared" ref="IH160" si="5838">IF(AND(IH71&gt;0,ISNUMBER(IH155)),IFERROR(IH159/((IH138*IH71)/365),""),"")</f>
        <v/>
      </c>
      <c r="II160" s="484" t="str">
        <f t="shared" ref="II160" si="5839">IF(II$2=5,IFERROR(II159/(IH138/365),""),"")</f>
        <v/>
      </c>
      <c r="IJ160" s="485"/>
      <c r="IK160" s="483" t="str">
        <f t="shared" ref="IK160" si="5840">IF(AND(IK71&gt;0,ISNUMBER(IK155)),IFERROR(IK159/((IN138*IK71)/365),""),"")</f>
        <v/>
      </c>
      <c r="IL160" s="483" t="str">
        <f t="shared" ref="IL160" si="5841">IF(AND(IL71&gt;0,ISNUMBER(IL155)),IFERROR(IL159/((IN138*IL71)/365),""),"")</f>
        <v/>
      </c>
      <c r="IM160" s="483" t="str">
        <f t="shared" ref="IM160" si="5842">IF(AND(IM71&gt;0,ISNUMBER(IM155)),IFERROR(IM159/((IN138*IM71)/365),""),"")</f>
        <v/>
      </c>
      <c r="IN160" s="483" t="str">
        <f t="shared" ref="IN160" si="5843">IF(AND(IN71&gt;0,ISNUMBER(IN155)),IFERROR(IN159/((IN138*IN71)/365),""),"")</f>
        <v/>
      </c>
      <c r="IO160" s="484" t="str">
        <f t="shared" ref="IO160" si="5844">IF(IO$2=5,IFERROR(IO159/(IN138/365),""),"")</f>
        <v/>
      </c>
      <c r="IP160" s="485"/>
      <c r="IQ160" s="483" t="str">
        <f t="shared" ref="IQ160" si="5845">IF(AND(IQ71&gt;0,ISNUMBER(IQ155)),IFERROR(IQ159/((IT138*IQ71)/365),""),"")</f>
        <v/>
      </c>
      <c r="IR160" s="483" t="str">
        <f t="shared" ref="IR160" si="5846">IF(AND(IR71&gt;0,ISNUMBER(IR155)),IFERROR(IR159/((IT138*IR71)/365),""),"")</f>
        <v/>
      </c>
      <c r="IS160" s="483" t="str">
        <f t="shared" ref="IS160" si="5847">IF(AND(IS71&gt;0,ISNUMBER(IS155)),IFERROR(IS159/((IT138*IS71)/365),""),"")</f>
        <v/>
      </c>
      <c r="IT160" s="483" t="str">
        <f t="shared" ref="IT160" si="5848">IF(AND(IT71&gt;0,ISNUMBER(IT155)),IFERROR(IT159/((IT138*IT71)/365),""),"")</f>
        <v/>
      </c>
      <c r="IU160" s="484" t="str">
        <f t="shared" ref="IU160" si="5849">IF(IU$2=5,IFERROR(IU159/(IT138/365),""),"")</f>
        <v/>
      </c>
      <c r="IV160" s="485"/>
      <c r="IW160" s="483" t="str">
        <f t="shared" ref="IW160" si="5850">IF(AND(IW71&gt;0,ISNUMBER(IW155)),IFERROR(IW159/((IZ138*IW71)/365),""),"")</f>
        <v/>
      </c>
      <c r="IX160" s="483" t="str">
        <f t="shared" ref="IX160" si="5851">IF(AND(IX71&gt;0,ISNUMBER(IX155)),IFERROR(IX159/((IZ138*IX71)/365),""),"")</f>
        <v/>
      </c>
      <c r="IY160" s="483" t="str">
        <f t="shared" ref="IY160" si="5852">IF(AND(IY71&gt;0,ISNUMBER(IY155)),IFERROR(IY159/((IZ138*IY71)/365),""),"")</f>
        <v/>
      </c>
      <c r="IZ160" s="483" t="str">
        <f t="shared" ref="IZ160" si="5853">IF(AND(IZ71&gt;0,ISNUMBER(IZ155)),IFERROR(IZ159/((IZ138*IZ71)/365),""),"")</f>
        <v/>
      </c>
      <c r="JA160" s="484" t="str">
        <f t="shared" ref="JA160" si="5854">IF(JA$2=5,IFERROR(JA159/(IZ138/365),""),"")</f>
        <v/>
      </c>
      <c r="JB160" s="485"/>
      <c r="JC160" s="483" t="str">
        <f t="shared" ref="JC160" si="5855">IF(AND(JC71&gt;0,ISNUMBER(JC155)),IFERROR(JC159/((JF138*JC71)/365),""),"")</f>
        <v/>
      </c>
      <c r="JD160" s="483" t="str">
        <f t="shared" ref="JD160" si="5856">IF(AND(JD71&gt;0,ISNUMBER(JD155)),IFERROR(JD159/((JF138*JD71)/365),""),"")</f>
        <v/>
      </c>
      <c r="JE160" s="483" t="str">
        <f t="shared" ref="JE160" si="5857">IF(AND(JE71&gt;0,ISNUMBER(JE155)),IFERROR(JE159/((JF138*JE71)/365),""),"")</f>
        <v/>
      </c>
      <c r="JF160" s="483" t="str">
        <f t="shared" ref="JF160" si="5858">IF(AND(JF71&gt;0,ISNUMBER(JF155)),IFERROR(JF159/((JF138*JF71)/365),""),"")</f>
        <v/>
      </c>
      <c r="JG160" s="484" t="str">
        <f t="shared" ref="JG160" si="5859">IF(JG$2=5,IFERROR(JG159/(JF138/365),""),"")</f>
        <v/>
      </c>
      <c r="JH160" s="485"/>
      <c r="JI160" s="486" t="str">
        <f t="shared" ref="JI160" si="5860">IF(AND(JI71&gt;0,ISNUMBER(JI155)),IFERROR(JI159/((JL138*JI71)/365),""),"")</f>
        <v/>
      </c>
      <c r="JJ160" s="486" t="str">
        <f t="shared" ref="JJ160" si="5861">IF(AND(JJ71&gt;0,ISNUMBER(JJ155)),IFERROR(JJ159/((JL138*JJ71)/365),""),"")</f>
        <v/>
      </c>
      <c r="JK160" s="486" t="str">
        <f t="shared" ref="JK160" si="5862">IF(AND(JK71&gt;0,ISNUMBER(JK155)),IFERROR(JK159/((JL138*JK71)/365),""),"")</f>
        <v/>
      </c>
      <c r="JL160" s="486" t="str">
        <f t="shared" ref="JL160" si="5863">IF(AND(JL71&gt;0,ISNUMBER(JL155)),IFERROR(JL159/((JL138*JL71)/365),""),"")</f>
        <v/>
      </c>
      <c r="JM160" s="487" t="str">
        <f t="shared" ref="JM160" si="5864">IF(JM$2=5,IFERROR(JM159/(JL138/365),""),"")</f>
        <v/>
      </c>
      <c r="JO160" s="486" t="str">
        <f t="shared" ref="JO160" si="5865">IF(AND(JO71&gt;0,ISNUMBER(JO155)),IFERROR(JO159/((JR138*JO71)/365),""),"")</f>
        <v/>
      </c>
      <c r="JP160" s="486" t="str">
        <f t="shared" ref="JP160" si="5866">IF(AND(JP71&gt;0,ISNUMBER(JP155)),IFERROR(JP159/((JR138*JP71)/365),""),"")</f>
        <v/>
      </c>
      <c r="JQ160" s="486" t="str">
        <f t="shared" ref="JQ160" si="5867">IF(AND(JQ71&gt;0,ISNUMBER(JQ155)),IFERROR(JQ159/((JR138*JQ71)/365),""),"")</f>
        <v/>
      </c>
      <c r="JR160" s="486" t="str">
        <f t="shared" ref="JR160" si="5868">IF(AND(JR71&gt;0,ISNUMBER(JR155)),IFERROR(JR159/((JR138*JR71)/365),""),"")</f>
        <v/>
      </c>
      <c r="JS160" s="487" t="str">
        <f t="shared" ref="JS160" si="5869">IF(JS$2=5,IFERROR(JS159/(JR138/365),""),"")</f>
        <v/>
      </c>
      <c r="JU160" s="486" t="str">
        <f t="shared" ref="JU160" si="5870">IF(AND(JU71&gt;0,ISNUMBER(JU155)),IFERROR(JU159/((JX138*JU71)/365),""),"")</f>
        <v/>
      </c>
      <c r="JV160" s="486" t="str">
        <f t="shared" ref="JV160" si="5871">IF(AND(JV71&gt;0,ISNUMBER(JV155)),IFERROR(JV159/((JX138*JV71)/365),""),"")</f>
        <v/>
      </c>
      <c r="JW160" s="486" t="str">
        <f t="shared" ref="JW160" si="5872">IF(AND(JW71&gt;0,ISNUMBER(JW155)),IFERROR(JW159/((JX138*JW71)/365),""),"")</f>
        <v/>
      </c>
      <c r="JX160" s="486" t="str">
        <f t="shared" ref="JX160" si="5873">IF(AND(JX71&gt;0,ISNUMBER(JX155)),IFERROR(JX159/((JX138*JX71)/365),""),"")</f>
        <v/>
      </c>
      <c r="JY160" s="487" t="str">
        <f t="shared" ref="JY160" si="5874">IF(JY$2=5,IFERROR(JY159/(JX138/365),""),"")</f>
        <v/>
      </c>
      <c r="KA160" s="486" t="str">
        <f t="shared" ref="KA160" si="5875">IF(AND(KA71&gt;0,ISNUMBER(KA155)),IFERROR(KA159/((KD138*KA71)/365),""),"")</f>
        <v/>
      </c>
      <c r="KB160" s="486" t="str">
        <f t="shared" ref="KB160" si="5876">IF(AND(KB71&gt;0,ISNUMBER(KB155)),IFERROR(KB159/((KD138*KB71)/365),""),"")</f>
        <v/>
      </c>
      <c r="KC160" s="486" t="str">
        <f t="shared" ref="KC160" si="5877">IF(AND(KC71&gt;0,ISNUMBER(KC155)),IFERROR(KC159/((KD138*KC71)/365),""),"")</f>
        <v/>
      </c>
      <c r="KD160" s="486" t="str">
        <f t="shared" ref="KD160" si="5878">IF(AND(KD71&gt;0,ISNUMBER(KD155)),IFERROR(KD159/((KD138*KD71)/365),""),"")</f>
        <v/>
      </c>
      <c r="KE160" s="487" t="str">
        <f t="shared" ref="KE160" si="5879">IF(KE$2=5,IFERROR(KE159/(KD138/365),""),"")</f>
        <v/>
      </c>
      <c r="KG160" s="486" t="str">
        <f t="shared" ref="KG160" si="5880">IF(AND(KG71&gt;0,ISNUMBER(KG155)),IFERROR(KG159/((KJ138*KG71)/365),""),"")</f>
        <v/>
      </c>
      <c r="KH160" s="486" t="str">
        <f t="shared" ref="KH160" si="5881">IF(AND(KH71&gt;0,ISNUMBER(KH155)),IFERROR(KH159/((KJ138*KH71)/365),""),"")</f>
        <v/>
      </c>
      <c r="KI160" s="486" t="str">
        <f t="shared" ref="KI160" si="5882">IF(AND(KI71&gt;0,ISNUMBER(KI155)),IFERROR(KI159/((KJ138*KI71)/365),""),"")</f>
        <v/>
      </c>
      <c r="KJ160" s="486" t="str">
        <f t="shared" ref="KJ160" si="5883">IF(AND(KJ71&gt;0,ISNUMBER(KJ155)),IFERROR(KJ159/((KJ138*KJ71)/365),""),"")</f>
        <v/>
      </c>
      <c r="KK160" s="487" t="str">
        <f t="shared" ref="KK160" si="5884">IF(KK$2=5,IFERROR(KK159/(KJ138/365),""),"")</f>
        <v/>
      </c>
      <c r="KM160" s="486" t="str">
        <f t="shared" ref="KM160" si="5885">IF(AND(KM71&gt;0,ISNUMBER(KM155)),IFERROR(KM159/((KP138*KM71)/365),""),"")</f>
        <v/>
      </c>
      <c r="KN160" s="486" t="str">
        <f t="shared" ref="KN160" si="5886">IF(AND(KN71&gt;0,ISNUMBER(KN155)),IFERROR(KN159/((KP138*KN71)/365),""),"")</f>
        <v/>
      </c>
      <c r="KO160" s="486" t="str">
        <f t="shared" ref="KO160" si="5887">IF(AND(KO71&gt;0,ISNUMBER(KO155)),IFERROR(KO159/((KP138*KO71)/365),""),"")</f>
        <v/>
      </c>
      <c r="KP160" s="486" t="str">
        <f t="shared" ref="KP160" si="5888">IF(AND(KP71&gt;0,ISNUMBER(KP155)),IFERROR(KP159/((KP138*KP71)/365),""),"")</f>
        <v/>
      </c>
      <c r="KQ160" s="487" t="str">
        <f t="shared" ref="KQ160" si="5889">IF(KQ$2=5,IFERROR(KQ159/(KP138/365),""),"")</f>
        <v/>
      </c>
      <c r="KS160" s="486" t="str">
        <f t="shared" ref="KS160" si="5890">IF(AND(KS71&gt;0,ISNUMBER(KS155)),IFERROR(KS159/((KV138*KS71)/365),""),"")</f>
        <v/>
      </c>
      <c r="KT160" s="486" t="str">
        <f t="shared" ref="KT160" si="5891">IF(AND(KT71&gt;0,ISNUMBER(KT155)),IFERROR(KT159/((KV138*KT71)/365),""),"")</f>
        <v/>
      </c>
      <c r="KU160" s="486" t="str">
        <f t="shared" ref="KU160" si="5892">IF(AND(KU71&gt;0,ISNUMBER(KU155)),IFERROR(KU159/((KV138*KU71)/365),""),"")</f>
        <v/>
      </c>
      <c r="KV160" s="486" t="str">
        <f t="shared" ref="KV160" si="5893">IF(AND(KV71&gt;0,ISNUMBER(KV155)),IFERROR(KV159/((KV138*KV71)/365),""),"")</f>
        <v/>
      </c>
      <c r="KW160" s="487" t="str">
        <f t="shared" ref="KW160" si="5894">IF(KW$2=5,IFERROR(KW159/(KV138/365),""),"")</f>
        <v/>
      </c>
      <c r="KY160" s="486" t="str">
        <f t="shared" ref="KY160" si="5895">IF(AND(KY71&gt;0,ISNUMBER(KY155)),IFERROR(KY159/((LB138*KY71)/365),""),"")</f>
        <v/>
      </c>
      <c r="KZ160" s="486" t="str">
        <f t="shared" ref="KZ160" si="5896">IF(AND(KZ71&gt;0,ISNUMBER(KZ155)),IFERROR(KZ159/((LB138*KZ71)/365),""),"")</f>
        <v/>
      </c>
      <c r="LA160" s="486" t="str">
        <f t="shared" ref="LA160" si="5897">IF(AND(LA71&gt;0,ISNUMBER(LA155)),IFERROR(LA159/((LB138*LA71)/365),""),"")</f>
        <v/>
      </c>
      <c r="LB160" s="486" t="str">
        <f t="shared" ref="LB160" si="5898">IF(AND(LB71&gt;0,ISNUMBER(LB155)),IFERROR(LB159/((LB138*LB71)/365),""),"")</f>
        <v/>
      </c>
      <c r="LC160" s="487" t="str">
        <f t="shared" ref="LC160" si="5899">IF(LC$2=5,IFERROR(LC159/(LB138/365),""),"")</f>
        <v/>
      </c>
    </row>
    <row r="161" spans="1:316" s="489" customFormat="1" ht="4.5" customHeight="1" x14ac:dyDescent="0.2">
      <c r="A161" s="62"/>
      <c r="B161" s="62"/>
      <c r="C161" s="62"/>
      <c r="D161" s="62"/>
      <c r="E161" s="62"/>
      <c r="F161" s="62" t="s">
        <v>74</v>
      </c>
      <c r="G161" s="217"/>
      <c r="H161" s="488"/>
      <c r="I161" s="419"/>
      <c r="J161" s="419"/>
      <c r="K161" s="420"/>
      <c r="L161" s="420"/>
      <c r="M161" s="421"/>
      <c r="N161" s="422"/>
      <c r="O161" s="423"/>
      <c r="P161" s="482"/>
      <c r="Q161" s="478"/>
      <c r="R161" s="478"/>
      <c r="S161" s="483"/>
      <c r="T161" s="483"/>
      <c r="U161" s="484"/>
      <c r="V161" s="482"/>
      <c r="W161" s="478"/>
      <c r="X161" s="478"/>
      <c r="Y161" s="483"/>
      <c r="Z161" s="483"/>
      <c r="AA161" s="484"/>
      <c r="AB161" s="482"/>
      <c r="AC161" s="478"/>
      <c r="AD161" s="478"/>
      <c r="AE161" s="483"/>
      <c r="AF161" s="483"/>
      <c r="AG161" s="484"/>
      <c r="AH161" s="482"/>
      <c r="AI161" s="478"/>
      <c r="AJ161" s="478"/>
      <c r="AK161" s="483"/>
      <c r="AL161" s="483"/>
      <c r="AM161" s="484"/>
      <c r="AN161" s="482"/>
      <c r="AO161" s="478"/>
      <c r="AP161" s="478"/>
      <c r="AQ161" s="483"/>
      <c r="AR161" s="483"/>
      <c r="AS161" s="484"/>
      <c r="AT161" s="482"/>
      <c r="AU161" s="478"/>
      <c r="AV161" s="478"/>
      <c r="AW161" s="483"/>
      <c r="AX161" s="483"/>
      <c r="AY161" s="484"/>
      <c r="AZ161" s="482"/>
      <c r="BA161" s="478"/>
      <c r="BB161" s="478"/>
      <c r="BC161" s="483"/>
      <c r="BD161" s="483"/>
      <c r="BE161" s="484"/>
      <c r="BF161" s="482"/>
      <c r="BG161" s="478"/>
      <c r="BH161" s="478"/>
      <c r="BI161" s="483"/>
      <c r="BJ161" s="483"/>
      <c r="BK161" s="484"/>
      <c r="BL161" s="482"/>
      <c r="BM161" s="478"/>
      <c r="BN161" s="478"/>
      <c r="BO161" s="483"/>
      <c r="BP161" s="483"/>
      <c r="BQ161" s="484"/>
      <c r="BR161" s="482"/>
      <c r="BS161" s="478"/>
      <c r="BT161" s="478"/>
      <c r="BU161" s="483"/>
      <c r="BV161" s="483"/>
      <c r="BW161" s="484"/>
      <c r="BX161" s="482"/>
      <c r="BY161" s="478"/>
      <c r="BZ161" s="478"/>
      <c r="CA161" s="483"/>
      <c r="CB161" s="483"/>
      <c r="CC161" s="484"/>
      <c r="CD161" s="482"/>
      <c r="CE161" s="478"/>
      <c r="CF161" s="478"/>
      <c r="CG161" s="483"/>
      <c r="CH161" s="483"/>
      <c r="CI161" s="484"/>
      <c r="CJ161" s="482"/>
      <c r="CK161" s="478"/>
      <c r="CL161" s="478"/>
      <c r="CM161" s="483"/>
      <c r="CN161" s="483"/>
      <c r="CO161" s="484"/>
      <c r="CP161" s="482"/>
      <c r="CQ161" s="478"/>
      <c r="CR161" s="478"/>
      <c r="CS161" s="483"/>
      <c r="CT161" s="483"/>
      <c r="CU161" s="484"/>
      <c r="CV161" s="482"/>
      <c r="CW161" s="478"/>
      <c r="CX161" s="478"/>
      <c r="CY161" s="483"/>
      <c r="CZ161" s="483"/>
      <c r="DA161" s="484"/>
      <c r="DB161" s="482"/>
      <c r="DC161" s="478"/>
      <c r="DD161" s="478"/>
      <c r="DE161" s="483"/>
      <c r="DF161" s="483"/>
      <c r="DG161" s="484"/>
      <c r="DH161" s="482"/>
      <c r="DI161" s="478"/>
      <c r="DJ161" s="478"/>
      <c r="DK161" s="483"/>
      <c r="DL161" s="483"/>
      <c r="DM161" s="484"/>
      <c r="DN161" s="482"/>
      <c r="DO161" s="478"/>
      <c r="DP161" s="478"/>
      <c r="DQ161" s="483"/>
      <c r="DR161" s="483"/>
      <c r="DS161" s="484"/>
      <c r="DT161" s="482"/>
      <c r="DU161" s="478"/>
      <c r="DV161" s="478"/>
      <c r="DW161" s="483"/>
      <c r="DX161" s="483"/>
      <c r="DY161" s="484"/>
      <c r="DZ161" s="482"/>
      <c r="EA161" s="478"/>
      <c r="EB161" s="478"/>
      <c r="EC161" s="483"/>
      <c r="ED161" s="483"/>
      <c r="EE161" s="484"/>
      <c r="EF161" s="482"/>
      <c r="EG161" s="478"/>
      <c r="EH161" s="478"/>
      <c r="EI161" s="483"/>
      <c r="EJ161" s="483"/>
      <c r="EK161" s="484"/>
      <c r="EL161" s="482"/>
      <c r="EM161" s="478"/>
      <c r="EN161" s="478"/>
      <c r="EO161" s="483"/>
      <c r="EP161" s="483"/>
      <c r="EQ161" s="484"/>
      <c r="ER161" s="482"/>
      <c r="ES161" s="478"/>
      <c r="ET161" s="478"/>
      <c r="EU161" s="483"/>
      <c r="EV161" s="483"/>
      <c r="EW161" s="484"/>
      <c r="EX161" s="482"/>
      <c r="EY161" s="478"/>
      <c r="EZ161" s="478"/>
      <c r="FA161" s="483"/>
      <c r="FB161" s="483"/>
      <c r="FC161" s="484"/>
      <c r="FD161" s="482"/>
      <c r="FE161" s="478"/>
      <c r="FF161" s="478"/>
      <c r="FG161" s="483"/>
      <c r="FH161" s="483"/>
      <c r="FI161" s="484"/>
      <c r="FJ161" s="482"/>
      <c r="FK161" s="478"/>
      <c r="FL161" s="478"/>
      <c r="FM161" s="483"/>
      <c r="FN161" s="483"/>
      <c r="FO161" s="484"/>
      <c r="FP161" s="482"/>
      <c r="FQ161" s="478"/>
      <c r="FR161" s="478"/>
      <c r="FS161" s="483"/>
      <c r="FT161" s="483"/>
      <c r="FU161" s="484"/>
      <c r="FV161" s="482"/>
      <c r="FW161" s="478"/>
      <c r="FX161" s="478"/>
      <c r="FY161" s="483"/>
      <c r="FZ161" s="483"/>
      <c r="GA161" s="484"/>
      <c r="GB161" s="482"/>
      <c r="GC161" s="478"/>
      <c r="GD161" s="478"/>
      <c r="GE161" s="483"/>
      <c r="GF161" s="483"/>
      <c r="GG161" s="484"/>
      <c r="GH161" s="482"/>
      <c r="GI161" s="478"/>
      <c r="GJ161" s="478"/>
      <c r="GK161" s="483"/>
      <c r="GL161" s="483"/>
      <c r="GM161" s="484"/>
      <c r="GN161" s="482"/>
      <c r="GO161" s="478"/>
      <c r="GP161" s="478"/>
      <c r="GQ161" s="483"/>
      <c r="GR161" s="483"/>
      <c r="GS161" s="484"/>
      <c r="GT161" s="482"/>
      <c r="GU161" s="478"/>
      <c r="GV161" s="478"/>
      <c r="GW161" s="483"/>
      <c r="GX161" s="483"/>
      <c r="GY161" s="484"/>
      <c r="GZ161" s="482"/>
      <c r="HA161" s="478"/>
      <c r="HB161" s="478"/>
      <c r="HC161" s="483"/>
      <c r="HD161" s="483"/>
      <c r="HE161" s="484"/>
      <c r="HF161" s="482"/>
      <c r="HG161" s="478"/>
      <c r="HH161" s="478"/>
      <c r="HI161" s="483"/>
      <c r="HJ161" s="483"/>
      <c r="HK161" s="484"/>
      <c r="HL161" s="482"/>
      <c r="HM161" s="478"/>
      <c r="HN161" s="478"/>
      <c r="HO161" s="483"/>
      <c r="HP161" s="483"/>
      <c r="HQ161" s="484"/>
      <c r="HR161" s="482"/>
      <c r="HS161" s="478"/>
      <c r="HT161" s="478"/>
      <c r="HU161" s="483"/>
      <c r="HV161" s="483"/>
      <c r="HW161" s="484"/>
      <c r="HX161" s="482"/>
      <c r="HY161" s="478"/>
      <c r="HZ161" s="478"/>
      <c r="IA161" s="483"/>
      <c r="IB161" s="483"/>
      <c r="IC161" s="484"/>
      <c r="ID161" s="482"/>
      <c r="IE161" s="478"/>
      <c r="IF161" s="478"/>
      <c r="IG161" s="483"/>
      <c r="IH161" s="483"/>
      <c r="II161" s="484"/>
      <c r="IJ161" s="482"/>
      <c r="IK161" s="478"/>
      <c r="IL161" s="478"/>
      <c r="IM161" s="483"/>
      <c r="IN161" s="483"/>
      <c r="IO161" s="484"/>
      <c r="IP161" s="482"/>
      <c r="IQ161" s="478"/>
      <c r="IR161" s="478"/>
      <c r="IS161" s="483"/>
      <c r="IT161" s="483"/>
      <c r="IU161" s="484"/>
      <c r="IV161" s="482"/>
      <c r="IW161" s="478"/>
      <c r="IX161" s="478"/>
      <c r="IY161" s="483"/>
      <c r="IZ161" s="483"/>
      <c r="JA161" s="484"/>
      <c r="JB161" s="482"/>
      <c r="JC161" s="478"/>
      <c r="JD161" s="478"/>
      <c r="JE161" s="483"/>
      <c r="JF161" s="483"/>
      <c r="JG161" s="484"/>
      <c r="JH161" s="482"/>
      <c r="JK161" s="486"/>
      <c r="JL161" s="486"/>
      <c r="JM161" s="490"/>
      <c r="JQ161" s="486"/>
      <c r="JR161" s="486"/>
      <c r="JS161" s="490"/>
      <c r="JW161" s="486"/>
      <c r="JX161" s="486"/>
      <c r="JY161" s="490"/>
      <c r="KC161" s="486"/>
      <c r="KD161" s="486"/>
      <c r="KE161" s="490"/>
      <c r="KI161" s="486"/>
      <c r="KJ161" s="486"/>
      <c r="KK161" s="490"/>
      <c r="KO161" s="486"/>
      <c r="KP161" s="486"/>
      <c r="KQ161" s="490"/>
      <c r="KU161" s="486"/>
      <c r="KV161" s="486"/>
      <c r="KW161" s="490"/>
      <c r="LA161" s="486"/>
      <c r="LB161" s="486"/>
      <c r="LC161" s="490"/>
    </row>
    <row r="162" spans="1:316" x14ac:dyDescent="0.2">
      <c r="A162" s="62"/>
      <c r="B162" s="62"/>
      <c r="C162" s="62"/>
      <c r="D162" s="62"/>
      <c r="E162" s="62"/>
      <c r="F162" s="62"/>
      <c r="G162" s="223"/>
      <c r="Q162" s="126"/>
      <c r="R162" s="126"/>
      <c r="S162" s="126"/>
      <c r="T162" s="126"/>
      <c r="U162" s="491"/>
      <c r="V162" s="450"/>
      <c r="W162" s="126"/>
      <c r="X162" s="126"/>
      <c r="Y162" s="126"/>
      <c r="Z162" s="126"/>
      <c r="AA162" s="491"/>
      <c r="AB162" s="450"/>
      <c r="AC162" s="126"/>
      <c r="AD162" s="126"/>
      <c r="AE162" s="126"/>
      <c r="AF162" s="126"/>
      <c r="AG162" s="491"/>
      <c r="AH162" s="450"/>
      <c r="AI162" s="126"/>
      <c r="AJ162" s="126"/>
      <c r="AK162" s="126"/>
      <c r="AL162" s="126"/>
      <c r="AM162" s="491"/>
      <c r="AN162" s="450"/>
      <c r="AO162" s="126"/>
      <c r="AP162" s="126"/>
      <c r="AQ162" s="126"/>
      <c r="AR162" s="126"/>
      <c r="AS162" s="491"/>
      <c r="AT162" s="450"/>
      <c r="AU162" s="126"/>
      <c r="AV162" s="126"/>
      <c r="AW162" s="126"/>
      <c r="AX162" s="126"/>
      <c r="AY162" s="491"/>
      <c r="AZ162" s="450"/>
      <c r="BA162" s="126"/>
      <c r="BB162" s="126"/>
      <c r="BC162" s="126"/>
      <c r="BD162" s="126"/>
      <c r="BE162" s="491"/>
      <c r="BF162" s="450"/>
      <c r="BG162" s="126"/>
      <c r="BH162" s="126"/>
      <c r="BI162" s="126"/>
      <c r="BJ162" s="126"/>
      <c r="BK162" s="491"/>
      <c r="BL162" s="450"/>
      <c r="BM162" s="126"/>
      <c r="BN162" s="126"/>
      <c r="BO162" s="126"/>
      <c r="BP162" s="126"/>
      <c r="BQ162" s="491"/>
      <c r="BR162" s="450"/>
      <c r="BS162" s="126"/>
      <c r="BT162" s="126"/>
      <c r="BU162" s="126"/>
      <c r="BV162" s="126"/>
      <c r="BW162" s="491"/>
    </row>
    <row r="163" spans="1:316" ht="15.75" x14ac:dyDescent="0.25">
      <c r="A163" s="62"/>
      <c r="B163" s="62"/>
      <c r="C163" s="62"/>
      <c r="D163" s="62"/>
      <c r="E163" s="62"/>
      <c r="F163" s="62" t="s">
        <v>73</v>
      </c>
      <c r="G163" s="492"/>
      <c r="H163" s="493"/>
      <c r="I163" s="925" t="s">
        <v>316</v>
      </c>
      <c r="J163" s="493" t="str">
        <f>IF(L160&lt;&gt;"Step Complete","Complete Step 8 first","Item Summary")</f>
        <v>Complete Step 8 first</v>
      </c>
      <c r="K163" s="494"/>
      <c r="L163" s="88"/>
      <c r="M163" s="88"/>
      <c r="N163" s="90"/>
      <c r="O163" s="91"/>
      <c r="Q163" s="832"/>
      <c r="R163" s="832"/>
      <c r="S163" s="832"/>
      <c r="T163" s="832"/>
      <c r="U163" s="224"/>
      <c r="W163" s="832"/>
      <c r="X163" s="832"/>
      <c r="Y163" s="832"/>
      <c r="Z163" s="832"/>
      <c r="AA163" s="224"/>
      <c r="AC163" s="832"/>
      <c r="AD163" s="832"/>
      <c r="AE163" s="832"/>
      <c r="AF163" s="832"/>
      <c r="AG163" s="224"/>
      <c r="AI163" s="832"/>
      <c r="AJ163" s="832"/>
      <c r="AK163" s="832"/>
      <c r="AL163" s="832"/>
      <c r="AM163" s="224"/>
      <c r="AO163" s="832"/>
      <c r="AP163" s="832"/>
      <c r="AQ163" s="832"/>
      <c r="AR163" s="832"/>
      <c r="AS163" s="224"/>
      <c r="AU163" s="832"/>
      <c r="AV163" s="832"/>
      <c r="AW163" s="832"/>
      <c r="AX163" s="832"/>
      <c r="AY163" s="224"/>
      <c r="BA163" s="832"/>
      <c r="BB163" s="832"/>
      <c r="BC163" s="832"/>
      <c r="BD163" s="832"/>
      <c r="BE163" s="224"/>
      <c r="BG163" s="832"/>
      <c r="BH163" s="832"/>
      <c r="BI163" s="832"/>
      <c r="BJ163" s="832"/>
      <c r="BK163" s="224"/>
      <c r="BM163" s="832"/>
      <c r="BN163" s="832"/>
      <c r="BO163" s="832"/>
      <c r="BP163" s="832"/>
      <c r="BQ163" s="224"/>
      <c r="BS163" s="832"/>
      <c r="BT163" s="832"/>
      <c r="BU163" s="832"/>
      <c r="BV163" s="832"/>
      <c r="BW163" s="224"/>
      <c r="BY163" s="832"/>
      <c r="BZ163" s="832"/>
      <c r="CA163" s="832"/>
      <c r="CB163" s="832"/>
      <c r="CC163" s="224"/>
      <c r="CE163" s="832"/>
      <c r="CF163" s="832"/>
      <c r="CG163" s="832"/>
      <c r="CH163" s="832"/>
      <c r="CI163" s="224"/>
      <c r="CK163" s="832"/>
      <c r="CL163" s="832"/>
      <c r="CM163" s="832"/>
      <c r="CN163" s="832"/>
      <c r="CO163" s="224"/>
      <c r="CQ163" s="832"/>
      <c r="CR163" s="832"/>
      <c r="CS163" s="832"/>
      <c r="CT163" s="832"/>
      <c r="CU163" s="224"/>
      <c r="CW163" s="832"/>
      <c r="CX163" s="832"/>
      <c r="CY163" s="832"/>
      <c r="CZ163" s="832"/>
      <c r="DA163" s="224"/>
      <c r="DC163" s="832"/>
      <c r="DD163" s="832"/>
      <c r="DE163" s="832"/>
      <c r="DF163" s="832"/>
      <c r="DG163" s="224"/>
      <c r="DI163" s="832"/>
      <c r="DJ163" s="832"/>
      <c r="DK163" s="832"/>
      <c r="DL163" s="832"/>
      <c r="DM163" s="224"/>
      <c r="DO163" s="832"/>
      <c r="DP163" s="832"/>
      <c r="DQ163" s="832"/>
      <c r="DR163" s="832"/>
      <c r="DS163" s="224"/>
      <c r="DU163" s="832"/>
      <c r="DV163" s="832"/>
      <c r="DW163" s="832"/>
      <c r="DX163" s="832"/>
      <c r="DY163" s="224"/>
      <c r="EA163" s="179"/>
      <c r="EB163" s="179"/>
      <c r="EC163" s="179"/>
      <c r="ED163" s="179"/>
      <c r="EE163" s="224"/>
      <c r="EG163" s="269"/>
      <c r="EH163" s="269"/>
      <c r="EI163" s="269"/>
      <c r="EJ163" s="269"/>
      <c r="EK163" s="270"/>
      <c r="EM163" s="269"/>
      <c r="EN163" s="269"/>
      <c r="EO163" s="269"/>
      <c r="EP163" s="269"/>
      <c r="EQ163" s="270"/>
      <c r="ES163" s="269"/>
      <c r="ET163" s="269"/>
      <c r="EU163" s="269"/>
      <c r="EV163" s="269"/>
      <c r="EW163" s="270"/>
      <c r="EY163" s="269"/>
      <c r="EZ163" s="269"/>
      <c r="FA163" s="269"/>
      <c r="FB163" s="269"/>
      <c r="FC163" s="270"/>
      <c r="FE163" s="269"/>
      <c r="FF163" s="269"/>
      <c r="FG163" s="269"/>
      <c r="FH163" s="269"/>
      <c r="FI163" s="270"/>
      <c r="FK163" s="269"/>
      <c r="FL163" s="269"/>
      <c r="FM163" s="269"/>
      <c r="FN163" s="269"/>
      <c r="FO163" s="270"/>
      <c r="FQ163" s="269"/>
      <c r="FR163" s="269"/>
      <c r="FS163" s="269"/>
      <c r="FT163" s="269"/>
      <c r="FU163" s="270"/>
      <c r="FW163" s="269"/>
      <c r="FX163" s="269"/>
      <c r="FY163" s="269"/>
      <c r="FZ163" s="269"/>
      <c r="GA163" s="270"/>
      <c r="GC163" s="269"/>
      <c r="GD163" s="269"/>
      <c r="GE163" s="269"/>
      <c r="GF163" s="269"/>
      <c r="GG163" s="270"/>
      <c r="GI163" s="269"/>
      <c r="GJ163" s="269"/>
      <c r="GK163" s="269"/>
      <c r="GL163" s="269"/>
      <c r="GM163" s="270"/>
      <c r="GO163" s="269"/>
      <c r="GP163" s="269"/>
      <c r="GQ163" s="269"/>
      <c r="GR163" s="269"/>
      <c r="GS163" s="270"/>
      <c r="GU163" s="269"/>
      <c r="GV163" s="269"/>
      <c r="GW163" s="269"/>
      <c r="GX163" s="269"/>
      <c r="GY163" s="270"/>
      <c r="HA163" s="269"/>
      <c r="HB163" s="269"/>
      <c r="HC163" s="269"/>
      <c r="HD163" s="269"/>
      <c r="HE163" s="270"/>
      <c r="HG163" s="269"/>
      <c r="HH163" s="269"/>
      <c r="HI163" s="269"/>
      <c r="HJ163" s="269"/>
      <c r="HK163" s="270"/>
      <c r="HM163" s="269"/>
      <c r="HN163" s="269"/>
      <c r="HO163" s="269"/>
      <c r="HP163" s="269"/>
      <c r="HQ163" s="270"/>
      <c r="HS163" s="269"/>
      <c r="HT163" s="269"/>
      <c r="HU163" s="269"/>
      <c r="HV163" s="269"/>
      <c r="HW163" s="270"/>
      <c r="HY163" s="269"/>
      <c r="HZ163" s="269"/>
      <c r="IA163" s="269"/>
      <c r="IB163" s="269"/>
      <c r="IC163" s="270"/>
      <c r="IE163" s="269"/>
      <c r="IF163" s="269"/>
      <c r="IG163" s="269"/>
      <c r="IH163" s="269"/>
      <c r="II163" s="270"/>
      <c r="IK163" s="269"/>
      <c r="IL163" s="269"/>
      <c r="IM163" s="269"/>
      <c r="IN163" s="269"/>
      <c r="IO163" s="270"/>
      <c r="IQ163" s="269"/>
      <c r="IR163" s="269"/>
      <c r="IS163" s="269"/>
      <c r="IT163" s="269"/>
      <c r="IU163" s="270"/>
      <c r="IW163" s="269"/>
      <c r="IX163" s="269"/>
      <c r="IY163" s="269"/>
      <c r="IZ163" s="269"/>
      <c r="JA163" s="270"/>
      <c r="JC163" s="269"/>
      <c r="JD163" s="269"/>
      <c r="JE163" s="269"/>
      <c r="JF163" s="269"/>
      <c r="JG163" s="270"/>
    </row>
    <row r="164" spans="1:316" s="501" customFormat="1" ht="15" x14ac:dyDescent="0.2">
      <c r="A164" s="157"/>
      <c r="B164" s="157"/>
      <c r="C164" s="157"/>
      <c r="D164" s="157"/>
      <c r="E164" s="157"/>
      <c r="F164" s="470" t="s">
        <v>85</v>
      </c>
      <c r="G164" s="495"/>
      <c r="H164" s="496"/>
      <c r="I164" s="497" t="s">
        <v>97</v>
      </c>
      <c r="J164" s="471"/>
      <c r="K164" s="498"/>
      <c r="L164" s="234"/>
      <c r="M164" s="234"/>
      <c r="N164" s="499"/>
      <c r="O164" s="234"/>
      <c r="P164" s="144"/>
      <c r="Q164" s="835"/>
      <c r="R164" s="835"/>
      <c r="S164" s="835"/>
      <c r="T164" s="835" t="str">
        <f>IF(ISERROR(ROUND(U164/((T138*Q71)/365),0)),"","("&amp;ROUND(U164/((T138*Q71)/365),0)&amp;" days' "&amp;Control!C6&amp;" internal reserve)")</f>
        <v>(44 days' FY23 internal reserve)</v>
      </c>
      <c r="U164" s="500">
        <f>IF(U$2=5,T59,"")</f>
        <v>246.73913043478262</v>
      </c>
      <c r="V164" s="144"/>
      <c r="W164" s="835"/>
      <c r="X164" s="835"/>
      <c r="Y164" s="835"/>
      <c r="Z164" s="835" t="str">
        <f>IF(ISERROR(ROUND(AA164/((Z138*W71)/365),0)),"","("&amp;ROUND(AA164/((Z138*W71)/365),0)&amp;" days' "&amp;Control!H6&amp;" internal reserve)")</f>
        <v>(80 days'  internal reserve)</v>
      </c>
      <c r="AA164" s="500">
        <f>IF(AA$2=5,Z59,"")</f>
        <v>148.91304347826087</v>
      </c>
      <c r="AB164" s="144"/>
      <c r="AC164" s="835"/>
      <c r="AD164" s="835"/>
      <c r="AE164" s="835"/>
      <c r="AF164" s="835" t="str">
        <f>IF(ISERROR(ROUND(AG164/((AF138*AC71)/365),0)),"","("&amp;ROUND(AG164/((AF138*AC71)/365),0)&amp;" days' "&amp;Control!N6&amp;" internal reserve)")</f>
        <v>(53 days'  internal reserve)</v>
      </c>
      <c r="AG164" s="500">
        <f>IF(AG$2=5,AF59,"")</f>
        <v>254.34782608695653</v>
      </c>
      <c r="AH164" s="144"/>
      <c r="AI164" s="835"/>
      <c r="AJ164" s="835"/>
      <c r="AK164" s="835"/>
      <c r="AL164" s="835" t="str">
        <f>IF(ISERROR(ROUND(AM164/((AL138*AI71)/365),0)),"","("&amp;ROUND(AM164/((AL138*AI71)/365),0)&amp;" days' "&amp;Control!T6&amp;" internal reserve)")</f>
        <v/>
      </c>
      <c r="AM164" s="500" t="str">
        <f>IF(AM$2=5,AL59,"")</f>
        <v/>
      </c>
      <c r="AN164" s="144"/>
      <c r="AO164" s="835"/>
      <c r="AP164" s="835"/>
      <c r="AQ164" s="835"/>
      <c r="AR164" s="835" t="str">
        <f>IF(ISERROR(ROUND(AS164/((AR138*AO71)/365),0)),"","("&amp;ROUND(AS164/((AR138*AO71)/365),0)&amp;" days' "&amp;Control!Z6&amp;" internal reserve)")</f>
        <v/>
      </c>
      <c r="AS164" s="500" t="str">
        <f>IF(AS$2=5,AR59,"")</f>
        <v/>
      </c>
      <c r="AT164" s="144"/>
      <c r="AU164" s="835"/>
      <c r="AV164" s="835"/>
      <c r="AW164" s="835"/>
      <c r="AX164" s="835" t="str">
        <f>IF(ISERROR(ROUND(AY164/((AX138*AU71)/365),0)),"","("&amp;ROUND(AY164/((AX138*AU71)/365),0)&amp;" days' "&amp;Control!AF6&amp;" internal reserve)")</f>
        <v/>
      </c>
      <c r="AY164" s="500" t="str">
        <f>IF(AY$2=5,AX59,"")</f>
        <v/>
      </c>
      <c r="AZ164" s="144"/>
      <c r="BA164" s="835"/>
      <c r="BB164" s="835"/>
      <c r="BC164" s="835"/>
      <c r="BD164" s="835" t="str">
        <f>IF(ISERROR(ROUND(BE164/((BD138*BA71)/365),0)),"","("&amp;ROUND(BE164/((BD138*BA71)/365),0)&amp;" days' "&amp;Control!AL6&amp;" internal reserve)")</f>
        <v/>
      </c>
      <c r="BE164" s="500" t="str">
        <f>IF(BE$2=5,BD59,"")</f>
        <v/>
      </c>
      <c r="BF164" s="144"/>
      <c r="BG164" s="835"/>
      <c r="BH164" s="835"/>
      <c r="BI164" s="835"/>
      <c r="BJ164" s="835" t="str">
        <f>IF(ISERROR(ROUND(BK164/((BJ138*BG71)/365),0)),"","("&amp;ROUND(BK164/((BJ138*BG71)/365),0)&amp;" days' "&amp;Control!AR6&amp;" internal reserve)")</f>
        <v/>
      </c>
      <c r="BK164" s="500" t="str">
        <f>IF(BK$2=5,BJ59,"")</f>
        <v/>
      </c>
      <c r="BL164" s="144"/>
      <c r="BM164" s="835"/>
      <c r="BN164" s="835"/>
      <c r="BO164" s="835"/>
      <c r="BP164" s="835" t="str">
        <f>IF(ISERROR(ROUND(BQ164/((BP138*BM71)/365),0)),"","("&amp;ROUND(BQ164/((BP138*BM71)/365),0)&amp;" days' "&amp;Control!AX6&amp;" internal reserve)")</f>
        <v/>
      </c>
      <c r="BQ164" s="500" t="str">
        <f>IF(BQ$2=5,BP59,"")</f>
        <v/>
      </c>
      <c r="BR164" s="144"/>
      <c r="BS164" s="835"/>
      <c r="BT164" s="835"/>
      <c r="BU164" s="835"/>
      <c r="BV164" s="835" t="str">
        <f>IF(ISERROR(ROUND(BW164/((BV138*BS71)/365),0)),"","("&amp;ROUND(BW164/((BV138*BS71)/365),0)&amp;" days' "&amp;Control!BD6&amp;" internal reserve)")</f>
        <v/>
      </c>
      <c r="BW164" s="500" t="str">
        <f>IF(BW$2=5,BV59,"")</f>
        <v/>
      </c>
      <c r="BX164" s="144"/>
      <c r="BY164" s="835"/>
      <c r="BZ164" s="835"/>
      <c r="CA164" s="835"/>
      <c r="CB164" s="835" t="str">
        <f>IF(ISERROR(ROUND(CC164/((CB138*BY71)/365),0)),"","("&amp;ROUND(CC164/((CB138*BY71)/365),0)&amp;" days' "&amp;Control!BJ6&amp;" internal reserve)")</f>
        <v/>
      </c>
      <c r="CC164" s="500" t="str">
        <f>IF(CC$2=5,CB59,"")</f>
        <v/>
      </c>
      <c r="CD164" s="144"/>
      <c r="CE164" s="835"/>
      <c r="CF164" s="835"/>
      <c r="CG164" s="835"/>
      <c r="CH164" s="835" t="str">
        <f>IF(ISERROR(ROUND(CI164/((CH138*CE71)/365),0)),"","("&amp;ROUND(CI164/((CH138*CE71)/365),0)&amp;" days' "&amp;Control!BP6&amp;" internal reserve)")</f>
        <v/>
      </c>
      <c r="CI164" s="500" t="str">
        <f>IF(CI$2=5,CH59,"")</f>
        <v/>
      </c>
      <c r="CJ164" s="144"/>
      <c r="CK164" s="835"/>
      <c r="CL164" s="835"/>
      <c r="CM164" s="835"/>
      <c r="CN164" s="835" t="str">
        <f>IF(ISERROR(ROUND(CO164/((CN138*CK71)/365),0)),"","("&amp;ROUND(CO164/((CN138*CK71)/365),0)&amp;" days' "&amp;Control!BV6&amp;" internal reserve)")</f>
        <v/>
      </c>
      <c r="CO164" s="500" t="str">
        <f>IF(CO$2=5,CN59,"")</f>
        <v/>
      </c>
      <c r="CP164" s="144"/>
      <c r="CQ164" s="835"/>
      <c r="CR164" s="835"/>
      <c r="CS164" s="835"/>
      <c r="CT164" s="835" t="str">
        <f>IF(ISERROR(ROUND(CU164/((CT138*CQ71)/365),0)),"","("&amp;ROUND(CU164/((CT138*CQ71)/365),0)&amp;" days' "&amp;Control!CB6&amp;" internal reserve)")</f>
        <v/>
      </c>
      <c r="CU164" s="500" t="str">
        <f>IF(CU$2=5,CT59,"")</f>
        <v/>
      </c>
      <c r="CV164" s="144"/>
      <c r="CW164" s="835"/>
      <c r="CX164" s="835"/>
      <c r="CY164" s="835"/>
      <c r="CZ164" s="835" t="str">
        <f>IF(ISERROR(ROUND(DA164/((CZ138*CW71)/365),0)),"","("&amp;ROUND(DA164/((CZ138*CW71)/365),0)&amp;" days' "&amp;Control!CH6&amp;" internal reserve)")</f>
        <v/>
      </c>
      <c r="DA164" s="500" t="str">
        <f>IF(DA$2=5,CZ59,"")</f>
        <v/>
      </c>
      <c r="DB164" s="144"/>
      <c r="DC164" s="835"/>
      <c r="DD164" s="835"/>
      <c r="DE164" s="835"/>
      <c r="DF164" s="835" t="str">
        <f>IF(ISERROR(ROUND(DG164/((DF138*DC71)/365),0)),"","("&amp;ROUND(DG164/((DF138*DC71)/365),0)&amp;" days' "&amp;Control!CN6&amp;" internal reserve)")</f>
        <v/>
      </c>
      <c r="DG164" s="500" t="str">
        <f>IF(DG$2=5,DF59,"")</f>
        <v/>
      </c>
      <c r="DH164" s="144"/>
      <c r="DI164" s="835"/>
      <c r="DJ164" s="835"/>
      <c r="DK164" s="835"/>
      <c r="DL164" s="835" t="str">
        <f>IF(ISERROR(ROUND(DM164/((DL138*DI71)/365),0)),"","("&amp;ROUND(DM164/((DL138*DI71)/365),0)&amp;" days' "&amp;Control!CT6&amp;" internal reserve)")</f>
        <v/>
      </c>
      <c r="DM164" s="500" t="str">
        <f>IF(DM$2=5,DL59,"")</f>
        <v/>
      </c>
      <c r="DN164" s="144"/>
      <c r="DO164" s="835"/>
      <c r="DP164" s="835"/>
      <c r="DQ164" s="835"/>
      <c r="DR164" s="835" t="str">
        <f>IF(ISERROR(ROUND(DS164/((DR138*DO71)/365),0)),"","("&amp;ROUND(DS164/((DR138*DO71)/365),0)&amp;" days' "&amp;Control!CZ6&amp;" internal reserve)")</f>
        <v/>
      </c>
      <c r="DS164" s="500" t="str">
        <f>IF(DS$2=5,DR59,"")</f>
        <v/>
      </c>
      <c r="DT164" s="144"/>
      <c r="DU164" s="835"/>
      <c r="DV164" s="835"/>
      <c r="DW164" s="835"/>
      <c r="DX164" s="835" t="str">
        <f>IF(ISERROR(ROUND(DY164/((DX138*DU71)/365),0)),"","("&amp;ROUND(DY164/((DX138*DU71)/365),0)&amp;" days' "&amp;Control!DF6&amp;" internal reserve)")</f>
        <v/>
      </c>
      <c r="DY164" s="500" t="str">
        <f>IF(DY$2=5,DX59,"")</f>
        <v/>
      </c>
      <c r="DZ164" s="144"/>
      <c r="EA164" s="835"/>
      <c r="EB164" s="835"/>
      <c r="EC164" s="835"/>
      <c r="ED164" s="835" t="str">
        <f>IF(ISERROR(ROUND(EE164/((ED138*EA71)/365),0)),"","("&amp;ROUND(EE164/((ED138*EA71)/365),0)&amp;" days' "&amp;Control!DL6&amp;" internal reserve)")</f>
        <v/>
      </c>
      <c r="EE164" s="500" t="str">
        <f>IF(EE$2=5,ED59,"")</f>
        <v/>
      </c>
      <c r="EF164" s="144"/>
      <c r="EJ164" s="501" t="str">
        <f>IF(ISERROR(ROUND(EK164/((EJ138*EG71)/365),0)),"","("&amp;ROUND(EK164/((EJ138*EG71)/365),0)&amp;" days' "&amp;Control!DR6&amp;" internal reserve)")</f>
        <v/>
      </c>
      <c r="EK164" s="502" t="str">
        <f>IF(EK$2=5,EJ59,"")</f>
        <v/>
      </c>
      <c r="EL164" s="144"/>
      <c r="EP164" s="501" t="str">
        <f>IF(ISERROR(ROUND(EQ164/((EP138*EM71)/365),0)),"","("&amp;ROUND(EQ164/((EP138*EM71)/365),0)&amp;" days' "&amp;Control!DX6&amp;" internal reserve)")</f>
        <v/>
      </c>
      <c r="EQ164" s="502" t="str">
        <f>IF(EQ$2=5,EP59,"")</f>
        <v/>
      </c>
      <c r="ER164" s="144"/>
      <c r="EV164" s="501" t="str">
        <f>IF(ISERROR(ROUND(EW164/((EV138*ES71)/365),0)),"","("&amp;ROUND(EW164/((EV138*ES71)/365),0)&amp;" days' "&amp;Control!ED6&amp;" internal reserve)")</f>
        <v/>
      </c>
      <c r="EW164" s="502" t="str">
        <f>IF(EW$2=5,EV59,"")</f>
        <v/>
      </c>
      <c r="EX164" s="144"/>
      <c r="FB164" s="501" t="str">
        <f>IF(ISERROR(ROUND(FC164/((FB138*EY71)/365),0)),"","("&amp;ROUND(FC164/((FB138*EY71)/365),0)&amp;" days' "&amp;Control!EJ6&amp;" internal reserve)")</f>
        <v/>
      </c>
      <c r="FC164" s="502" t="str">
        <f>IF(FC$2=5,FB59,"")</f>
        <v/>
      </c>
      <c r="FD164" s="144"/>
      <c r="FH164" s="501" t="str">
        <f>IF(ISERROR(ROUND(FI164/((FH138*FE71)/365),0)),"","("&amp;ROUND(FI164/((FH138*FE71)/365),0)&amp;" days' "&amp;Control!EP6&amp;" internal reserve)")</f>
        <v/>
      </c>
      <c r="FI164" s="502" t="str">
        <f>IF(FI$2=5,FH59,"")</f>
        <v/>
      </c>
      <c r="FJ164" s="144"/>
      <c r="FN164" s="501" t="str">
        <f>IF(ISERROR(ROUND(FO164/((FN138*FK71)/365),0)),"","("&amp;ROUND(FO164/((FN138*FK71)/365),0)&amp;" days' "&amp;Control!EV6&amp;" internal reserve)")</f>
        <v/>
      </c>
      <c r="FO164" s="502" t="str">
        <f>IF(FO$2=5,FN59,"")</f>
        <v/>
      </c>
      <c r="FP164" s="144"/>
      <c r="FT164" s="501" t="str">
        <f>IF(ISERROR(ROUND(FU164/((FT138*FQ71)/365),0)),"","("&amp;ROUND(FU164/((FT138*FQ71)/365),0)&amp;" days' "&amp;Control!FB6&amp;" internal reserve)")</f>
        <v/>
      </c>
      <c r="FU164" s="502" t="str">
        <f>IF(FU$2=5,FT59,"")</f>
        <v/>
      </c>
      <c r="FV164" s="144"/>
      <c r="FZ164" s="501" t="str">
        <f>IF(ISERROR(ROUND(GA164/((FZ138*FW71)/365),0)),"","("&amp;ROUND(GA164/((FZ138*FW71)/365),0)&amp;" days' "&amp;Control!FH6&amp;" internal reserve)")</f>
        <v/>
      </c>
      <c r="GA164" s="502" t="str">
        <f>IF(GA$2=5,FZ59,"")</f>
        <v/>
      </c>
      <c r="GB164" s="144"/>
      <c r="GF164" s="501" t="str">
        <f>IF(ISERROR(ROUND(GG164/((GF138*GC71)/365),0)),"","("&amp;ROUND(GG164/((GF138*GC71)/365),0)&amp;" days' "&amp;Control!FN6&amp;" internal reserve)")</f>
        <v/>
      </c>
      <c r="GG164" s="502" t="str">
        <f>IF(GG$2=5,GF59,"")</f>
        <v/>
      </c>
      <c r="GH164" s="144"/>
      <c r="GL164" s="501" t="str">
        <f>IF(ISERROR(ROUND(GM164/((GL138*GI71)/365),0)),"","("&amp;ROUND(GM164/((GL138*GI71)/365),0)&amp;" days' "&amp;Control!FT6&amp;" internal reserve)")</f>
        <v/>
      </c>
      <c r="GM164" s="502" t="str">
        <f>IF(GM$2=5,GL59,"")</f>
        <v/>
      </c>
      <c r="GN164" s="144"/>
      <c r="GR164" s="501" t="str">
        <f>IF(ISERROR(ROUND(GS164/((GR138*GO71)/365),0)),"","("&amp;ROUND(GS164/((GR138*GO71)/365),0)&amp;" days' "&amp;Control!FZ6&amp;" internal reserve)")</f>
        <v/>
      </c>
      <c r="GS164" s="502" t="str">
        <f>IF(GS$2=5,GR59,"")</f>
        <v/>
      </c>
      <c r="GT164" s="144"/>
      <c r="GX164" s="501" t="str">
        <f>IF(ISERROR(ROUND(GY164/((GX138*GU71)/365),0)),"","("&amp;ROUND(GY164/((GX138*GU71)/365),0)&amp;" days' "&amp;Control!GF6&amp;" internal reserve)")</f>
        <v/>
      </c>
      <c r="GY164" s="502" t="str">
        <f>IF(GY$2=5,GX59,"")</f>
        <v/>
      </c>
      <c r="GZ164" s="144"/>
      <c r="HD164" s="501" t="str">
        <f>IF(ISERROR(ROUND(HE164/((HD138*HA71)/365),0)),"","("&amp;ROUND(HE164/((HD138*HA71)/365),0)&amp;" days' "&amp;Control!GL6&amp;" internal reserve)")</f>
        <v/>
      </c>
      <c r="HE164" s="502" t="str">
        <f>IF(HE$2=5,HD59,"")</f>
        <v/>
      </c>
      <c r="HF164" s="144"/>
      <c r="HJ164" s="501" t="str">
        <f>IF(ISERROR(ROUND(HK164/((HJ138*HG71)/365),0)),"","("&amp;ROUND(HK164/((HJ138*HG71)/365),0)&amp;" days' "&amp;Control!GR6&amp;" internal reserve)")</f>
        <v/>
      </c>
      <c r="HK164" s="502" t="str">
        <f>IF(HK$2=5,HJ59,"")</f>
        <v/>
      </c>
      <c r="HL164" s="144"/>
      <c r="HP164" s="501" t="str">
        <f>IF(ISERROR(ROUND(HQ164/((HP138*HM71)/365),0)),"","("&amp;ROUND(HQ164/((HP138*HM71)/365),0)&amp;" days' "&amp;Control!GX6&amp;" internal reserve)")</f>
        <v/>
      </c>
      <c r="HQ164" s="502" t="str">
        <f>IF(HQ$2=5,HP59,"")</f>
        <v/>
      </c>
      <c r="HR164" s="144"/>
      <c r="HV164" s="501" t="str">
        <f>IF(ISERROR(ROUND(HW164/((HV138*HS71)/365),0)),"","("&amp;ROUND(HW164/((HV138*HS71)/365),0)&amp;" days' "&amp;Control!HD6&amp;" internal reserve)")</f>
        <v/>
      </c>
      <c r="HW164" s="502" t="str">
        <f>IF(HW$2=5,HV59,"")</f>
        <v/>
      </c>
      <c r="HX164" s="144"/>
      <c r="IB164" s="501" t="str">
        <f>IF(ISERROR(ROUND(IC164/((IB138*HY71)/365),0)),"","("&amp;ROUND(IC164/((IB138*HY71)/365),0)&amp;" days' "&amp;Control!HJ6&amp;" internal reserve)")</f>
        <v/>
      </c>
      <c r="IC164" s="502" t="str">
        <f>IF(IC$2=5,IB59,"")</f>
        <v/>
      </c>
      <c r="ID164" s="144"/>
      <c r="IH164" s="501" t="str">
        <f>IF(ISERROR(ROUND(II164/((IH138*IE71)/365),0)),"","("&amp;ROUND(II164/((IH138*IE71)/365),0)&amp;" days' "&amp;Control!HP6&amp;" internal reserve)")</f>
        <v/>
      </c>
      <c r="II164" s="502" t="str">
        <f>IF(II$2=5,IH59,"")</f>
        <v/>
      </c>
      <c r="IJ164" s="144"/>
      <c r="IN164" s="501" t="str">
        <f>IF(ISERROR(ROUND(IO164/((IN138*IK71)/365),0)),"","("&amp;ROUND(IO164/((IN138*IK71)/365),0)&amp;" days' "&amp;Control!HV6&amp;" internal reserve)")</f>
        <v/>
      </c>
      <c r="IO164" s="502" t="str">
        <f>IF(IO$2=5,IN59,"")</f>
        <v/>
      </c>
      <c r="IP164" s="144"/>
      <c r="IT164" s="501" t="str">
        <f>IF(ISERROR(ROUND(IU164/((IT138*IQ71)/365),0)),"","("&amp;ROUND(IU164/((IT138*IQ71)/365),0)&amp;" days' "&amp;Control!IB6&amp;" internal reserve)")</f>
        <v/>
      </c>
      <c r="IU164" s="502" t="str">
        <f>IF(IU$2=5,IT59,"")</f>
        <v/>
      </c>
      <c r="IV164" s="503"/>
      <c r="IZ164" s="501" t="str">
        <f>IF(ISERROR(ROUND(JA164/((IZ138*IW71)/365),0)),"","("&amp;ROUND(JA164/((IZ138*IW71)/365),0)&amp;" days' "&amp;Control!IH6&amp;" internal reserve)")</f>
        <v/>
      </c>
      <c r="JA164" s="502" t="str">
        <f>IF(JA$2=5,IZ59,"")</f>
        <v/>
      </c>
      <c r="JB164" s="503"/>
      <c r="JF164" s="501" t="str">
        <f>IF(ISERROR(ROUND(JG164/((JF138*JC71)/365),0)),"","("&amp;ROUND(JG164/((JF138*JC71)/365),0)&amp;" days' "&amp;Control!IN6&amp;" internal reserve)")</f>
        <v/>
      </c>
      <c r="JG164" s="502" t="str">
        <f>IF(JG$2=5,JF59,"")</f>
        <v/>
      </c>
      <c r="JH164" s="503"/>
      <c r="JL164" s="501" t="str">
        <f>IF(ISERROR(ROUND(JM164/((JL138*JI71)/365),0)),"","("&amp;ROUND(JM164/((JL138*JI71)/365),0)&amp;" days' "&amp;Control!IT6&amp;" internal reserve)")</f>
        <v/>
      </c>
      <c r="JM164" s="502" t="str">
        <f>IF(JM$2=5,JL59,"")</f>
        <v/>
      </c>
      <c r="JR164" s="501" t="str">
        <f>IF(ISERROR(ROUND(JS164/((JR138*JO71)/365),0)),"","("&amp;ROUND(JS164/((JR138*JO71)/365),0)&amp;" days' "&amp;Control!IZ6&amp;" internal reserve)")</f>
        <v/>
      </c>
      <c r="JS164" s="502" t="str">
        <f>IF(JS$2=5,JR59,"")</f>
        <v/>
      </c>
      <c r="JX164" s="501" t="str">
        <f>IF(ISERROR(ROUND(JY164/((JX138*JU71)/365),0)),"","("&amp;ROUND(JY164/((JX138*JU71)/365),0)&amp;" days' "&amp;Control!JF6&amp;" internal reserve)")</f>
        <v/>
      </c>
      <c r="JY164" s="502" t="str">
        <f>IF(JY$2=5,JX59,"")</f>
        <v/>
      </c>
      <c r="KD164" s="501" t="str">
        <f>IF(ISERROR(ROUND(KE164/((KD138*KA71)/365),0)),"","("&amp;ROUND(KE164/((KD138*KA71)/365),0)&amp;" days' "&amp;Control!JL6&amp;" internal reserve)")</f>
        <v/>
      </c>
      <c r="KE164" s="502" t="str">
        <f>IF(KE$2=5,KD59,"")</f>
        <v/>
      </c>
      <c r="KJ164" s="501" t="str">
        <f>IF(ISERROR(ROUND(KK164/((KJ138*KG71)/365),0)),"","("&amp;ROUND(KK164/((KJ138*KG71)/365),0)&amp;" days' "&amp;Control!JR6&amp;" internal reserve)")</f>
        <v/>
      </c>
      <c r="KK164" s="502" t="str">
        <f>IF(KK$2=5,KJ59,"")</f>
        <v/>
      </c>
      <c r="KP164" s="501" t="str">
        <f>IF(ISERROR(ROUND(KQ164/((KP138*KM71)/365),0)),"","("&amp;ROUND(KQ164/((KP138*KM71)/365),0)&amp;" days' "&amp;Control!JX6&amp;" internal reserve)")</f>
        <v/>
      </c>
      <c r="KQ164" s="502" t="str">
        <f>IF(KQ$2=5,KP59,"")</f>
        <v/>
      </c>
      <c r="KV164" s="501" t="str">
        <f>IF(ISERROR(ROUND(KW164/((KV138*KS71)/365),0)),"","("&amp;ROUND(KW164/((KV138*KS71)/365),0)&amp;" days' "&amp;Control!KD6&amp;" internal reserve)")</f>
        <v/>
      </c>
      <c r="KW164" s="502" t="str">
        <f>IF(KW$2=5,KV59,"")</f>
        <v/>
      </c>
      <c r="LB164" s="501" t="str">
        <f>IF(ISERROR(ROUND(LC164/((LB138*KY71)/365),0)),"","("&amp;ROUND(LC164/((LB138*KY71)/365),0)&amp;" days' "&amp;Control!KJ6&amp;" internal reserve)")</f>
        <v/>
      </c>
      <c r="LC164" s="502" t="str">
        <f>IF(LC$2=5,LB59,"")</f>
        <v/>
      </c>
    </row>
    <row r="165" spans="1:316" s="513" customFormat="1" ht="4.5" customHeight="1" x14ac:dyDescent="0.25">
      <c r="A165" s="504"/>
      <c r="B165" s="504"/>
      <c r="C165" s="504"/>
      <c r="D165" s="504"/>
      <c r="E165" s="504"/>
      <c r="F165" s="470" t="s">
        <v>85</v>
      </c>
      <c r="G165" s="495"/>
      <c r="H165" s="505"/>
      <c r="I165" s="497"/>
      <c r="J165" s="497"/>
      <c r="K165" s="506"/>
      <c r="L165" s="507"/>
      <c r="M165" s="507"/>
      <c r="N165" s="508"/>
      <c r="O165" s="507"/>
      <c r="P165" s="509"/>
      <c r="Q165" s="510"/>
      <c r="R165" s="510"/>
      <c r="S165" s="510"/>
      <c r="T165" s="835"/>
      <c r="U165" s="500"/>
      <c r="V165" s="509"/>
      <c r="W165" s="510"/>
      <c r="X165" s="510"/>
      <c r="Y165" s="510"/>
      <c r="Z165" s="510"/>
      <c r="AA165" s="500"/>
      <c r="AB165" s="509"/>
      <c r="AC165" s="510"/>
      <c r="AD165" s="510"/>
      <c r="AE165" s="510"/>
      <c r="AF165" s="510"/>
      <c r="AG165" s="500"/>
      <c r="AH165" s="509"/>
      <c r="AI165" s="510"/>
      <c r="AJ165" s="510"/>
      <c r="AK165" s="510"/>
      <c r="AL165" s="510"/>
      <c r="AM165" s="500"/>
      <c r="AN165" s="509"/>
      <c r="AO165" s="510"/>
      <c r="AP165" s="510"/>
      <c r="AQ165" s="510"/>
      <c r="AR165" s="510"/>
      <c r="AS165" s="500"/>
      <c r="AT165" s="509"/>
      <c r="AU165" s="510"/>
      <c r="AV165" s="510"/>
      <c r="AW165" s="510"/>
      <c r="AX165" s="510"/>
      <c r="AY165" s="500"/>
      <c r="AZ165" s="509"/>
      <c r="BA165" s="510"/>
      <c r="BB165" s="510"/>
      <c r="BC165" s="510"/>
      <c r="BD165" s="510"/>
      <c r="BE165" s="500"/>
      <c r="BF165" s="509"/>
      <c r="BG165" s="510"/>
      <c r="BH165" s="510"/>
      <c r="BI165" s="510"/>
      <c r="BJ165" s="510"/>
      <c r="BK165" s="500"/>
      <c r="BL165" s="509"/>
      <c r="BM165" s="510"/>
      <c r="BN165" s="510"/>
      <c r="BO165" s="510"/>
      <c r="BP165" s="510"/>
      <c r="BQ165" s="500"/>
      <c r="BR165" s="509"/>
      <c r="BS165" s="510"/>
      <c r="BT165" s="510"/>
      <c r="BU165" s="510"/>
      <c r="BV165" s="510"/>
      <c r="BW165" s="500"/>
      <c r="BX165" s="509"/>
      <c r="BY165" s="510"/>
      <c r="BZ165" s="510"/>
      <c r="CA165" s="510"/>
      <c r="CB165" s="510"/>
      <c r="CC165" s="500"/>
      <c r="CD165" s="509"/>
      <c r="CE165" s="510"/>
      <c r="CF165" s="510"/>
      <c r="CG165" s="510"/>
      <c r="CH165" s="510"/>
      <c r="CI165" s="500"/>
      <c r="CJ165" s="509"/>
      <c r="CK165" s="510"/>
      <c r="CL165" s="510"/>
      <c r="CM165" s="510"/>
      <c r="CN165" s="510"/>
      <c r="CO165" s="500"/>
      <c r="CP165" s="509"/>
      <c r="CQ165" s="510"/>
      <c r="CR165" s="510"/>
      <c r="CS165" s="510"/>
      <c r="CT165" s="510"/>
      <c r="CU165" s="500"/>
      <c r="CV165" s="509"/>
      <c r="CW165" s="510"/>
      <c r="CX165" s="510"/>
      <c r="CY165" s="510"/>
      <c r="CZ165" s="510"/>
      <c r="DA165" s="500"/>
      <c r="DB165" s="509"/>
      <c r="DC165" s="510"/>
      <c r="DD165" s="510"/>
      <c r="DE165" s="510"/>
      <c r="DF165" s="510"/>
      <c r="DG165" s="500"/>
      <c r="DH165" s="509"/>
      <c r="DI165" s="510"/>
      <c r="DJ165" s="510"/>
      <c r="DK165" s="510"/>
      <c r="DL165" s="510"/>
      <c r="DM165" s="500"/>
      <c r="DN165" s="509"/>
      <c r="DO165" s="510"/>
      <c r="DP165" s="510"/>
      <c r="DQ165" s="510"/>
      <c r="DR165" s="510"/>
      <c r="DS165" s="500"/>
      <c r="DT165" s="509"/>
      <c r="DU165" s="510"/>
      <c r="DV165" s="510"/>
      <c r="DW165" s="510"/>
      <c r="DX165" s="510"/>
      <c r="DY165" s="500"/>
      <c r="DZ165" s="509"/>
      <c r="EA165" s="510"/>
      <c r="EB165" s="510"/>
      <c r="EC165" s="510"/>
      <c r="ED165" s="510"/>
      <c r="EE165" s="500"/>
      <c r="EF165" s="509"/>
      <c r="EG165" s="511"/>
      <c r="EH165" s="511"/>
      <c r="EI165" s="511"/>
      <c r="EJ165" s="511"/>
      <c r="EK165" s="502"/>
      <c r="EL165" s="509"/>
      <c r="EM165" s="511"/>
      <c r="EN165" s="511"/>
      <c r="EO165" s="511"/>
      <c r="EP165" s="511"/>
      <c r="EQ165" s="502"/>
      <c r="ER165" s="509"/>
      <c r="ES165" s="511"/>
      <c r="ET165" s="511"/>
      <c r="EU165" s="511"/>
      <c r="EV165" s="511"/>
      <c r="EW165" s="502"/>
      <c r="EX165" s="509"/>
      <c r="EY165" s="511"/>
      <c r="EZ165" s="511"/>
      <c r="FA165" s="511"/>
      <c r="FB165" s="511"/>
      <c r="FC165" s="502"/>
      <c r="FD165" s="509"/>
      <c r="FE165" s="511"/>
      <c r="FF165" s="511"/>
      <c r="FG165" s="511"/>
      <c r="FH165" s="511"/>
      <c r="FI165" s="502"/>
      <c r="FJ165" s="509"/>
      <c r="FK165" s="511"/>
      <c r="FL165" s="511"/>
      <c r="FM165" s="511"/>
      <c r="FN165" s="511"/>
      <c r="FO165" s="502"/>
      <c r="FP165" s="509"/>
      <c r="FQ165" s="511"/>
      <c r="FR165" s="511"/>
      <c r="FS165" s="511"/>
      <c r="FT165" s="511"/>
      <c r="FU165" s="502"/>
      <c r="FV165" s="509"/>
      <c r="FW165" s="511"/>
      <c r="FX165" s="511"/>
      <c r="FY165" s="511"/>
      <c r="FZ165" s="511"/>
      <c r="GA165" s="502"/>
      <c r="GB165" s="509"/>
      <c r="GC165" s="511"/>
      <c r="GD165" s="511"/>
      <c r="GE165" s="511"/>
      <c r="GF165" s="511"/>
      <c r="GG165" s="502"/>
      <c r="GH165" s="509"/>
      <c r="GI165" s="511"/>
      <c r="GJ165" s="511"/>
      <c r="GK165" s="511"/>
      <c r="GL165" s="511"/>
      <c r="GM165" s="502"/>
      <c r="GN165" s="509"/>
      <c r="GO165" s="511"/>
      <c r="GP165" s="511"/>
      <c r="GQ165" s="511"/>
      <c r="GR165" s="511"/>
      <c r="GS165" s="502"/>
      <c r="GT165" s="509"/>
      <c r="GU165" s="511"/>
      <c r="GV165" s="511"/>
      <c r="GW165" s="511"/>
      <c r="GX165" s="511"/>
      <c r="GY165" s="502"/>
      <c r="GZ165" s="509"/>
      <c r="HA165" s="511"/>
      <c r="HB165" s="511"/>
      <c r="HC165" s="511"/>
      <c r="HD165" s="511"/>
      <c r="HE165" s="502"/>
      <c r="HF165" s="509"/>
      <c r="HG165" s="511"/>
      <c r="HH165" s="511"/>
      <c r="HI165" s="511"/>
      <c r="HJ165" s="511"/>
      <c r="HK165" s="502"/>
      <c r="HL165" s="509"/>
      <c r="HM165" s="511"/>
      <c r="HN165" s="511"/>
      <c r="HO165" s="511"/>
      <c r="HP165" s="511"/>
      <c r="HQ165" s="502"/>
      <c r="HR165" s="509"/>
      <c r="HS165" s="511"/>
      <c r="HT165" s="511"/>
      <c r="HU165" s="511"/>
      <c r="HV165" s="511"/>
      <c r="HW165" s="502"/>
      <c r="HX165" s="509"/>
      <c r="HY165" s="511"/>
      <c r="HZ165" s="511"/>
      <c r="IA165" s="511"/>
      <c r="IB165" s="511"/>
      <c r="IC165" s="502"/>
      <c r="ID165" s="509"/>
      <c r="IE165" s="511"/>
      <c r="IF165" s="511"/>
      <c r="IG165" s="511"/>
      <c r="IH165" s="511"/>
      <c r="II165" s="502"/>
      <c r="IJ165" s="509"/>
      <c r="IK165" s="511"/>
      <c r="IL165" s="511"/>
      <c r="IM165" s="511"/>
      <c r="IN165" s="511"/>
      <c r="IO165" s="502"/>
      <c r="IP165" s="509"/>
      <c r="IQ165" s="511"/>
      <c r="IR165" s="511"/>
      <c r="IS165" s="511"/>
      <c r="IT165" s="511"/>
      <c r="IU165" s="502"/>
      <c r="IV165" s="512"/>
      <c r="IW165" s="511"/>
      <c r="IX165" s="511"/>
      <c r="IY165" s="511"/>
      <c r="IZ165" s="511"/>
      <c r="JA165" s="502"/>
      <c r="JB165" s="512"/>
      <c r="JC165" s="511"/>
      <c r="JD165" s="511"/>
      <c r="JE165" s="511"/>
      <c r="JF165" s="511"/>
      <c r="JG165" s="502"/>
      <c r="JH165" s="512"/>
      <c r="JM165" s="502"/>
      <c r="JS165" s="502"/>
      <c r="JY165" s="502"/>
      <c r="KE165" s="502"/>
      <c r="KK165" s="502"/>
      <c r="KQ165" s="502"/>
      <c r="KW165" s="502"/>
      <c r="LC165" s="502"/>
    </row>
    <row r="166" spans="1:316" s="520" customFormat="1" ht="25.5" x14ac:dyDescent="0.2">
      <c r="A166" s="97"/>
      <c r="B166" s="97"/>
      <c r="C166" s="97"/>
      <c r="D166" s="97"/>
      <c r="E166" s="97"/>
      <c r="F166" s="97" t="s">
        <v>85</v>
      </c>
      <c r="G166" s="98"/>
      <c r="H166" s="341"/>
      <c r="I166" s="514"/>
      <c r="J166" s="515"/>
      <c r="K166" s="100"/>
      <c r="L166" s="516"/>
      <c r="M166" s="516"/>
      <c r="N166" s="517"/>
      <c r="O166" s="516"/>
      <c r="P166" s="102"/>
      <c r="Q166" s="103" t="str">
        <f>IF(Q$2=1,"Internal","")</f>
        <v>Internal</v>
      </c>
      <c r="R166" s="103" t="str">
        <f>IF(R$2=2,"External Federal","")</f>
        <v>External Federal</v>
      </c>
      <c r="S166" s="103" t="str">
        <f>IF(S$2=3,"External Non-Profit","")</f>
        <v>External Non-Profit</v>
      </c>
      <c r="T166" s="103" t="str">
        <f>IF(T$2=4,"External Corporate","")</f>
        <v>External Corporate</v>
      </c>
      <c r="U166" s="290" t="str">
        <f>IF(U$2=5,"Total","")</f>
        <v>Total</v>
      </c>
      <c r="V166" s="102"/>
      <c r="W166" s="103" t="str">
        <f>IF(W$2=1,"Internal","")</f>
        <v>Internal</v>
      </c>
      <c r="X166" s="103" t="str">
        <f>IF(X$2=2,"External Federal","")</f>
        <v>External Federal</v>
      </c>
      <c r="Y166" s="103" t="str">
        <f>IF(Y$2=3,"External Non-Profit","")</f>
        <v>External Non-Profit</v>
      </c>
      <c r="Z166" s="103" t="str">
        <f>IF(Z$2=4,"External Corporate","")</f>
        <v>External Corporate</v>
      </c>
      <c r="AA166" s="290" t="str">
        <f>IF(AA$2=5,"Total","")</f>
        <v>Total</v>
      </c>
      <c r="AB166" s="102"/>
      <c r="AC166" s="103" t="str">
        <f>IF(AC$2=1,"Internal","")</f>
        <v>Internal</v>
      </c>
      <c r="AD166" s="103" t="str">
        <f>IF(AD$2=2,"External Federal","")</f>
        <v>External Federal</v>
      </c>
      <c r="AE166" s="103" t="str">
        <f>IF(AE$2=3,"External Non-Profit","")</f>
        <v>External Non-Profit</v>
      </c>
      <c r="AF166" s="103" t="str">
        <f>IF(AF$2=4,"External Corporate","")</f>
        <v>External Corporate</v>
      </c>
      <c r="AG166" s="290" t="str">
        <f>IF(AG$2=5,"Total","")</f>
        <v>Total</v>
      </c>
      <c r="AH166" s="102"/>
      <c r="AI166" s="103" t="str">
        <f t="shared" ref="AI166" si="5900">IF(AI$2=1,"Internal","")</f>
        <v/>
      </c>
      <c r="AJ166" s="103" t="str">
        <f t="shared" ref="AJ166" si="5901">IF(AJ$2=2,"External Federal","")</f>
        <v/>
      </c>
      <c r="AK166" s="103" t="str">
        <f t="shared" ref="AK166" si="5902">IF(AK$2=3,"External Non-Profit","")</f>
        <v/>
      </c>
      <c r="AL166" s="103" t="str">
        <f t="shared" ref="AL166" si="5903">IF(AL$2=4,"External Corporate","")</f>
        <v/>
      </c>
      <c r="AM166" s="290" t="str">
        <f t="shared" ref="AM166" si="5904">IF(AM$2=5,"Total","")</f>
        <v/>
      </c>
      <c r="AN166" s="102"/>
      <c r="AO166" s="103" t="str">
        <f t="shared" ref="AO166" si="5905">IF(AO$2=1,"Internal","")</f>
        <v/>
      </c>
      <c r="AP166" s="103" t="str">
        <f t="shared" ref="AP166" si="5906">IF(AP$2=2,"External Federal","")</f>
        <v/>
      </c>
      <c r="AQ166" s="103" t="str">
        <f t="shared" ref="AQ166" si="5907">IF(AQ$2=3,"External Non-Profit","")</f>
        <v/>
      </c>
      <c r="AR166" s="103" t="str">
        <f t="shared" ref="AR166" si="5908">IF(AR$2=4,"External Corporate","")</f>
        <v/>
      </c>
      <c r="AS166" s="290" t="str">
        <f t="shared" ref="AS166" si="5909">IF(AS$2=5,"Total","")</f>
        <v/>
      </c>
      <c r="AT166" s="102"/>
      <c r="AU166" s="103" t="str">
        <f t="shared" ref="AU166" si="5910">IF(AU$2=1,"Internal","")</f>
        <v/>
      </c>
      <c r="AV166" s="103" t="str">
        <f t="shared" ref="AV166" si="5911">IF(AV$2=2,"External Federal","")</f>
        <v/>
      </c>
      <c r="AW166" s="103" t="str">
        <f t="shared" ref="AW166" si="5912">IF(AW$2=3,"External Non-Profit","")</f>
        <v/>
      </c>
      <c r="AX166" s="103" t="str">
        <f t="shared" ref="AX166" si="5913">IF(AX$2=4,"External Corporate","")</f>
        <v/>
      </c>
      <c r="AY166" s="290" t="str">
        <f t="shared" ref="AY166" si="5914">IF(AY$2=5,"Total","")</f>
        <v/>
      </c>
      <c r="AZ166" s="102"/>
      <c r="BA166" s="103" t="str">
        <f t="shared" ref="BA166" si="5915">IF(BA$2=1,"Internal","")</f>
        <v/>
      </c>
      <c r="BB166" s="103" t="str">
        <f t="shared" ref="BB166" si="5916">IF(BB$2=2,"External Federal","")</f>
        <v/>
      </c>
      <c r="BC166" s="103" t="str">
        <f t="shared" ref="BC166" si="5917">IF(BC$2=3,"External Non-Profit","")</f>
        <v/>
      </c>
      <c r="BD166" s="103" t="str">
        <f t="shared" ref="BD166" si="5918">IF(BD$2=4,"External Corporate","")</f>
        <v/>
      </c>
      <c r="BE166" s="290" t="str">
        <f t="shared" ref="BE166" si="5919">IF(BE$2=5,"Total","")</f>
        <v/>
      </c>
      <c r="BF166" s="102"/>
      <c r="BG166" s="103" t="str">
        <f t="shared" ref="BG166" si="5920">IF(BG$2=1,"Internal","")</f>
        <v/>
      </c>
      <c r="BH166" s="103" t="str">
        <f t="shared" ref="BH166" si="5921">IF(BH$2=2,"External Federal","")</f>
        <v/>
      </c>
      <c r="BI166" s="103" t="str">
        <f t="shared" ref="BI166" si="5922">IF(BI$2=3,"External Non-Profit","")</f>
        <v/>
      </c>
      <c r="BJ166" s="103" t="str">
        <f t="shared" ref="BJ166" si="5923">IF(BJ$2=4,"External Corporate","")</f>
        <v/>
      </c>
      <c r="BK166" s="290" t="str">
        <f t="shared" ref="BK166" si="5924">IF(BK$2=5,"Total","")</f>
        <v/>
      </c>
      <c r="BL166" s="102"/>
      <c r="BM166" s="103" t="str">
        <f t="shared" ref="BM166" si="5925">IF(BM$2=1,"Internal","")</f>
        <v/>
      </c>
      <c r="BN166" s="103" t="str">
        <f t="shared" ref="BN166" si="5926">IF(BN$2=2,"External Federal","")</f>
        <v/>
      </c>
      <c r="BO166" s="103" t="str">
        <f t="shared" ref="BO166" si="5927">IF(BO$2=3,"External Non-Profit","")</f>
        <v/>
      </c>
      <c r="BP166" s="103" t="str">
        <f t="shared" ref="BP166" si="5928">IF(BP$2=4,"External Corporate","")</f>
        <v/>
      </c>
      <c r="BQ166" s="290" t="str">
        <f t="shared" ref="BQ166" si="5929">IF(BQ$2=5,"Total","")</f>
        <v/>
      </c>
      <c r="BR166" s="102"/>
      <c r="BS166" s="103" t="str">
        <f t="shared" ref="BS166" si="5930">IF(BS$2=1,"Internal","")</f>
        <v/>
      </c>
      <c r="BT166" s="103" t="str">
        <f t="shared" ref="BT166" si="5931">IF(BT$2=2,"External Federal","")</f>
        <v/>
      </c>
      <c r="BU166" s="103" t="str">
        <f t="shared" ref="BU166" si="5932">IF(BU$2=3,"External Non-Profit","")</f>
        <v/>
      </c>
      <c r="BV166" s="103" t="str">
        <f t="shared" ref="BV166" si="5933">IF(BV$2=4,"External Corporate","")</f>
        <v/>
      </c>
      <c r="BW166" s="290" t="str">
        <f t="shared" ref="BW166" si="5934">IF(BW$2=5,"Total","")</f>
        <v/>
      </c>
      <c r="BX166" s="102"/>
      <c r="BY166" s="103" t="str">
        <f t="shared" ref="BY166" si="5935">IF(BY$2=1,"Internal","")</f>
        <v/>
      </c>
      <c r="BZ166" s="103" t="str">
        <f t="shared" ref="BZ166" si="5936">IF(BZ$2=2,"External Federal","")</f>
        <v/>
      </c>
      <c r="CA166" s="103" t="str">
        <f t="shared" ref="CA166" si="5937">IF(CA$2=3,"External Non-Profit","")</f>
        <v/>
      </c>
      <c r="CB166" s="103" t="str">
        <f t="shared" ref="CB166" si="5938">IF(CB$2=4,"External Corporate","")</f>
        <v/>
      </c>
      <c r="CC166" s="290" t="str">
        <f t="shared" ref="CC166" si="5939">IF(CC$2=5,"Total","")</f>
        <v/>
      </c>
      <c r="CD166" s="102"/>
      <c r="CE166" s="103" t="str">
        <f t="shared" ref="CE166" si="5940">IF(CE$2=1,"Internal","")</f>
        <v/>
      </c>
      <c r="CF166" s="103" t="str">
        <f t="shared" ref="CF166" si="5941">IF(CF$2=2,"External Federal","")</f>
        <v/>
      </c>
      <c r="CG166" s="103" t="str">
        <f t="shared" ref="CG166" si="5942">IF(CG$2=3,"External Non-Profit","")</f>
        <v/>
      </c>
      <c r="CH166" s="103" t="str">
        <f t="shared" ref="CH166" si="5943">IF(CH$2=4,"External Corporate","")</f>
        <v/>
      </c>
      <c r="CI166" s="290" t="str">
        <f t="shared" ref="CI166" si="5944">IF(CI$2=5,"Total","")</f>
        <v/>
      </c>
      <c r="CJ166" s="102"/>
      <c r="CK166" s="103" t="str">
        <f t="shared" ref="CK166" si="5945">IF(CK$2=1,"Internal","")</f>
        <v/>
      </c>
      <c r="CL166" s="103" t="str">
        <f t="shared" ref="CL166" si="5946">IF(CL$2=2,"External Federal","")</f>
        <v/>
      </c>
      <c r="CM166" s="103" t="str">
        <f t="shared" ref="CM166" si="5947">IF(CM$2=3,"External Non-Profit","")</f>
        <v/>
      </c>
      <c r="CN166" s="103" t="str">
        <f t="shared" ref="CN166" si="5948">IF(CN$2=4,"External Corporate","")</f>
        <v/>
      </c>
      <c r="CO166" s="290" t="str">
        <f t="shared" ref="CO166" si="5949">IF(CO$2=5,"Total","")</f>
        <v/>
      </c>
      <c r="CP166" s="102"/>
      <c r="CQ166" s="103" t="str">
        <f t="shared" ref="CQ166" si="5950">IF(CQ$2=1,"Internal","")</f>
        <v/>
      </c>
      <c r="CR166" s="103" t="str">
        <f t="shared" ref="CR166" si="5951">IF(CR$2=2,"External Federal","")</f>
        <v/>
      </c>
      <c r="CS166" s="103" t="str">
        <f t="shared" ref="CS166" si="5952">IF(CS$2=3,"External Non-Profit","")</f>
        <v/>
      </c>
      <c r="CT166" s="103" t="str">
        <f t="shared" ref="CT166" si="5953">IF(CT$2=4,"External Corporate","")</f>
        <v/>
      </c>
      <c r="CU166" s="290" t="str">
        <f t="shared" ref="CU166" si="5954">IF(CU$2=5,"Total","")</f>
        <v/>
      </c>
      <c r="CV166" s="102"/>
      <c r="CW166" s="103" t="str">
        <f t="shared" ref="CW166" si="5955">IF(CW$2=1,"Internal","")</f>
        <v/>
      </c>
      <c r="CX166" s="103" t="str">
        <f t="shared" ref="CX166" si="5956">IF(CX$2=2,"External Federal","")</f>
        <v/>
      </c>
      <c r="CY166" s="103" t="str">
        <f t="shared" ref="CY166" si="5957">IF(CY$2=3,"External Non-Profit","")</f>
        <v/>
      </c>
      <c r="CZ166" s="103" t="str">
        <f t="shared" ref="CZ166" si="5958">IF(CZ$2=4,"External Corporate","")</f>
        <v/>
      </c>
      <c r="DA166" s="290" t="str">
        <f t="shared" ref="DA166" si="5959">IF(DA$2=5,"Total","")</f>
        <v/>
      </c>
      <c r="DB166" s="102"/>
      <c r="DC166" s="103" t="str">
        <f t="shared" ref="DC166" si="5960">IF(DC$2=1,"Internal","")</f>
        <v/>
      </c>
      <c r="DD166" s="103" t="str">
        <f t="shared" ref="DD166" si="5961">IF(DD$2=2,"External Federal","")</f>
        <v/>
      </c>
      <c r="DE166" s="103" t="str">
        <f t="shared" ref="DE166" si="5962">IF(DE$2=3,"External Non-Profit","")</f>
        <v/>
      </c>
      <c r="DF166" s="103" t="str">
        <f t="shared" ref="DF166" si="5963">IF(DF$2=4,"External Corporate","")</f>
        <v/>
      </c>
      <c r="DG166" s="290" t="str">
        <f t="shared" ref="DG166" si="5964">IF(DG$2=5,"Total","")</f>
        <v/>
      </c>
      <c r="DH166" s="102"/>
      <c r="DI166" s="103" t="str">
        <f t="shared" ref="DI166" si="5965">IF(DI$2=1,"Internal","")</f>
        <v/>
      </c>
      <c r="DJ166" s="103" t="str">
        <f t="shared" ref="DJ166" si="5966">IF(DJ$2=2,"External Federal","")</f>
        <v/>
      </c>
      <c r="DK166" s="103" t="str">
        <f t="shared" ref="DK166" si="5967">IF(DK$2=3,"External Non-Profit","")</f>
        <v/>
      </c>
      <c r="DL166" s="103" t="str">
        <f t="shared" ref="DL166" si="5968">IF(DL$2=4,"External Corporate","")</f>
        <v/>
      </c>
      <c r="DM166" s="290" t="str">
        <f t="shared" ref="DM166" si="5969">IF(DM$2=5,"Total","")</f>
        <v/>
      </c>
      <c r="DN166" s="102"/>
      <c r="DO166" s="103" t="str">
        <f t="shared" ref="DO166" si="5970">IF(DO$2=1,"Internal","")</f>
        <v/>
      </c>
      <c r="DP166" s="103" t="str">
        <f t="shared" ref="DP166" si="5971">IF(DP$2=2,"External Federal","")</f>
        <v/>
      </c>
      <c r="DQ166" s="103" t="str">
        <f t="shared" ref="DQ166" si="5972">IF(DQ$2=3,"External Non-Profit","")</f>
        <v/>
      </c>
      <c r="DR166" s="103" t="str">
        <f t="shared" ref="DR166" si="5973">IF(DR$2=4,"External Corporate","")</f>
        <v/>
      </c>
      <c r="DS166" s="290" t="str">
        <f t="shared" ref="DS166" si="5974">IF(DS$2=5,"Total","")</f>
        <v/>
      </c>
      <c r="DT166" s="102"/>
      <c r="DU166" s="103" t="str">
        <f t="shared" ref="DU166" si="5975">IF(DU$2=1,"Internal","")</f>
        <v/>
      </c>
      <c r="DV166" s="103" t="str">
        <f t="shared" ref="DV166" si="5976">IF(DV$2=2,"External Federal","")</f>
        <v/>
      </c>
      <c r="DW166" s="103" t="str">
        <f t="shared" ref="DW166" si="5977">IF(DW$2=3,"External Non-Profit","")</f>
        <v/>
      </c>
      <c r="DX166" s="103" t="str">
        <f t="shared" ref="DX166" si="5978">IF(DX$2=4,"External Corporate","")</f>
        <v/>
      </c>
      <c r="DY166" s="290" t="str">
        <f t="shared" ref="DY166" si="5979">IF(DY$2=5,"Total","")</f>
        <v/>
      </c>
      <c r="DZ166" s="102"/>
      <c r="EA166" s="103" t="str">
        <f t="shared" ref="EA166" si="5980">IF(EA$2=1,"Internal","")</f>
        <v/>
      </c>
      <c r="EB166" s="103" t="str">
        <f t="shared" ref="EB166" si="5981">IF(EB$2=2,"External Federal","")</f>
        <v/>
      </c>
      <c r="EC166" s="103" t="str">
        <f t="shared" ref="EC166" si="5982">IF(EC$2=3,"External Non-Profit","")</f>
        <v/>
      </c>
      <c r="ED166" s="103" t="str">
        <f t="shared" ref="ED166" si="5983">IF(ED$2=4,"External Corporate","")</f>
        <v/>
      </c>
      <c r="EE166" s="290" t="str">
        <f t="shared" ref="EE166" si="5984">IF(EE$2=5,"Total","")</f>
        <v/>
      </c>
      <c r="EF166" s="102"/>
      <c r="EG166" s="436" t="str">
        <f t="shared" ref="EG166" si="5985">IF(EG$2=1,"Internal","")</f>
        <v/>
      </c>
      <c r="EH166" s="436" t="str">
        <f t="shared" ref="EH166" si="5986">IF(EH$2=2,"External Federal","")</f>
        <v/>
      </c>
      <c r="EI166" s="436" t="str">
        <f t="shared" ref="EI166" si="5987">IF(EI$2=3,"External Non-Profit","")</f>
        <v/>
      </c>
      <c r="EJ166" s="436" t="str">
        <f t="shared" ref="EJ166" si="5988">IF(EJ$2=4,"External Corporate","")</f>
        <v/>
      </c>
      <c r="EK166" s="518" t="str">
        <f t="shared" ref="EK166" si="5989">IF(EK$2=5,"Total","")</f>
        <v/>
      </c>
      <c r="EL166" s="102"/>
      <c r="EM166" s="436" t="str">
        <f t="shared" ref="EM166" si="5990">IF(EM$2=1,"Internal","")</f>
        <v/>
      </c>
      <c r="EN166" s="436" t="str">
        <f t="shared" ref="EN166" si="5991">IF(EN$2=2,"External Federal","")</f>
        <v/>
      </c>
      <c r="EO166" s="436" t="str">
        <f t="shared" ref="EO166" si="5992">IF(EO$2=3,"External Non-Profit","")</f>
        <v/>
      </c>
      <c r="EP166" s="436" t="str">
        <f t="shared" ref="EP166" si="5993">IF(EP$2=4,"External Corporate","")</f>
        <v/>
      </c>
      <c r="EQ166" s="518" t="str">
        <f t="shared" ref="EQ166" si="5994">IF(EQ$2=5,"Total","")</f>
        <v/>
      </c>
      <c r="ER166" s="102"/>
      <c r="ES166" s="436" t="str">
        <f t="shared" ref="ES166" si="5995">IF(ES$2=1,"Internal","")</f>
        <v/>
      </c>
      <c r="ET166" s="436" t="str">
        <f t="shared" ref="ET166" si="5996">IF(ET$2=2,"External Federal","")</f>
        <v/>
      </c>
      <c r="EU166" s="436" t="str">
        <f t="shared" ref="EU166" si="5997">IF(EU$2=3,"External Non-Profit","")</f>
        <v/>
      </c>
      <c r="EV166" s="436" t="str">
        <f t="shared" ref="EV166" si="5998">IF(EV$2=4,"External Corporate","")</f>
        <v/>
      </c>
      <c r="EW166" s="518" t="str">
        <f t="shared" ref="EW166" si="5999">IF(EW$2=5,"Total","")</f>
        <v/>
      </c>
      <c r="EX166" s="102"/>
      <c r="EY166" s="436" t="str">
        <f t="shared" ref="EY166" si="6000">IF(EY$2=1,"Internal","")</f>
        <v/>
      </c>
      <c r="EZ166" s="436" t="str">
        <f t="shared" ref="EZ166" si="6001">IF(EZ$2=2,"External Federal","")</f>
        <v/>
      </c>
      <c r="FA166" s="436" t="str">
        <f t="shared" ref="FA166" si="6002">IF(FA$2=3,"External Non-Profit","")</f>
        <v/>
      </c>
      <c r="FB166" s="436" t="str">
        <f t="shared" ref="FB166" si="6003">IF(FB$2=4,"External Corporate","")</f>
        <v/>
      </c>
      <c r="FC166" s="518" t="str">
        <f t="shared" ref="FC166" si="6004">IF(FC$2=5,"Total","")</f>
        <v/>
      </c>
      <c r="FD166" s="102"/>
      <c r="FE166" s="436" t="str">
        <f t="shared" ref="FE166" si="6005">IF(FE$2=1,"Internal","")</f>
        <v/>
      </c>
      <c r="FF166" s="436" t="str">
        <f t="shared" ref="FF166" si="6006">IF(FF$2=2,"External Federal","")</f>
        <v/>
      </c>
      <c r="FG166" s="436" t="str">
        <f t="shared" ref="FG166" si="6007">IF(FG$2=3,"External Non-Profit","")</f>
        <v/>
      </c>
      <c r="FH166" s="436" t="str">
        <f t="shared" ref="FH166" si="6008">IF(FH$2=4,"External Corporate","")</f>
        <v/>
      </c>
      <c r="FI166" s="518" t="str">
        <f t="shared" ref="FI166" si="6009">IF(FI$2=5,"Total","")</f>
        <v/>
      </c>
      <c r="FJ166" s="102"/>
      <c r="FK166" s="436" t="str">
        <f t="shared" ref="FK166" si="6010">IF(FK$2=1,"Internal","")</f>
        <v/>
      </c>
      <c r="FL166" s="436" t="str">
        <f t="shared" ref="FL166" si="6011">IF(FL$2=2,"External Federal","")</f>
        <v/>
      </c>
      <c r="FM166" s="436" t="str">
        <f t="shared" ref="FM166" si="6012">IF(FM$2=3,"External Non-Profit","")</f>
        <v/>
      </c>
      <c r="FN166" s="436" t="str">
        <f t="shared" ref="FN166" si="6013">IF(FN$2=4,"External Corporate","")</f>
        <v/>
      </c>
      <c r="FO166" s="518" t="str">
        <f t="shared" ref="FO166" si="6014">IF(FO$2=5,"Total","")</f>
        <v/>
      </c>
      <c r="FP166" s="102"/>
      <c r="FQ166" s="436" t="str">
        <f t="shared" ref="FQ166" si="6015">IF(FQ$2=1,"Internal","")</f>
        <v/>
      </c>
      <c r="FR166" s="436" t="str">
        <f t="shared" ref="FR166" si="6016">IF(FR$2=2,"External Federal","")</f>
        <v/>
      </c>
      <c r="FS166" s="436" t="str">
        <f t="shared" ref="FS166" si="6017">IF(FS$2=3,"External Non-Profit","")</f>
        <v/>
      </c>
      <c r="FT166" s="436" t="str">
        <f t="shared" ref="FT166" si="6018">IF(FT$2=4,"External Corporate","")</f>
        <v/>
      </c>
      <c r="FU166" s="518" t="str">
        <f t="shared" ref="FU166" si="6019">IF(FU$2=5,"Total","")</f>
        <v/>
      </c>
      <c r="FV166" s="102"/>
      <c r="FW166" s="436" t="str">
        <f t="shared" ref="FW166" si="6020">IF(FW$2=1,"Internal","")</f>
        <v/>
      </c>
      <c r="FX166" s="436" t="str">
        <f t="shared" ref="FX166" si="6021">IF(FX$2=2,"External Federal","")</f>
        <v/>
      </c>
      <c r="FY166" s="436" t="str">
        <f t="shared" ref="FY166" si="6022">IF(FY$2=3,"External Non-Profit","")</f>
        <v/>
      </c>
      <c r="FZ166" s="436" t="str">
        <f t="shared" ref="FZ166" si="6023">IF(FZ$2=4,"External Corporate","")</f>
        <v/>
      </c>
      <c r="GA166" s="518" t="str">
        <f t="shared" ref="GA166" si="6024">IF(GA$2=5,"Total","")</f>
        <v/>
      </c>
      <c r="GB166" s="102"/>
      <c r="GC166" s="436" t="str">
        <f t="shared" ref="GC166" si="6025">IF(GC$2=1,"Internal","")</f>
        <v/>
      </c>
      <c r="GD166" s="436" t="str">
        <f t="shared" ref="GD166" si="6026">IF(GD$2=2,"External Federal","")</f>
        <v/>
      </c>
      <c r="GE166" s="436" t="str">
        <f t="shared" ref="GE166" si="6027">IF(GE$2=3,"External Non-Profit","")</f>
        <v/>
      </c>
      <c r="GF166" s="436" t="str">
        <f t="shared" ref="GF166" si="6028">IF(GF$2=4,"External Corporate","")</f>
        <v/>
      </c>
      <c r="GG166" s="518" t="str">
        <f t="shared" ref="GG166" si="6029">IF(GG$2=5,"Total","")</f>
        <v/>
      </c>
      <c r="GH166" s="102"/>
      <c r="GI166" s="436" t="str">
        <f t="shared" ref="GI166" si="6030">IF(GI$2=1,"Internal","")</f>
        <v/>
      </c>
      <c r="GJ166" s="436" t="str">
        <f t="shared" ref="GJ166" si="6031">IF(GJ$2=2,"External Federal","")</f>
        <v/>
      </c>
      <c r="GK166" s="436" t="str">
        <f t="shared" ref="GK166" si="6032">IF(GK$2=3,"External Non-Profit","")</f>
        <v/>
      </c>
      <c r="GL166" s="436" t="str">
        <f t="shared" ref="GL166" si="6033">IF(GL$2=4,"External Corporate","")</f>
        <v/>
      </c>
      <c r="GM166" s="518" t="str">
        <f t="shared" ref="GM166" si="6034">IF(GM$2=5,"Total","")</f>
        <v/>
      </c>
      <c r="GN166" s="102"/>
      <c r="GO166" s="436" t="str">
        <f t="shared" ref="GO166" si="6035">IF(GO$2=1,"Internal","")</f>
        <v/>
      </c>
      <c r="GP166" s="436" t="str">
        <f t="shared" ref="GP166" si="6036">IF(GP$2=2,"External Federal","")</f>
        <v/>
      </c>
      <c r="GQ166" s="436" t="str">
        <f t="shared" ref="GQ166" si="6037">IF(GQ$2=3,"External Non-Profit","")</f>
        <v/>
      </c>
      <c r="GR166" s="436" t="str">
        <f t="shared" ref="GR166" si="6038">IF(GR$2=4,"External Corporate","")</f>
        <v/>
      </c>
      <c r="GS166" s="518" t="str">
        <f t="shared" ref="GS166" si="6039">IF(GS$2=5,"Total","")</f>
        <v/>
      </c>
      <c r="GT166" s="102"/>
      <c r="GU166" s="436" t="str">
        <f t="shared" ref="GU166" si="6040">IF(GU$2=1,"Internal","")</f>
        <v/>
      </c>
      <c r="GV166" s="436" t="str">
        <f t="shared" ref="GV166" si="6041">IF(GV$2=2,"External Federal","")</f>
        <v/>
      </c>
      <c r="GW166" s="436" t="str">
        <f t="shared" ref="GW166" si="6042">IF(GW$2=3,"External Non-Profit","")</f>
        <v/>
      </c>
      <c r="GX166" s="436" t="str">
        <f t="shared" ref="GX166" si="6043">IF(GX$2=4,"External Corporate","")</f>
        <v/>
      </c>
      <c r="GY166" s="518" t="str">
        <f t="shared" ref="GY166" si="6044">IF(GY$2=5,"Total","")</f>
        <v/>
      </c>
      <c r="GZ166" s="102"/>
      <c r="HA166" s="436" t="str">
        <f t="shared" ref="HA166" si="6045">IF(HA$2=1,"Internal","")</f>
        <v/>
      </c>
      <c r="HB166" s="436" t="str">
        <f t="shared" ref="HB166" si="6046">IF(HB$2=2,"External Federal","")</f>
        <v/>
      </c>
      <c r="HC166" s="436" t="str">
        <f t="shared" ref="HC166" si="6047">IF(HC$2=3,"External Non-Profit","")</f>
        <v/>
      </c>
      <c r="HD166" s="436" t="str">
        <f t="shared" ref="HD166" si="6048">IF(HD$2=4,"External Corporate","")</f>
        <v/>
      </c>
      <c r="HE166" s="518" t="str">
        <f t="shared" ref="HE166" si="6049">IF(HE$2=5,"Total","")</f>
        <v/>
      </c>
      <c r="HF166" s="102"/>
      <c r="HG166" s="436" t="str">
        <f t="shared" ref="HG166" si="6050">IF(HG$2=1,"Internal","")</f>
        <v/>
      </c>
      <c r="HH166" s="436" t="str">
        <f t="shared" ref="HH166" si="6051">IF(HH$2=2,"External Federal","")</f>
        <v/>
      </c>
      <c r="HI166" s="436" t="str">
        <f t="shared" ref="HI166" si="6052">IF(HI$2=3,"External Non-Profit","")</f>
        <v/>
      </c>
      <c r="HJ166" s="436" t="str">
        <f t="shared" ref="HJ166" si="6053">IF(HJ$2=4,"External Corporate","")</f>
        <v/>
      </c>
      <c r="HK166" s="518" t="str">
        <f t="shared" ref="HK166" si="6054">IF(HK$2=5,"Total","")</f>
        <v/>
      </c>
      <c r="HL166" s="102"/>
      <c r="HM166" s="436" t="str">
        <f t="shared" ref="HM166" si="6055">IF(HM$2=1,"Internal","")</f>
        <v/>
      </c>
      <c r="HN166" s="436" t="str">
        <f t="shared" ref="HN166" si="6056">IF(HN$2=2,"External Federal","")</f>
        <v/>
      </c>
      <c r="HO166" s="436" t="str">
        <f t="shared" ref="HO166" si="6057">IF(HO$2=3,"External Non-Profit","")</f>
        <v/>
      </c>
      <c r="HP166" s="436" t="str">
        <f t="shared" ref="HP166" si="6058">IF(HP$2=4,"External Corporate","")</f>
        <v/>
      </c>
      <c r="HQ166" s="518" t="str">
        <f t="shared" ref="HQ166" si="6059">IF(HQ$2=5,"Total","")</f>
        <v/>
      </c>
      <c r="HR166" s="102"/>
      <c r="HS166" s="436" t="str">
        <f t="shared" ref="HS166" si="6060">IF(HS$2=1,"Internal","")</f>
        <v/>
      </c>
      <c r="HT166" s="436" t="str">
        <f t="shared" ref="HT166" si="6061">IF(HT$2=2,"External Federal","")</f>
        <v/>
      </c>
      <c r="HU166" s="436" t="str">
        <f t="shared" ref="HU166" si="6062">IF(HU$2=3,"External Non-Profit","")</f>
        <v/>
      </c>
      <c r="HV166" s="436" t="str">
        <f t="shared" ref="HV166" si="6063">IF(HV$2=4,"External Corporate","")</f>
        <v/>
      </c>
      <c r="HW166" s="518" t="str">
        <f t="shared" ref="HW166" si="6064">IF(HW$2=5,"Total","")</f>
        <v/>
      </c>
      <c r="HX166" s="102"/>
      <c r="HY166" s="436" t="str">
        <f t="shared" ref="HY166" si="6065">IF(HY$2=1,"Internal","")</f>
        <v/>
      </c>
      <c r="HZ166" s="436" t="str">
        <f t="shared" ref="HZ166" si="6066">IF(HZ$2=2,"External Federal","")</f>
        <v/>
      </c>
      <c r="IA166" s="436" t="str">
        <f t="shared" ref="IA166" si="6067">IF(IA$2=3,"External Non-Profit","")</f>
        <v/>
      </c>
      <c r="IB166" s="436" t="str">
        <f t="shared" ref="IB166" si="6068">IF(IB$2=4,"External Corporate","")</f>
        <v/>
      </c>
      <c r="IC166" s="518" t="str">
        <f t="shared" ref="IC166" si="6069">IF(IC$2=5,"Total","")</f>
        <v/>
      </c>
      <c r="ID166" s="102"/>
      <c r="IE166" s="436" t="str">
        <f t="shared" ref="IE166" si="6070">IF(IE$2=1,"Internal","")</f>
        <v/>
      </c>
      <c r="IF166" s="436" t="str">
        <f t="shared" ref="IF166" si="6071">IF(IF$2=2,"External Federal","")</f>
        <v/>
      </c>
      <c r="IG166" s="436" t="str">
        <f t="shared" ref="IG166" si="6072">IF(IG$2=3,"External Non-Profit","")</f>
        <v/>
      </c>
      <c r="IH166" s="436" t="str">
        <f t="shared" ref="IH166" si="6073">IF(IH$2=4,"External Corporate","")</f>
        <v/>
      </c>
      <c r="II166" s="518" t="str">
        <f t="shared" ref="II166" si="6074">IF(II$2=5,"Total","")</f>
        <v/>
      </c>
      <c r="IJ166" s="102"/>
      <c r="IK166" s="436" t="str">
        <f t="shared" ref="IK166" si="6075">IF(IK$2=1,"Internal","")</f>
        <v/>
      </c>
      <c r="IL166" s="436" t="str">
        <f t="shared" ref="IL166" si="6076">IF(IL$2=2,"External Federal","")</f>
        <v/>
      </c>
      <c r="IM166" s="436" t="str">
        <f t="shared" ref="IM166" si="6077">IF(IM$2=3,"External Non-Profit","")</f>
        <v/>
      </c>
      <c r="IN166" s="436" t="str">
        <f t="shared" ref="IN166" si="6078">IF(IN$2=4,"External Corporate","")</f>
        <v/>
      </c>
      <c r="IO166" s="518" t="str">
        <f t="shared" ref="IO166" si="6079">IF(IO$2=5,"Total","")</f>
        <v/>
      </c>
      <c r="IP166" s="102"/>
      <c r="IQ166" s="436" t="str">
        <f t="shared" ref="IQ166" si="6080">IF(IQ$2=1,"Internal","")</f>
        <v/>
      </c>
      <c r="IR166" s="436" t="str">
        <f t="shared" ref="IR166" si="6081">IF(IR$2=2,"External Federal","")</f>
        <v/>
      </c>
      <c r="IS166" s="436" t="str">
        <f t="shared" ref="IS166" si="6082">IF(IS$2=3,"External Non-Profit","")</f>
        <v/>
      </c>
      <c r="IT166" s="436" t="str">
        <f t="shared" ref="IT166" si="6083">IF(IT$2=4,"External Corporate","")</f>
        <v/>
      </c>
      <c r="IU166" s="518" t="str">
        <f t="shared" ref="IU166" si="6084">IF(IU$2=5,"Total","")</f>
        <v/>
      </c>
      <c r="IV166" s="519"/>
      <c r="IW166" s="436" t="str">
        <f t="shared" ref="IW166:JC166" si="6085">IF(IW$2=1,"Internal","")</f>
        <v/>
      </c>
      <c r="IX166" s="436" t="str">
        <f t="shared" ref="IX166:JD166" si="6086">IF(IX$2=2,"External Federal","")</f>
        <v/>
      </c>
      <c r="IY166" s="436" t="str">
        <f t="shared" ref="IY166:JE166" si="6087">IF(IY$2=3,"External Non-Profit","")</f>
        <v/>
      </c>
      <c r="IZ166" s="436" t="str">
        <f t="shared" ref="IZ166:JF166" si="6088">IF(IZ$2=4,"External Corporate","")</f>
        <v/>
      </c>
      <c r="JA166" s="518" t="str">
        <f t="shared" ref="JA166:JG166" si="6089">IF(JA$2=5,"Total","")</f>
        <v/>
      </c>
      <c r="JB166" s="519"/>
      <c r="JC166" s="436" t="str">
        <f t="shared" si="6085"/>
        <v/>
      </c>
      <c r="JD166" s="436" t="str">
        <f t="shared" si="6086"/>
        <v/>
      </c>
      <c r="JE166" s="436" t="str">
        <f t="shared" si="6087"/>
        <v/>
      </c>
      <c r="JF166" s="436" t="str">
        <f t="shared" si="6088"/>
        <v/>
      </c>
      <c r="JG166" s="518" t="str">
        <f t="shared" si="6089"/>
        <v/>
      </c>
      <c r="JH166" s="519"/>
      <c r="JI166" s="436" t="str">
        <f t="shared" ref="JI166:KY166" si="6090">IF(JI$2=1,"Internal","")</f>
        <v/>
      </c>
      <c r="JJ166" s="436" t="str">
        <f t="shared" ref="JJ166:KZ166" si="6091">IF(JJ$2=2,"External Federal","")</f>
        <v/>
      </c>
      <c r="JK166" s="436" t="str">
        <f t="shared" ref="JK166:LA166" si="6092">IF(JK$2=3,"External Non-Profit","")</f>
        <v/>
      </c>
      <c r="JL166" s="436" t="str">
        <f t="shared" ref="JL166:LB166" si="6093">IF(JL$2=4,"External Corporate","")</f>
        <v/>
      </c>
      <c r="JM166" s="518" t="str">
        <f t="shared" ref="JM166:LC166" si="6094">IF(JM$2=5,"Total","")</f>
        <v/>
      </c>
      <c r="JN166" s="436"/>
      <c r="JO166" s="436" t="str">
        <f t="shared" si="6090"/>
        <v/>
      </c>
      <c r="JP166" s="436" t="str">
        <f t="shared" si="6091"/>
        <v/>
      </c>
      <c r="JQ166" s="436" t="str">
        <f t="shared" si="6092"/>
        <v/>
      </c>
      <c r="JR166" s="436" t="str">
        <f t="shared" si="6093"/>
        <v/>
      </c>
      <c r="JS166" s="518" t="str">
        <f t="shared" si="6094"/>
        <v/>
      </c>
      <c r="JT166" s="436"/>
      <c r="JU166" s="436" t="str">
        <f t="shared" si="6090"/>
        <v/>
      </c>
      <c r="JV166" s="436" t="str">
        <f t="shared" si="6091"/>
        <v/>
      </c>
      <c r="JW166" s="436" t="str">
        <f t="shared" si="6092"/>
        <v/>
      </c>
      <c r="JX166" s="436" t="str">
        <f t="shared" si="6093"/>
        <v/>
      </c>
      <c r="JY166" s="518" t="str">
        <f t="shared" si="6094"/>
        <v/>
      </c>
      <c r="JZ166" s="436"/>
      <c r="KA166" s="436" t="str">
        <f t="shared" si="6090"/>
        <v/>
      </c>
      <c r="KB166" s="436" t="str">
        <f t="shared" si="6091"/>
        <v/>
      </c>
      <c r="KC166" s="436" t="str">
        <f t="shared" si="6092"/>
        <v/>
      </c>
      <c r="KD166" s="436" t="str">
        <f t="shared" si="6093"/>
        <v/>
      </c>
      <c r="KE166" s="518" t="str">
        <f t="shared" si="6094"/>
        <v/>
      </c>
      <c r="KF166" s="436"/>
      <c r="KG166" s="436" t="str">
        <f t="shared" si="6090"/>
        <v/>
      </c>
      <c r="KH166" s="436" t="str">
        <f t="shared" si="6091"/>
        <v/>
      </c>
      <c r="KI166" s="436" t="str">
        <f t="shared" si="6092"/>
        <v/>
      </c>
      <c r="KJ166" s="436" t="str">
        <f t="shared" si="6093"/>
        <v/>
      </c>
      <c r="KK166" s="518" t="str">
        <f t="shared" si="6094"/>
        <v/>
      </c>
      <c r="KL166" s="436"/>
      <c r="KM166" s="436" t="str">
        <f t="shared" si="6090"/>
        <v/>
      </c>
      <c r="KN166" s="436" t="str">
        <f t="shared" si="6091"/>
        <v/>
      </c>
      <c r="KO166" s="436" t="str">
        <f t="shared" si="6092"/>
        <v/>
      </c>
      <c r="KP166" s="436" t="str">
        <f t="shared" si="6093"/>
        <v/>
      </c>
      <c r="KQ166" s="518" t="str">
        <f t="shared" si="6094"/>
        <v/>
      </c>
      <c r="KR166" s="436"/>
      <c r="KS166" s="436" t="str">
        <f t="shared" si="6090"/>
        <v/>
      </c>
      <c r="KT166" s="436" t="str">
        <f t="shared" si="6091"/>
        <v/>
      </c>
      <c r="KU166" s="436" t="str">
        <f t="shared" si="6092"/>
        <v/>
      </c>
      <c r="KV166" s="436" t="str">
        <f t="shared" si="6093"/>
        <v/>
      </c>
      <c r="KW166" s="518" t="str">
        <f t="shared" si="6094"/>
        <v/>
      </c>
      <c r="KX166" s="436"/>
      <c r="KY166" s="436" t="str">
        <f t="shared" si="6090"/>
        <v/>
      </c>
      <c r="KZ166" s="436" t="str">
        <f t="shared" si="6091"/>
        <v/>
      </c>
      <c r="LA166" s="436" t="str">
        <f t="shared" si="6092"/>
        <v/>
      </c>
      <c r="LB166" s="436" t="str">
        <f t="shared" si="6093"/>
        <v/>
      </c>
      <c r="LC166" s="518" t="str">
        <f t="shared" si="6094"/>
        <v/>
      </c>
    </row>
    <row r="167" spans="1:316" s="531" customFormat="1" x14ac:dyDescent="0.2">
      <c r="A167" s="521"/>
      <c r="B167" s="521"/>
      <c r="C167" s="521"/>
      <c r="D167" s="521"/>
      <c r="E167" s="521"/>
      <c r="F167" s="522" t="s">
        <v>85</v>
      </c>
      <c r="G167" s="523"/>
      <c r="H167" s="524"/>
      <c r="I167" s="525"/>
      <c r="J167" s="471" t="s">
        <v>62</v>
      </c>
      <c r="K167" s="526"/>
      <c r="L167" s="527"/>
      <c r="M167" s="527"/>
      <c r="N167" s="528"/>
      <c r="O167" s="527"/>
      <c r="P167" s="529"/>
      <c r="Q167" s="524">
        <f>IF(AND(Q$2=1,Q71&lt;&gt;""),Q64*Q71,"")</f>
        <v>200</v>
      </c>
      <c r="R167" s="524">
        <f>IF(AND(R$2=2,R71&lt;&gt;""),Q64*R71,"")</f>
        <v>150</v>
      </c>
      <c r="S167" s="524">
        <f>IF(AND(S$2=3,S71&lt;&gt;""),Q64*S71,"")</f>
        <v>100</v>
      </c>
      <c r="T167" s="524">
        <f>IF(AND(T$2=4,T71&lt;&gt;""),Q64*T71,"")</f>
        <v>50</v>
      </c>
      <c r="U167" s="530">
        <f t="shared" ref="U167" si="6095">IF(U$2=5,SUM(Q167:T167),"")</f>
        <v>500</v>
      </c>
      <c r="V167" s="529"/>
      <c r="W167" s="524">
        <f>IF(AND(W$2=1,W71&lt;&gt;""),W64*W71,"")</f>
        <v>44</v>
      </c>
      <c r="X167" s="524">
        <f>IF(AND(X$2=2,X71&lt;&gt;""),W64*X71,"")</f>
        <v>33</v>
      </c>
      <c r="Y167" s="524">
        <f>IF(AND(Y$2=3,Y71&lt;&gt;""),W64*Y71,"")</f>
        <v>22</v>
      </c>
      <c r="Z167" s="524">
        <f>IF(AND(Z$2=4,Z71&lt;&gt;""),W64*Z71,"")</f>
        <v>11</v>
      </c>
      <c r="AA167" s="530">
        <f t="shared" ref="AA167" si="6096">IF(AA$2=5,SUM(W167:Z167),"")</f>
        <v>110</v>
      </c>
      <c r="AB167" s="529"/>
      <c r="AC167" s="524">
        <f>IF(AND(AC$2=1,AC71&lt;&gt;""),AC64*AC71,"")</f>
        <v>156</v>
      </c>
      <c r="AD167" s="524">
        <f>IF(AND(AD$2=2,AD71&lt;&gt;""),AC64*AD71,"")</f>
        <v>117</v>
      </c>
      <c r="AE167" s="524">
        <f>IF(AND(AE$2=3,AE71&lt;&gt;""),AC64*AE71,"")</f>
        <v>78</v>
      </c>
      <c r="AF167" s="524">
        <f>IF(AND(AF$2=4,AF71&lt;&gt;""),AC64*AF71,"")</f>
        <v>39</v>
      </c>
      <c r="AG167" s="530">
        <f>IF(AG$2=5,SUM(AC167:AF167),"")</f>
        <v>390</v>
      </c>
      <c r="AH167" s="529"/>
      <c r="AI167" s="524" t="str">
        <f>IF(AND(AI$2=1,AI71&lt;&gt;""),AI64*AI71,"")</f>
        <v/>
      </c>
      <c r="AJ167" s="524" t="str">
        <f>IF(AND(AJ$2=2,AJ71&lt;&gt;""),AI64*AJ71,"")</f>
        <v/>
      </c>
      <c r="AK167" s="524" t="str">
        <f>IF(AND(AK$2=3,AK71&lt;&gt;""),AI64*AK71,"")</f>
        <v/>
      </c>
      <c r="AL167" s="524" t="str">
        <f>IF(AND(AL$2=4,AL71&lt;&gt;""),AI64*AL71,"")</f>
        <v/>
      </c>
      <c r="AM167" s="530" t="str">
        <f t="shared" ref="AM167" si="6097">IF(AM$2=5,SUM(AI167:AL167),"")</f>
        <v/>
      </c>
      <c r="AN167" s="529"/>
      <c r="AO167" s="524" t="str">
        <f>IF(AND(AO$2=1,AO71&lt;&gt;""),AO64*AO71,"")</f>
        <v/>
      </c>
      <c r="AP167" s="524" t="str">
        <f>IF(AND(AP$2=2,AP71&lt;&gt;""),AO64*AP71,"")</f>
        <v/>
      </c>
      <c r="AQ167" s="524" t="str">
        <f>IF(AND(AQ$2=3,AQ71&lt;&gt;""),AO64*AQ71,"")</f>
        <v/>
      </c>
      <c r="AR167" s="524" t="str">
        <f>IF(AND(AR$2=4,AR71&lt;&gt;""),AO64*AR71,"")</f>
        <v/>
      </c>
      <c r="AS167" s="530" t="str">
        <f t="shared" ref="AS167" si="6098">IF(AS$2=5,SUM(AO167:AR167),"")</f>
        <v/>
      </c>
      <c r="AT167" s="529"/>
      <c r="AU167" s="524" t="str">
        <f>IF(AND(AU$2=1,AU71&lt;&gt;""),AU64*AU71,"")</f>
        <v/>
      </c>
      <c r="AV167" s="524" t="str">
        <f>IF(AND(AV$2=2,AV71&lt;&gt;""),AU64*AV71,"")</f>
        <v/>
      </c>
      <c r="AW167" s="524" t="str">
        <f>IF(AND(AW$2=3,AW71&lt;&gt;""),AU64*AW71,"")</f>
        <v/>
      </c>
      <c r="AX167" s="524" t="str">
        <f>IF(AND(AX$2=4,AX71&lt;&gt;""),AU64*AX71,"")</f>
        <v/>
      </c>
      <c r="AY167" s="530" t="str">
        <f t="shared" ref="AY167" si="6099">IF(AY$2=5,SUM(AU167:AX167),"")</f>
        <v/>
      </c>
      <c r="AZ167" s="529"/>
      <c r="BA167" s="524" t="str">
        <f>IF(AND(BA$2=1,BA71&lt;&gt;""),BA64*BA71,"")</f>
        <v/>
      </c>
      <c r="BB167" s="524" t="str">
        <f>IF(AND(BB$2=2,BB71&lt;&gt;""),BA64*BB71,"")</f>
        <v/>
      </c>
      <c r="BC167" s="524" t="str">
        <f>IF(AND(BC$2=3,BC71&lt;&gt;""),BA64*BC71,"")</f>
        <v/>
      </c>
      <c r="BD167" s="524" t="str">
        <f>IF(AND(BD$2=4,BD71&lt;&gt;""),BA64*BD71,"")</f>
        <v/>
      </c>
      <c r="BE167" s="530" t="str">
        <f t="shared" ref="BE167" si="6100">IF(BE$2=5,SUM(BA167:BD167),"")</f>
        <v/>
      </c>
      <c r="BF167" s="529"/>
      <c r="BG167" s="524" t="str">
        <f>IF(AND(BG$2=1,BG71&lt;&gt;""),BG64*BG71,"")</f>
        <v/>
      </c>
      <c r="BH167" s="524" t="str">
        <f>IF(AND(BH$2=2,BH71&lt;&gt;""),BG64*BH71,"")</f>
        <v/>
      </c>
      <c r="BI167" s="524" t="str">
        <f>IF(AND(BI$2=3,BI71&lt;&gt;""),BG64*BI71,"")</f>
        <v/>
      </c>
      <c r="BJ167" s="524" t="str">
        <f>IF(AND(BJ$2=4,BJ71&lt;&gt;""),BG64*BJ71,"")</f>
        <v/>
      </c>
      <c r="BK167" s="530" t="str">
        <f t="shared" ref="BK167" si="6101">IF(BK$2=5,SUM(BG167:BJ167),"")</f>
        <v/>
      </c>
      <c r="BL167" s="529"/>
      <c r="BM167" s="524" t="str">
        <f>IF(AND(BM$2=1,BM71&lt;&gt;""),BM64*BM71,"")</f>
        <v/>
      </c>
      <c r="BN167" s="524" t="str">
        <f>IF(AND(BN$2=2,BN71&lt;&gt;""),BM64*BN71,"")</f>
        <v/>
      </c>
      <c r="BO167" s="524" t="str">
        <f>IF(AND(BO$2=3,BO71&lt;&gt;""),BM64*BO71,"")</f>
        <v/>
      </c>
      <c r="BP167" s="524" t="str">
        <f>IF(AND(BP$2=4,BP71&lt;&gt;""),BM64*BP71,"")</f>
        <v/>
      </c>
      <c r="BQ167" s="530" t="str">
        <f t="shared" ref="BQ167" si="6102">IF(BQ$2=5,SUM(BM167:BP167),"")</f>
        <v/>
      </c>
      <c r="BR167" s="529"/>
      <c r="BS167" s="524" t="str">
        <f>IF(AND(BS$2=1,BS71&lt;&gt;""),BS64*BS71,"")</f>
        <v/>
      </c>
      <c r="BT167" s="524" t="str">
        <f>IF(AND(BT$2=2,BT71&lt;&gt;""),BS64*BT71,"")</f>
        <v/>
      </c>
      <c r="BU167" s="524" t="str">
        <f>IF(AND(BU$2=3,BU71&lt;&gt;""),BS64*BU71,"")</f>
        <v/>
      </c>
      <c r="BV167" s="524" t="str">
        <f>IF(AND(BV$2=4,BV71&lt;&gt;""),BS64*BV71,"")</f>
        <v/>
      </c>
      <c r="BW167" s="530" t="str">
        <f t="shared" ref="BW167" si="6103">IF(BW$2=5,SUM(BS167:BV167),"")</f>
        <v/>
      </c>
      <c r="BX167" s="529"/>
      <c r="BY167" s="524" t="str">
        <f>IF(AND(BY$2=1,BY71&lt;&gt;""),BY64*BY71,"")</f>
        <v/>
      </c>
      <c r="BZ167" s="524" t="str">
        <f>IF(AND(BZ$2=2,BZ71&lt;&gt;""),BY64*BZ71,"")</f>
        <v/>
      </c>
      <c r="CA167" s="524" t="str">
        <f>IF(AND(CA$2=3,CA71&lt;&gt;""),BY64*CA71,"")</f>
        <v/>
      </c>
      <c r="CB167" s="524" t="str">
        <f>IF(AND(CB$2=4,CB71&lt;&gt;""),BY64*CB71,"")</f>
        <v/>
      </c>
      <c r="CC167" s="530" t="str">
        <f t="shared" ref="CC167" si="6104">IF(CC$2=5,SUM(BY167:CB167),"")</f>
        <v/>
      </c>
      <c r="CD167" s="529"/>
      <c r="CE167" s="524" t="str">
        <f>IF(AND(CE$2=1,CE71&lt;&gt;""),CE64*CE71,"")</f>
        <v/>
      </c>
      <c r="CF167" s="524" t="str">
        <f>IF(AND(CF$2=2,CF71&lt;&gt;""),CE64*CF71,"")</f>
        <v/>
      </c>
      <c r="CG167" s="524" t="str">
        <f>IF(AND(CG$2=3,CG71&lt;&gt;""),CE64*CG71,"")</f>
        <v/>
      </c>
      <c r="CH167" s="524" t="str">
        <f>IF(AND(CH$2=4,CH71&lt;&gt;""),CE64*CH71,"")</f>
        <v/>
      </c>
      <c r="CI167" s="530" t="str">
        <f t="shared" ref="CI167" si="6105">IF(CI$2=5,SUM(CE167:CH167),"")</f>
        <v/>
      </c>
      <c r="CJ167" s="529"/>
      <c r="CK167" s="524" t="str">
        <f>IF(AND(CK$2=1,CK71&lt;&gt;""),CK64*CK71,"")</f>
        <v/>
      </c>
      <c r="CL167" s="524" t="str">
        <f>IF(AND(CL$2=2,CL71&lt;&gt;""),CK64*CL71,"")</f>
        <v/>
      </c>
      <c r="CM167" s="524" t="str">
        <f>IF(AND(CM$2=3,CM71&lt;&gt;""),CK64*CM71,"")</f>
        <v/>
      </c>
      <c r="CN167" s="524" t="str">
        <f>IF(AND(CN$2=4,CN71&lt;&gt;""),CK64*CN71,"")</f>
        <v/>
      </c>
      <c r="CO167" s="530" t="str">
        <f t="shared" ref="CO167" si="6106">IF(CO$2=5,SUM(CK167:CN167),"")</f>
        <v/>
      </c>
      <c r="CP167" s="529"/>
      <c r="CQ167" s="524" t="str">
        <f>IF(AND(CQ$2=1,CQ71&lt;&gt;""),CQ64*CQ71,"")</f>
        <v/>
      </c>
      <c r="CR167" s="524" t="str">
        <f>IF(AND(CR$2=2,CR71&lt;&gt;""),CQ64*CR71,"")</f>
        <v/>
      </c>
      <c r="CS167" s="524" t="str">
        <f>IF(AND(CS$2=3,CS71&lt;&gt;""),CQ64*CS71,"")</f>
        <v/>
      </c>
      <c r="CT167" s="524" t="str">
        <f>IF(AND(CT$2=4,CT71&lt;&gt;""),CQ64*CT71,"")</f>
        <v/>
      </c>
      <c r="CU167" s="530" t="str">
        <f t="shared" ref="CU167" si="6107">IF(CU$2=5,SUM(CQ167:CT167),"")</f>
        <v/>
      </c>
      <c r="CV167" s="529"/>
      <c r="CW167" s="524" t="str">
        <f>IF(AND(CW$2=1,CW71&lt;&gt;""),CW64*CW71,"")</f>
        <v/>
      </c>
      <c r="CX167" s="524" t="str">
        <f>IF(AND(CX$2=2,CX71&lt;&gt;""),CW64*CX71,"")</f>
        <v/>
      </c>
      <c r="CY167" s="524" t="str">
        <f>IF(AND(CY$2=3,CY71&lt;&gt;""),CW64*CY71,"")</f>
        <v/>
      </c>
      <c r="CZ167" s="524" t="str">
        <f>IF(AND(CZ$2=4,CZ71&lt;&gt;""),CW64*CZ71,"")</f>
        <v/>
      </c>
      <c r="DA167" s="530" t="str">
        <f t="shared" ref="DA167" si="6108">IF(DA$2=5,SUM(CW167:CZ167),"")</f>
        <v/>
      </c>
      <c r="DB167" s="529"/>
      <c r="DC167" s="524" t="str">
        <f>IF(AND(DC$2=1,DC71&lt;&gt;""),DC64*DC71,"")</f>
        <v/>
      </c>
      <c r="DD167" s="524" t="str">
        <f>IF(AND(DD$2=2,DD71&lt;&gt;""),DC64*DD71,"")</f>
        <v/>
      </c>
      <c r="DE167" s="524" t="str">
        <f>IF(AND(DE$2=3,DE71&lt;&gt;""),DC64*DE71,"")</f>
        <v/>
      </c>
      <c r="DF167" s="524" t="str">
        <f>IF(AND(DF$2=4,DF71&lt;&gt;""),DC64*DF71,"")</f>
        <v/>
      </c>
      <c r="DG167" s="530" t="str">
        <f t="shared" ref="DG167" si="6109">IF(DG$2=5,SUM(DC167:DF167),"")</f>
        <v/>
      </c>
      <c r="DH167" s="529"/>
      <c r="DI167" s="524" t="str">
        <f>IF(AND(DI$2=1,DI71&lt;&gt;""),DI64*DI71,"")</f>
        <v/>
      </c>
      <c r="DJ167" s="524" t="str">
        <f>IF(AND(DJ$2=2,DJ71&lt;&gt;""),DI64*DJ71,"")</f>
        <v/>
      </c>
      <c r="DK167" s="524" t="str">
        <f>IF(AND(DK$2=3,DK71&lt;&gt;""),DI64*DK71,"")</f>
        <v/>
      </c>
      <c r="DL167" s="524" t="str">
        <f>IF(AND(DL$2=4,DL71&lt;&gt;""),DI64*DL71,"")</f>
        <v/>
      </c>
      <c r="DM167" s="530" t="str">
        <f t="shared" ref="DM167" si="6110">IF(DM$2=5,SUM(DI167:DL167),"")</f>
        <v/>
      </c>
      <c r="DN167" s="529"/>
      <c r="DO167" s="524" t="str">
        <f>IF(AND(DO$2=1,DO71&lt;&gt;""),DO64*DO71,"")</f>
        <v/>
      </c>
      <c r="DP167" s="524" t="str">
        <f>IF(AND(DP$2=2,DP71&lt;&gt;""),DO64*DP71,"")</f>
        <v/>
      </c>
      <c r="DQ167" s="524" t="str">
        <f>IF(AND(DQ$2=3,DQ71&lt;&gt;""),DO64*DQ71,"")</f>
        <v/>
      </c>
      <c r="DR167" s="524" t="str">
        <f>IF(AND(DR$2=4,DR71&lt;&gt;""),DO64*DR71,"")</f>
        <v/>
      </c>
      <c r="DS167" s="530" t="str">
        <f t="shared" ref="DS167" si="6111">IF(DS$2=5,SUM(DO167:DR167),"")</f>
        <v/>
      </c>
      <c r="DT167" s="529"/>
      <c r="DU167" s="524" t="str">
        <f>IF(AND(DU$2=1,DU71&lt;&gt;""),DU64*DU71,"")</f>
        <v/>
      </c>
      <c r="DV167" s="524" t="str">
        <f>IF(AND(DV$2=2,DV71&lt;&gt;""),DU64*DV71,"")</f>
        <v/>
      </c>
      <c r="DW167" s="524" t="str">
        <f>IF(AND(DW$2=3,DW71&lt;&gt;""),DU64*DW71,"")</f>
        <v/>
      </c>
      <c r="DX167" s="524" t="str">
        <f>IF(AND(DX$2=4,DX71&lt;&gt;""),DU64*DX71,"")</f>
        <v/>
      </c>
      <c r="DY167" s="530" t="str">
        <f t="shared" ref="DY167" si="6112">IF(DY$2=5,SUM(DU167:DX167),"")</f>
        <v/>
      </c>
      <c r="DZ167" s="529"/>
      <c r="EA167" s="524" t="str">
        <f>IF(AND(EA$2=1,EA71&lt;&gt;""),EA64*EA71,"")</f>
        <v/>
      </c>
      <c r="EB167" s="524" t="str">
        <f>IF(AND(EB$2=2,EB71&lt;&gt;""),EA64*EB71,"")</f>
        <v/>
      </c>
      <c r="EC167" s="524" t="str">
        <f>IF(AND(EC$2=3,EC71&lt;&gt;""),EA64*EC71,"")</f>
        <v/>
      </c>
      <c r="ED167" s="524" t="str">
        <f>IF(AND(ED$2=4,ED71&lt;&gt;""),EA64*ED71,"")</f>
        <v/>
      </c>
      <c r="EE167" s="530" t="str">
        <f t="shared" ref="EE167" si="6113">IF(EE$2=5,SUM(EA167:ED167),"")</f>
        <v/>
      </c>
      <c r="EF167" s="529"/>
      <c r="EG167" s="531" t="str">
        <f>IF(AND(EG$2=1,EG71&lt;&gt;""),EG64*EG71,"")</f>
        <v/>
      </c>
      <c r="EH167" s="531" t="str">
        <f>IF(AND(EH$2=2,EH71&lt;&gt;""),EG64*EH71,"")</f>
        <v/>
      </c>
      <c r="EI167" s="531" t="str">
        <f>IF(AND(EI$2=3,EI71&lt;&gt;""),EG64*EI71,"")</f>
        <v/>
      </c>
      <c r="EJ167" s="531" t="str">
        <f>IF(AND(EJ$2=4,EJ71&lt;&gt;""),EG64*EJ71,"")</f>
        <v/>
      </c>
      <c r="EK167" s="532" t="str">
        <f t="shared" ref="EK167" si="6114">IF(EK$2=5,SUM(EG167:EJ167),"")</f>
        <v/>
      </c>
      <c r="EL167" s="529"/>
      <c r="EM167" s="531" t="str">
        <f>IF(AND(EM$2=1,EM71&lt;&gt;""),EM64*EM71,"")</f>
        <v/>
      </c>
      <c r="EN167" s="531" t="str">
        <f>IF(AND(EN$2=2,EN71&lt;&gt;""),EM64*EN71,"")</f>
        <v/>
      </c>
      <c r="EO167" s="531" t="str">
        <f>IF(AND(EO$2=3,EO71&lt;&gt;""),EM64*EO71,"")</f>
        <v/>
      </c>
      <c r="EP167" s="531" t="str">
        <f>IF(AND(EP$2=4,EP71&lt;&gt;""),EM64*EP71,"")</f>
        <v/>
      </c>
      <c r="EQ167" s="532" t="str">
        <f t="shared" ref="EQ167" si="6115">IF(EQ$2=5,SUM(EM167:EP167),"")</f>
        <v/>
      </c>
      <c r="ER167" s="529"/>
      <c r="ES167" s="531" t="str">
        <f>IF(AND(ES$2=1,ES71&lt;&gt;""),ES64*ES71,"")</f>
        <v/>
      </c>
      <c r="ET167" s="531" t="str">
        <f>IF(AND(ET$2=2,ET71&lt;&gt;""),ES64*ET71,"")</f>
        <v/>
      </c>
      <c r="EU167" s="531" t="str">
        <f>IF(AND(EU$2=3,EU71&lt;&gt;""),ES64*EU71,"")</f>
        <v/>
      </c>
      <c r="EV167" s="531" t="str">
        <f>IF(AND(EV$2=4,EV71&lt;&gt;""),ES64*EV71,"")</f>
        <v/>
      </c>
      <c r="EW167" s="532" t="str">
        <f t="shared" ref="EW167" si="6116">IF(EW$2=5,SUM(ES167:EV167),"")</f>
        <v/>
      </c>
      <c r="EX167" s="529"/>
      <c r="EY167" s="531" t="str">
        <f>IF(AND(EY$2=1,EY71&lt;&gt;""),EY64*EY71,"")</f>
        <v/>
      </c>
      <c r="EZ167" s="531" t="str">
        <f>IF(AND(EZ$2=2,EZ71&lt;&gt;""),EY64*EZ71,"")</f>
        <v/>
      </c>
      <c r="FA167" s="531" t="str">
        <f>IF(AND(FA$2=3,FA71&lt;&gt;""),EY64*FA71,"")</f>
        <v/>
      </c>
      <c r="FB167" s="531" t="str">
        <f>IF(AND(FB$2=4,FB71&lt;&gt;""),EY64*FB71,"")</f>
        <v/>
      </c>
      <c r="FC167" s="532" t="str">
        <f t="shared" ref="FC167" si="6117">IF(FC$2=5,SUM(EY167:FB167),"")</f>
        <v/>
      </c>
      <c r="FD167" s="529"/>
      <c r="FE167" s="531" t="str">
        <f>IF(AND(FE$2=1,FE71&lt;&gt;""),FE64*FE71,"")</f>
        <v/>
      </c>
      <c r="FF167" s="531" t="str">
        <f>IF(AND(FF$2=2,FF71&lt;&gt;""),FE64*FF71,"")</f>
        <v/>
      </c>
      <c r="FG167" s="531" t="str">
        <f>IF(AND(FG$2=3,FG71&lt;&gt;""),FE64*FG71,"")</f>
        <v/>
      </c>
      <c r="FH167" s="531" t="str">
        <f>IF(AND(FH$2=4,FH71&lt;&gt;""),FE64*FH71,"")</f>
        <v/>
      </c>
      <c r="FI167" s="532" t="str">
        <f t="shared" ref="FI167" si="6118">IF(FI$2=5,SUM(FE167:FH167),"")</f>
        <v/>
      </c>
      <c r="FJ167" s="529"/>
      <c r="FK167" s="531" t="str">
        <f>IF(AND(FK$2=1,FK71&lt;&gt;""),FK64*FK71,"")</f>
        <v/>
      </c>
      <c r="FL167" s="531" t="str">
        <f>IF(AND(FL$2=2,FL71&lt;&gt;""),FK64*FL71,"")</f>
        <v/>
      </c>
      <c r="FM167" s="531" t="str">
        <f>IF(AND(FM$2=3,FM71&lt;&gt;""),FK64*FM71,"")</f>
        <v/>
      </c>
      <c r="FN167" s="531" t="str">
        <f>IF(AND(FN$2=4,FN71&lt;&gt;""),FK64*FN71,"")</f>
        <v/>
      </c>
      <c r="FO167" s="532" t="str">
        <f t="shared" ref="FO167" si="6119">IF(FO$2=5,SUM(FK167:FN167),"")</f>
        <v/>
      </c>
      <c r="FP167" s="529"/>
      <c r="FQ167" s="531" t="str">
        <f>IF(AND(FQ$2=1,FQ71&lt;&gt;""),FQ64*FQ71,"")</f>
        <v/>
      </c>
      <c r="FR167" s="531" t="str">
        <f>IF(AND(FR$2=2,FR71&lt;&gt;""),FQ64*FR71,"")</f>
        <v/>
      </c>
      <c r="FS167" s="531" t="str">
        <f>IF(AND(FS$2=3,FS71&lt;&gt;""),FQ64*FS71,"")</f>
        <v/>
      </c>
      <c r="FT167" s="531" t="str">
        <f>IF(AND(FT$2=4,FT71&lt;&gt;""),FQ64*FT71,"")</f>
        <v/>
      </c>
      <c r="FU167" s="532" t="str">
        <f t="shared" ref="FU167" si="6120">IF(FU$2=5,SUM(FQ167:FT167),"")</f>
        <v/>
      </c>
      <c r="FV167" s="529"/>
      <c r="FW167" s="531" t="str">
        <f>IF(AND(FW$2=1,FW71&lt;&gt;""),FW64*FW71,"")</f>
        <v/>
      </c>
      <c r="FX167" s="531" t="str">
        <f>IF(AND(FX$2=2,FX71&lt;&gt;""),FW64*FX71,"")</f>
        <v/>
      </c>
      <c r="FY167" s="531" t="str">
        <f>IF(AND(FY$2=3,FY71&lt;&gt;""),FW64*FY71,"")</f>
        <v/>
      </c>
      <c r="FZ167" s="531" t="str">
        <f>IF(AND(FZ$2=4,FZ71&lt;&gt;""),FW64*FZ71,"")</f>
        <v/>
      </c>
      <c r="GA167" s="532" t="str">
        <f t="shared" ref="GA167" si="6121">IF(GA$2=5,SUM(FW167:FZ167),"")</f>
        <v/>
      </c>
      <c r="GB167" s="529"/>
      <c r="GC167" s="531" t="str">
        <f>IF(AND(GC$2=1,GC71&lt;&gt;""),GC64*GC71,"")</f>
        <v/>
      </c>
      <c r="GD167" s="531" t="str">
        <f>IF(AND(GD$2=2,GD71&lt;&gt;""),GC64*GD71,"")</f>
        <v/>
      </c>
      <c r="GE167" s="531" t="str">
        <f>IF(AND(GE$2=3,GE71&lt;&gt;""),GC64*GE71,"")</f>
        <v/>
      </c>
      <c r="GF167" s="531" t="str">
        <f>IF(AND(GF$2=4,GF71&lt;&gt;""),GC64*GF71,"")</f>
        <v/>
      </c>
      <c r="GG167" s="532" t="str">
        <f t="shared" ref="GG167" si="6122">IF(GG$2=5,SUM(GC167:GF167),"")</f>
        <v/>
      </c>
      <c r="GH167" s="529"/>
      <c r="GI167" s="531" t="str">
        <f>IF(AND(GI$2=1,GI71&lt;&gt;""),GI64*GI71,"")</f>
        <v/>
      </c>
      <c r="GJ167" s="531" t="str">
        <f>IF(AND(GJ$2=2,GJ71&lt;&gt;""),GI64*GJ71,"")</f>
        <v/>
      </c>
      <c r="GK167" s="531" t="str">
        <f>IF(AND(GK$2=3,GK71&lt;&gt;""),GI64*GK71,"")</f>
        <v/>
      </c>
      <c r="GL167" s="531" t="str">
        <f>IF(AND(GL$2=4,GL71&lt;&gt;""),GI64*GL71,"")</f>
        <v/>
      </c>
      <c r="GM167" s="532" t="str">
        <f t="shared" ref="GM167" si="6123">IF(GM$2=5,SUM(GI167:GL167),"")</f>
        <v/>
      </c>
      <c r="GN167" s="529"/>
      <c r="GO167" s="531" t="str">
        <f>IF(AND(GO$2=1,GO71&lt;&gt;""),GO64*GO71,"")</f>
        <v/>
      </c>
      <c r="GP167" s="531" t="str">
        <f>IF(AND(GP$2=2,GP71&lt;&gt;""),GO64*GP71,"")</f>
        <v/>
      </c>
      <c r="GQ167" s="531" t="str">
        <f>IF(AND(GQ$2=3,GQ71&lt;&gt;""),GO64*GQ71,"")</f>
        <v/>
      </c>
      <c r="GR167" s="531" t="str">
        <f>IF(AND(GR$2=4,GR71&lt;&gt;""),GO64*GR71,"")</f>
        <v/>
      </c>
      <c r="GS167" s="532" t="str">
        <f t="shared" ref="GS167" si="6124">IF(GS$2=5,SUM(GO167:GR167),"")</f>
        <v/>
      </c>
      <c r="GT167" s="529"/>
      <c r="GU167" s="531" t="str">
        <f>IF(AND(GU$2=1,GU71&lt;&gt;""),GU64*GU71,"")</f>
        <v/>
      </c>
      <c r="GV167" s="531" t="str">
        <f>IF(AND(GV$2=2,GV71&lt;&gt;""),GU64*GV71,"")</f>
        <v/>
      </c>
      <c r="GW167" s="531" t="str">
        <f>IF(AND(GW$2=3,GW71&lt;&gt;""),GU64*GW71,"")</f>
        <v/>
      </c>
      <c r="GX167" s="531" t="str">
        <f>IF(AND(GX$2=4,GX71&lt;&gt;""),GU64*GX71,"")</f>
        <v/>
      </c>
      <c r="GY167" s="532" t="str">
        <f t="shared" ref="GY167" si="6125">IF(GY$2=5,SUM(GU167:GX167),"")</f>
        <v/>
      </c>
      <c r="GZ167" s="529"/>
      <c r="HA167" s="531" t="str">
        <f>IF(AND(HA$2=1,HA71&lt;&gt;""),HA64*HA71,"")</f>
        <v/>
      </c>
      <c r="HB167" s="531" t="str">
        <f>IF(AND(HB$2=2,HB71&lt;&gt;""),HA64*HB71,"")</f>
        <v/>
      </c>
      <c r="HC167" s="531" t="str">
        <f>IF(AND(HC$2=3,HC71&lt;&gt;""),HA64*HC71,"")</f>
        <v/>
      </c>
      <c r="HD167" s="531" t="str">
        <f>IF(AND(HD$2=4,HD71&lt;&gt;""),HA64*HD71,"")</f>
        <v/>
      </c>
      <c r="HE167" s="532" t="str">
        <f t="shared" ref="HE167" si="6126">IF(HE$2=5,SUM(HA167:HD167),"")</f>
        <v/>
      </c>
      <c r="HF167" s="529"/>
      <c r="HG167" s="531" t="str">
        <f>IF(AND(HG$2=1,HG71&lt;&gt;""),HG64*HG71,"")</f>
        <v/>
      </c>
      <c r="HH167" s="531" t="str">
        <f>IF(AND(HH$2=2,HH71&lt;&gt;""),HG64*HH71,"")</f>
        <v/>
      </c>
      <c r="HI167" s="531" t="str">
        <f>IF(AND(HI$2=3,HI71&lt;&gt;""),HG64*HI71,"")</f>
        <v/>
      </c>
      <c r="HJ167" s="531" t="str">
        <f>IF(AND(HJ$2=4,HJ71&lt;&gt;""),HG64*HJ71,"")</f>
        <v/>
      </c>
      <c r="HK167" s="532" t="str">
        <f t="shared" ref="HK167" si="6127">IF(HK$2=5,SUM(HG167:HJ167),"")</f>
        <v/>
      </c>
      <c r="HL167" s="529"/>
      <c r="HM167" s="531" t="str">
        <f>IF(AND(HM$2=1,HM71&lt;&gt;""),HM64*HM71,"")</f>
        <v/>
      </c>
      <c r="HN167" s="531" t="str">
        <f>IF(AND(HN$2=2,HN71&lt;&gt;""),HM64*HN71,"")</f>
        <v/>
      </c>
      <c r="HO167" s="531" t="str">
        <f>IF(AND(HO$2=3,HO71&lt;&gt;""),HM64*HO71,"")</f>
        <v/>
      </c>
      <c r="HP167" s="531" t="str">
        <f>IF(AND(HP$2=4,HP71&lt;&gt;""),HM64*HP71,"")</f>
        <v/>
      </c>
      <c r="HQ167" s="532" t="str">
        <f t="shared" ref="HQ167" si="6128">IF(HQ$2=5,SUM(HM167:HP167),"")</f>
        <v/>
      </c>
      <c r="HR167" s="529"/>
      <c r="HS167" s="531" t="str">
        <f>IF(AND(HS$2=1,HS71&lt;&gt;""),HS64*HS71,"")</f>
        <v/>
      </c>
      <c r="HT167" s="531" t="str">
        <f>IF(AND(HT$2=2,HT71&lt;&gt;""),HS64*HT71,"")</f>
        <v/>
      </c>
      <c r="HU167" s="531" t="str">
        <f>IF(AND(HU$2=3,HU71&lt;&gt;""),HS64*HU71,"")</f>
        <v/>
      </c>
      <c r="HV167" s="531" t="str">
        <f>IF(AND(HV$2=4,HV71&lt;&gt;""),HS64*HV71,"")</f>
        <v/>
      </c>
      <c r="HW167" s="532" t="str">
        <f t="shared" ref="HW167" si="6129">IF(HW$2=5,SUM(HS167:HV167),"")</f>
        <v/>
      </c>
      <c r="HX167" s="529"/>
      <c r="HY167" s="531" t="str">
        <f>IF(AND(HY$2=1,HY71&lt;&gt;""),HY64*HY71,"")</f>
        <v/>
      </c>
      <c r="HZ167" s="531" t="str">
        <f>IF(AND(HZ$2=2,HZ71&lt;&gt;""),HY64*HZ71,"")</f>
        <v/>
      </c>
      <c r="IA167" s="531" t="str">
        <f>IF(AND(IA$2=3,IA71&lt;&gt;""),HY64*IA71,"")</f>
        <v/>
      </c>
      <c r="IB167" s="531" t="str">
        <f>IF(AND(IB$2=4,IB71&lt;&gt;""),HY64*IB71,"")</f>
        <v/>
      </c>
      <c r="IC167" s="532" t="str">
        <f t="shared" ref="IC167" si="6130">IF(IC$2=5,SUM(HY167:IB167),"")</f>
        <v/>
      </c>
      <c r="ID167" s="529"/>
      <c r="IE167" s="531" t="str">
        <f>IF(AND(IE$2=1,IE71&lt;&gt;""),IE64*IE71,"")</f>
        <v/>
      </c>
      <c r="IF167" s="531" t="str">
        <f>IF(AND(IF$2=2,IF71&lt;&gt;""),IE64*IF71,"")</f>
        <v/>
      </c>
      <c r="IG167" s="531" t="str">
        <f>IF(AND(IG$2=3,IG71&lt;&gt;""),IE64*IG71,"")</f>
        <v/>
      </c>
      <c r="IH167" s="531" t="str">
        <f>IF(AND(IH$2=4,IH71&lt;&gt;""),IE64*IH71,"")</f>
        <v/>
      </c>
      <c r="II167" s="532" t="str">
        <f t="shared" ref="II167" si="6131">IF(II$2=5,SUM(IE167:IH167),"")</f>
        <v/>
      </c>
      <c r="IJ167" s="529"/>
      <c r="IK167" s="531" t="str">
        <f>IF(AND(IK$2=1,IK71&lt;&gt;""),IK64*IK71,"")</f>
        <v/>
      </c>
      <c r="IL167" s="531" t="str">
        <f>IF(AND(IL$2=2,IL71&lt;&gt;""),IK64*IL71,"")</f>
        <v/>
      </c>
      <c r="IM167" s="531" t="str">
        <f>IF(AND(IM$2=3,IM71&lt;&gt;""),IK64*IM71,"")</f>
        <v/>
      </c>
      <c r="IN167" s="531" t="str">
        <f>IF(AND(IN$2=4,IN71&lt;&gt;""),IK64*IN71,"")</f>
        <v/>
      </c>
      <c r="IO167" s="532" t="str">
        <f t="shared" ref="IO167" si="6132">IF(IO$2=5,SUM(IK167:IN167),"")</f>
        <v/>
      </c>
      <c r="IP167" s="529"/>
      <c r="IQ167" s="531" t="str">
        <f>IF(AND(IQ$2=1,IQ71&lt;&gt;""),IQ64*IQ71,"")</f>
        <v/>
      </c>
      <c r="IR167" s="531" t="str">
        <f>IF(AND(IR$2=2,IR71&lt;&gt;""),IQ64*IR71,"")</f>
        <v/>
      </c>
      <c r="IS167" s="531" t="str">
        <f>IF(AND(IS$2=3,IS71&lt;&gt;""),IQ64*IS71,"")</f>
        <v/>
      </c>
      <c r="IT167" s="531" t="str">
        <f>IF(AND(IT$2=4,IT71&lt;&gt;""),IQ64*IT71,"")</f>
        <v/>
      </c>
      <c r="IU167" s="532" t="str">
        <f t="shared" ref="IU167" si="6133">IF(IU$2=5,SUM(IQ167:IT167),"")</f>
        <v/>
      </c>
      <c r="IV167" s="533"/>
      <c r="IW167" s="531" t="str">
        <f>IF(AND(IW$2=1,IW71&lt;&gt;""),IW64*IW71,"")</f>
        <v/>
      </c>
      <c r="IX167" s="531" t="str">
        <f>IF(AND(IX$2=2,IX71&lt;&gt;""),IW64*IX71,"")</f>
        <v/>
      </c>
      <c r="IY167" s="531" t="str">
        <f>IF(AND(IY$2=3,IY71&lt;&gt;""),IW64*IY71,"")</f>
        <v/>
      </c>
      <c r="IZ167" s="531" t="str">
        <f>IF(AND(IZ$2=4,IZ71&lt;&gt;""),IW64*IZ71,"")</f>
        <v/>
      </c>
      <c r="JA167" s="532" t="str">
        <f t="shared" ref="JA167" si="6134">IF(JA$2=5,SUM(IW167:IZ167),"")</f>
        <v/>
      </c>
      <c r="JB167" s="533"/>
      <c r="JC167" s="531" t="str">
        <f>IF(AND(JC$2=1,JC71&lt;&gt;""),JC64*JC71,"")</f>
        <v/>
      </c>
      <c r="JD167" s="531" t="str">
        <f>IF(AND(JD$2=2,JD71&lt;&gt;""),JC64*JD71,"")</f>
        <v/>
      </c>
      <c r="JE167" s="531" t="str">
        <f>IF(AND(JE$2=3,JE71&lt;&gt;""),JC64*JE71,"")</f>
        <v/>
      </c>
      <c r="JF167" s="531" t="str">
        <f>IF(AND(JF$2=4,JF71&lt;&gt;""),JC64*JF71,"")</f>
        <v/>
      </c>
      <c r="JG167" s="532" t="str">
        <f t="shared" ref="JG167" si="6135">IF(JG$2=5,SUM(JC167:JF167),"")</f>
        <v/>
      </c>
      <c r="JH167" s="533"/>
      <c r="JI167" s="531" t="str">
        <f>IF(AND(JI$2=1,JI71&lt;&gt;""),JI64*JI71,"")</f>
        <v/>
      </c>
      <c r="JJ167" s="531" t="str">
        <f>IF(AND(JJ$2=2,JJ71&lt;&gt;""),JI64*JJ71,"")</f>
        <v/>
      </c>
      <c r="JK167" s="531" t="str">
        <f>IF(AND(JK$2=3,JK71&lt;&gt;""),JI64*JK71,"")</f>
        <v/>
      </c>
      <c r="JL167" s="531" t="str">
        <f>IF(AND(JL$2=4,JL71&lt;&gt;""),JI64*JL71,"")</f>
        <v/>
      </c>
      <c r="JM167" s="532" t="str">
        <f t="shared" ref="JM167" si="6136">IF(JM$2=5,SUM(JI167:JL167),"")</f>
        <v/>
      </c>
      <c r="JO167" s="531" t="str">
        <f>IF(AND(JO$2=1,JO71&lt;&gt;""),JO64*JO71,"")</f>
        <v/>
      </c>
      <c r="JP167" s="531" t="str">
        <f>IF(AND(JP$2=2,JP71&lt;&gt;""),JO64*JP71,"")</f>
        <v/>
      </c>
      <c r="JQ167" s="531" t="str">
        <f>IF(AND(JQ$2=3,JQ71&lt;&gt;""),JO64*JQ71,"")</f>
        <v/>
      </c>
      <c r="JR167" s="531" t="str">
        <f>IF(AND(JR$2=4,JR71&lt;&gt;""),JO64*JR71,"")</f>
        <v/>
      </c>
      <c r="JS167" s="532" t="str">
        <f t="shared" ref="JS167" si="6137">IF(JS$2=5,SUM(JO167:JR167),"")</f>
        <v/>
      </c>
      <c r="JU167" s="531" t="str">
        <f>IF(AND(JU$2=1,JU71&lt;&gt;""),JU64*JU71,"")</f>
        <v/>
      </c>
      <c r="JV167" s="531" t="str">
        <f>IF(AND(JV$2=2,JV71&lt;&gt;""),JU64*JV71,"")</f>
        <v/>
      </c>
      <c r="JW167" s="531" t="str">
        <f>IF(AND(JW$2=3,JW71&lt;&gt;""),JU64*JW71,"")</f>
        <v/>
      </c>
      <c r="JX167" s="531" t="str">
        <f>IF(AND(JX$2=4,JX71&lt;&gt;""),JU64*JX71,"")</f>
        <v/>
      </c>
      <c r="JY167" s="532" t="str">
        <f t="shared" ref="JY167" si="6138">IF(JY$2=5,SUM(JU167:JX167),"")</f>
        <v/>
      </c>
      <c r="KA167" s="531" t="str">
        <f>IF(AND(KA$2=1,KA71&lt;&gt;""),KA64*KA71,"")</f>
        <v/>
      </c>
      <c r="KB167" s="531" t="str">
        <f>IF(AND(KB$2=2,KB71&lt;&gt;""),KA64*KB71,"")</f>
        <v/>
      </c>
      <c r="KC167" s="531" t="str">
        <f>IF(AND(KC$2=3,KC71&lt;&gt;""),KA64*KC71,"")</f>
        <v/>
      </c>
      <c r="KD167" s="531" t="str">
        <f>IF(AND(KD$2=4,KD71&lt;&gt;""),KA64*KD71,"")</f>
        <v/>
      </c>
      <c r="KE167" s="532" t="str">
        <f t="shared" ref="KE167" si="6139">IF(KE$2=5,SUM(KA167:KD167),"")</f>
        <v/>
      </c>
      <c r="KG167" s="531" t="str">
        <f>IF(AND(KG$2=1,KG71&lt;&gt;""),KG64*KG71,"")</f>
        <v/>
      </c>
      <c r="KH167" s="531" t="str">
        <f>IF(AND(KH$2=2,KH71&lt;&gt;""),KG64*KH71,"")</f>
        <v/>
      </c>
      <c r="KI167" s="531" t="str">
        <f>IF(AND(KI$2=3,KI71&lt;&gt;""),KG64*KI71,"")</f>
        <v/>
      </c>
      <c r="KJ167" s="531" t="str">
        <f>IF(AND(KJ$2=4,KJ71&lt;&gt;""),KG64*KJ71,"")</f>
        <v/>
      </c>
      <c r="KK167" s="532" t="str">
        <f t="shared" ref="KK167" si="6140">IF(KK$2=5,SUM(KG167:KJ167),"")</f>
        <v/>
      </c>
      <c r="KM167" s="531" t="str">
        <f>IF(AND(KM$2=1,KM71&lt;&gt;""),KM64*KM71,"")</f>
        <v/>
      </c>
      <c r="KN167" s="531" t="str">
        <f>IF(AND(KN$2=2,KN71&lt;&gt;""),KM64*KN71,"")</f>
        <v/>
      </c>
      <c r="KO167" s="531" t="str">
        <f>IF(AND(KO$2=3,KO71&lt;&gt;""),KM64*KO71,"")</f>
        <v/>
      </c>
      <c r="KP167" s="531" t="str">
        <f>IF(AND(KP$2=4,KP71&lt;&gt;""),KM64*KP71,"")</f>
        <v/>
      </c>
      <c r="KQ167" s="532" t="str">
        <f t="shared" ref="KQ167" si="6141">IF(KQ$2=5,SUM(KM167:KP167),"")</f>
        <v/>
      </c>
      <c r="KS167" s="531" t="str">
        <f>IF(AND(KS$2=1,KS71&lt;&gt;""),KS64*KS71,"")</f>
        <v/>
      </c>
      <c r="KT167" s="531" t="str">
        <f>IF(AND(KT$2=2,KT71&lt;&gt;""),KS64*KT71,"")</f>
        <v/>
      </c>
      <c r="KU167" s="531" t="str">
        <f>IF(AND(KU$2=3,KU71&lt;&gt;""),KS64*KU71,"")</f>
        <v/>
      </c>
      <c r="KV167" s="531" t="str">
        <f>IF(AND(KV$2=4,KV71&lt;&gt;""),KS64*KV71,"")</f>
        <v/>
      </c>
      <c r="KW167" s="532" t="str">
        <f t="shared" ref="KW167" si="6142">IF(KW$2=5,SUM(KS167:KV167),"")</f>
        <v/>
      </c>
      <c r="KY167" s="531" t="str">
        <f>IF(AND(KY$2=1,KY71&lt;&gt;""),KY64*KY71,"")</f>
        <v/>
      </c>
      <c r="KZ167" s="531" t="str">
        <f>IF(AND(KZ$2=2,KZ71&lt;&gt;""),KY64*KZ71,"")</f>
        <v/>
      </c>
      <c r="LA167" s="531" t="str">
        <f>IF(AND(LA$2=3,LA71&lt;&gt;""),KY64*LA71,"")</f>
        <v/>
      </c>
      <c r="LB167" s="531" t="str">
        <f>IF(AND(LB$2=4,LB71&lt;&gt;""),KY64*LB71,"")</f>
        <v/>
      </c>
      <c r="LC167" s="532" t="str">
        <f t="shared" ref="LC167" si="6143">IF(LC$2=5,SUM(KY167:LB167),"")</f>
        <v/>
      </c>
    </row>
    <row r="168" spans="1:316" s="543" customFormat="1" x14ac:dyDescent="0.2">
      <c r="A168" s="156"/>
      <c r="B168" s="156"/>
      <c r="C168" s="156"/>
      <c r="D168" s="156"/>
      <c r="E168" s="156"/>
      <c r="F168" s="62" t="s">
        <v>85</v>
      </c>
      <c r="G168" s="258"/>
      <c r="H168" s="151"/>
      <c r="I168" s="525"/>
      <c r="J168" s="471" t="s">
        <v>67</v>
      </c>
      <c r="K168" s="534"/>
      <c r="L168" s="237"/>
      <c r="M168" s="237"/>
      <c r="N168" s="535"/>
      <c r="O168" s="237"/>
      <c r="P168" s="153"/>
      <c r="Q168" s="536">
        <f>IF(AND(Q$2=1,Q71&lt;&gt;""),Q155,"")</f>
        <v>10</v>
      </c>
      <c r="R168" s="536">
        <f>IF(AND(R$2=2,R71&lt;&gt;""),R155,"")</f>
        <v>12</v>
      </c>
      <c r="S168" s="537">
        <f>IF(AND(S$2=3,S71&lt;&gt;""),S155,"")</f>
        <v>14</v>
      </c>
      <c r="T168" s="537">
        <f>IF(AND(T$2=4,T71&lt;&gt;""),T155,"")</f>
        <v>16</v>
      </c>
      <c r="U168" s="538"/>
      <c r="V168" s="539"/>
      <c r="W168" s="537">
        <f>IF(AND(W$2=1,W71&lt;&gt;""),W155,"")</f>
        <v>14</v>
      </c>
      <c r="X168" s="537">
        <f>IF(AND(X$2=2,X71&lt;&gt;""),X155,"")</f>
        <v>17</v>
      </c>
      <c r="Y168" s="537">
        <f>IF(AND(Y$2=3,Y71&lt;&gt;""),Y155,"")</f>
        <v>19</v>
      </c>
      <c r="Z168" s="537">
        <f>IF(AND(Z$2=4,Z71&lt;&gt;""),Z155,"")</f>
        <v>22</v>
      </c>
      <c r="AA168" s="538"/>
      <c r="AB168" s="539"/>
      <c r="AC168" s="537">
        <f>IF(AND(AC$2=1,AC71&lt;&gt;""),AC155,"")</f>
        <v>11</v>
      </c>
      <c r="AD168" s="537">
        <f>IF(AND(AD$2=2,AD71&lt;&gt;""),AD155,"")</f>
        <v>13</v>
      </c>
      <c r="AE168" s="537">
        <f>IF(AND(AE$2=3,AE71&lt;&gt;""),AE155,"")</f>
        <v>14</v>
      </c>
      <c r="AF168" s="537">
        <f>IF(AND(AF$2=4,AF71&lt;&gt;""),AF155,"")</f>
        <v>17</v>
      </c>
      <c r="AG168" s="538"/>
      <c r="AH168" s="539"/>
      <c r="AI168" s="537" t="str">
        <f>IF(AND(AI$2=1,AI71&lt;&gt;""),AI155,"")</f>
        <v/>
      </c>
      <c r="AJ168" s="537" t="str">
        <f>IF(AND(AJ$2=2,AJ71&lt;&gt;""),AJ155,"")</f>
        <v/>
      </c>
      <c r="AK168" s="537" t="str">
        <f>IF(AND(AK$2=3,AK71&lt;&gt;""),AK155,"")</f>
        <v/>
      </c>
      <c r="AL168" s="537" t="str">
        <f>IF(AND(AL$2=4,AL71&lt;&gt;""),AL155,"")</f>
        <v/>
      </c>
      <c r="AM168" s="538"/>
      <c r="AN168" s="539"/>
      <c r="AO168" s="537" t="str">
        <f>IF(AND(AO$2=1,AO71&lt;&gt;""),AO155,"")</f>
        <v/>
      </c>
      <c r="AP168" s="537" t="str">
        <f>IF(AND(AP$2=2,AP71&lt;&gt;""),AP155,"")</f>
        <v/>
      </c>
      <c r="AQ168" s="537" t="str">
        <f>IF(AND(AQ$2=3,AQ71&lt;&gt;""),AQ155,"")</f>
        <v/>
      </c>
      <c r="AR168" s="537" t="str">
        <f>IF(AND(AR$2=4,AR71&lt;&gt;""),AR155,"")</f>
        <v/>
      </c>
      <c r="AS168" s="538"/>
      <c r="AT168" s="539"/>
      <c r="AU168" s="537" t="str">
        <f>IF(AND(AU$2=1,AU71&lt;&gt;""),AU155,"")</f>
        <v/>
      </c>
      <c r="AV168" s="537" t="str">
        <f>IF(AND(AV$2=2,AV71&lt;&gt;""),AV155,"")</f>
        <v/>
      </c>
      <c r="AW168" s="537" t="str">
        <f>IF(AND(AW$2=3,AW71&lt;&gt;""),AW155,"")</f>
        <v/>
      </c>
      <c r="AX168" s="537" t="str">
        <f>IF(AND(AX$2=4,AX71&lt;&gt;""),AX155,"")</f>
        <v/>
      </c>
      <c r="AY168" s="538"/>
      <c r="AZ168" s="539"/>
      <c r="BA168" s="537" t="str">
        <f>IF(AND(BA$2=1,BA71&lt;&gt;""),BA155,"")</f>
        <v/>
      </c>
      <c r="BB168" s="537" t="str">
        <f>IF(AND(BB$2=2,BB71&lt;&gt;""),BB155,"")</f>
        <v/>
      </c>
      <c r="BC168" s="537" t="str">
        <f>IF(AND(BC$2=3,BC71&lt;&gt;""),BC155,"")</f>
        <v/>
      </c>
      <c r="BD168" s="537" t="str">
        <f>IF(AND(BD$2=4,BD71&lt;&gt;""),BD155,"")</f>
        <v/>
      </c>
      <c r="BE168" s="538"/>
      <c r="BF168" s="539"/>
      <c r="BG168" s="537" t="str">
        <f>IF(AND(BG$2=1,BG71&lt;&gt;""),BG155,"")</f>
        <v/>
      </c>
      <c r="BH168" s="537" t="str">
        <f>IF(AND(BH$2=2,BH71&lt;&gt;""),BH155,"")</f>
        <v/>
      </c>
      <c r="BI168" s="537" t="str">
        <f>IF(AND(BI$2=3,BI71&lt;&gt;""),BI155,"")</f>
        <v/>
      </c>
      <c r="BJ168" s="537" t="str">
        <f>IF(AND(BJ$2=4,BJ71&lt;&gt;""),BJ155,"")</f>
        <v/>
      </c>
      <c r="BK168" s="538"/>
      <c r="BL168" s="539"/>
      <c r="BM168" s="537" t="str">
        <f>IF(AND(BM$2=1,BM71&lt;&gt;""),BM155,"")</f>
        <v/>
      </c>
      <c r="BN168" s="537" t="str">
        <f>IF(AND(BN$2=2,BN71&lt;&gt;""),BN155,"")</f>
        <v/>
      </c>
      <c r="BO168" s="537" t="str">
        <f>IF(AND(BO$2=3,BO71&lt;&gt;""),BO155,"")</f>
        <v/>
      </c>
      <c r="BP168" s="537" t="str">
        <f>IF(AND(BP$2=4,BP71&lt;&gt;""),BP155,"")</f>
        <v/>
      </c>
      <c r="BQ168" s="538"/>
      <c r="BR168" s="539"/>
      <c r="BS168" s="537" t="str">
        <f>IF(AND(BS$2=1,BS71&lt;&gt;""),BS155,"")</f>
        <v/>
      </c>
      <c r="BT168" s="537" t="str">
        <f>IF(AND(BT$2=2,BT71&lt;&gt;""),BT155,"")</f>
        <v/>
      </c>
      <c r="BU168" s="537" t="str">
        <f>IF(AND(BU$2=3,BU71&lt;&gt;""),BU155,"")</f>
        <v/>
      </c>
      <c r="BV168" s="537" t="str">
        <f>IF(AND(BV$2=4,BV71&lt;&gt;""),BV155,"")</f>
        <v/>
      </c>
      <c r="BW168" s="538"/>
      <c r="BX168" s="539"/>
      <c r="BY168" s="537" t="str">
        <f>IF(AND(BY$2=1,BY71&lt;&gt;""),BY155,"")</f>
        <v/>
      </c>
      <c r="BZ168" s="537" t="str">
        <f>IF(AND(BZ$2=2,BZ71&lt;&gt;""),BZ155,"")</f>
        <v/>
      </c>
      <c r="CA168" s="537" t="str">
        <f>IF(AND(CA$2=3,CA71&lt;&gt;""),CA155,"")</f>
        <v/>
      </c>
      <c r="CB168" s="537" t="str">
        <f>IF(AND(CB$2=4,CB71&lt;&gt;""),CB155,"")</f>
        <v/>
      </c>
      <c r="CC168" s="538"/>
      <c r="CD168" s="539"/>
      <c r="CE168" s="537" t="str">
        <f>IF(AND(CE$2=1,CE71&lt;&gt;""),CE155,"")</f>
        <v/>
      </c>
      <c r="CF168" s="537" t="str">
        <f>IF(AND(CF$2=2,CF71&lt;&gt;""),CF155,"")</f>
        <v/>
      </c>
      <c r="CG168" s="537" t="str">
        <f>IF(AND(CG$2=3,CG71&lt;&gt;""),CG155,"")</f>
        <v/>
      </c>
      <c r="CH168" s="537" t="str">
        <f>IF(AND(CH$2=4,CH71&lt;&gt;""),CH155,"")</f>
        <v/>
      </c>
      <c r="CI168" s="538"/>
      <c r="CJ168" s="539"/>
      <c r="CK168" s="537" t="str">
        <f>IF(AND(CK$2=1,CK71&lt;&gt;""),CK155,"")</f>
        <v/>
      </c>
      <c r="CL168" s="537" t="str">
        <f>IF(AND(CL$2=2,CL71&lt;&gt;""),CL155,"")</f>
        <v/>
      </c>
      <c r="CM168" s="537" t="str">
        <f>IF(AND(CM$2=3,CM71&lt;&gt;""),CM155,"")</f>
        <v/>
      </c>
      <c r="CN168" s="537" t="str">
        <f>IF(AND(CN$2=4,CN71&lt;&gt;""),CN155,"")</f>
        <v/>
      </c>
      <c r="CO168" s="538"/>
      <c r="CP168" s="539"/>
      <c r="CQ168" s="537" t="str">
        <f>IF(AND(CQ$2=1,CQ71&lt;&gt;""),CQ155,"")</f>
        <v/>
      </c>
      <c r="CR168" s="537" t="str">
        <f>IF(AND(CR$2=2,CR71&lt;&gt;""),CR155,"")</f>
        <v/>
      </c>
      <c r="CS168" s="537" t="str">
        <f>IF(AND(CS$2=3,CS71&lt;&gt;""),CS155,"")</f>
        <v/>
      </c>
      <c r="CT168" s="537" t="str">
        <f>IF(AND(CT$2=4,CT71&lt;&gt;""),CT155,"")</f>
        <v/>
      </c>
      <c r="CU168" s="538"/>
      <c r="CV168" s="539"/>
      <c r="CW168" s="537" t="str">
        <f>IF(AND(CW$2=1,CW71&lt;&gt;""),CW155,"")</f>
        <v/>
      </c>
      <c r="CX168" s="537" t="str">
        <f>IF(AND(CX$2=2,CX71&lt;&gt;""),CX155,"")</f>
        <v/>
      </c>
      <c r="CY168" s="537" t="str">
        <f>IF(AND(CY$2=3,CY71&lt;&gt;""),CY155,"")</f>
        <v/>
      </c>
      <c r="CZ168" s="537" t="str">
        <f>IF(AND(CZ$2=4,CZ71&lt;&gt;""),CZ155,"")</f>
        <v/>
      </c>
      <c r="DA168" s="538"/>
      <c r="DB168" s="539"/>
      <c r="DC168" s="537" t="str">
        <f>IF(AND(DC$2=1,DC71&lt;&gt;""),DC155,"")</f>
        <v/>
      </c>
      <c r="DD168" s="537" t="str">
        <f>IF(AND(DD$2=2,DD71&lt;&gt;""),DD155,"")</f>
        <v/>
      </c>
      <c r="DE168" s="537" t="str">
        <f>IF(AND(DE$2=3,DE71&lt;&gt;""),DE155,"")</f>
        <v/>
      </c>
      <c r="DF168" s="537" t="str">
        <f>IF(AND(DF$2=4,DF71&lt;&gt;""),DF155,"")</f>
        <v/>
      </c>
      <c r="DG168" s="538"/>
      <c r="DH168" s="539"/>
      <c r="DI168" s="537" t="str">
        <f>IF(AND(DI$2=1,DI71&lt;&gt;""),DI155,"")</f>
        <v/>
      </c>
      <c r="DJ168" s="537" t="str">
        <f>IF(AND(DJ$2=2,DJ71&lt;&gt;""),DJ155,"")</f>
        <v/>
      </c>
      <c r="DK168" s="537" t="str">
        <f>IF(AND(DK$2=3,DK71&lt;&gt;""),DK155,"")</f>
        <v/>
      </c>
      <c r="DL168" s="537" t="str">
        <f>IF(AND(DL$2=4,DL71&lt;&gt;""),DL155,"")</f>
        <v/>
      </c>
      <c r="DM168" s="538"/>
      <c r="DN168" s="539"/>
      <c r="DO168" s="537" t="str">
        <f>IF(AND(DO$2=1,DO71&lt;&gt;""),DO155,"")</f>
        <v/>
      </c>
      <c r="DP168" s="537" t="str">
        <f>IF(AND(DP$2=2,DP71&lt;&gt;""),DP155,"")</f>
        <v/>
      </c>
      <c r="DQ168" s="537" t="str">
        <f>IF(AND(DQ$2=3,DQ71&lt;&gt;""),DQ155,"")</f>
        <v/>
      </c>
      <c r="DR168" s="537" t="str">
        <f>IF(AND(DR$2=4,DR71&lt;&gt;""),DR155,"")</f>
        <v/>
      </c>
      <c r="DS168" s="538"/>
      <c r="DT168" s="539"/>
      <c r="DU168" s="537" t="str">
        <f>IF(AND(DU$2=1,DU71&lt;&gt;""),DU155,"")</f>
        <v/>
      </c>
      <c r="DV168" s="537" t="str">
        <f>IF(AND(DV$2=2,DV71&lt;&gt;""),DV155,"")</f>
        <v/>
      </c>
      <c r="DW168" s="537" t="str">
        <f>IF(AND(DW$2=3,DW71&lt;&gt;""),DW155,"")</f>
        <v/>
      </c>
      <c r="DX168" s="537" t="str">
        <f>IF(AND(DX$2=4,DX71&lt;&gt;""),DX155,"")</f>
        <v/>
      </c>
      <c r="DY168" s="538"/>
      <c r="DZ168" s="539"/>
      <c r="EA168" s="537" t="str">
        <f>IF(AND(EA$2=1,EA71&lt;&gt;""),EA155,"")</f>
        <v/>
      </c>
      <c r="EB168" s="537" t="str">
        <f>IF(AND(EB$2=2,EB71&lt;&gt;""),EB155,"")</f>
        <v/>
      </c>
      <c r="EC168" s="537" t="str">
        <f>IF(AND(EC$2=3,EC71&lt;&gt;""),EC155,"")</f>
        <v/>
      </c>
      <c r="ED168" s="537" t="str">
        <f>IF(AND(ED$2=4,ED71&lt;&gt;""),ED155,"")</f>
        <v/>
      </c>
      <c r="EE168" s="538"/>
      <c r="EF168" s="539"/>
      <c r="EG168" s="540" t="str">
        <f>IF(AND(EG$2=1,EG71&lt;&gt;""),EG155,"")</f>
        <v/>
      </c>
      <c r="EH168" s="540" t="str">
        <f>IF(AND(EH$2=2,EH71&lt;&gt;""),EH155,"")</f>
        <v/>
      </c>
      <c r="EI168" s="540" t="str">
        <f>IF(AND(EI$2=3,EI71&lt;&gt;""),EI155,"")</f>
        <v/>
      </c>
      <c r="EJ168" s="540" t="str">
        <f>IF(AND(EJ$2=4,EJ71&lt;&gt;""),EJ155,"")</f>
        <v/>
      </c>
      <c r="EK168" s="541"/>
      <c r="EL168" s="539"/>
      <c r="EM168" s="540" t="str">
        <f>IF(AND(EM$2=1,EM71&lt;&gt;""),EM155,"")</f>
        <v/>
      </c>
      <c r="EN168" s="540" t="str">
        <f>IF(AND(EN$2=2,EN71&lt;&gt;""),EN155,"")</f>
        <v/>
      </c>
      <c r="EO168" s="540" t="str">
        <f>IF(AND(EO$2=3,EO71&lt;&gt;""),EO155,"")</f>
        <v/>
      </c>
      <c r="EP168" s="540" t="str">
        <f>IF(AND(EP$2=4,EP71&lt;&gt;""),EP155,"")</f>
        <v/>
      </c>
      <c r="EQ168" s="541"/>
      <c r="ER168" s="539"/>
      <c r="ES168" s="540" t="str">
        <f>IF(AND(ES$2=1,ES71&lt;&gt;""),ES155,"")</f>
        <v/>
      </c>
      <c r="ET168" s="540" t="str">
        <f>IF(AND(ET$2=2,ET71&lt;&gt;""),ET155,"")</f>
        <v/>
      </c>
      <c r="EU168" s="540" t="str">
        <f>IF(AND(EU$2=3,EU71&lt;&gt;""),EU155,"")</f>
        <v/>
      </c>
      <c r="EV168" s="540" t="str">
        <f>IF(AND(EV$2=4,EV71&lt;&gt;""),EV155,"")</f>
        <v/>
      </c>
      <c r="EW168" s="541"/>
      <c r="EX168" s="539"/>
      <c r="EY168" s="540" t="str">
        <f>IF(AND(EY$2=1,EY71&lt;&gt;""),EY155,"")</f>
        <v/>
      </c>
      <c r="EZ168" s="540" t="str">
        <f>IF(AND(EZ$2=2,EZ71&lt;&gt;""),EZ155,"")</f>
        <v/>
      </c>
      <c r="FA168" s="540" t="str">
        <f>IF(AND(FA$2=3,FA71&lt;&gt;""),FA155,"")</f>
        <v/>
      </c>
      <c r="FB168" s="540" t="str">
        <f>IF(AND(FB$2=4,FB71&lt;&gt;""),FB155,"")</f>
        <v/>
      </c>
      <c r="FC168" s="541"/>
      <c r="FD168" s="539"/>
      <c r="FE168" s="540" t="str">
        <f>IF(AND(FE$2=1,FE71&lt;&gt;""),FE155,"")</f>
        <v/>
      </c>
      <c r="FF168" s="540" t="str">
        <f>IF(AND(FF$2=2,FF71&lt;&gt;""),FF155,"")</f>
        <v/>
      </c>
      <c r="FG168" s="540" t="str">
        <f>IF(AND(FG$2=3,FG71&lt;&gt;""),FG155,"")</f>
        <v/>
      </c>
      <c r="FH168" s="540" t="str">
        <f>IF(AND(FH$2=4,FH71&lt;&gt;""),FH155,"")</f>
        <v/>
      </c>
      <c r="FI168" s="541"/>
      <c r="FJ168" s="539"/>
      <c r="FK168" s="540" t="str">
        <f>IF(AND(FK$2=1,FK71&lt;&gt;""),FK155,"")</f>
        <v/>
      </c>
      <c r="FL168" s="540" t="str">
        <f>IF(AND(FL$2=2,FL71&lt;&gt;""),FL155,"")</f>
        <v/>
      </c>
      <c r="FM168" s="540" t="str">
        <f>IF(AND(FM$2=3,FM71&lt;&gt;""),FM155,"")</f>
        <v/>
      </c>
      <c r="FN168" s="540" t="str">
        <f>IF(AND(FN$2=4,FN71&lt;&gt;""),FN155,"")</f>
        <v/>
      </c>
      <c r="FO168" s="541"/>
      <c r="FP168" s="539"/>
      <c r="FQ168" s="540" t="str">
        <f>IF(AND(FQ$2=1,FQ71&lt;&gt;""),FQ155,"")</f>
        <v/>
      </c>
      <c r="FR168" s="540" t="str">
        <f>IF(AND(FR$2=2,FR71&lt;&gt;""),FR155,"")</f>
        <v/>
      </c>
      <c r="FS168" s="540" t="str">
        <f>IF(AND(FS$2=3,FS71&lt;&gt;""),FS155,"")</f>
        <v/>
      </c>
      <c r="FT168" s="540" t="str">
        <f>IF(AND(FT$2=4,FT71&lt;&gt;""),FT155,"")</f>
        <v/>
      </c>
      <c r="FU168" s="541"/>
      <c r="FV168" s="539"/>
      <c r="FW168" s="540" t="str">
        <f>IF(AND(FW$2=1,FW71&lt;&gt;""),FW155,"")</f>
        <v/>
      </c>
      <c r="FX168" s="540" t="str">
        <f>IF(AND(FX$2=2,FX71&lt;&gt;""),FX155,"")</f>
        <v/>
      </c>
      <c r="FY168" s="540" t="str">
        <f>IF(AND(FY$2=3,FY71&lt;&gt;""),FY155,"")</f>
        <v/>
      </c>
      <c r="FZ168" s="540" t="str">
        <f>IF(AND(FZ$2=4,FZ71&lt;&gt;""),FZ155,"")</f>
        <v/>
      </c>
      <c r="GA168" s="541"/>
      <c r="GB168" s="539"/>
      <c r="GC168" s="540" t="str">
        <f>IF(AND(GC$2=1,GC71&lt;&gt;""),GC155,"")</f>
        <v/>
      </c>
      <c r="GD168" s="540" t="str">
        <f>IF(AND(GD$2=2,GD71&lt;&gt;""),GD155,"")</f>
        <v/>
      </c>
      <c r="GE168" s="540" t="str">
        <f>IF(AND(GE$2=3,GE71&lt;&gt;""),GE155,"")</f>
        <v/>
      </c>
      <c r="GF168" s="540" t="str">
        <f>IF(AND(GF$2=4,GF71&lt;&gt;""),GF155,"")</f>
        <v/>
      </c>
      <c r="GG168" s="541"/>
      <c r="GH168" s="539"/>
      <c r="GI168" s="540" t="str">
        <f>IF(AND(GI$2=1,GI71&lt;&gt;""),GI155,"")</f>
        <v/>
      </c>
      <c r="GJ168" s="540" t="str">
        <f>IF(AND(GJ$2=2,GJ71&lt;&gt;""),GJ155,"")</f>
        <v/>
      </c>
      <c r="GK168" s="540" t="str">
        <f>IF(AND(GK$2=3,GK71&lt;&gt;""),GK155,"")</f>
        <v/>
      </c>
      <c r="GL168" s="540" t="str">
        <f>IF(AND(GL$2=4,GL71&lt;&gt;""),GL155,"")</f>
        <v/>
      </c>
      <c r="GM168" s="541"/>
      <c r="GN168" s="539"/>
      <c r="GO168" s="540" t="str">
        <f>IF(AND(GO$2=1,GO71&lt;&gt;""),GO155,"")</f>
        <v/>
      </c>
      <c r="GP168" s="540" t="str">
        <f>IF(AND(GP$2=2,GP71&lt;&gt;""),GP155,"")</f>
        <v/>
      </c>
      <c r="GQ168" s="540" t="str">
        <f>IF(AND(GQ$2=3,GQ71&lt;&gt;""),GQ155,"")</f>
        <v/>
      </c>
      <c r="GR168" s="540" t="str">
        <f>IF(AND(GR$2=4,GR71&lt;&gt;""),GR155,"")</f>
        <v/>
      </c>
      <c r="GS168" s="541"/>
      <c r="GT168" s="539"/>
      <c r="GU168" s="540" t="str">
        <f>IF(AND(GU$2=1,GU71&lt;&gt;""),GU155,"")</f>
        <v/>
      </c>
      <c r="GV168" s="540" t="str">
        <f>IF(AND(GV$2=2,GV71&lt;&gt;""),GV155,"")</f>
        <v/>
      </c>
      <c r="GW168" s="540" t="str">
        <f>IF(AND(GW$2=3,GW71&lt;&gt;""),GW155,"")</f>
        <v/>
      </c>
      <c r="GX168" s="540" t="str">
        <f>IF(AND(GX$2=4,GX71&lt;&gt;""),GX155,"")</f>
        <v/>
      </c>
      <c r="GY168" s="541"/>
      <c r="GZ168" s="539"/>
      <c r="HA168" s="540" t="str">
        <f>IF(AND(HA$2=1,HA71&lt;&gt;""),HA155,"")</f>
        <v/>
      </c>
      <c r="HB168" s="540" t="str">
        <f>IF(AND(HB$2=2,HB71&lt;&gt;""),HB155,"")</f>
        <v/>
      </c>
      <c r="HC168" s="540" t="str">
        <f>IF(AND(HC$2=3,HC71&lt;&gt;""),HC155,"")</f>
        <v/>
      </c>
      <c r="HD168" s="540" t="str">
        <f>IF(AND(HD$2=4,HD71&lt;&gt;""),HD155,"")</f>
        <v/>
      </c>
      <c r="HE168" s="541"/>
      <c r="HF168" s="539"/>
      <c r="HG168" s="540" t="str">
        <f>IF(AND(HG$2=1,HG71&lt;&gt;""),HG155,"")</f>
        <v/>
      </c>
      <c r="HH168" s="540" t="str">
        <f>IF(AND(HH$2=2,HH71&lt;&gt;""),HH155,"")</f>
        <v/>
      </c>
      <c r="HI168" s="540" t="str">
        <f>IF(AND(HI$2=3,HI71&lt;&gt;""),HI155,"")</f>
        <v/>
      </c>
      <c r="HJ168" s="540" t="str">
        <f>IF(AND(HJ$2=4,HJ71&lt;&gt;""),HJ155,"")</f>
        <v/>
      </c>
      <c r="HK168" s="541"/>
      <c r="HL168" s="539"/>
      <c r="HM168" s="540" t="str">
        <f>IF(AND(HM$2=1,HM71&lt;&gt;""),HM155,"")</f>
        <v/>
      </c>
      <c r="HN168" s="540" t="str">
        <f>IF(AND(HN$2=2,HN71&lt;&gt;""),HN155,"")</f>
        <v/>
      </c>
      <c r="HO168" s="540" t="str">
        <f>IF(AND(HO$2=3,HO71&lt;&gt;""),HO155,"")</f>
        <v/>
      </c>
      <c r="HP168" s="540" t="str">
        <f>IF(AND(HP$2=4,HP71&lt;&gt;""),HP155,"")</f>
        <v/>
      </c>
      <c r="HQ168" s="541"/>
      <c r="HR168" s="539"/>
      <c r="HS168" s="540" t="str">
        <f>IF(AND(HS$2=1,HS71&lt;&gt;""),HS155,"")</f>
        <v/>
      </c>
      <c r="HT168" s="540" t="str">
        <f>IF(AND(HT$2=2,HT71&lt;&gt;""),HT155,"")</f>
        <v/>
      </c>
      <c r="HU168" s="540" t="str">
        <f>IF(AND(HU$2=3,HU71&lt;&gt;""),HU155,"")</f>
        <v/>
      </c>
      <c r="HV168" s="540" t="str">
        <f>IF(AND(HV$2=4,HV71&lt;&gt;""),HV155,"")</f>
        <v/>
      </c>
      <c r="HW168" s="541"/>
      <c r="HX168" s="539"/>
      <c r="HY168" s="540" t="str">
        <f>IF(AND(HY$2=1,HY71&lt;&gt;""),HY155,"")</f>
        <v/>
      </c>
      <c r="HZ168" s="540" t="str">
        <f>IF(AND(HZ$2=2,HZ71&lt;&gt;""),HZ155,"")</f>
        <v/>
      </c>
      <c r="IA168" s="540" t="str">
        <f>IF(AND(IA$2=3,IA71&lt;&gt;""),IA155,"")</f>
        <v/>
      </c>
      <c r="IB168" s="540" t="str">
        <f>IF(AND(IB$2=4,IB71&lt;&gt;""),IB155,"")</f>
        <v/>
      </c>
      <c r="IC168" s="541"/>
      <c r="ID168" s="539"/>
      <c r="IE168" s="540" t="str">
        <f>IF(AND(IE$2=1,IE71&lt;&gt;""),IE155,"")</f>
        <v/>
      </c>
      <c r="IF168" s="540" t="str">
        <f>IF(AND(IF$2=2,IF71&lt;&gt;""),IF155,"")</f>
        <v/>
      </c>
      <c r="IG168" s="540" t="str">
        <f>IF(AND(IG$2=3,IG71&lt;&gt;""),IG155,"")</f>
        <v/>
      </c>
      <c r="IH168" s="540" t="str">
        <f>IF(AND(IH$2=4,IH71&lt;&gt;""),IH155,"")</f>
        <v/>
      </c>
      <c r="II168" s="541"/>
      <c r="IJ168" s="539"/>
      <c r="IK168" s="540" t="str">
        <f>IF(AND(IK$2=1,IK71&lt;&gt;""),IK155,"")</f>
        <v/>
      </c>
      <c r="IL168" s="540" t="str">
        <f>IF(AND(IL$2=2,IL71&lt;&gt;""),IL155,"")</f>
        <v/>
      </c>
      <c r="IM168" s="540" t="str">
        <f>IF(AND(IM$2=3,IM71&lt;&gt;""),IM155,"")</f>
        <v/>
      </c>
      <c r="IN168" s="540" t="str">
        <f>IF(AND(IN$2=4,IN71&lt;&gt;""),IN155,"")</f>
        <v/>
      </c>
      <c r="IO168" s="541"/>
      <c r="IP168" s="539"/>
      <c r="IQ168" s="540" t="str">
        <f>IF(AND(IQ$2=1,IQ71&lt;&gt;""),IQ155,"")</f>
        <v/>
      </c>
      <c r="IR168" s="540" t="str">
        <f>IF(AND(IR$2=2,IR71&lt;&gt;""),IR155,"")</f>
        <v/>
      </c>
      <c r="IS168" s="540" t="str">
        <f>IF(AND(IS$2=3,IS71&lt;&gt;""),IS155,"")</f>
        <v/>
      </c>
      <c r="IT168" s="540" t="str">
        <f>IF(AND(IT$2=4,IT71&lt;&gt;""),IT155,"")</f>
        <v/>
      </c>
      <c r="IU168" s="541"/>
      <c r="IV168" s="542"/>
      <c r="IW168" s="540" t="str">
        <f>IF(AND(IW$2=1,IW71&lt;&gt;""),IW155,"")</f>
        <v/>
      </c>
      <c r="IX168" s="540" t="str">
        <f>IF(AND(IX$2=2,IX71&lt;&gt;""),IX155,"")</f>
        <v/>
      </c>
      <c r="IY168" s="540" t="str">
        <f>IF(AND(IY$2=3,IY71&lt;&gt;""),IY155,"")</f>
        <v/>
      </c>
      <c r="IZ168" s="540" t="str">
        <f>IF(AND(IZ$2=4,IZ71&lt;&gt;""),IZ155,"")</f>
        <v/>
      </c>
      <c r="JA168" s="541"/>
      <c r="JB168" s="542"/>
      <c r="JC168" s="540" t="str">
        <f>IF(AND(JC$2=1,JC71&lt;&gt;""),JC155,"")</f>
        <v/>
      </c>
      <c r="JD168" s="540" t="str">
        <f>IF(AND(JD$2=2,JD71&lt;&gt;""),JD155,"")</f>
        <v/>
      </c>
      <c r="JE168" s="540" t="str">
        <f>IF(AND(JE$2=3,JE71&lt;&gt;""),JE155,"")</f>
        <v/>
      </c>
      <c r="JF168" s="540" t="str">
        <f>IF(AND(JF$2=4,JF71&lt;&gt;""),JF155,"")</f>
        <v/>
      </c>
      <c r="JG168" s="541"/>
      <c r="JH168" s="542"/>
      <c r="JI168" s="540" t="str">
        <f>IF(AND(JI$2=1,JI71&lt;&gt;""),JI155,"")</f>
        <v/>
      </c>
      <c r="JJ168" s="540" t="str">
        <f>IF(AND(JJ$2=2,JJ71&lt;&gt;""),JJ155,"")</f>
        <v/>
      </c>
      <c r="JK168" s="540" t="str">
        <f>IF(AND(JK$2=3,JK71&lt;&gt;""),JK155,"")</f>
        <v/>
      </c>
      <c r="JL168" s="540" t="str">
        <f>IF(AND(JL$2=4,JL71&lt;&gt;""),JL155,"")</f>
        <v/>
      </c>
      <c r="JM168" s="541"/>
      <c r="JN168" s="540"/>
      <c r="JO168" s="540" t="str">
        <f>IF(AND(JO$2=1,JO71&lt;&gt;""),JO155,"")</f>
        <v/>
      </c>
      <c r="JP168" s="540" t="str">
        <f>IF(AND(JP$2=2,JP71&lt;&gt;""),JP155,"")</f>
        <v/>
      </c>
      <c r="JQ168" s="540" t="str">
        <f>IF(AND(JQ$2=3,JQ71&lt;&gt;""),JQ155,"")</f>
        <v/>
      </c>
      <c r="JR168" s="540" t="str">
        <f>IF(AND(JR$2=4,JR71&lt;&gt;""),JR155,"")</f>
        <v/>
      </c>
      <c r="JS168" s="541"/>
      <c r="JT168" s="540"/>
      <c r="JU168" s="540" t="str">
        <f>IF(AND(JU$2=1,JU71&lt;&gt;""),JU155,"")</f>
        <v/>
      </c>
      <c r="JV168" s="540" t="str">
        <f>IF(AND(JV$2=2,JV71&lt;&gt;""),JV155,"")</f>
        <v/>
      </c>
      <c r="JW168" s="540" t="str">
        <f>IF(AND(JW$2=3,JW71&lt;&gt;""),JW155,"")</f>
        <v/>
      </c>
      <c r="JX168" s="540" t="str">
        <f>IF(AND(JX$2=4,JX71&lt;&gt;""),JX155,"")</f>
        <v/>
      </c>
      <c r="JY168" s="541"/>
      <c r="JZ168" s="540"/>
      <c r="KA168" s="540" t="str">
        <f>IF(AND(KA$2=1,KA71&lt;&gt;""),KA155,"")</f>
        <v/>
      </c>
      <c r="KB168" s="540" t="str">
        <f>IF(AND(KB$2=2,KB71&lt;&gt;""),KB155,"")</f>
        <v/>
      </c>
      <c r="KC168" s="540" t="str">
        <f>IF(AND(KC$2=3,KC71&lt;&gt;""),KC155,"")</f>
        <v/>
      </c>
      <c r="KD168" s="540" t="str">
        <f>IF(AND(KD$2=4,KD71&lt;&gt;""),KD155,"")</f>
        <v/>
      </c>
      <c r="KE168" s="541"/>
      <c r="KF168" s="540"/>
      <c r="KG168" s="540" t="str">
        <f>IF(AND(KG$2=1,KG71&lt;&gt;""),KG155,"")</f>
        <v/>
      </c>
      <c r="KH168" s="540" t="str">
        <f>IF(AND(KH$2=2,KH71&lt;&gt;""),KH155,"")</f>
        <v/>
      </c>
      <c r="KI168" s="540" t="str">
        <f>IF(AND(KI$2=3,KI71&lt;&gt;""),KI155,"")</f>
        <v/>
      </c>
      <c r="KJ168" s="540" t="str">
        <f>IF(AND(KJ$2=4,KJ71&lt;&gt;""),KJ155,"")</f>
        <v/>
      </c>
      <c r="KK168" s="541"/>
      <c r="KL168" s="540"/>
      <c r="KM168" s="540" t="str">
        <f>IF(AND(KM$2=1,KM71&lt;&gt;""),KM155,"")</f>
        <v/>
      </c>
      <c r="KN168" s="540" t="str">
        <f>IF(AND(KN$2=2,KN71&lt;&gt;""),KN155,"")</f>
        <v/>
      </c>
      <c r="KO168" s="540" t="str">
        <f>IF(AND(KO$2=3,KO71&lt;&gt;""),KO155,"")</f>
        <v/>
      </c>
      <c r="KP168" s="540" t="str">
        <f>IF(AND(KP$2=4,KP71&lt;&gt;""),KP155,"")</f>
        <v/>
      </c>
      <c r="KQ168" s="541"/>
      <c r="KR168" s="540"/>
      <c r="KS168" s="540" t="str">
        <f>IF(AND(KS$2=1,KS71&lt;&gt;""),KS155,"")</f>
        <v/>
      </c>
      <c r="KT168" s="540" t="str">
        <f>IF(AND(KT$2=2,KT71&lt;&gt;""),KT155,"")</f>
        <v/>
      </c>
      <c r="KU168" s="540" t="str">
        <f>IF(AND(KU$2=3,KU71&lt;&gt;""),KU155,"")</f>
        <v/>
      </c>
      <c r="KV168" s="540" t="str">
        <f>IF(AND(KV$2=4,KV71&lt;&gt;""),KV155,"")</f>
        <v/>
      </c>
      <c r="KW168" s="541"/>
      <c r="KX168" s="540"/>
      <c r="KY168" s="540" t="str">
        <f>IF(AND(KY$2=1,KY71&lt;&gt;""),KY155,"")</f>
        <v/>
      </c>
      <c r="KZ168" s="540" t="str">
        <f>IF(AND(KZ$2=2,KZ71&lt;&gt;""),KZ155,"")</f>
        <v/>
      </c>
      <c r="LA168" s="540" t="str">
        <f>IF(AND(LA$2=3,LA71&lt;&gt;""),LA155,"")</f>
        <v/>
      </c>
      <c r="LB168" s="540" t="str">
        <f>IF(AND(LB$2=4,LB71&lt;&gt;""),LB155,"")</f>
        <v/>
      </c>
      <c r="LC168" s="541"/>
      <c r="LD168" s="540"/>
    </row>
    <row r="169" spans="1:316" ht="6" customHeight="1" x14ac:dyDescent="0.2">
      <c r="A169" s="62"/>
      <c r="B169" s="62"/>
      <c r="C169" s="62"/>
      <c r="D169" s="62"/>
      <c r="E169" s="62"/>
      <c r="F169" s="62" t="s">
        <v>85</v>
      </c>
      <c r="G169" s="114"/>
      <c r="H169" s="71"/>
      <c r="I169" s="471"/>
      <c r="J169" s="141"/>
      <c r="K169" s="116"/>
      <c r="L169" s="91"/>
      <c r="M169" s="91"/>
      <c r="N169" s="339"/>
      <c r="O169" s="91"/>
      <c r="Q169" s="451"/>
      <c r="R169" s="451"/>
      <c r="S169" s="544"/>
      <c r="T169" s="544"/>
      <c r="U169" s="352"/>
      <c r="V169" s="450"/>
      <c r="W169" s="126"/>
      <c r="X169" s="126"/>
      <c r="Y169" s="126"/>
      <c r="Z169" s="126"/>
      <c r="AA169" s="352"/>
      <c r="AB169" s="450"/>
      <c r="AC169" s="126"/>
      <c r="AD169" s="126"/>
      <c r="AE169" s="126"/>
      <c r="AF169" s="126"/>
      <c r="AG169" s="352"/>
      <c r="AH169" s="450"/>
      <c r="AI169" s="126"/>
      <c r="AJ169" s="126"/>
      <c r="AK169" s="126"/>
      <c r="AL169" s="126"/>
      <c r="AM169" s="352"/>
      <c r="AN169" s="450"/>
      <c r="AO169" s="126"/>
      <c r="AP169" s="126"/>
      <c r="AQ169" s="126"/>
      <c r="AR169" s="126"/>
      <c r="AS169" s="352"/>
      <c r="AT169" s="450"/>
      <c r="AU169" s="126"/>
      <c r="AV169" s="126"/>
      <c r="AW169" s="126"/>
      <c r="AX169" s="126"/>
      <c r="AY169" s="352"/>
      <c r="AZ169" s="450"/>
      <c r="BA169" s="126"/>
      <c r="BB169" s="126"/>
      <c r="BC169" s="126"/>
      <c r="BD169" s="126"/>
      <c r="BE169" s="352"/>
      <c r="BF169" s="450"/>
      <c r="BG169" s="126"/>
      <c r="BH169" s="126"/>
      <c r="BI169" s="126"/>
      <c r="BJ169" s="126"/>
      <c r="BK169" s="352"/>
      <c r="BL169" s="450"/>
      <c r="BM169" s="126"/>
      <c r="BN169" s="126"/>
      <c r="BO169" s="126"/>
      <c r="BP169" s="126"/>
      <c r="BQ169" s="352"/>
      <c r="BR169" s="450"/>
      <c r="BS169" s="126"/>
      <c r="BT169" s="126"/>
      <c r="BU169" s="126"/>
      <c r="BV169" s="126"/>
      <c r="BW169" s="352"/>
      <c r="BX169" s="450"/>
      <c r="BY169" s="126"/>
      <c r="BZ169" s="126"/>
      <c r="CA169" s="126"/>
      <c r="CB169" s="126"/>
      <c r="CC169" s="352"/>
      <c r="CD169" s="450"/>
      <c r="CE169" s="126"/>
      <c r="CF169" s="126"/>
      <c r="CG169" s="126"/>
      <c r="CH169" s="126"/>
      <c r="CI169" s="352"/>
      <c r="CJ169" s="450"/>
      <c r="CK169" s="126"/>
      <c r="CL169" s="126"/>
      <c r="CM169" s="126"/>
      <c r="CN169" s="126"/>
      <c r="CO169" s="352"/>
      <c r="CP169" s="450"/>
      <c r="CQ169" s="126"/>
      <c r="CR169" s="126"/>
      <c r="CS169" s="126"/>
      <c r="CT169" s="126"/>
      <c r="CU169" s="352"/>
      <c r="CV169" s="450"/>
      <c r="CW169" s="126"/>
      <c r="CX169" s="126"/>
      <c r="CY169" s="126"/>
      <c r="CZ169" s="126"/>
      <c r="DA169" s="352"/>
      <c r="DB169" s="450"/>
      <c r="DC169" s="126"/>
      <c r="DD169" s="126"/>
      <c r="DE169" s="126"/>
      <c r="DF169" s="126"/>
      <c r="DG169" s="352"/>
      <c r="DH169" s="450"/>
      <c r="DI169" s="126"/>
      <c r="DJ169" s="126"/>
      <c r="DK169" s="126"/>
      <c r="DL169" s="126"/>
      <c r="DM169" s="352"/>
      <c r="DN169" s="450"/>
      <c r="DO169" s="126"/>
      <c r="DP169" s="126"/>
      <c r="DQ169" s="126"/>
      <c r="DR169" s="126"/>
      <c r="DS169" s="352"/>
      <c r="DT169" s="450"/>
      <c r="DU169" s="126"/>
      <c r="DV169" s="126"/>
      <c r="DW169" s="126"/>
      <c r="DX169" s="126"/>
      <c r="DY169" s="352"/>
      <c r="DZ169" s="450"/>
      <c r="EA169" s="126"/>
      <c r="EB169" s="126"/>
      <c r="EC169" s="126"/>
      <c r="ED169" s="126"/>
      <c r="EE169" s="352"/>
      <c r="EF169" s="450"/>
      <c r="EG169" s="457"/>
      <c r="EH169" s="457"/>
      <c r="EI169" s="457"/>
      <c r="EJ169" s="457"/>
      <c r="EK169" s="545"/>
      <c r="EL169" s="450"/>
      <c r="EM169" s="457"/>
      <c r="EN169" s="457"/>
      <c r="EO169" s="457"/>
      <c r="EP169" s="457"/>
      <c r="EQ169" s="545"/>
      <c r="ER169" s="450"/>
      <c r="ES169" s="457"/>
      <c r="ET169" s="457"/>
      <c r="EU169" s="457"/>
      <c r="EV169" s="457"/>
      <c r="EW169" s="545"/>
      <c r="EX169" s="450"/>
      <c r="EY169" s="457"/>
      <c r="EZ169" s="457"/>
      <c r="FA169" s="457"/>
      <c r="FB169" s="457"/>
      <c r="FC169" s="545"/>
      <c r="FD169" s="450"/>
      <c r="FE169" s="457"/>
      <c r="FF169" s="457"/>
      <c r="FG169" s="457"/>
      <c r="FH169" s="457"/>
      <c r="FI169" s="545"/>
      <c r="FJ169" s="450"/>
      <c r="FK169" s="457"/>
      <c r="FL169" s="457"/>
      <c r="FM169" s="457"/>
      <c r="FN169" s="457"/>
      <c r="FO169" s="545"/>
      <c r="FP169" s="450"/>
      <c r="FQ169" s="457"/>
      <c r="FR169" s="457"/>
      <c r="FS169" s="457"/>
      <c r="FT169" s="457"/>
      <c r="FU169" s="545"/>
      <c r="FV169" s="450"/>
      <c r="FW169" s="457"/>
      <c r="FX169" s="457"/>
      <c r="FY169" s="457"/>
      <c r="FZ169" s="457"/>
      <c r="GA169" s="545"/>
      <c r="GB169" s="450"/>
      <c r="GC169" s="457"/>
      <c r="GD169" s="457"/>
      <c r="GE169" s="457"/>
      <c r="GF169" s="457"/>
      <c r="GG169" s="545"/>
      <c r="GH169" s="450"/>
      <c r="GI169" s="457"/>
      <c r="GJ169" s="457"/>
      <c r="GK169" s="457"/>
      <c r="GL169" s="457"/>
      <c r="GM169" s="545"/>
      <c r="GN169" s="450"/>
      <c r="GO169" s="457"/>
      <c r="GP169" s="457"/>
      <c r="GQ169" s="457"/>
      <c r="GR169" s="457"/>
      <c r="GS169" s="545"/>
      <c r="GT169" s="450"/>
      <c r="GU169" s="457"/>
      <c r="GV169" s="457"/>
      <c r="GW169" s="457"/>
      <c r="GX169" s="457"/>
      <c r="GY169" s="545"/>
      <c r="GZ169" s="450"/>
      <c r="HA169" s="457"/>
      <c r="HB169" s="457"/>
      <c r="HC169" s="457"/>
      <c r="HD169" s="457"/>
      <c r="HE169" s="545"/>
      <c r="HF169" s="450"/>
      <c r="HG169" s="457"/>
      <c r="HH169" s="457"/>
      <c r="HI169" s="457"/>
      <c r="HJ169" s="457"/>
      <c r="HK169" s="545"/>
      <c r="HL169" s="450"/>
      <c r="HM169" s="457"/>
      <c r="HN169" s="457"/>
      <c r="HO169" s="457"/>
      <c r="HP169" s="457"/>
      <c r="HQ169" s="545"/>
      <c r="HR169" s="450"/>
      <c r="HS169" s="457"/>
      <c r="HT169" s="457"/>
      <c r="HU169" s="457"/>
      <c r="HV169" s="457"/>
      <c r="HW169" s="545"/>
      <c r="HX169" s="450"/>
      <c r="HY169" s="457"/>
      <c r="HZ169" s="457"/>
      <c r="IA169" s="457"/>
      <c r="IB169" s="457"/>
      <c r="IC169" s="545"/>
      <c r="ID169" s="450"/>
      <c r="IE169" s="457"/>
      <c r="IF169" s="457"/>
      <c r="IG169" s="457"/>
      <c r="IH169" s="457"/>
      <c r="II169" s="545"/>
      <c r="IJ169" s="450"/>
      <c r="IK169" s="457"/>
      <c r="IL169" s="457"/>
      <c r="IM169" s="457"/>
      <c r="IN169" s="457"/>
      <c r="IO169" s="545"/>
      <c r="IP169" s="450"/>
      <c r="IQ169" s="457"/>
      <c r="IR169" s="457"/>
      <c r="IS169" s="457"/>
      <c r="IT169" s="457"/>
      <c r="IU169" s="545"/>
      <c r="IV169" s="456"/>
      <c r="IW169" s="457"/>
      <c r="IX169" s="457"/>
      <c r="IY169" s="457"/>
      <c r="IZ169" s="457"/>
      <c r="JA169" s="545"/>
      <c r="JB169" s="456"/>
      <c r="JC169" s="457"/>
      <c r="JD169" s="457"/>
      <c r="JE169" s="457"/>
      <c r="JF169" s="457"/>
      <c r="JG169" s="545"/>
      <c r="JH169" s="456"/>
      <c r="JI169" s="457"/>
      <c r="JJ169" s="457"/>
      <c r="JK169" s="457"/>
      <c r="JL169" s="457"/>
      <c r="JM169" s="545"/>
      <c r="JN169" s="457"/>
      <c r="JO169" s="457"/>
      <c r="JP169" s="457"/>
      <c r="JQ169" s="457"/>
      <c r="JR169" s="457"/>
      <c r="JS169" s="545"/>
      <c r="JT169" s="457"/>
      <c r="JU169" s="457"/>
      <c r="JV169" s="457"/>
      <c r="JW169" s="457"/>
      <c r="JX169" s="457"/>
      <c r="JY169" s="545"/>
      <c r="JZ169" s="457"/>
      <c r="KA169" s="457"/>
      <c r="KB169" s="457"/>
      <c r="KC169" s="457"/>
      <c r="KD169" s="457"/>
      <c r="KE169" s="545"/>
      <c r="KF169" s="457"/>
      <c r="KG169" s="457"/>
      <c r="KH169" s="457"/>
      <c r="KI169" s="457"/>
      <c r="KJ169" s="457"/>
      <c r="KK169" s="545"/>
      <c r="KL169" s="457"/>
      <c r="KM169" s="457"/>
      <c r="KN169" s="457"/>
      <c r="KO169" s="457"/>
      <c r="KP169" s="457"/>
      <c r="KQ169" s="545"/>
      <c r="KR169" s="457"/>
      <c r="KS169" s="457"/>
      <c r="KT169" s="457"/>
      <c r="KU169" s="457"/>
      <c r="KV169" s="457"/>
      <c r="KW169" s="545"/>
      <c r="KX169" s="457"/>
      <c r="KY169" s="457"/>
      <c r="KZ169" s="457"/>
      <c r="LA169" s="457"/>
      <c r="LB169" s="457"/>
      <c r="LC169" s="545"/>
      <c r="LD169" s="457"/>
    </row>
    <row r="170" spans="1:316" s="501" customFormat="1" x14ac:dyDescent="0.2">
      <c r="A170" s="157"/>
      <c r="B170" s="157"/>
      <c r="C170" s="157"/>
      <c r="D170" s="157"/>
      <c r="E170" s="157"/>
      <c r="F170" s="470" t="s">
        <v>85</v>
      </c>
      <c r="G170" s="495"/>
      <c r="H170" s="835"/>
      <c r="I170" s="471"/>
      <c r="J170" s="471" t="s">
        <v>63</v>
      </c>
      <c r="K170" s="498"/>
      <c r="L170" s="234"/>
      <c r="M170" s="234"/>
      <c r="N170" s="499"/>
      <c r="O170" s="234"/>
      <c r="P170" s="144"/>
      <c r="Q170" s="961">
        <f>IF(AND(Q$2=1,Q71&lt;&gt;""),ROUND(Q167*Q168,2),"")</f>
        <v>2000</v>
      </c>
      <c r="R170" s="961">
        <f>IF(AND(R$2=2,R71&lt;&gt;""),ROUND(R167*R168,2),"")</f>
        <v>1800</v>
      </c>
      <c r="S170" s="961">
        <f>IF(AND(S$2=3,S71&lt;&gt;""),ROUND(S167*S168,2),"")</f>
        <v>1400</v>
      </c>
      <c r="T170" s="961">
        <f>IF(AND(T$2=4,T71&lt;&gt;""),ROUND(T167*T168,2),"")</f>
        <v>800</v>
      </c>
      <c r="U170" s="500">
        <f>IF(U$2=5,SUM(Q170:T170),"")</f>
        <v>6000</v>
      </c>
      <c r="V170" s="962"/>
      <c r="W170" s="961">
        <f>IF(AND(W$2=1,W71&lt;&gt;""),ROUND(W167*W168,2),"")</f>
        <v>616</v>
      </c>
      <c r="X170" s="961">
        <f>IF(AND(X$2=2,X71&lt;&gt;""),ROUND(X167*X168,2),"")</f>
        <v>561</v>
      </c>
      <c r="Y170" s="961">
        <f>IF(AND(Y$2=3,Y71&lt;&gt;""),ROUND(Y167*Y168,2),"")</f>
        <v>418</v>
      </c>
      <c r="Z170" s="961">
        <f>IF(AND(Z$2=4,Z71&lt;&gt;""),ROUND(Z167*Z168,2),"")</f>
        <v>242</v>
      </c>
      <c r="AA170" s="500">
        <f>IF(AA$2=5,SUM(W170:Z170),"")</f>
        <v>1837</v>
      </c>
      <c r="AB170" s="962"/>
      <c r="AC170" s="961">
        <f>IF(AND(AC$2=1,AC71&lt;&gt;""),ROUND(AC167*AC168,2),"")</f>
        <v>1716</v>
      </c>
      <c r="AD170" s="961">
        <f>IF(AND(AD$2=2,AD71&lt;&gt;""),ROUND(AD167*AD168,2),"")</f>
        <v>1521</v>
      </c>
      <c r="AE170" s="961">
        <f>IF(AND(AE$2=3,AE71&lt;&gt;""),ROUND(AE167*AE168,2),"")</f>
        <v>1092</v>
      </c>
      <c r="AF170" s="961">
        <f>IF(AND(AF$2=4,AF71&lt;&gt;""),ROUND(AF167*AF168,2),"")</f>
        <v>663</v>
      </c>
      <c r="AG170" s="500">
        <f>IF(AG$2=5,SUM(AC170:AF170),"")</f>
        <v>4992</v>
      </c>
      <c r="AH170" s="962"/>
      <c r="AI170" s="961" t="str">
        <f>IF(AND(AI$2=1,AI71&lt;&gt;""),ROUND(AI167*AI168,2),"")</f>
        <v/>
      </c>
      <c r="AJ170" s="961" t="str">
        <f>IF(AND(AJ$2=2,AJ71&lt;&gt;""),ROUND(AJ167*AJ168,2),"")</f>
        <v/>
      </c>
      <c r="AK170" s="961" t="str">
        <f>IF(AND(AK$2=3,AK71&lt;&gt;""),ROUND(AK167*AK168,2),"")</f>
        <v/>
      </c>
      <c r="AL170" s="961" t="str">
        <f>IF(AND(AL$2=4,AL71&lt;&gt;""),ROUND(AL167*AL168,2),"")</f>
        <v/>
      </c>
      <c r="AM170" s="500" t="str">
        <f t="shared" ref="AM170:AM171" si="6144">IF(AM$2=5,SUM(AI170:AL170),"")</f>
        <v/>
      </c>
      <c r="AN170" s="962"/>
      <c r="AO170" s="961" t="str">
        <f>IF(AND(AO$2=1,AO71&lt;&gt;""),ROUND(AO167*AO168,2),"")</f>
        <v/>
      </c>
      <c r="AP170" s="961" t="str">
        <f>IF(AND(AP$2=2,AP71&lt;&gt;""),ROUND(AP167*AP168,2),"")</f>
        <v/>
      </c>
      <c r="AQ170" s="961" t="str">
        <f>IF(AND(AQ$2=3,AQ71&lt;&gt;""),ROUND(AQ167*AQ168,2),"")</f>
        <v/>
      </c>
      <c r="AR170" s="961" t="str">
        <f>IF(AND(AR$2=4,AR71&lt;&gt;""),ROUND(AR167*AR168,2),"")</f>
        <v/>
      </c>
      <c r="AS170" s="500" t="str">
        <f t="shared" ref="AS170:AS171" si="6145">IF(AS$2=5,SUM(AO170:AR170),"")</f>
        <v/>
      </c>
      <c r="AT170" s="962"/>
      <c r="AU170" s="961" t="str">
        <f>IF(AND(AU$2=1,AU71&lt;&gt;""),ROUND(AU167*AU168,2),"")</f>
        <v/>
      </c>
      <c r="AV170" s="961" t="str">
        <f>IF(AND(AV$2=2,AV71&lt;&gt;""),ROUND(AV167*AV168,2),"")</f>
        <v/>
      </c>
      <c r="AW170" s="961" t="str">
        <f>IF(AND(AW$2=3,AW71&lt;&gt;""),ROUND(AW167*AW168,2),"")</f>
        <v/>
      </c>
      <c r="AX170" s="961" t="str">
        <f>IF(AND(AX$2=4,AX71&lt;&gt;""),ROUND(AX167*AX168,2),"")</f>
        <v/>
      </c>
      <c r="AY170" s="500" t="str">
        <f t="shared" ref="AY170:AY171" si="6146">IF(AY$2=5,SUM(AU170:AX170),"")</f>
        <v/>
      </c>
      <c r="AZ170" s="962"/>
      <c r="BA170" s="961" t="str">
        <f>IF(AND(BA$2=1,BA71&lt;&gt;""),ROUND(BA167*BA168,2),"")</f>
        <v/>
      </c>
      <c r="BB170" s="961" t="str">
        <f>IF(AND(BB$2=2,BB71&lt;&gt;""),ROUND(BB167*BB168,2),"")</f>
        <v/>
      </c>
      <c r="BC170" s="961" t="str">
        <f>IF(AND(BC$2=3,BC71&lt;&gt;""),ROUND(BC167*BC168,2),"")</f>
        <v/>
      </c>
      <c r="BD170" s="961" t="str">
        <f>IF(AND(BD$2=4,BD71&lt;&gt;""),ROUND(BD167*BD168,2),"")</f>
        <v/>
      </c>
      <c r="BE170" s="500" t="str">
        <f t="shared" ref="BE170:BE171" si="6147">IF(BE$2=5,SUM(BA170:BD170),"")</f>
        <v/>
      </c>
      <c r="BF170" s="962"/>
      <c r="BG170" s="961" t="str">
        <f>IF(AND(BG$2=1,BG71&lt;&gt;""),ROUND(BG167*BG168,2),"")</f>
        <v/>
      </c>
      <c r="BH170" s="961" t="str">
        <f>IF(AND(BH$2=2,BH71&lt;&gt;""),ROUND(BH167*BH168,2),"")</f>
        <v/>
      </c>
      <c r="BI170" s="961" t="str">
        <f>IF(AND(BI$2=3,BI71&lt;&gt;""),ROUND(BI167*BI168,2),"")</f>
        <v/>
      </c>
      <c r="BJ170" s="961" t="str">
        <f>IF(AND(BJ$2=4,BJ71&lt;&gt;""),ROUND(BJ167*BJ168,2),"")</f>
        <v/>
      </c>
      <c r="BK170" s="500" t="str">
        <f t="shared" ref="BK170:BK171" si="6148">IF(BK$2=5,SUM(BG170:BJ170),"")</f>
        <v/>
      </c>
      <c r="BL170" s="962"/>
      <c r="BM170" s="961" t="str">
        <f>IF(AND(BM$2=1,BM71&lt;&gt;""),ROUND(BM167*BM168,2),"")</f>
        <v/>
      </c>
      <c r="BN170" s="961" t="str">
        <f>IF(AND(BN$2=2,BN71&lt;&gt;""),ROUND(BN167*BN168,2),"")</f>
        <v/>
      </c>
      <c r="BO170" s="961" t="str">
        <f>IF(AND(BO$2=3,BO71&lt;&gt;""),ROUND(BO167*BO168,2),"")</f>
        <v/>
      </c>
      <c r="BP170" s="961" t="str">
        <f>IF(AND(BP$2=4,BP71&lt;&gt;""),ROUND(BP167*BP168,2),"")</f>
        <v/>
      </c>
      <c r="BQ170" s="500" t="str">
        <f t="shared" ref="BQ170:BQ171" si="6149">IF(BQ$2=5,SUM(BM170:BP170),"")</f>
        <v/>
      </c>
      <c r="BR170" s="962"/>
      <c r="BS170" s="961" t="str">
        <f>IF(AND(BS$2=1,BS71&lt;&gt;""),ROUND(BS167*BS168,2),"")</f>
        <v/>
      </c>
      <c r="BT170" s="961" t="str">
        <f>IF(AND(BT$2=2,BT71&lt;&gt;""),ROUND(BT167*BT168,2),"")</f>
        <v/>
      </c>
      <c r="BU170" s="961" t="str">
        <f>IF(AND(BU$2=3,BU71&lt;&gt;""),ROUND(BU167*BU168,2),"")</f>
        <v/>
      </c>
      <c r="BV170" s="961" t="str">
        <f>IF(AND(BV$2=4,BV71&lt;&gt;""),ROUND(BV167*BV168,2),"")</f>
        <v/>
      </c>
      <c r="BW170" s="500" t="str">
        <f t="shared" ref="BW170:BW171" si="6150">IF(BW$2=5,SUM(BS170:BV170),"")</f>
        <v/>
      </c>
      <c r="BX170" s="962"/>
      <c r="BY170" s="961" t="str">
        <f>IF(AND(BY$2=1,BY71&lt;&gt;""),ROUND(BY167*BY168,2),"")</f>
        <v/>
      </c>
      <c r="BZ170" s="961" t="str">
        <f>IF(AND(BZ$2=2,BZ71&lt;&gt;""),ROUND(BZ167*BZ168,2),"")</f>
        <v/>
      </c>
      <c r="CA170" s="961" t="str">
        <f>IF(AND(CA$2=3,CA71&lt;&gt;""),ROUND(CA167*CA168,2),"")</f>
        <v/>
      </c>
      <c r="CB170" s="961" t="str">
        <f>IF(AND(CB$2=4,CB71&lt;&gt;""),ROUND(CB167*CB168,2),"")</f>
        <v/>
      </c>
      <c r="CC170" s="500" t="str">
        <f t="shared" ref="CC170:CC171" si="6151">IF(CC$2=5,SUM(BY170:CB170),"")</f>
        <v/>
      </c>
      <c r="CD170" s="962"/>
      <c r="CE170" s="961" t="str">
        <f>IF(AND(CE$2=1,CE71&lt;&gt;""),ROUND(CE167*CE168,2),"")</f>
        <v/>
      </c>
      <c r="CF170" s="961" t="str">
        <f>IF(AND(CF$2=2,CF71&lt;&gt;""),ROUND(CF167*CF168,2),"")</f>
        <v/>
      </c>
      <c r="CG170" s="961" t="str">
        <f>IF(AND(CG$2=3,CG71&lt;&gt;""),ROUND(CG167*CG168,2),"")</f>
        <v/>
      </c>
      <c r="CH170" s="961" t="str">
        <f>IF(AND(CH$2=4,CH71&lt;&gt;""),ROUND(CH167*CH168,2),"")</f>
        <v/>
      </c>
      <c r="CI170" s="500" t="str">
        <f t="shared" ref="CI170:CI171" si="6152">IF(CI$2=5,SUM(CE170:CH170),"")</f>
        <v/>
      </c>
      <c r="CJ170" s="962"/>
      <c r="CK170" s="961" t="str">
        <f>IF(AND(CK$2=1,CK71&lt;&gt;""),ROUND(CK167*CK168,2),"")</f>
        <v/>
      </c>
      <c r="CL170" s="961" t="str">
        <f>IF(AND(CL$2=2,CL71&lt;&gt;""),ROUND(CL167*CL168,2),"")</f>
        <v/>
      </c>
      <c r="CM170" s="961" t="str">
        <f>IF(AND(CM$2=3,CM71&lt;&gt;""),ROUND(CM167*CM168,2),"")</f>
        <v/>
      </c>
      <c r="CN170" s="961" t="str">
        <f>IF(AND(CN$2=4,CN71&lt;&gt;""),ROUND(CN167*CN168,2),"")</f>
        <v/>
      </c>
      <c r="CO170" s="500" t="str">
        <f t="shared" ref="CO170:CO171" si="6153">IF(CO$2=5,SUM(CK170:CN170),"")</f>
        <v/>
      </c>
      <c r="CP170" s="962"/>
      <c r="CQ170" s="961" t="str">
        <f>IF(AND(CQ$2=1,CQ71&lt;&gt;""),ROUND(CQ167*CQ168,2),"")</f>
        <v/>
      </c>
      <c r="CR170" s="961" t="str">
        <f>IF(AND(CR$2=2,CR71&lt;&gt;""),ROUND(CR167*CR168,2),"")</f>
        <v/>
      </c>
      <c r="CS170" s="961" t="str">
        <f>IF(AND(CS$2=3,CS71&lt;&gt;""),ROUND(CS167*CS168,2),"")</f>
        <v/>
      </c>
      <c r="CT170" s="961" t="str">
        <f>IF(AND(CT$2=4,CT71&lt;&gt;""),ROUND(CT167*CT168,2),"")</f>
        <v/>
      </c>
      <c r="CU170" s="500" t="str">
        <f t="shared" ref="CU170:CU171" si="6154">IF(CU$2=5,SUM(CQ170:CT170),"")</f>
        <v/>
      </c>
      <c r="CV170" s="962"/>
      <c r="CW170" s="961" t="str">
        <f>IF(AND(CW$2=1,CW71&lt;&gt;""),ROUND(CW167*CW168,2),"")</f>
        <v/>
      </c>
      <c r="CX170" s="961" t="str">
        <f>IF(AND(CX$2=2,CX71&lt;&gt;""),ROUND(CX167*CX168,2),"")</f>
        <v/>
      </c>
      <c r="CY170" s="961" t="str">
        <f>IF(AND(CY$2=3,CY71&lt;&gt;""),ROUND(CY167*CY168,2),"")</f>
        <v/>
      </c>
      <c r="CZ170" s="961" t="str">
        <f>IF(AND(CZ$2=4,CZ71&lt;&gt;""),ROUND(CZ167*CZ168,2),"")</f>
        <v/>
      </c>
      <c r="DA170" s="500" t="str">
        <f t="shared" ref="DA170:DA171" si="6155">IF(DA$2=5,SUM(CW170:CZ170),"")</f>
        <v/>
      </c>
      <c r="DB170" s="962"/>
      <c r="DC170" s="961" t="str">
        <f>IF(AND(DC$2=1,DC71&lt;&gt;""),ROUND(DC167*DC168,2),"")</f>
        <v/>
      </c>
      <c r="DD170" s="961" t="str">
        <f>IF(AND(DD$2=2,DD71&lt;&gt;""),ROUND(DD167*DD168,2),"")</f>
        <v/>
      </c>
      <c r="DE170" s="961" t="str">
        <f>IF(AND(DE$2=3,DE71&lt;&gt;""),ROUND(DE167*DE168,2),"")</f>
        <v/>
      </c>
      <c r="DF170" s="961" t="str">
        <f>IF(AND(DF$2=4,DF71&lt;&gt;""),ROUND(DF167*DF168,2),"")</f>
        <v/>
      </c>
      <c r="DG170" s="500" t="str">
        <f t="shared" ref="DG170:DG171" si="6156">IF(DG$2=5,SUM(DC170:DF170),"")</f>
        <v/>
      </c>
      <c r="DH170" s="962"/>
      <c r="DI170" s="961" t="str">
        <f>IF(AND(DI$2=1,DI71&lt;&gt;""),ROUND(DI167*DI168,2),"")</f>
        <v/>
      </c>
      <c r="DJ170" s="961" t="str">
        <f>IF(AND(DJ$2=2,DJ71&lt;&gt;""),ROUND(DJ167*DJ168,2),"")</f>
        <v/>
      </c>
      <c r="DK170" s="961" t="str">
        <f>IF(AND(DK$2=3,DK71&lt;&gt;""),ROUND(DK167*DK168,2),"")</f>
        <v/>
      </c>
      <c r="DL170" s="961" t="str">
        <f>IF(AND(DL$2=4,DL71&lt;&gt;""),ROUND(DL167*DL168,2),"")</f>
        <v/>
      </c>
      <c r="DM170" s="500" t="str">
        <f t="shared" ref="DM170:DM171" si="6157">IF(DM$2=5,SUM(DI170:DL170),"")</f>
        <v/>
      </c>
      <c r="DN170" s="962"/>
      <c r="DO170" s="961" t="str">
        <f>IF(AND(DO$2=1,DO71&lt;&gt;""),ROUND(DO167*DO168,2),"")</f>
        <v/>
      </c>
      <c r="DP170" s="961" t="str">
        <f>IF(AND(DP$2=2,DP71&lt;&gt;""),ROUND(DP167*DP168,2),"")</f>
        <v/>
      </c>
      <c r="DQ170" s="961" t="str">
        <f>IF(AND(DQ$2=3,DQ71&lt;&gt;""),ROUND(DQ167*DQ168,2),"")</f>
        <v/>
      </c>
      <c r="DR170" s="961" t="str">
        <f>IF(AND(DR$2=4,DR71&lt;&gt;""),ROUND(DR167*DR168,2),"")</f>
        <v/>
      </c>
      <c r="DS170" s="500" t="str">
        <f t="shared" ref="DS170:DS171" si="6158">IF(DS$2=5,SUM(DO170:DR170),"")</f>
        <v/>
      </c>
      <c r="DT170" s="962"/>
      <c r="DU170" s="961" t="str">
        <f>IF(AND(DU$2=1,DU71&lt;&gt;""),ROUND(DU167*DU168,2),"")</f>
        <v/>
      </c>
      <c r="DV170" s="961" t="str">
        <f>IF(AND(DV$2=2,DV71&lt;&gt;""),ROUND(DV167*DV168,2),"")</f>
        <v/>
      </c>
      <c r="DW170" s="961" t="str">
        <f>IF(AND(DW$2=3,DW71&lt;&gt;""),ROUND(DW167*DW168,2),"")</f>
        <v/>
      </c>
      <c r="DX170" s="961" t="str">
        <f>IF(AND(DX$2=4,DX71&lt;&gt;""),ROUND(DX167*DX168,2),"")</f>
        <v/>
      </c>
      <c r="DY170" s="500" t="str">
        <f t="shared" ref="DY170:DY171" si="6159">IF(DY$2=5,SUM(DU170:DX170),"")</f>
        <v/>
      </c>
      <c r="DZ170" s="962"/>
      <c r="EA170" s="961" t="str">
        <f>IF(AND(EA$2=1,EA71&lt;&gt;""),ROUND(EA167*EA168,2),"")</f>
        <v/>
      </c>
      <c r="EB170" s="961" t="str">
        <f>IF(AND(EB$2=2,EB71&lt;&gt;""),ROUND(EB167*EB168,2),"")</f>
        <v/>
      </c>
      <c r="EC170" s="961" t="str">
        <f>IF(AND(EC$2=3,EC71&lt;&gt;""),ROUND(EC167*EC168,2),"")</f>
        <v/>
      </c>
      <c r="ED170" s="961" t="str">
        <f>IF(AND(ED$2=4,ED71&lt;&gt;""),ROUND(ED167*ED168,2),"")</f>
        <v/>
      </c>
      <c r="EE170" s="500" t="str">
        <f t="shared" ref="EE170:EE171" si="6160">IF(EE$2=5,SUM(EA170:ED170),"")</f>
        <v/>
      </c>
      <c r="EF170" s="962"/>
      <c r="EG170" s="963" t="str">
        <f>IF(AND(EG$2=1,EG71&lt;&gt;""),ROUND(EG167*EG168,2),"")</f>
        <v/>
      </c>
      <c r="EH170" s="963" t="str">
        <f>IF(AND(EH$2=2,EH71&lt;&gt;""),ROUND(EH167*EH168,2),"")</f>
        <v/>
      </c>
      <c r="EI170" s="963" t="str">
        <f>IF(AND(EI$2=3,EI71&lt;&gt;""),ROUND(EI167*EI168,2),"")</f>
        <v/>
      </c>
      <c r="EJ170" s="963" t="str">
        <f>IF(AND(EJ$2=4,EJ71&lt;&gt;""),ROUND(EJ167*EJ168,2),"")</f>
        <v/>
      </c>
      <c r="EK170" s="502" t="str">
        <f t="shared" ref="EK170:EK171" si="6161">IF(EK$2=5,SUM(EG170:EJ170),"")</f>
        <v/>
      </c>
      <c r="EL170" s="962"/>
      <c r="EM170" s="963" t="str">
        <f>IF(AND(EM$2=1,EM71&lt;&gt;""),ROUND(EM167*EM168,2),"")</f>
        <v/>
      </c>
      <c r="EN170" s="963" t="str">
        <f>IF(AND(EN$2=2,EN71&lt;&gt;""),ROUND(EN167*EN168,2),"")</f>
        <v/>
      </c>
      <c r="EO170" s="963" t="str">
        <f>IF(AND(EO$2=3,EO71&lt;&gt;""),ROUND(EO167*EO168,2),"")</f>
        <v/>
      </c>
      <c r="EP170" s="963" t="str">
        <f>IF(AND(EP$2=4,EP71&lt;&gt;""),ROUND(EP167*EP168,2),"")</f>
        <v/>
      </c>
      <c r="EQ170" s="502" t="str">
        <f t="shared" ref="EQ170:EQ171" si="6162">IF(EQ$2=5,SUM(EM170:EP170),"")</f>
        <v/>
      </c>
      <c r="ER170" s="962"/>
      <c r="ES170" s="963" t="str">
        <f>IF(AND(ES$2=1,ES71&lt;&gt;""),ROUND(ES167*ES168,2),"")</f>
        <v/>
      </c>
      <c r="ET170" s="963" t="str">
        <f>IF(AND(ET$2=2,ET71&lt;&gt;""),ROUND(ET167*ET168,2),"")</f>
        <v/>
      </c>
      <c r="EU170" s="963" t="str">
        <f>IF(AND(EU$2=3,EU71&lt;&gt;""),ROUND(EU167*EU168,2),"")</f>
        <v/>
      </c>
      <c r="EV170" s="963" t="str">
        <f>IF(AND(EV$2=4,EV71&lt;&gt;""),ROUND(EV167*EV168,2),"")</f>
        <v/>
      </c>
      <c r="EW170" s="502" t="str">
        <f t="shared" ref="EW170:EW171" si="6163">IF(EW$2=5,SUM(ES170:EV170),"")</f>
        <v/>
      </c>
      <c r="EX170" s="962"/>
      <c r="EY170" s="963" t="str">
        <f>IF(AND(EY$2=1,EY71&lt;&gt;""),ROUND(EY167*EY168,2),"")</f>
        <v/>
      </c>
      <c r="EZ170" s="963" t="str">
        <f>IF(AND(EZ$2=2,EZ71&lt;&gt;""),ROUND(EZ167*EZ168,2),"")</f>
        <v/>
      </c>
      <c r="FA170" s="963" t="str">
        <f>IF(AND(FA$2=3,FA71&lt;&gt;""),ROUND(FA167*FA168,2),"")</f>
        <v/>
      </c>
      <c r="FB170" s="963" t="str">
        <f>IF(AND(FB$2=4,FB71&lt;&gt;""),ROUND(FB167*FB168,2),"")</f>
        <v/>
      </c>
      <c r="FC170" s="502" t="str">
        <f t="shared" ref="FC170:FC171" si="6164">IF(FC$2=5,SUM(EY170:FB170),"")</f>
        <v/>
      </c>
      <c r="FD170" s="962"/>
      <c r="FE170" s="963" t="str">
        <f>IF(AND(FE$2=1,FE71&lt;&gt;""),ROUND(FE167*FE168,2),"")</f>
        <v/>
      </c>
      <c r="FF170" s="963" t="str">
        <f>IF(AND(FF$2=2,FF71&lt;&gt;""),ROUND(FF167*FF168,2),"")</f>
        <v/>
      </c>
      <c r="FG170" s="963" t="str">
        <f>IF(AND(FG$2=3,FG71&lt;&gt;""),ROUND(FG167*FG168,2),"")</f>
        <v/>
      </c>
      <c r="FH170" s="963" t="str">
        <f>IF(AND(FH$2=4,FH71&lt;&gt;""),ROUND(FH167*FH168,2),"")</f>
        <v/>
      </c>
      <c r="FI170" s="502" t="str">
        <f t="shared" ref="FI170:FI171" si="6165">IF(FI$2=5,SUM(FE170:FH170),"")</f>
        <v/>
      </c>
      <c r="FJ170" s="962"/>
      <c r="FK170" s="963" t="str">
        <f>IF(AND(FK$2=1,FK71&lt;&gt;""),ROUND(FK167*FK168,2),"")</f>
        <v/>
      </c>
      <c r="FL170" s="963" t="str">
        <f>IF(AND(FL$2=2,FL71&lt;&gt;""),ROUND(FL167*FL168,2),"")</f>
        <v/>
      </c>
      <c r="FM170" s="963" t="str">
        <f>IF(AND(FM$2=3,FM71&lt;&gt;""),ROUND(FM167*FM168,2),"")</f>
        <v/>
      </c>
      <c r="FN170" s="963" t="str">
        <f>IF(AND(FN$2=4,FN71&lt;&gt;""),ROUND(FN167*FN168,2),"")</f>
        <v/>
      </c>
      <c r="FO170" s="502" t="str">
        <f t="shared" ref="FO170:FO171" si="6166">IF(FO$2=5,SUM(FK170:FN170),"")</f>
        <v/>
      </c>
      <c r="FP170" s="962"/>
      <c r="FQ170" s="963" t="str">
        <f>IF(AND(FQ$2=1,FQ71&lt;&gt;""),ROUND(FQ167*FQ168,2),"")</f>
        <v/>
      </c>
      <c r="FR170" s="963" t="str">
        <f>IF(AND(FR$2=2,FR71&lt;&gt;""),ROUND(FR167*FR168,2),"")</f>
        <v/>
      </c>
      <c r="FS170" s="963" t="str">
        <f>IF(AND(FS$2=3,FS71&lt;&gt;""),ROUND(FS167*FS168,2),"")</f>
        <v/>
      </c>
      <c r="FT170" s="963" t="str">
        <f>IF(AND(FT$2=4,FT71&lt;&gt;""),ROUND(FT167*FT168,2),"")</f>
        <v/>
      </c>
      <c r="FU170" s="502" t="str">
        <f t="shared" ref="FU170:FU171" si="6167">IF(FU$2=5,SUM(FQ170:FT170),"")</f>
        <v/>
      </c>
      <c r="FV170" s="962"/>
      <c r="FW170" s="963" t="str">
        <f>IF(AND(FW$2=1,FW71&lt;&gt;""),ROUND(FW167*FW168,2),"")</f>
        <v/>
      </c>
      <c r="FX170" s="963" t="str">
        <f>IF(AND(FX$2=2,FX71&lt;&gt;""),ROUND(FX167*FX168,2),"")</f>
        <v/>
      </c>
      <c r="FY170" s="963" t="str">
        <f>IF(AND(FY$2=3,FY71&lt;&gt;""),ROUND(FY167*FY168,2),"")</f>
        <v/>
      </c>
      <c r="FZ170" s="963" t="str">
        <f>IF(AND(FZ$2=4,FZ71&lt;&gt;""),ROUND(FZ167*FZ168,2),"")</f>
        <v/>
      </c>
      <c r="GA170" s="502" t="str">
        <f t="shared" ref="GA170:GA171" si="6168">IF(GA$2=5,SUM(FW170:FZ170),"")</f>
        <v/>
      </c>
      <c r="GB170" s="962"/>
      <c r="GC170" s="963" t="str">
        <f>IF(AND(GC$2=1,GC71&lt;&gt;""),ROUND(GC167*GC168,2),"")</f>
        <v/>
      </c>
      <c r="GD170" s="963" t="str">
        <f>IF(AND(GD$2=2,GD71&lt;&gt;""),ROUND(GD167*GD168,2),"")</f>
        <v/>
      </c>
      <c r="GE170" s="963" t="str">
        <f>IF(AND(GE$2=3,GE71&lt;&gt;""),ROUND(GE167*GE168,2),"")</f>
        <v/>
      </c>
      <c r="GF170" s="963" t="str">
        <f>IF(AND(GF$2=4,GF71&lt;&gt;""),ROUND(GF167*GF168,2),"")</f>
        <v/>
      </c>
      <c r="GG170" s="502" t="str">
        <f t="shared" ref="GG170:GG171" si="6169">IF(GG$2=5,SUM(GC170:GF170),"")</f>
        <v/>
      </c>
      <c r="GH170" s="962"/>
      <c r="GI170" s="963" t="str">
        <f>IF(AND(GI$2=1,GI71&lt;&gt;""),ROUND(GI167*GI168,2),"")</f>
        <v/>
      </c>
      <c r="GJ170" s="963" t="str">
        <f>IF(AND(GJ$2=2,GJ71&lt;&gt;""),ROUND(GJ167*GJ168,2),"")</f>
        <v/>
      </c>
      <c r="GK170" s="963" t="str">
        <f>IF(AND(GK$2=3,GK71&lt;&gt;""),ROUND(GK167*GK168,2),"")</f>
        <v/>
      </c>
      <c r="GL170" s="963" t="str">
        <f>IF(AND(GL$2=4,GL71&lt;&gt;""),ROUND(GL167*GL168,2),"")</f>
        <v/>
      </c>
      <c r="GM170" s="502" t="str">
        <f t="shared" ref="GM170:GM171" si="6170">IF(GM$2=5,SUM(GI170:GL170),"")</f>
        <v/>
      </c>
      <c r="GN170" s="962"/>
      <c r="GO170" s="963" t="str">
        <f>IF(AND(GO$2=1,GO71&lt;&gt;""),ROUND(GO167*GO168,2),"")</f>
        <v/>
      </c>
      <c r="GP170" s="963" t="str">
        <f>IF(AND(GP$2=2,GP71&lt;&gt;""),ROUND(GP167*GP168,2),"")</f>
        <v/>
      </c>
      <c r="GQ170" s="963" t="str">
        <f>IF(AND(GQ$2=3,GQ71&lt;&gt;""),ROUND(GQ167*GQ168,2),"")</f>
        <v/>
      </c>
      <c r="GR170" s="963" t="str">
        <f>IF(AND(GR$2=4,GR71&lt;&gt;""),ROUND(GR167*GR168,2),"")</f>
        <v/>
      </c>
      <c r="GS170" s="502" t="str">
        <f t="shared" ref="GS170:GS171" si="6171">IF(GS$2=5,SUM(GO170:GR170),"")</f>
        <v/>
      </c>
      <c r="GT170" s="962"/>
      <c r="GU170" s="963" t="str">
        <f>IF(AND(GU$2=1,GU71&lt;&gt;""),ROUND(GU167*GU168,2),"")</f>
        <v/>
      </c>
      <c r="GV170" s="963" t="str">
        <f>IF(AND(GV$2=2,GV71&lt;&gt;""),ROUND(GV167*GV168,2),"")</f>
        <v/>
      </c>
      <c r="GW170" s="963" t="str">
        <f>IF(AND(GW$2=3,GW71&lt;&gt;""),ROUND(GW167*GW168,2),"")</f>
        <v/>
      </c>
      <c r="GX170" s="963" t="str">
        <f>IF(AND(GX$2=4,GX71&lt;&gt;""),ROUND(GX167*GX168,2),"")</f>
        <v/>
      </c>
      <c r="GY170" s="502" t="str">
        <f t="shared" ref="GY170:GY171" si="6172">IF(GY$2=5,SUM(GU170:GX170),"")</f>
        <v/>
      </c>
      <c r="GZ170" s="962"/>
      <c r="HA170" s="963" t="str">
        <f>IF(AND(HA$2=1,HA71&lt;&gt;""),ROUND(HA167*HA168,2),"")</f>
        <v/>
      </c>
      <c r="HB170" s="963" t="str">
        <f>IF(AND(HB$2=2,HB71&lt;&gt;""),ROUND(HB167*HB168,2),"")</f>
        <v/>
      </c>
      <c r="HC170" s="963" t="str">
        <f>IF(AND(HC$2=3,HC71&lt;&gt;""),ROUND(HC167*HC168,2),"")</f>
        <v/>
      </c>
      <c r="HD170" s="963" t="str">
        <f>IF(AND(HD$2=4,HD71&lt;&gt;""),ROUND(HD167*HD168,2),"")</f>
        <v/>
      </c>
      <c r="HE170" s="502" t="str">
        <f t="shared" ref="HE170:HE171" si="6173">IF(HE$2=5,SUM(HA170:HD170),"")</f>
        <v/>
      </c>
      <c r="HF170" s="962"/>
      <c r="HG170" s="963" t="str">
        <f>IF(AND(HG$2=1,HG71&lt;&gt;""),ROUND(HG167*HG168,2),"")</f>
        <v/>
      </c>
      <c r="HH170" s="963" t="str">
        <f>IF(AND(HH$2=2,HH71&lt;&gt;""),ROUND(HH167*HH168,2),"")</f>
        <v/>
      </c>
      <c r="HI170" s="963" t="str">
        <f>IF(AND(HI$2=3,HI71&lt;&gt;""),ROUND(HI167*HI168,2),"")</f>
        <v/>
      </c>
      <c r="HJ170" s="963" t="str">
        <f>IF(AND(HJ$2=4,HJ71&lt;&gt;""),ROUND(HJ167*HJ168,2),"")</f>
        <v/>
      </c>
      <c r="HK170" s="502" t="str">
        <f t="shared" ref="HK170:HK171" si="6174">IF(HK$2=5,SUM(HG170:HJ170),"")</f>
        <v/>
      </c>
      <c r="HL170" s="962"/>
      <c r="HM170" s="963" t="str">
        <f>IF(AND(HM$2=1,HM71&lt;&gt;""),ROUND(HM167*HM168,2),"")</f>
        <v/>
      </c>
      <c r="HN170" s="963" t="str">
        <f>IF(AND(HN$2=2,HN71&lt;&gt;""),ROUND(HN167*HN168,2),"")</f>
        <v/>
      </c>
      <c r="HO170" s="963" t="str">
        <f>IF(AND(HO$2=3,HO71&lt;&gt;""),ROUND(HO167*HO168,2),"")</f>
        <v/>
      </c>
      <c r="HP170" s="963" t="str">
        <f>IF(AND(HP$2=4,HP71&lt;&gt;""),ROUND(HP167*HP168,2),"")</f>
        <v/>
      </c>
      <c r="HQ170" s="502" t="str">
        <f t="shared" ref="HQ170:HQ171" si="6175">IF(HQ$2=5,SUM(HM170:HP170),"")</f>
        <v/>
      </c>
      <c r="HR170" s="962"/>
      <c r="HS170" s="963" t="str">
        <f>IF(AND(HS$2=1,HS71&lt;&gt;""),ROUND(HS167*HS168,2),"")</f>
        <v/>
      </c>
      <c r="HT170" s="963" t="str">
        <f>IF(AND(HT$2=2,HT71&lt;&gt;""),ROUND(HT167*HT168,2),"")</f>
        <v/>
      </c>
      <c r="HU170" s="963" t="str">
        <f>IF(AND(HU$2=3,HU71&lt;&gt;""),ROUND(HU167*HU168,2),"")</f>
        <v/>
      </c>
      <c r="HV170" s="963" t="str">
        <f>IF(AND(HV$2=4,HV71&lt;&gt;""),ROUND(HV167*HV168,2),"")</f>
        <v/>
      </c>
      <c r="HW170" s="502" t="str">
        <f t="shared" ref="HW170:HW171" si="6176">IF(HW$2=5,SUM(HS170:HV170),"")</f>
        <v/>
      </c>
      <c r="HX170" s="962"/>
      <c r="HY170" s="963" t="str">
        <f>IF(AND(HY$2=1,HY71&lt;&gt;""),ROUND(HY167*HY168,2),"")</f>
        <v/>
      </c>
      <c r="HZ170" s="963" t="str">
        <f>IF(AND(HZ$2=2,HZ71&lt;&gt;""),ROUND(HZ167*HZ168,2),"")</f>
        <v/>
      </c>
      <c r="IA170" s="963" t="str">
        <f>IF(AND(IA$2=3,IA71&lt;&gt;""),ROUND(IA167*IA168,2),"")</f>
        <v/>
      </c>
      <c r="IB170" s="963" t="str">
        <f>IF(AND(IB$2=4,IB71&lt;&gt;""),ROUND(IB167*IB168,2),"")</f>
        <v/>
      </c>
      <c r="IC170" s="502" t="str">
        <f t="shared" ref="IC170:IC171" si="6177">IF(IC$2=5,SUM(HY170:IB170),"")</f>
        <v/>
      </c>
      <c r="ID170" s="962"/>
      <c r="IE170" s="963" t="str">
        <f>IF(AND(IE$2=1,IE71&lt;&gt;""),ROUND(IE167*IE168,2),"")</f>
        <v/>
      </c>
      <c r="IF170" s="963" t="str">
        <f>IF(AND(IF$2=2,IF71&lt;&gt;""),ROUND(IF167*IF168,2),"")</f>
        <v/>
      </c>
      <c r="IG170" s="963" t="str">
        <f>IF(AND(IG$2=3,IG71&lt;&gt;""),ROUND(IG167*IG168,2),"")</f>
        <v/>
      </c>
      <c r="IH170" s="963" t="str">
        <f>IF(AND(IH$2=4,IH71&lt;&gt;""),ROUND(IH167*IH168,2),"")</f>
        <v/>
      </c>
      <c r="II170" s="502" t="str">
        <f t="shared" ref="II170:II171" si="6178">IF(II$2=5,SUM(IE170:IH170),"")</f>
        <v/>
      </c>
      <c r="IJ170" s="962"/>
      <c r="IK170" s="963" t="str">
        <f>IF(AND(IK$2=1,IK71&lt;&gt;""),ROUND(IK167*IK168,2),"")</f>
        <v/>
      </c>
      <c r="IL170" s="963" t="str">
        <f>IF(AND(IL$2=2,IL71&lt;&gt;""),ROUND(IL167*IL168,2),"")</f>
        <v/>
      </c>
      <c r="IM170" s="963" t="str">
        <f>IF(AND(IM$2=3,IM71&lt;&gt;""),ROUND(IM167*IM168,2),"")</f>
        <v/>
      </c>
      <c r="IN170" s="963" t="str">
        <f>IF(AND(IN$2=4,IN71&lt;&gt;""),ROUND(IN167*IN168,2),"")</f>
        <v/>
      </c>
      <c r="IO170" s="502" t="str">
        <f t="shared" ref="IO170:IO171" si="6179">IF(IO$2=5,SUM(IK170:IN170),"")</f>
        <v/>
      </c>
      <c r="IP170" s="962"/>
      <c r="IQ170" s="963" t="str">
        <f>IF(AND(IQ$2=1,IQ71&lt;&gt;""),ROUND(IQ167*IQ168,2),"")</f>
        <v/>
      </c>
      <c r="IR170" s="963" t="str">
        <f>IF(AND(IR$2=2,IR71&lt;&gt;""),ROUND(IR167*IR168,2),"")</f>
        <v/>
      </c>
      <c r="IS170" s="963" t="str">
        <f>IF(AND(IS$2=3,IS71&lt;&gt;""),ROUND(IS167*IS168,2),"")</f>
        <v/>
      </c>
      <c r="IT170" s="963" t="str">
        <f>IF(AND(IT$2=4,IT71&lt;&gt;""),ROUND(IT167*IT168,2),"")</f>
        <v/>
      </c>
      <c r="IU170" s="502" t="str">
        <f t="shared" ref="IU170:IU171" si="6180">IF(IU$2=5,SUM(IQ170:IT170),"")</f>
        <v/>
      </c>
      <c r="IV170" s="964"/>
      <c r="IW170" s="963" t="str">
        <f>IF(AND(IW$2=1,IW71&lt;&gt;""),ROUND(IW167*IW168,2),"")</f>
        <v/>
      </c>
      <c r="IX170" s="963" t="str">
        <f>IF(AND(IX$2=2,IX71&lt;&gt;""),ROUND(IX167*IX168,2),"")</f>
        <v/>
      </c>
      <c r="IY170" s="963" t="str">
        <f>IF(AND(IY$2=3,IY71&lt;&gt;""),ROUND(IY167*IY168,2),"")</f>
        <v/>
      </c>
      <c r="IZ170" s="963" t="str">
        <f>IF(AND(IZ$2=4,IZ71&lt;&gt;""),ROUND(IZ167*IZ168,2),"")</f>
        <v/>
      </c>
      <c r="JA170" s="502" t="str">
        <f t="shared" ref="JA170:JA171" si="6181">IF(JA$2=5,SUM(IW170:IZ170),"")</f>
        <v/>
      </c>
      <c r="JB170" s="964"/>
      <c r="JC170" s="963" t="str">
        <f>IF(AND(JC$2=1,JC71&lt;&gt;""),ROUND(JC167*JC168,2),"")</f>
        <v/>
      </c>
      <c r="JD170" s="963" t="str">
        <f>IF(AND(JD$2=2,JD71&lt;&gt;""),ROUND(JD167*JD168,2),"")</f>
        <v/>
      </c>
      <c r="JE170" s="963" t="str">
        <f>IF(AND(JE$2=3,JE71&lt;&gt;""),ROUND(JE167*JE168,2),"")</f>
        <v/>
      </c>
      <c r="JF170" s="963" t="str">
        <f>IF(AND(JF$2=4,JF71&lt;&gt;""),ROUND(JF167*JF168,2),"")</f>
        <v/>
      </c>
      <c r="JG170" s="502" t="str">
        <f t="shared" ref="JG170:JG171" si="6182">IF(JG$2=5,SUM(JC170:JF170),"")</f>
        <v/>
      </c>
      <c r="JH170" s="964"/>
      <c r="JI170" s="963" t="str">
        <f>IF(AND(JI$2=1,JI71&lt;&gt;""),ROUND(JI167*JI168,2),"")</f>
        <v/>
      </c>
      <c r="JJ170" s="963" t="str">
        <f>IF(AND(JJ$2=2,JJ71&lt;&gt;""),ROUND(JJ167*JJ168,2),"")</f>
        <v/>
      </c>
      <c r="JK170" s="963" t="str">
        <f>IF(AND(JK$2=3,JK71&lt;&gt;""),ROUND(JK167*JK168,2),"")</f>
        <v/>
      </c>
      <c r="JL170" s="963" t="str">
        <f>IF(AND(JL$2=4,JL71&lt;&gt;""),ROUND(JL167*JL168,2),"")</f>
        <v/>
      </c>
      <c r="JM170" s="502" t="str">
        <f t="shared" ref="JM170:JM171" si="6183">IF(JM$2=5,SUM(JI170:JL170),"")</f>
        <v/>
      </c>
      <c r="JN170" s="963"/>
      <c r="JO170" s="963" t="str">
        <f>IF(AND(JO$2=1,JO71&lt;&gt;""),ROUND(JO167*JO168,2),"")</f>
        <v/>
      </c>
      <c r="JP170" s="963" t="str">
        <f>IF(AND(JP$2=2,JP71&lt;&gt;""),ROUND(JP167*JP168,2),"")</f>
        <v/>
      </c>
      <c r="JQ170" s="963" t="str">
        <f>IF(AND(JQ$2=3,JQ71&lt;&gt;""),ROUND(JQ167*JQ168,2),"")</f>
        <v/>
      </c>
      <c r="JR170" s="963" t="str">
        <f>IF(AND(JR$2=4,JR71&lt;&gt;""),ROUND(JR167*JR168,2),"")</f>
        <v/>
      </c>
      <c r="JS170" s="502" t="str">
        <f t="shared" ref="JS170:JS171" si="6184">IF(JS$2=5,SUM(JO170:JR170),"")</f>
        <v/>
      </c>
      <c r="JT170" s="963"/>
      <c r="JU170" s="963" t="str">
        <f>IF(AND(JU$2=1,JU71&lt;&gt;""),ROUND(JU167*JU168,2),"")</f>
        <v/>
      </c>
      <c r="JV170" s="963" t="str">
        <f>IF(AND(JV$2=2,JV71&lt;&gt;""),ROUND(JV167*JV168,2),"")</f>
        <v/>
      </c>
      <c r="JW170" s="963" t="str">
        <f>IF(AND(JW$2=3,JW71&lt;&gt;""),ROUND(JW167*JW168,2),"")</f>
        <v/>
      </c>
      <c r="JX170" s="963" t="str">
        <f>IF(AND(JX$2=4,JX71&lt;&gt;""),ROUND(JX167*JX168,2),"")</f>
        <v/>
      </c>
      <c r="JY170" s="502" t="str">
        <f t="shared" ref="JY170:JY171" si="6185">IF(JY$2=5,SUM(JU170:JX170),"")</f>
        <v/>
      </c>
      <c r="JZ170" s="963"/>
      <c r="KA170" s="963" t="str">
        <f>IF(AND(KA$2=1,KA71&lt;&gt;""),ROUND(KA167*KA168,2),"")</f>
        <v/>
      </c>
      <c r="KB170" s="963" t="str">
        <f>IF(AND(KB$2=2,KB71&lt;&gt;""),ROUND(KB167*KB168,2),"")</f>
        <v/>
      </c>
      <c r="KC170" s="963" t="str">
        <f>IF(AND(KC$2=3,KC71&lt;&gt;""),ROUND(KC167*KC168,2),"")</f>
        <v/>
      </c>
      <c r="KD170" s="963" t="str">
        <f>IF(AND(KD$2=4,KD71&lt;&gt;""),ROUND(KD167*KD168,2),"")</f>
        <v/>
      </c>
      <c r="KE170" s="502" t="str">
        <f t="shared" ref="KE170:KE171" si="6186">IF(KE$2=5,SUM(KA170:KD170),"")</f>
        <v/>
      </c>
      <c r="KF170" s="963"/>
      <c r="KG170" s="963" t="str">
        <f>IF(AND(KG$2=1,KG71&lt;&gt;""),ROUND(KG167*KG168,2),"")</f>
        <v/>
      </c>
      <c r="KH170" s="963" t="str">
        <f>IF(AND(KH$2=2,KH71&lt;&gt;""),ROUND(KH167*KH168,2),"")</f>
        <v/>
      </c>
      <c r="KI170" s="963" t="str">
        <f>IF(AND(KI$2=3,KI71&lt;&gt;""),ROUND(KI167*KI168,2),"")</f>
        <v/>
      </c>
      <c r="KJ170" s="963" t="str">
        <f>IF(AND(KJ$2=4,KJ71&lt;&gt;""),ROUND(KJ167*KJ168,2),"")</f>
        <v/>
      </c>
      <c r="KK170" s="502" t="str">
        <f t="shared" ref="KK170:KK171" si="6187">IF(KK$2=5,SUM(KG170:KJ170),"")</f>
        <v/>
      </c>
      <c r="KL170" s="963"/>
      <c r="KM170" s="963" t="str">
        <f>IF(AND(KM$2=1,KM71&lt;&gt;""),ROUND(KM167*KM168,2),"")</f>
        <v/>
      </c>
      <c r="KN170" s="963" t="str">
        <f>IF(AND(KN$2=2,KN71&lt;&gt;""),ROUND(KN167*KN168,2),"")</f>
        <v/>
      </c>
      <c r="KO170" s="963" t="str">
        <f>IF(AND(KO$2=3,KO71&lt;&gt;""),ROUND(KO167*KO168,2),"")</f>
        <v/>
      </c>
      <c r="KP170" s="963" t="str">
        <f>IF(AND(KP$2=4,KP71&lt;&gt;""),ROUND(KP167*KP168,2),"")</f>
        <v/>
      </c>
      <c r="KQ170" s="502" t="str">
        <f t="shared" ref="KQ170:KQ171" si="6188">IF(KQ$2=5,SUM(KM170:KP170),"")</f>
        <v/>
      </c>
      <c r="KR170" s="963"/>
      <c r="KS170" s="963" t="str">
        <f>IF(AND(KS$2=1,KS71&lt;&gt;""),ROUND(KS167*KS168,2),"")</f>
        <v/>
      </c>
      <c r="KT170" s="963" t="str">
        <f>IF(AND(KT$2=2,KT71&lt;&gt;""),ROUND(KT167*KT168,2),"")</f>
        <v/>
      </c>
      <c r="KU170" s="963" t="str">
        <f>IF(AND(KU$2=3,KU71&lt;&gt;""),ROUND(KU167*KU168,2),"")</f>
        <v/>
      </c>
      <c r="KV170" s="963" t="str">
        <f>IF(AND(KV$2=4,KV71&lt;&gt;""),ROUND(KV167*KV168,2),"")</f>
        <v/>
      </c>
      <c r="KW170" s="502" t="str">
        <f t="shared" ref="KW170:KW171" si="6189">IF(KW$2=5,SUM(KS170:KV170),"")</f>
        <v/>
      </c>
      <c r="KX170" s="963"/>
      <c r="KY170" s="963" t="str">
        <f>IF(AND(KY$2=1,KY71&lt;&gt;""),ROUND(KY167*KY168,2),"")</f>
        <v/>
      </c>
      <c r="KZ170" s="963" t="str">
        <f>IF(AND(KZ$2=2,KZ71&lt;&gt;""),ROUND(KZ167*KZ168,2),"")</f>
        <v/>
      </c>
      <c r="LA170" s="963" t="str">
        <f>IF(AND(LA$2=3,LA71&lt;&gt;""),ROUND(LA167*LA168,2),"")</f>
        <v/>
      </c>
      <c r="LB170" s="963" t="str">
        <f>IF(AND(LB$2=4,LB71&lt;&gt;""),ROUND(LB167*LB168,2),"")</f>
        <v/>
      </c>
      <c r="LC170" s="502" t="str">
        <f t="shared" ref="LC170:LC171" si="6190">IF(LC$2=5,SUM(KY170:LB170),"")</f>
        <v/>
      </c>
    </row>
    <row r="171" spans="1:316" s="501" customFormat="1" x14ac:dyDescent="0.2">
      <c r="A171" s="157"/>
      <c r="B171" s="157"/>
      <c r="C171" s="157"/>
      <c r="D171" s="157"/>
      <c r="E171" s="157"/>
      <c r="F171" s="470" t="s">
        <v>85</v>
      </c>
      <c r="G171" s="495"/>
      <c r="H171" s="835"/>
      <c r="I171" s="471"/>
      <c r="J171" s="471" t="s">
        <v>64</v>
      </c>
      <c r="K171" s="498"/>
      <c r="L171" s="234"/>
      <c r="M171" s="234"/>
      <c r="N171" s="499"/>
      <c r="O171" s="234"/>
      <c r="P171" s="144"/>
      <c r="Q171" s="961">
        <f>IF(AND(Q$2=1,Q71&lt;&gt;""),IFERROR(ROUND(T138*Q71,2),""),"")</f>
        <v>2044</v>
      </c>
      <c r="R171" s="961">
        <f>IF(AND(R$2=2,R71&lt;&gt;""),IFERROR(ROUND(T138*R71,2),""),"")</f>
        <v>1533</v>
      </c>
      <c r="S171" s="961">
        <f>IF(AND(S$2=3,S71&lt;&gt;""),IFERROR(ROUND(T138*S71,2),""),"")</f>
        <v>1022</v>
      </c>
      <c r="T171" s="961">
        <f>IF(AND(T$2=4,T71&lt;&gt;""),IFERROR(ROUND(T138*T71,2),""),"")</f>
        <v>511</v>
      </c>
      <c r="U171" s="500">
        <f t="shared" ref="U171:U172" si="6191">IF(U$2=5,SUM(Q171:T171),"")</f>
        <v>5110</v>
      </c>
      <c r="V171" s="962"/>
      <c r="W171" s="961">
        <f t="shared" ref="W171" si="6192">IF(AND(W$2=1,W71&lt;&gt;""),IFERROR(ROUND(Z138*W71,2),""),"")</f>
        <v>676.82</v>
      </c>
      <c r="X171" s="961">
        <f t="shared" ref="X171" si="6193">IF(AND(X$2=2,X71&lt;&gt;""),IFERROR(ROUND(Z138*X71,2),""),"")</f>
        <v>507.62</v>
      </c>
      <c r="Y171" s="961">
        <f t="shared" ref="Y171" si="6194">IF(AND(Y$2=3,Y71&lt;&gt;""),IFERROR(ROUND(Z138*Y71,2),""),"")</f>
        <v>338.41</v>
      </c>
      <c r="Z171" s="961">
        <f t="shared" ref="Z171" si="6195">IF(AND(Z$2=4,Z71&lt;&gt;""),IFERROR(ROUND(Z138*Z71,2),""),"")</f>
        <v>169.21</v>
      </c>
      <c r="AA171" s="500">
        <f t="shared" ref="AA171" si="6196">IF(AA$2=5,SUM(W171:Z171),"")</f>
        <v>1692.0600000000002</v>
      </c>
      <c r="AB171" s="962"/>
      <c r="AC171" s="961">
        <f t="shared" ref="AC171" si="6197">IF(AND(AC$2=1,AC71&lt;&gt;""),IFERROR(ROUND(AF138*AC71,2),""),"")</f>
        <v>1748.32</v>
      </c>
      <c r="AD171" s="961">
        <f t="shared" ref="AD171" si="6198">IF(AND(AD$2=2,AD71&lt;&gt;""),IFERROR(ROUND(AF138*AD71,2),""),"")</f>
        <v>1311.24</v>
      </c>
      <c r="AE171" s="961">
        <f t="shared" ref="AE171" si="6199">IF(AND(AE$2=3,AE71&lt;&gt;""),IFERROR(ROUND(AF138*AE71,2),""),"")</f>
        <v>874.16</v>
      </c>
      <c r="AF171" s="961">
        <f t="shared" ref="AF171" si="6200">IF(AND(AF$2=4,AF71&lt;&gt;""),IFERROR(ROUND(AF138*AF71,2),""),"")</f>
        <v>437.08</v>
      </c>
      <c r="AG171" s="500">
        <f t="shared" ref="AG171" si="6201">IF(AG$2=5,SUM(AC171:AF171),"")</f>
        <v>4370.8</v>
      </c>
      <c r="AH171" s="962"/>
      <c r="AI171" s="961" t="str">
        <f t="shared" ref="AI171" si="6202">IF(AND(AI$2=1,AI71&lt;&gt;""),IFERROR(ROUND(AL138*AI71,2),""),"")</f>
        <v/>
      </c>
      <c r="AJ171" s="961" t="str">
        <f t="shared" ref="AJ171" si="6203">IF(AND(AJ$2=2,AJ71&lt;&gt;""),IFERROR(ROUND(AL138*AJ71,2),""),"")</f>
        <v/>
      </c>
      <c r="AK171" s="961" t="str">
        <f t="shared" ref="AK171" si="6204">IF(AND(AK$2=3,AK71&lt;&gt;""),IFERROR(ROUND(AL138*AK71,2),""),"")</f>
        <v/>
      </c>
      <c r="AL171" s="961" t="str">
        <f t="shared" ref="AL171" si="6205">IF(AND(AL$2=4,AL71&lt;&gt;""),IFERROR(ROUND(AL138*AL71,2),""),"")</f>
        <v/>
      </c>
      <c r="AM171" s="500" t="str">
        <f t="shared" si="6144"/>
        <v/>
      </c>
      <c r="AN171" s="962"/>
      <c r="AO171" s="961" t="str">
        <f t="shared" ref="AO171" si="6206">IF(AND(AO$2=1,AO71&lt;&gt;""),IFERROR(ROUND(AR138*AO71,2),""),"")</f>
        <v/>
      </c>
      <c r="AP171" s="961" t="str">
        <f t="shared" ref="AP171" si="6207">IF(AND(AP$2=2,AP71&lt;&gt;""),IFERROR(ROUND(AR138*AP71,2),""),"")</f>
        <v/>
      </c>
      <c r="AQ171" s="961" t="str">
        <f t="shared" ref="AQ171" si="6208">IF(AND(AQ$2=3,AQ71&lt;&gt;""),IFERROR(ROUND(AR138*AQ71,2),""),"")</f>
        <v/>
      </c>
      <c r="AR171" s="961" t="str">
        <f t="shared" ref="AR171" si="6209">IF(AND(AR$2=4,AR71&lt;&gt;""),IFERROR(ROUND(AR138*AR71,2),""),"")</f>
        <v/>
      </c>
      <c r="AS171" s="500" t="str">
        <f t="shared" si="6145"/>
        <v/>
      </c>
      <c r="AT171" s="962"/>
      <c r="AU171" s="961" t="str">
        <f t="shared" ref="AU171" si="6210">IF(AND(AU$2=1,AU71&lt;&gt;""),IFERROR(ROUND(AX138*AU71,2),""),"")</f>
        <v/>
      </c>
      <c r="AV171" s="961" t="str">
        <f t="shared" ref="AV171" si="6211">IF(AND(AV$2=2,AV71&lt;&gt;""),IFERROR(ROUND(AX138*AV71,2),""),"")</f>
        <v/>
      </c>
      <c r="AW171" s="961" t="str">
        <f t="shared" ref="AW171" si="6212">IF(AND(AW$2=3,AW71&lt;&gt;""),IFERROR(ROUND(AX138*AW71,2),""),"")</f>
        <v/>
      </c>
      <c r="AX171" s="961" t="str">
        <f t="shared" ref="AX171" si="6213">IF(AND(AX$2=4,AX71&lt;&gt;""),IFERROR(ROUND(AX138*AX71,2),""),"")</f>
        <v/>
      </c>
      <c r="AY171" s="500" t="str">
        <f t="shared" si="6146"/>
        <v/>
      </c>
      <c r="AZ171" s="962"/>
      <c r="BA171" s="961" t="str">
        <f t="shared" ref="BA171" si="6214">IF(AND(BA$2=1,BA71&lt;&gt;""),IFERROR(ROUND(BD138*BA71,2),""),"")</f>
        <v/>
      </c>
      <c r="BB171" s="961" t="str">
        <f t="shared" ref="BB171" si="6215">IF(AND(BB$2=2,BB71&lt;&gt;""),IFERROR(ROUND(BD138*BB71,2),""),"")</f>
        <v/>
      </c>
      <c r="BC171" s="961" t="str">
        <f t="shared" ref="BC171" si="6216">IF(AND(BC$2=3,BC71&lt;&gt;""),IFERROR(ROUND(BD138*BC71,2),""),"")</f>
        <v/>
      </c>
      <c r="BD171" s="961" t="str">
        <f t="shared" ref="BD171" si="6217">IF(AND(BD$2=4,BD71&lt;&gt;""),IFERROR(ROUND(BD138*BD71,2),""),"")</f>
        <v/>
      </c>
      <c r="BE171" s="500" t="str">
        <f t="shared" si="6147"/>
        <v/>
      </c>
      <c r="BF171" s="962"/>
      <c r="BG171" s="961" t="str">
        <f t="shared" ref="BG171" si="6218">IF(AND(BG$2=1,BG71&lt;&gt;""),IFERROR(ROUND(BJ138*BG71,2),""),"")</f>
        <v/>
      </c>
      <c r="BH171" s="961" t="str">
        <f t="shared" ref="BH171" si="6219">IF(AND(BH$2=2,BH71&lt;&gt;""),IFERROR(ROUND(BJ138*BH71,2),""),"")</f>
        <v/>
      </c>
      <c r="BI171" s="961" t="str">
        <f t="shared" ref="BI171" si="6220">IF(AND(BI$2=3,BI71&lt;&gt;""),IFERROR(ROUND(BJ138*BI71,2),""),"")</f>
        <v/>
      </c>
      <c r="BJ171" s="961" t="str">
        <f t="shared" ref="BJ171" si="6221">IF(AND(BJ$2=4,BJ71&lt;&gt;""),IFERROR(ROUND(BJ138*BJ71,2),""),"")</f>
        <v/>
      </c>
      <c r="BK171" s="500" t="str">
        <f t="shared" si="6148"/>
        <v/>
      </c>
      <c r="BL171" s="962"/>
      <c r="BM171" s="961" t="str">
        <f t="shared" ref="BM171" si="6222">IF(AND(BM$2=1,BM71&lt;&gt;""),IFERROR(ROUND(BP138*BM71,2),""),"")</f>
        <v/>
      </c>
      <c r="BN171" s="961" t="str">
        <f t="shared" ref="BN171" si="6223">IF(AND(BN$2=2,BN71&lt;&gt;""),IFERROR(ROUND(BP138*BN71,2),""),"")</f>
        <v/>
      </c>
      <c r="BO171" s="961" t="str">
        <f t="shared" ref="BO171" si="6224">IF(AND(BO$2=3,BO71&lt;&gt;""),IFERROR(ROUND(BP138*BO71,2),""),"")</f>
        <v/>
      </c>
      <c r="BP171" s="961" t="str">
        <f t="shared" ref="BP171" si="6225">IF(AND(BP$2=4,BP71&lt;&gt;""),IFERROR(ROUND(BP138*BP71,2),""),"")</f>
        <v/>
      </c>
      <c r="BQ171" s="500" t="str">
        <f t="shared" si="6149"/>
        <v/>
      </c>
      <c r="BR171" s="962"/>
      <c r="BS171" s="961" t="str">
        <f t="shared" ref="BS171" si="6226">IF(AND(BS$2=1,BS71&lt;&gt;""),IFERROR(ROUND(BV138*BS71,2),""),"")</f>
        <v/>
      </c>
      <c r="BT171" s="961" t="str">
        <f t="shared" ref="BT171" si="6227">IF(AND(BT$2=2,BT71&lt;&gt;""),IFERROR(ROUND(BV138*BT71,2),""),"")</f>
        <v/>
      </c>
      <c r="BU171" s="961" t="str">
        <f t="shared" ref="BU171" si="6228">IF(AND(BU$2=3,BU71&lt;&gt;""),IFERROR(ROUND(BV138*BU71,2),""),"")</f>
        <v/>
      </c>
      <c r="BV171" s="961" t="str">
        <f t="shared" ref="BV171" si="6229">IF(AND(BV$2=4,BV71&lt;&gt;""),IFERROR(ROUND(BV138*BV71,2),""),"")</f>
        <v/>
      </c>
      <c r="BW171" s="500" t="str">
        <f t="shared" si="6150"/>
        <v/>
      </c>
      <c r="BX171" s="962"/>
      <c r="BY171" s="961" t="str">
        <f t="shared" ref="BY171" si="6230">IF(AND(BY$2=1,BY71&lt;&gt;""),IFERROR(ROUND(CB138*BY71,2),""),"")</f>
        <v/>
      </c>
      <c r="BZ171" s="961" t="str">
        <f t="shared" ref="BZ171" si="6231">IF(AND(BZ$2=2,BZ71&lt;&gt;""),IFERROR(ROUND(CB138*BZ71,2),""),"")</f>
        <v/>
      </c>
      <c r="CA171" s="961" t="str">
        <f t="shared" ref="CA171" si="6232">IF(AND(CA$2=3,CA71&lt;&gt;""),IFERROR(ROUND(CB138*CA71,2),""),"")</f>
        <v/>
      </c>
      <c r="CB171" s="961" t="str">
        <f t="shared" ref="CB171" si="6233">IF(AND(CB$2=4,CB71&lt;&gt;""),IFERROR(ROUND(CB138*CB71,2),""),"")</f>
        <v/>
      </c>
      <c r="CC171" s="500" t="str">
        <f t="shared" si="6151"/>
        <v/>
      </c>
      <c r="CD171" s="962"/>
      <c r="CE171" s="961" t="str">
        <f t="shared" ref="CE171" si="6234">IF(AND(CE$2=1,CE71&lt;&gt;""),IFERROR(ROUND(CH138*CE71,2),""),"")</f>
        <v/>
      </c>
      <c r="CF171" s="961" t="str">
        <f t="shared" ref="CF171" si="6235">IF(AND(CF$2=2,CF71&lt;&gt;""),IFERROR(ROUND(CH138*CF71,2),""),"")</f>
        <v/>
      </c>
      <c r="CG171" s="961" t="str">
        <f t="shared" ref="CG171" si="6236">IF(AND(CG$2=3,CG71&lt;&gt;""),IFERROR(ROUND(CH138*CG71,2),""),"")</f>
        <v/>
      </c>
      <c r="CH171" s="961" t="str">
        <f t="shared" ref="CH171" si="6237">IF(AND(CH$2=4,CH71&lt;&gt;""),IFERROR(ROUND(CH138*CH71,2),""),"")</f>
        <v/>
      </c>
      <c r="CI171" s="500" t="str">
        <f t="shared" si="6152"/>
        <v/>
      </c>
      <c r="CJ171" s="962"/>
      <c r="CK171" s="961" t="str">
        <f t="shared" ref="CK171" si="6238">IF(AND(CK$2=1,CK71&lt;&gt;""),IFERROR(ROUND(CN138*CK71,2),""),"")</f>
        <v/>
      </c>
      <c r="CL171" s="961" t="str">
        <f t="shared" ref="CL171" si="6239">IF(AND(CL$2=2,CL71&lt;&gt;""),IFERROR(ROUND(CN138*CL71,2),""),"")</f>
        <v/>
      </c>
      <c r="CM171" s="961" t="str">
        <f t="shared" ref="CM171" si="6240">IF(AND(CM$2=3,CM71&lt;&gt;""),IFERROR(ROUND(CN138*CM71,2),""),"")</f>
        <v/>
      </c>
      <c r="CN171" s="961" t="str">
        <f t="shared" ref="CN171" si="6241">IF(AND(CN$2=4,CN71&lt;&gt;""),IFERROR(ROUND(CN138*CN71,2),""),"")</f>
        <v/>
      </c>
      <c r="CO171" s="500" t="str">
        <f t="shared" si="6153"/>
        <v/>
      </c>
      <c r="CP171" s="962"/>
      <c r="CQ171" s="961" t="str">
        <f t="shared" ref="CQ171" si="6242">IF(AND(CQ$2=1,CQ71&lt;&gt;""),IFERROR(ROUND(CT138*CQ71,2),""),"")</f>
        <v/>
      </c>
      <c r="CR171" s="961" t="str">
        <f t="shared" ref="CR171" si="6243">IF(AND(CR$2=2,CR71&lt;&gt;""),IFERROR(ROUND(CT138*CR71,2),""),"")</f>
        <v/>
      </c>
      <c r="CS171" s="961" t="str">
        <f t="shared" ref="CS171" si="6244">IF(AND(CS$2=3,CS71&lt;&gt;""),IFERROR(ROUND(CT138*CS71,2),""),"")</f>
        <v/>
      </c>
      <c r="CT171" s="961" t="str">
        <f t="shared" ref="CT171" si="6245">IF(AND(CT$2=4,CT71&lt;&gt;""),IFERROR(ROUND(CT138*CT71,2),""),"")</f>
        <v/>
      </c>
      <c r="CU171" s="500" t="str">
        <f t="shared" si="6154"/>
        <v/>
      </c>
      <c r="CV171" s="962"/>
      <c r="CW171" s="961" t="str">
        <f t="shared" ref="CW171" si="6246">IF(AND(CW$2=1,CW71&lt;&gt;""),IFERROR(ROUND(CZ138*CW71,2),""),"")</f>
        <v/>
      </c>
      <c r="CX171" s="961" t="str">
        <f t="shared" ref="CX171" si="6247">IF(AND(CX$2=2,CX71&lt;&gt;""),IFERROR(ROUND(CZ138*CX71,2),""),"")</f>
        <v/>
      </c>
      <c r="CY171" s="961" t="str">
        <f t="shared" ref="CY171" si="6248">IF(AND(CY$2=3,CY71&lt;&gt;""),IFERROR(ROUND(CZ138*CY71,2),""),"")</f>
        <v/>
      </c>
      <c r="CZ171" s="961" t="str">
        <f t="shared" ref="CZ171" si="6249">IF(AND(CZ$2=4,CZ71&lt;&gt;""),IFERROR(ROUND(CZ138*CZ71,2),""),"")</f>
        <v/>
      </c>
      <c r="DA171" s="500" t="str">
        <f t="shared" si="6155"/>
        <v/>
      </c>
      <c r="DB171" s="962"/>
      <c r="DC171" s="961" t="str">
        <f t="shared" ref="DC171" si="6250">IF(AND(DC$2=1,DC71&lt;&gt;""),IFERROR(ROUND(DF138*DC71,2),""),"")</f>
        <v/>
      </c>
      <c r="DD171" s="961" t="str">
        <f t="shared" ref="DD171" si="6251">IF(AND(DD$2=2,DD71&lt;&gt;""),IFERROR(ROUND(DF138*DD71,2),""),"")</f>
        <v/>
      </c>
      <c r="DE171" s="961" t="str">
        <f t="shared" ref="DE171" si="6252">IF(AND(DE$2=3,DE71&lt;&gt;""),IFERROR(ROUND(DF138*DE71,2),""),"")</f>
        <v/>
      </c>
      <c r="DF171" s="961" t="str">
        <f t="shared" ref="DF171" si="6253">IF(AND(DF$2=4,DF71&lt;&gt;""),IFERROR(ROUND(DF138*DF71,2),""),"")</f>
        <v/>
      </c>
      <c r="DG171" s="500" t="str">
        <f t="shared" si="6156"/>
        <v/>
      </c>
      <c r="DH171" s="962"/>
      <c r="DI171" s="961" t="str">
        <f t="shared" ref="DI171" si="6254">IF(AND(DI$2=1,DI71&lt;&gt;""),IFERROR(ROUND(DL138*DI71,2),""),"")</f>
        <v/>
      </c>
      <c r="DJ171" s="961" t="str">
        <f t="shared" ref="DJ171" si="6255">IF(AND(DJ$2=2,DJ71&lt;&gt;""),IFERROR(ROUND(DL138*DJ71,2),""),"")</f>
        <v/>
      </c>
      <c r="DK171" s="961" t="str">
        <f t="shared" ref="DK171" si="6256">IF(AND(DK$2=3,DK71&lt;&gt;""),IFERROR(ROUND(DL138*DK71,2),""),"")</f>
        <v/>
      </c>
      <c r="DL171" s="961" t="str">
        <f t="shared" ref="DL171" si="6257">IF(AND(DL$2=4,DL71&lt;&gt;""),IFERROR(ROUND(DL138*DL71,2),""),"")</f>
        <v/>
      </c>
      <c r="DM171" s="500" t="str">
        <f t="shared" si="6157"/>
        <v/>
      </c>
      <c r="DN171" s="962"/>
      <c r="DO171" s="961" t="str">
        <f t="shared" ref="DO171" si="6258">IF(AND(DO$2=1,DO71&lt;&gt;""),IFERROR(ROUND(DR138*DO71,2),""),"")</f>
        <v/>
      </c>
      <c r="DP171" s="961" t="str">
        <f t="shared" ref="DP171" si="6259">IF(AND(DP$2=2,DP71&lt;&gt;""),IFERROR(ROUND(DR138*DP71,2),""),"")</f>
        <v/>
      </c>
      <c r="DQ171" s="961" t="str">
        <f t="shared" ref="DQ171" si="6260">IF(AND(DQ$2=3,DQ71&lt;&gt;""),IFERROR(ROUND(DR138*DQ71,2),""),"")</f>
        <v/>
      </c>
      <c r="DR171" s="961" t="str">
        <f t="shared" ref="DR171" si="6261">IF(AND(DR$2=4,DR71&lt;&gt;""),IFERROR(ROUND(DR138*DR71,2),""),"")</f>
        <v/>
      </c>
      <c r="DS171" s="500" t="str">
        <f t="shared" si="6158"/>
        <v/>
      </c>
      <c r="DT171" s="962"/>
      <c r="DU171" s="961" t="str">
        <f t="shared" ref="DU171" si="6262">IF(AND(DU$2=1,DU71&lt;&gt;""),IFERROR(ROUND(DX138*DU71,2),""),"")</f>
        <v/>
      </c>
      <c r="DV171" s="961" t="str">
        <f t="shared" ref="DV171" si="6263">IF(AND(DV$2=2,DV71&lt;&gt;""),IFERROR(ROUND(DX138*DV71,2),""),"")</f>
        <v/>
      </c>
      <c r="DW171" s="961" t="str">
        <f t="shared" ref="DW171" si="6264">IF(AND(DW$2=3,DW71&lt;&gt;""),IFERROR(ROUND(DX138*DW71,2),""),"")</f>
        <v/>
      </c>
      <c r="DX171" s="961" t="str">
        <f t="shared" ref="DX171" si="6265">IF(AND(DX$2=4,DX71&lt;&gt;""),IFERROR(ROUND(DX138*DX71,2),""),"")</f>
        <v/>
      </c>
      <c r="DY171" s="500" t="str">
        <f t="shared" si="6159"/>
        <v/>
      </c>
      <c r="DZ171" s="962"/>
      <c r="EA171" s="961" t="str">
        <f t="shared" ref="EA171" si="6266">IF(AND(EA$2=1,EA71&lt;&gt;""),IFERROR(ROUND(ED138*EA71,2),""),"")</f>
        <v/>
      </c>
      <c r="EB171" s="961" t="str">
        <f t="shared" ref="EB171" si="6267">IF(AND(EB$2=2,EB71&lt;&gt;""),IFERROR(ROUND(ED138*EB71,2),""),"")</f>
        <v/>
      </c>
      <c r="EC171" s="961" t="str">
        <f t="shared" ref="EC171" si="6268">IF(AND(EC$2=3,EC71&lt;&gt;""),IFERROR(ROUND(ED138*EC71,2),""),"")</f>
        <v/>
      </c>
      <c r="ED171" s="961" t="str">
        <f t="shared" ref="ED171" si="6269">IF(AND(ED$2=4,ED71&lt;&gt;""),IFERROR(ROUND(ED138*ED71,2),""),"")</f>
        <v/>
      </c>
      <c r="EE171" s="500" t="str">
        <f t="shared" si="6160"/>
        <v/>
      </c>
      <c r="EF171" s="962"/>
      <c r="EG171" s="963" t="str">
        <f t="shared" ref="EG171" si="6270">IF(AND(EG$2=1,EG71&lt;&gt;""),IFERROR(ROUND(EJ138*EG71,2),""),"")</f>
        <v/>
      </c>
      <c r="EH171" s="963" t="str">
        <f t="shared" ref="EH171" si="6271">IF(AND(EH$2=2,EH71&lt;&gt;""),IFERROR(ROUND(EJ138*EH71,2),""),"")</f>
        <v/>
      </c>
      <c r="EI171" s="963" t="str">
        <f t="shared" ref="EI171" si="6272">IF(AND(EI$2=3,EI71&lt;&gt;""),IFERROR(ROUND(EJ138*EI71,2),""),"")</f>
        <v/>
      </c>
      <c r="EJ171" s="963" t="str">
        <f t="shared" ref="EJ171" si="6273">IF(AND(EJ$2=4,EJ71&lt;&gt;""),IFERROR(ROUND(EJ138*EJ71,2),""),"")</f>
        <v/>
      </c>
      <c r="EK171" s="502" t="str">
        <f t="shared" si="6161"/>
        <v/>
      </c>
      <c r="EL171" s="962"/>
      <c r="EM171" s="963" t="str">
        <f t="shared" ref="EM171" si="6274">IF(AND(EM$2=1,EM71&lt;&gt;""),IFERROR(ROUND(EP138*EM71,2),""),"")</f>
        <v/>
      </c>
      <c r="EN171" s="963" t="str">
        <f t="shared" ref="EN171" si="6275">IF(AND(EN$2=2,EN71&lt;&gt;""),IFERROR(ROUND(EP138*EN71,2),""),"")</f>
        <v/>
      </c>
      <c r="EO171" s="963" t="str">
        <f t="shared" ref="EO171" si="6276">IF(AND(EO$2=3,EO71&lt;&gt;""),IFERROR(ROUND(EP138*EO71,2),""),"")</f>
        <v/>
      </c>
      <c r="EP171" s="963" t="str">
        <f t="shared" ref="EP171" si="6277">IF(AND(EP$2=4,EP71&lt;&gt;""),IFERROR(ROUND(EP138*EP71,2),""),"")</f>
        <v/>
      </c>
      <c r="EQ171" s="502" t="str">
        <f t="shared" si="6162"/>
        <v/>
      </c>
      <c r="ER171" s="962"/>
      <c r="ES171" s="963" t="str">
        <f t="shared" ref="ES171" si="6278">IF(AND(ES$2=1,ES71&lt;&gt;""),IFERROR(ROUND(EV138*ES71,2),""),"")</f>
        <v/>
      </c>
      <c r="ET171" s="963" t="str">
        <f t="shared" ref="ET171" si="6279">IF(AND(ET$2=2,ET71&lt;&gt;""),IFERROR(ROUND(EV138*ET71,2),""),"")</f>
        <v/>
      </c>
      <c r="EU171" s="963" t="str">
        <f t="shared" ref="EU171" si="6280">IF(AND(EU$2=3,EU71&lt;&gt;""),IFERROR(ROUND(EV138*EU71,2),""),"")</f>
        <v/>
      </c>
      <c r="EV171" s="963" t="str">
        <f t="shared" ref="EV171" si="6281">IF(AND(EV$2=4,EV71&lt;&gt;""),IFERROR(ROUND(EV138*EV71,2),""),"")</f>
        <v/>
      </c>
      <c r="EW171" s="502" t="str">
        <f t="shared" si="6163"/>
        <v/>
      </c>
      <c r="EX171" s="962"/>
      <c r="EY171" s="963" t="str">
        <f t="shared" ref="EY171" si="6282">IF(AND(EY$2=1,EY71&lt;&gt;""),IFERROR(ROUND(FB138*EY71,2),""),"")</f>
        <v/>
      </c>
      <c r="EZ171" s="963" t="str">
        <f t="shared" ref="EZ171" si="6283">IF(AND(EZ$2=2,EZ71&lt;&gt;""),IFERROR(ROUND(FB138*EZ71,2),""),"")</f>
        <v/>
      </c>
      <c r="FA171" s="963" t="str">
        <f t="shared" ref="FA171" si="6284">IF(AND(FA$2=3,FA71&lt;&gt;""),IFERROR(ROUND(FB138*FA71,2),""),"")</f>
        <v/>
      </c>
      <c r="FB171" s="963" t="str">
        <f t="shared" ref="FB171" si="6285">IF(AND(FB$2=4,FB71&lt;&gt;""),IFERROR(ROUND(FB138*FB71,2),""),"")</f>
        <v/>
      </c>
      <c r="FC171" s="502" t="str">
        <f t="shared" si="6164"/>
        <v/>
      </c>
      <c r="FD171" s="962"/>
      <c r="FE171" s="963" t="str">
        <f t="shared" ref="FE171" si="6286">IF(AND(FE$2=1,FE71&lt;&gt;""),IFERROR(ROUND(FH138*FE71,2),""),"")</f>
        <v/>
      </c>
      <c r="FF171" s="963" t="str">
        <f t="shared" ref="FF171" si="6287">IF(AND(FF$2=2,FF71&lt;&gt;""),IFERROR(ROUND(FH138*FF71,2),""),"")</f>
        <v/>
      </c>
      <c r="FG171" s="963" t="str">
        <f t="shared" ref="FG171" si="6288">IF(AND(FG$2=3,FG71&lt;&gt;""),IFERROR(ROUND(FH138*FG71,2),""),"")</f>
        <v/>
      </c>
      <c r="FH171" s="963" t="str">
        <f t="shared" ref="FH171" si="6289">IF(AND(FH$2=4,FH71&lt;&gt;""),IFERROR(ROUND(FH138*FH71,2),""),"")</f>
        <v/>
      </c>
      <c r="FI171" s="502" t="str">
        <f t="shared" si="6165"/>
        <v/>
      </c>
      <c r="FJ171" s="962"/>
      <c r="FK171" s="963" t="str">
        <f t="shared" ref="FK171" si="6290">IF(AND(FK$2=1,FK71&lt;&gt;""),IFERROR(ROUND(FN138*FK71,2),""),"")</f>
        <v/>
      </c>
      <c r="FL171" s="963" t="str">
        <f t="shared" ref="FL171" si="6291">IF(AND(FL$2=2,FL71&lt;&gt;""),IFERROR(ROUND(FN138*FL71,2),""),"")</f>
        <v/>
      </c>
      <c r="FM171" s="963" t="str">
        <f t="shared" ref="FM171" si="6292">IF(AND(FM$2=3,FM71&lt;&gt;""),IFERROR(ROUND(FN138*FM71,2),""),"")</f>
        <v/>
      </c>
      <c r="FN171" s="963" t="str">
        <f t="shared" ref="FN171" si="6293">IF(AND(FN$2=4,FN71&lt;&gt;""),IFERROR(ROUND(FN138*FN71,2),""),"")</f>
        <v/>
      </c>
      <c r="FO171" s="502" t="str">
        <f t="shared" si="6166"/>
        <v/>
      </c>
      <c r="FP171" s="962"/>
      <c r="FQ171" s="963" t="str">
        <f t="shared" ref="FQ171" si="6294">IF(AND(FQ$2=1,FQ71&lt;&gt;""),IFERROR(ROUND(FT138*FQ71,2),""),"")</f>
        <v/>
      </c>
      <c r="FR171" s="963" t="str">
        <f t="shared" ref="FR171" si="6295">IF(AND(FR$2=2,FR71&lt;&gt;""),IFERROR(ROUND(FT138*FR71,2),""),"")</f>
        <v/>
      </c>
      <c r="FS171" s="963" t="str">
        <f t="shared" ref="FS171" si="6296">IF(AND(FS$2=3,FS71&lt;&gt;""),IFERROR(ROUND(FT138*FS71,2),""),"")</f>
        <v/>
      </c>
      <c r="FT171" s="963" t="str">
        <f t="shared" ref="FT171" si="6297">IF(AND(FT$2=4,FT71&lt;&gt;""),IFERROR(ROUND(FT138*FT71,2),""),"")</f>
        <v/>
      </c>
      <c r="FU171" s="502" t="str">
        <f t="shared" si="6167"/>
        <v/>
      </c>
      <c r="FV171" s="962"/>
      <c r="FW171" s="963" t="str">
        <f t="shared" ref="FW171" si="6298">IF(AND(FW$2=1,FW71&lt;&gt;""),IFERROR(ROUND(FZ138*FW71,2),""),"")</f>
        <v/>
      </c>
      <c r="FX171" s="963" t="str">
        <f t="shared" ref="FX171" si="6299">IF(AND(FX$2=2,FX71&lt;&gt;""),IFERROR(ROUND(FZ138*FX71,2),""),"")</f>
        <v/>
      </c>
      <c r="FY171" s="963" t="str">
        <f t="shared" ref="FY171" si="6300">IF(AND(FY$2=3,FY71&lt;&gt;""),IFERROR(ROUND(FZ138*FY71,2),""),"")</f>
        <v/>
      </c>
      <c r="FZ171" s="963" t="str">
        <f t="shared" ref="FZ171" si="6301">IF(AND(FZ$2=4,FZ71&lt;&gt;""),IFERROR(ROUND(FZ138*FZ71,2),""),"")</f>
        <v/>
      </c>
      <c r="GA171" s="502" t="str">
        <f t="shared" si="6168"/>
        <v/>
      </c>
      <c r="GB171" s="962"/>
      <c r="GC171" s="963" t="str">
        <f t="shared" ref="GC171" si="6302">IF(AND(GC$2=1,GC71&lt;&gt;""),IFERROR(ROUND(GF138*GC71,2),""),"")</f>
        <v/>
      </c>
      <c r="GD171" s="963" t="str">
        <f t="shared" ref="GD171" si="6303">IF(AND(GD$2=2,GD71&lt;&gt;""),IFERROR(ROUND(GF138*GD71,2),""),"")</f>
        <v/>
      </c>
      <c r="GE171" s="963" t="str">
        <f t="shared" ref="GE171" si="6304">IF(AND(GE$2=3,GE71&lt;&gt;""),IFERROR(ROUND(GF138*GE71,2),""),"")</f>
        <v/>
      </c>
      <c r="GF171" s="963" t="str">
        <f t="shared" ref="GF171" si="6305">IF(AND(GF$2=4,GF71&lt;&gt;""),IFERROR(ROUND(GF138*GF71,2),""),"")</f>
        <v/>
      </c>
      <c r="GG171" s="502" t="str">
        <f t="shared" si="6169"/>
        <v/>
      </c>
      <c r="GH171" s="962"/>
      <c r="GI171" s="963" t="str">
        <f t="shared" ref="GI171" si="6306">IF(AND(GI$2=1,GI71&lt;&gt;""),IFERROR(ROUND(GL138*GI71,2),""),"")</f>
        <v/>
      </c>
      <c r="GJ171" s="963" t="str">
        <f t="shared" ref="GJ171" si="6307">IF(AND(GJ$2=2,GJ71&lt;&gt;""),IFERROR(ROUND(GL138*GJ71,2),""),"")</f>
        <v/>
      </c>
      <c r="GK171" s="963" t="str">
        <f t="shared" ref="GK171" si="6308">IF(AND(GK$2=3,GK71&lt;&gt;""),IFERROR(ROUND(GL138*GK71,2),""),"")</f>
        <v/>
      </c>
      <c r="GL171" s="963" t="str">
        <f t="shared" ref="GL171" si="6309">IF(AND(GL$2=4,GL71&lt;&gt;""),IFERROR(ROUND(GL138*GL71,2),""),"")</f>
        <v/>
      </c>
      <c r="GM171" s="502" t="str">
        <f t="shared" si="6170"/>
        <v/>
      </c>
      <c r="GN171" s="962"/>
      <c r="GO171" s="963" t="str">
        <f t="shared" ref="GO171" si="6310">IF(AND(GO$2=1,GO71&lt;&gt;""),IFERROR(ROUND(GR138*GO71,2),""),"")</f>
        <v/>
      </c>
      <c r="GP171" s="963" t="str">
        <f t="shared" ref="GP171" si="6311">IF(AND(GP$2=2,GP71&lt;&gt;""),IFERROR(ROUND(GR138*GP71,2),""),"")</f>
        <v/>
      </c>
      <c r="GQ171" s="963" t="str">
        <f t="shared" ref="GQ171" si="6312">IF(AND(GQ$2=3,GQ71&lt;&gt;""),IFERROR(ROUND(GR138*GQ71,2),""),"")</f>
        <v/>
      </c>
      <c r="GR171" s="963" t="str">
        <f t="shared" ref="GR171" si="6313">IF(AND(GR$2=4,GR71&lt;&gt;""),IFERROR(ROUND(GR138*GR71,2),""),"")</f>
        <v/>
      </c>
      <c r="GS171" s="502" t="str">
        <f t="shared" si="6171"/>
        <v/>
      </c>
      <c r="GT171" s="962"/>
      <c r="GU171" s="963" t="str">
        <f t="shared" ref="GU171" si="6314">IF(AND(GU$2=1,GU71&lt;&gt;""),IFERROR(ROUND(GX138*GU71,2),""),"")</f>
        <v/>
      </c>
      <c r="GV171" s="963" t="str">
        <f t="shared" ref="GV171" si="6315">IF(AND(GV$2=2,GV71&lt;&gt;""),IFERROR(ROUND(GX138*GV71,2),""),"")</f>
        <v/>
      </c>
      <c r="GW171" s="963" t="str">
        <f t="shared" ref="GW171" si="6316">IF(AND(GW$2=3,GW71&lt;&gt;""),IFERROR(ROUND(GX138*GW71,2),""),"")</f>
        <v/>
      </c>
      <c r="GX171" s="963" t="str">
        <f t="shared" ref="GX171" si="6317">IF(AND(GX$2=4,GX71&lt;&gt;""),IFERROR(ROUND(GX138*GX71,2),""),"")</f>
        <v/>
      </c>
      <c r="GY171" s="502" t="str">
        <f t="shared" si="6172"/>
        <v/>
      </c>
      <c r="GZ171" s="962"/>
      <c r="HA171" s="963" t="str">
        <f t="shared" ref="HA171" si="6318">IF(AND(HA$2=1,HA71&lt;&gt;""),IFERROR(ROUND(HD138*HA71,2),""),"")</f>
        <v/>
      </c>
      <c r="HB171" s="963" t="str">
        <f t="shared" ref="HB171" si="6319">IF(AND(HB$2=2,HB71&lt;&gt;""),IFERROR(ROUND(HD138*HB71,2),""),"")</f>
        <v/>
      </c>
      <c r="HC171" s="963" t="str">
        <f t="shared" ref="HC171" si="6320">IF(AND(HC$2=3,HC71&lt;&gt;""),IFERROR(ROUND(HD138*HC71,2),""),"")</f>
        <v/>
      </c>
      <c r="HD171" s="963" t="str">
        <f t="shared" ref="HD171" si="6321">IF(AND(HD$2=4,HD71&lt;&gt;""),IFERROR(ROUND(HD138*HD71,2),""),"")</f>
        <v/>
      </c>
      <c r="HE171" s="502" t="str">
        <f t="shared" si="6173"/>
        <v/>
      </c>
      <c r="HF171" s="962"/>
      <c r="HG171" s="963" t="str">
        <f t="shared" ref="HG171" si="6322">IF(AND(HG$2=1,HG71&lt;&gt;""),IFERROR(ROUND(HJ138*HG71,2),""),"")</f>
        <v/>
      </c>
      <c r="HH171" s="963" t="str">
        <f t="shared" ref="HH171" si="6323">IF(AND(HH$2=2,HH71&lt;&gt;""),IFERROR(ROUND(HJ138*HH71,2),""),"")</f>
        <v/>
      </c>
      <c r="HI171" s="963" t="str">
        <f t="shared" ref="HI171" si="6324">IF(AND(HI$2=3,HI71&lt;&gt;""),IFERROR(ROUND(HJ138*HI71,2),""),"")</f>
        <v/>
      </c>
      <c r="HJ171" s="963" t="str">
        <f t="shared" ref="HJ171" si="6325">IF(AND(HJ$2=4,HJ71&lt;&gt;""),IFERROR(ROUND(HJ138*HJ71,2),""),"")</f>
        <v/>
      </c>
      <c r="HK171" s="502" t="str">
        <f t="shared" si="6174"/>
        <v/>
      </c>
      <c r="HL171" s="962"/>
      <c r="HM171" s="963" t="str">
        <f t="shared" ref="HM171" si="6326">IF(AND(HM$2=1,HM71&lt;&gt;""),IFERROR(ROUND(HP138*HM71,2),""),"")</f>
        <v/>
      </c>
      <c r="HN171" s="963" t="str">
        <f t="shared" ref="HN171" si="6327">IF(AND(HN$2=2,HN71&lt;&gt;""),IFERROR(ROUND(HP138*HN71,2),""),"")</f>
        <v/>
      </c>
      <c r="HO171" s="963" t="str">
        <f t="shared" ref="HO171" si="6328">IF(AND(HO$2=3,HO71&lt;&gt;""),IFERROR(ROUND(HP138*HO71,2),""),"")</f>
        <v/>
      </c>
      <c r="HP171" s="963" t="str">
        <f t="shared" ref="HP171" si="6329">IF(AND(HP$2=4,HP71&lt;&gt;""),IFERROR(ROUND(HP138*HP71,2),""),"")</f>
        <v/>
      </c>
      <c r="HQ171" s="502" t="str">
        <f t="shared" si="6175"/>
        <v/>
      </c>
      <c r="HR171" s="962"/>
      <c r="HS171" s="963" t="str">
        <f t="shared" ref="HS171" si="6330">IF(AND(HS$2=1,HS71&lt;&gt;""),IFERROR(ROUND(HV138*HS71,2),""),"")</f>
        <v/>
      </c>
      <c r="HT171" s="963" t="str">
        <f t="shared" ref="HT171" si="6331">IF(AND(HT$2=2,HT71&lt;&gt;""),IFERROR(ROUND(HV138*HT71,2),""),"")</f>
        <v/>
      </c>
      <c r="HU171" s="963" t="str">
        <f t="shared" ref="HU171" si="6332">IF(AND(HU$2=3,HU71&lt;&gt;""),IFERROR(ROUND(HV138*HU71,2),""),"")</f>
        <v/>
      </c>
      <c r="HV171" s="963" t="str">
        <f t="shared" ref="HV171" si="6333">IF(AND(HV$2=4,HV71&lt;&gt;""),IFERROR(ROUND(HV138*HV71,2),""),"")</f>
        <v/>
      </c>
      <c r="HW171" s="502" t="str">
        <f t="shared" si="6176"/>
        <v/>
      </c>
      <c r="HX171" s="962"/>
      <c r="HY171" s="963" t="str">
        <f t="shared" ref="HY171" si="6334">IF(AND(HY$2=1,HY71&lt;&gt;""),IFERROR(ROUND(IB138*HY71,2),""),"")</f>
        <v/>
      </c>
      <c r="HZ171" s="963" t="str">
        <f t="shared" ref="HZ171" si="6335">IF(AND(HZ$2=2,HZ71&lt;&gt;""),IFERROR(ROUND(IB138*HZ71,2),""),"")</f>
        <v/>
      </c>
      <c r="IA171" s="963" t="str">
        <f t="shared" ref="IA171" si="6336">IF(AND(IA$2=3,IA71&lt;&gt;""),IFERROR(ROUND(IB138*IA71,2),""),"")</f>
        <v/>
      </c>
      <c r="IB171" s="963" t="str">
        <f t="shared" ref="IB171" si="6337">IF(AND(IB$2=4,IB71&lt;&gt;""),IFERROR(ROUND(IB138*IB71,2),""),"")</f>
        <v/>
      </c>
      <c r="IC171" s="502" t="str">
        <f t="shared" si="6177"/>
        <v/>
      </c>
      <c r="ID171" s="962"/>
      <c r="IE171" s="963" t="str">
        <f t="shared" ref="IE171" si="6338">IF(AND(IE$2=1,IE71&lt;&gt;""),IFERROR(ROUND(IH138*IE71,2),""),"")</f>
        <v/>
      </c>
      <c r="IF171" s="963" t="str">
        <f t="shared" ref="IF171" si="6339">IF(AND(IF$2=2,IF71&lt;&gt;""),IFERROR(ROUND(IH138*IF71,2),""),"")</f>
        <v/>
      </c>
      <c r="IG171" s="963" t="str">
        <f t="shared" ref="IG171" si="6340">IF(AND(IG$2=3,IG71&lt;&gt;""),IFERROR(ROUND(IH138*IG71,2),""),"")</f>
        <v/>
      </c>
      <c r="IH171" s="963" t="str">
        <f t="shared" ref="IH171" si="6341">IF(AND(IH$2=4,IH71&lt;&gt;""),IFERROR(ROUND(IH138*IH71,2),""),"")</f>
        <v/>
      </c>
      <c r="II171" s="502" t="str">
        <f t="shared" si="6178"/>
        <v/>
      </c>
      <c r="IJ171" s="962"/>
      <c r="IK171" s="963" t="str">
        <f t="shared" ref="IK171" si="6342">IF(AND(IK$2=1,IK71&lt;&gt;""),IFERROR(ROUND(IN138*IK71,2),""),"")</f>
        <v/>
      </c>
      <c r="IL171" s="963" t="str">
        <f t="shared" ref="IL171" si="6343">IF(AND(IL$2=2,IL71&lt;&gt;""),IFERROR(ROUND(IN138*IL71,2),""),"")</f>
        <v/>
      </c>
      <c r="IM171" s="963" t="str">
        <f t="shared" ref="IM171" si="6344">IF(AND(IM$2=3,IM71&lt;&gt;""),IFERROR(ROUND(IN138*IM71,2),""),"")</f>
        <v/>
      </c>
      <c r="IN171" s="963" t="str">
        <f t="shared" ref="IN171" si="6345">IF(AND(IN$2=4,IN71&lt;&gt;""),IFERROR(ROUND(IN138*IN71,2),""),"")</f>
        <v/>
      </c>
      <c r="IO171" s="502" t="str">
        <f t="shared" si="6179"/>
        <v/>
      </c>
      <c r="IP171" s="962"/>
      <c r="IQ171" s="963" t="str">
        <f t="shared" ref="IQ171" si="6346">IF(AND(IQ$2=1,IQ71&lt;&gt;""),IFERROR(ROUND(IT138*IQ71,2),""),"")</f>
        <v/>
      </c>
      <c r="IR171" s="963" t="str">
        <f t="shared" ref="IR171" si="6347">IF(AND(IR$2=2,IR71&lt;&gt;""),IFERROR(ROUND(IT138*IR71,2),""),"")</f>
        <v/>
      </c>
      <c r="IS171" s="963" t="str">
        <f t="shared" ref="IS171" si="6348">IF(AND(IS$2=3,IS71&lt;&gt;""),IFERROR(ROUND(IT138*IS71,2),""),"")</f>
        <v/>
      </c>
      <c r="IT171" s="963" t="str">
        <f t="shared" ref="IT171" si="6349">IF(AND(IT$2=4,IT71&lt;&gt;""),IFERROR(ROUND(IT138*IT71,2),""),"")</f>
        <v/>
      </c>
      <c r="IU171" s="502" t="str">
        <f t="shared" si="6180"/>
        <v/>
      </c>
      <c r="IV171" s="964"/>
      <c r="IW171" s="963" t="str">
        <f t="shared" ref="IW171" si="6350">IF(AND(IW$2=1,IW71&lt;&gt;""),IFERROR(ROUND(IZ138*IW71,2),""),"")</f>
        <v/>
      </c>
      <c r="IX171" s="963" t="str">
        <f t="shared" ref="IX171" si="6351">IF(AND(IX$2=2,IX71&lt;&gt;""),IFERROR(ROUND(IZ138*IX71,2),""),"")</f>
        <v/>
      </c>
      <c r="IY171" s="963" t="str">
        <f t="shared" ref="IY171" si="6352">IF(AND(IY$2=3,IY71&lt;&gt;""),IFERROR(ROUND(IZ138*IY71,2),""),"")</f>
        <v/>
      </c>
      <c r="IZ171" s="963" t="str">
        <f t="shared" ref="IZ171" si="6353">IF(AND(IZ$2=4,IZ71&lt;&gt;""),IFERROR(ROUND(IZ138*IZ71,2),""),"")</f>
        <v/>
      </c>
      <c r="JA171" s="502" t="str">
        <f t="shared" si="6181"/>
        <v/>
      </c>
      <c r="JB171" s="964"/>
      <c r="JC171" s="963" t="str">
        <f t="shared" ref="JC171" si="6354">IF(AND(JC$2=1,JC71&lt;&gt;""),IFERROR(ROUND(JF138*JC71,2),""),"")</f>
        <v/>
      </c>
      <c r="JD171" s="963" t="str">
        <f t="shared" ref="JD171" si="6355">IF(AND(JD$2=2,JD71&lt;&gt;""),IFERROR(ROUND(JF138*JD71,2),""),"")</f>
        <v/>
      </c>
      <c r="JE171" s="963" t="str">
        <f t="shared" ref="JE171" si="6356">IF(AND(JE$2=3,JE71&lt;&gt;""),IFERROR(ROUND(JF138*JE71,2),""),"")</f>
        <v/>
      </c>
      <c r="JF171" s="963" t="str">
        <f t="shared" ref="JF171" si="6357">IF(AND(JF$2=4,JF71&lt;&gt;""),IFERROR(ROUND(JF138*JF71,2),""),"")</f>
        <v/>
      </c>
      <c r="JG171" s="502" t="str">
        <f t="shared" si="6182"/>
        <v/>
      </c>
      <c r="JH171" s="964"/>
      <c r="JI171" s="963" t="str">
        <f t="shared" ref="JI171" si="6358">IF(AND(JI$2=1,JI71&lt;&gt;""),IFERROR(ROUND(JL138*JI71,2),""),"")</f>
        <v/>
      </c>
      <c r="JJ171" s="963" t="str">
        <f t="shared" ref="JJ171" si="6359">IF(AND(JJ$2=2,JJ71&lt;&gt;""),IFERROR(ROUND(JL138*JJ71,2),""),"")</f>
        <v/>
      </c>
      <c r="JK171" s="963" t="str">
        <f t="shared" ref="JK171" si="6360">IF(AND(JK$2=3,JK71&lt;&gt;""),IFERROR(ROUND(JL138*JK71,2),""),"")</f>
        <v/>
      </c>
      <c r="JL171" s="963" t="str">
        <f t="shared" ref="JL171" si="6361">IF(AND(JL$2=4,JL71&lt;&gt;""),IFERROR(ROUND(JL138*JL71,2),""),"")</f>
        <v/>
      </c>
      <c r="JM171" s="502" t="str">
        <f t="shared" si="6183"/>
        <v/>
      </c>
      <c r="JN171" s="963"/>
      <c r="JO171" s="963" t="str">
        <f t="shared" ref="JO171" si="6362">IF(AND(JO$2=1,JO71&lt;&gt;""),IFERROR(ROUND(JR138*JO71,2),""),"")</f>
        <v/>
      </c>
      <c r="JP171" s="963" t="str">
        <f t="shared" ref="JP171" si="6363">IF(AND(JP$2=2,JP71&lt;&gt;""),IFERROR(ROUND(JR138*JP71,2),""),"")</f>
        <v/>
      </c>
      <c r="JQ171" s="963" t="str">
        <f t="shared" ref="JQ171" si="6364">IF(AND(JQ$2=3,JQ71&lt;&gt;""),IFERROR(ROUND(JR138*JQ71,2),""),"")</f>
        <v/>
      </c>
      <c r="JR171" s="963" t="str">
        <f t="shared" ref="JR171" si="6365">IF(AND(JR$2=4,JR71&lt;&gt;""),IFERROR(ROUND(JR138*JR71,2),""),"")</f>
        <v/>
      </c>
      <c r="JS171" s="502" t="str">
        <f t="shared" si="6184"/>
        <v/>
      </c>
      <c r="JT171" s="963"/>
      <c r="JU171" s="963" t="str">
        <f t="shared" ref="JU171" si="6366">IF(AND(JU$2=1,JU71&lt;&gt;""),IFERROR(ROUND(JX138*JU71,2),""),"")</f>
        <v/>
      </c>
      <c r="JV171" s="963" t="str">
        <f t="shared" ref="JV171" si="6367">IF(AND(JV$2=2,JV71&lt;&gt;""),IFERROR(ROUND(JX138*JV71,2),""),"")</f>
        <v/>
      </c>
      <c r="JW171" s="963" t="str">
        <f t="shared" ref="JW171" si="6368">IF(AND(JW$2=3,JW71&lt;&gt;""),IFERROR(ROUND(JX138*JW71,2),""),"")</f>
        <v/>
      </c>
      <c r="JX171" s="963" t="str">
        <f t="shared" ref="JX171" si="6369">IF(AND(JX$2=4,JX71&lt;&gt;""),IFERROR(ROUND(JX138*JX71,2),""),"")</f>
        <v/>
      </c>
      <c r="JY171" s="502" t="str">
        <f t="shared" si="6185"/>
        <v/>
      </c>
      <c r="JZ171" s="963"/>
      <c r="KA171" s="963" t="str">
        <f t="shared" ref="KA171" si="6370">IF(AND(KA$2=1,KA71&lt;&gt;""),IFERROR(ROUND(KD138*KA71,2),""),"")</f>
        <v/>
      </c>
      <c r="KB171" s="963" t="str">
        <f t="shared" ref="KB171" si="6371">IF(AND(KB$2=2,KB71&lt;&gt;""),IFERROR(ROUND(KD138*KB71,2),""),"")</f>
        <v/>
      </c>
      <c r="KC171" s="963" t="str">
        <f t="shared" ref="KC171" si="6372">IF(AND(KC$2=3,KC71&lt;&gt;""),IFERROR(ROUND(KD138*KC71,2),""),"")</f>
        <v/>
      </c>
      <c r="KD171" s="963" t="str">
        <f t="shared" ref="KD171" si="6373">IF(AND(KD$2=4,KD71&lt;&gt;""),IFERROR(ROUND(KD138*KD71,2),""),"")</f>
        <v/>
      </c>
      <c r="KE171" s="502" t="str">
        <f t="shared" si="6186"/>
        <v/>
      </c>
      <c r="KF171" s="963"/>
      <c r="KG171" s="963" t="str">
        <f t="shared" ref="KG171" si="6374">IF(AND(KG$2=1,KG71&lt;&gt;""),IFERROR(ROUND(KJ138*KG71,2),""),"")</f>
        <v/>
      </c>
      <c r="KH171" s="963" t="str">
        <f t="shared" ref="KH171" si="6375">IF(AND(KH$2=2,KH71&lt;&gt;""),IFERROR(ROUND(KJ138*KH71,2),""),"")</f>
        <v/>
      </c>
      <c r="KI171" s="963" t="str">
        <f t="shared" ref="KI171" si="6376">IF(AND(KI$2=3,KI71&lt;&gt;""),IFERROR(ROUND(KJ138*KI71,2),""),"")</f>
        <v/>
      </c>
      <c r="KJ171" s="963" t="str">
        <f t="shared" ref="KJ171" si="6377">IF(AND(KJ$2=4,KJ71&lt;&gt;""),IFERROR(ROUND(KJ138*KJ71,2),""),"")</f>
        <v/>
      </c>
      <c r="KK171" s="502" t="str">
        <f t="shared" si="6187"/>
        <v/>
      </c>
      <c r="KL171" s="963"/>
      <c r="KM171" s="963" t="str">
        <f t="shared" ref="KM171" si="6378">IF(AND(KM$2=1,KM71&lt;&gt;""),IFERROR(ROUND(KP138*KM71,2),""),"")</f>
        <v/>
      </c>
      <c r="KN171" s="963" t="str">
        <f t="shared" ref="KN171" si="6379">IF(AND(KN$2=2,KN71&lt;&gt;""),IFERROR(ROUND(KP138*KN71,2),""),"")</f>
        <v/>
      </c>
      <c r="KO171" s="963" t="str">
        <f t="shared" ref="KO171" si="6380">IF(AND(KO$2=3,KO71&lt;&gt;""),IFERROR(ROUND(KP138*KO71,2),""),"")</f>
        <v/>
      </c>
      <c r="KP171" s="963" t="str">
        <f t="shared" ref="KP171" si="6381">IF(AND(KP$2=4,KP71&lt;&gt;""),IFERROR(ROUND(KP138*KP71,2),""),"")</f>
        <v/>
      </c>
      <c r="KQ171" s="502" t="str">
        <f t="shared" si="6188"/>
        <v/>
      </c>
      <c r="KR171" s="963"/>
      <c r="KS171" s="963" t="str">
        <f t="shared" ref="KS171" si="6382">IF(AND(KS$2=1,KS71&lt;&gt;""),IFERROR(ROUND(KV138*KS71,2),""),"")</f>
        <v/>
      </c>
      <c r="KT171" s="963" t="str">
        <f t="shared" ref="KT171" si="6383">IF(AND(KT$2=2,KT71&lt;&gt;""),IFERROR(ROUND(KV138*KT71,2),""),"")</f>
        <v/>
      </c>
      <c r="KU171" s="963" t="str">
        <f t="shared" ref="KU171" si="6384">IF(AND(KU$2=3,KU71&lt;&gt;""),IFERROR(ROUND(KV138*KU71,2),""),"")</f>
        <v/>
      </c>
      <c r="KV171" s="963" t="str">
        <f t="shared" ref="KV171" si="6385">IF(AND(KV$2=4,KV71&lt;&gt;""),IFERROR(ROUND(KV138*KV71,2),""),"")</f>
        <v/>
      </c>
      <c r="KW171" s="502" t="str">
        <f t="shared" si="6189"/>
        <v/>
      </c>
      <c r="KX171" s="963"/>
      <c r="KY171" s="963" t="str">
        <f t="shared" ref="KY171" si="6386">IF(AND(KY$2=1,KY71&lt;&gt;""),IFERROR(ROUND(LB138*KY71,2),""),"")</f>
        <v/>
      </c>
      <c r="KZ171" s="963" t="str">
        <f t="shared" ref="KZ171" si="6387">IF(AND(KZ$2=2,KZ71&lt;&gt;""),IFERROR(ROUND(LB138*KZ71,2),""),"")</f>
        <v/>
      </c>
      <c r="LA171" s="963" t="str">
        <f t="shared" ref="LA171" si="6388">IF(AND(LA$2=3,LA71&lt;&gt;""),IFERROR(ROUND(LB138*LA71,2),""),"")</f>
        <v/>
      </c>
      <c r="LB171" s="963" t="str">
        <f t="shared" ref="LB171" si="6389">IF(AND(LB$2=4,LB71&lt;&gt;""),IFERROR(ROUND(LB138*LB71,2),""),"")</f>
        <v/>
      </c>
      <c r="LC171" s="502" t="str">
        <f t="shared" si="6190"/>
        <v/>
      </c>
    </row>
    <row r="172" spans="1:316" s="501" customFormat="1" x14ac:dyDescent="0.2">
      <c r="A172" s="157"/>
      <c r="B172" s="157"/>
      <c r="C172" s="157"/>
      <c r="D172" s="157"/>
      <c r="E172" s="157"/>
      <c r="F172" s="470" t="s">
        <v>85</v>
      </c>
      <c r="G172" s="495"/>
      <c r="H172" s="835"/>
      <c r="I172" s="471"/>
      <c r="J172" s="471" t="s">
        <v>65</v>
      </c>
      <c r="K172" s="498"/>
      <c r="L172" s="498"/>
      <c r="M172" s="835"/>
      <c r="N172" s="546"/>
      <c r="O172" s="835"/>
      <c r="P172" s="144"/>
      <c r="Q172" s="961">
        <f>IF(AND(Q$2=1,Q71&gt;0),T141,"")</f>
        <v>250</v>
      </c>
      <c r="R172" s="961" t="str">
        <f>IF(R$2=2,IF(Q71&gt;0,"n/a",IFERROR(ROUND(T142*(R71/SUM(R71:T71)),2),"")),"")</f>
        <v>n/a</v>
      </c>
      <c r="S172" s="961" t="str">
        <f>IF(S$2=3,IF(Q71&gt;0,"n/a",IFERROR(ROUND(T142*(S71/SUM(R71:T71)),2),"")),"")</f>
        <v>n/a</v>
      </c>
      <c r="T172" s="961" t="str">
        <f>IF(T$2=4,IF(Q71&gt;0,"n/a",IFERROR(ROUND(T142*(T71/SUM(R71:T71)),2),"")),"")</f>
        <v>n/a</v>
      </c>
      <c r="U172" s="500">
        <f t="shared" si="6191"/>
        <v>250</v>
      </c>
      <c r="V172" s="962"/>
      <c r="W172" s="961">
        <f>IF(AND(W$2=1,W71&gt;0),Z141,"")</f>
        <v>55</v>
      </c>
      <c r="X172" s="961" t="str">
        <f>IF(X$2=2,IF(W71&gt;0,"n/a",IFERROR(ROUND(Z142*(X71/SUM(X71:Z71)),2),"")),"")</f>
        <v>n/a</v>
      </c>
      <c r="Y172" s="961" t="str">
        <f>IF(Y$2=3,IF(W71&gt;0,"n/a",IFERROR(ROUND(Z142*(Y71/SUM(X71:Z71)),2),"")),"")</f>
        <v>n/a</v>
      </c>
      <c r="Z172" s="961" t="str">
        <f>IF(Z$2=4,IF(W71&gt;0,"n/a",IFERROR(ROUND(Z142*(Z71/SUM(X71:Z71)),2),"")),"")</f>
        <v>n/a</v>
      </c>
      <c r="AA172" s="500">
        <f t="shared" ref="AA172" si="6390">IF(AA$2=5,SUM(W172:Z172),"")</f>
        <v>55</v>
      </c>
      <c r="AB172" s="962"/>
      <c r="AC172" s="961">
        <f>IF(AND(AC$2=1,AC71&gt;0),AF141,"")</f>
        <v>195</v>
      </c>
      <c r="AD172" s="961" t="str">
        <f>IF(AD$2=2,IF(AC71&gt;0,"n/a",IFERROR(ROUND(AF142*(AD71/SUM(AD71:AF71)),2),"")),"")</f>
        <v>n/a</v>
      </c>
      <c r="AE172" s="961" t="str">
        <f>IF(AE$2=3,IF(AC71&gt;0,"n/a",IFERROR(ROUND(AF142*(AE71/SUM(AD71:AF71)),2),"")),"")</f>
        <v>n/a</v>
      </c>
      <c r="AF172" s="961" t="str">
        <f>IF(AF$2=4,IF(AC71&gt;0,"n/a",IFERROR(ROUND(AF142*(AF71/SUM(AD71:AF71)),2),"")),"")</f>
        <v>n/a</v>
      </c>
      <c r="AG172" s="500">
        <f t="shared" ref="AG172" si="6391">IF(AG$2=5,SUM(AC172:AF172),"")</f>
        <v>195</v>
      </c>
      <c r="AH172" s="962"/>
      <c r="AI172" s="961" t="str">
        <f>IF(AND(AI$2=1,AI71&gt;0),AL141,"")</f>
        <v/>
      </c>
      <c r="AJ172" s="961" t="str">
        <f>IF(AJ$2=2,IF(AI71&gt;0,"n/a",IFERROR(ROUND(AL142*(AJ71/SUM(AJ71:AL71)),2),"")),"")</f>
        <v/>
      </c>
      <c r="AK172" s="961" t="str">
        <f>IF(AK$2=3,IF(AI71&gt;0,"n/a",IFERROR(ROUND(AL142*(AK71/SUM(AJ71:AL71)),2),"")),"")</f>
        <v/>
      </c>
      <c r="AL172" s="961" t="str">
        <f>IF(AL$2=4,IF(AI71&gt;0,"n/a",IFERROR(ROUND(AL142*(AL71/SUM(AJ71:AL71)),2),"")),"")</f>
        <v/>
      </c>
      <c r="AM172" s="500" t="str">
        <f t="shared" ref="AM172" si="6392">IF(AM$2=5,SUM(AI172:AL172),"")</f>
        <v/>
      </c>
      <c r="AN172" s="962"/>
      <c r="AO172" s="961" t="str">
        <f>IF(AND(AO$2=1,AO71&gt;0),AR141,"")</f>
        <v/>
      </c>
      <c r="AP172" s="961" t="str">
        <f>IF(AP$2=2,IF(AO71&gt;0,"n/a",IFERROR(ROUND(AR142*(AP71/SUM(AP71:AR71)),2),"")),"")</f>
        <v/>
      </c>
      <c r="AQ172" s="961" t="str">
        <f>IF(AQ$2=3,IF(AO71&gt;0,"n/a",IFERROR(ROUND(AR142*(AQ71/SUM(AP71:AR71)),2),"")),"")</f>
        <v/>
      </c>
      <c r="AR172" s="961" t="str">
        <f>IF(AR$2=4,IF(AO71&gt;0,"n/a",IFERROR(ROUND(AR142*(AR71/SUM(AP71:AR71)),2),"")),"")</f>
        <v/>
      </c>
      <c r="AS172" s="500" t="str">
        <f t="shared" ref="AS172" si="6393">IF(AS$2=5,SUM(AO172:AR172),"")</f>
        <v/>
      </c>
      <c r="AT172" s="962"/>
      <c r="AU172" s="961" t="str">
        <f>IF(AND(AU$2=1,AU71&gt;0),AX141,"")</f>
        <v/>
      </c>
      <c r="AV172" s="961" t="str">
        <f>IF(AV$2=2,IF(AU71&gt;0,"n/a",IFERROR(ROUND(AX142*(AV71/SUM(AV71:AX71)),2),"")),"")</f>
        <v/>
      </c>
      <c r="AW172" s="961" t="str">
        <f>IF(AW$2=3,IF(AU71&gt;0,"n/a",IFERROR(ROUND(AX142*(AW71/SUM(AV71:AX71)),2),"")),"")</f>
        <v/>
      </c>
      <c r="AX172" s="961" t="str">
        <f>IF(AX$2=4,IF(AU71&gt;0,"n/a",IFERROR(ROUND(AX142*(AX71/SUM(AV71:AX71)),2),"")),"")</f>
        <v/>
      </c>
      <c r="AY172" s="500" t="str">
        <f t="shared" ref="AY172" si="6394">IF(AY$2=5,SUM(AU172:AX172),"")</f>
        <v/>
      </c>
      <c r="AZ172" s="962"/>
      <c r="BA172" s="961" t="str">
        <f>IF(AND(BA$2=1,BA71&gt;0),BD141,"")</f>
        <v/>
      </c>
      <c r="BB172" s="961" t="str">
        <f>IF(BB$2=2,IF(BA71&gt;0,"n/a",IFERROR(ROUND(BD142*(BB71/SUM(BB71:BD71)),2),"")),"")</f>
        <v/>
      </c>
      <c r="BC172" s="961" t="str">
        <f>IF(BC$2=3,IF(BA71&gt;0,"n/a",IFERROR(ROUND(BD142*(BC71/SUM(BB71:BD71)),2),"")),"")</f>
        <v/>
      </c>
      <c r="BD172" s="961" t="str">
        <f>IF(BD$2=4,IF(BA71&gt;0,"n/a",IFERROR(ROUND(BD142*(BD71/SUM(BB71:BD71)),2),"")),"")</f>
        <v/>
      </c>
      <c r="BE172" s="500" t="str">
        <f t="shared" ref="BE172" si="6395">IF(BE$2=5,SUM(BA172:BD172),"")</f>
        <v/>
      </c>
      <c r="BF172" s="962"/>
      <c r="BG172" s="961" t="str">
        <f>IF(AND(BG$2=1,BG71&gt;0),BJ141,"")</f>
        <v/>
      </c>
      <c r="BH172" s="961" t="str">
        <f>IF(BH$2=2,IF(BG71&gt;0,"n/a",IFERROR(ROUND(BJ142*(BH71/SUM(BH71:BJ71)),2),"")),"")</f>
        <v/>
      </c>
      <c r="BI172" s="961" t="str">
        <f>IF(BI$2=3,IF(BG71&gt;0,"n/a",IFERROR(ROUND(BJ142*(BI71/SUM(BH71:BJ71)),2),"")),"")</f>
        <v/>
      </c>
      <c r="BJ172" s="961" t="str">
        <f>IF(BJ$2=4,IF(BG71&gt;0,"n/a",IFERROR(ROUND(BJ142*(BJ71/SUM(BH71:BJ71)),2),"")),"")</f>
        <v/>
      </c>
      <c r="BK172" s="500" t="str">
        <f t="shared" ref="BK172" si="6396">IF(BK$2=5,SUM(BG172:BJ172),"")</f>
        <v/>
      </c>
      <c r="BL172" s="962"/>
      <c r="BM172" s="961" t="str">
        <f>IF(AND(BM$2=1,BM71&gt;0),BP141,"")</f>
        <v/>
      </c>
      <c r="BN172" s="961" t="str">
        <f>IF(BN$2=2,IF(BM71&gt;0,"n/a",IFERROR(ROUND(BP142*(BN71/SUM(BN71:BP71)),2),"")),"")</f>
        <v/>
      </c>
      <c r="BO172" s="961" t="str">
        <f>IF(BO$2=3,IF(BM71&gt;0,"n/a",IFERROR(ROUND(BP142*(BO71/SUM(BN71:BP71)),2),"")),"")</f>
        <v/>
      </c>
      <c r="BP172" s="961" t="str">
        <f>IF(BP$2=4,IF(BM71&gt;0,"n/a",IFERROR(ROUND(BP142*(BP71/SUM(BN71:BP71)),2),"")),"")</f>
        <v/>
      </c>
      <c r="BQ172" s="500" t="str">
        <f t="shared" ref="BQ172" si="6397">IF(BQ$2=5,SUM(BM172:BP172),"")</f>
        <v/>
      </c>
      <c r="BR172" s="962"/>
      <c r="BS172" s="961" t="str">
        <f>IF(AND(BS$2=1,BS71&gt;0),BV141,"")</f>
        <v/>
      </c>
      <c r="BT172" s="961" t="str">
        <f>IF(BT$2=2,IF(BS71&gt;0,"n/a",IFERROR(ROUND(BV142*(BT71/SUM(BT71:BV71)),2),"")),"")</f>
        <v/>
      </c>
      <c r="BU172" s="961" t="str">
        <f>IF(BU$2=3,IF(BS71&gt;0,"n/a",IFERROR(ROUND(BV142*(BU71/SUM(BT71:BV71)),2),"")),"")</f>
        <v/>
      </c>
      <c r="BV172" s="961" t="str">
        <f>IF(BV$2=4,IF(BS71&gt;0,"n/a",IFERROR(ROUND(BV142*(BV71/SUM(BT71:BV71)),2),"")),"")</f>
        <v/>
      </c>
      <c r="BW172" s="500" t="str">
        <f t="shared" ref="BW172" si="6398">IF(BW$2=5,SUM(BS172:BV172),"")</f>
        <v/>
      </c>
      <c r="BX172" s="962"/>
      <c r="BY172" s="961" t="str">
        <f>IF(AND(BY$2=1,BY71&gt;0),CB141,"")</f>
        <v/>
      </c>
      <c r="BZ172" s="961" t="str">
        <f>IF(BZ$2=2,IF(BY71&gt;0,"n/a",IFERROR(ROUND(CB142*(BZ71/SUM(BZ71:CB71)),2),"")),"")</f>
        <v/>
      </c>
      <c r="CA172" s="961" t="str">
        <f>IF(CA$2=3,IF(BY71&gt;0,"n/a",IFERROR(ROUND(CB142*(CA71/SUM(BZ71:CB71)),2),"")),"")</f>
        <v/>
      </c>
      <c r="CB172" s="961" t="str">
        <f>IF(CB$2=4,IF(BY71&gt;0,"n/a",IFERROR(ROUND(CB142*(CB71/SUM(BZ71:CB71)),2),"")),"")</f>
        <v/>
      </c>
      <c r="CC172" s="500" t="str">
        <f t="shared" ref="CC172" si="6399">IF(CC$2=5,SUM(BY172:CB172),"")</f>
        <v/>
      </c>
      <c r="CD172" s="962"/>
      <c r="CE172" s="961" t="str">
        <f>IF(AND(CE$2=1,CE71&gt;0),CH141,"")</f>
        <v/>
      </c>
      <c r="CF172" s="961" t="str">
        <f>IF(CF$2=2,IF(CE71&gt;0,"n/a",IFERROR(ROUND(CH142*(CF71/SUM(CF71:CH71)),2),"")),"")</f>
        <v/>
      </c>
      <c r="CG172" s="961" t="str">
        <f>IF(CG$2=3,IF(CE71&gt;0,"n/a",IFERROR(ROUND(CH142*(CG71/SUM(CF71:CH71)),2),"")),"")</f>
        <v/>
      </c>
      <c r="CH172" s="961" t="str">
        <f>IF(CH$2=4,IF(CE71&gt;0,"n/a",IFERROR(ROUND(CH142*(CH71/SUM(CF71:CH71)),2),"")),"")</f>
        <v/>
      </c>
      <c r="CI172" s="500" t="str">
        <f t="shared" ref="CI172" si="6400">IF(CI$2=5,SUM(CE172:CH172),"")</f>
        <v/>
      </c>
      <c r="CJ172" s="962"/>
      <c r="CK172" s="961" t="str">
        <f>IF(AND(CK$2=1,CK71&gt;0),CN141,"")</f>
        <v/>
      </c>
      <c r="CL172" s="961" t="str">
        <f>IF(CL$2=2,IF(CK71&gt;0,"n/a",IFERROR(ROUND(CN142*(CL71/SUM(CL71:CN71)),2),"")),"")</f>
        <v/>
      </c>
      <c r="CM172" s="961" t="str">
        <f>IF(CM$2=3,IF(CK71&gt;0,"n/a",IFERROR(ROUND(CN142*(CM71/SUM(CL71:CN71)),2),"")),"")</f>
        <v/>
      </c>
      <c r="CN172" s="961" t="str">
        <f>IF(CN$2=4,IF(CK71&gt;0,"n/a",IFERROR(ROUND(CN142*(CN71/SUM(CL71:CN71)),2),"")),"")</f>
        <v/>
      </c>
      <c r="CO172" s="500" t="str">
        <f t="shared" ref="CO172" si="6401">IF(CO$2=5,SUM(CK172:CN172),"")</f>
        <v/>
      </c>
      <c r="CP172" s="962"/>
      <c r="CQ172" s="961" t="str">
        <f>IF(AND(CQ$2=1,CQ71&gt;0),CT141,"")</f>
        <v/>
      </c>
      <c r="CR172" s="961" t="str">
        <f>IF(CR$2=2,IF(CQ71&gt;0,"n/a",IFERROR(ROUND(CT142*(CR71/SUM(CR71:CT71)),2),"")),"")</f>
        <v/>
      </c>
      <c r="CS172" s="961" t="str">
        <f>IF(CS$2=3,IF(CQ71&gt;0,"n/a",IFERROR(ROUND(CT142*(CS71/SUM(CR71:CT71)),2),"")),"")</f>
        <v/>
      </c>
      <c r="CT172" s="961" t="str">
        <f>IF(CT$2=4,IF(CQ71&gt;0,"n/a",IFERROR(ROUND(CT142*(CT71/SUM(CR71:CT71)),2),"")),"")</f>
        <v/>
      </c>
      <c r="CU172" s="500" t="str">
        <f t="shared" ref="CU172" si="6402">IF(CU$2=5,SUM(CQ172:CT172),"")</f>
        <v/>
      </c>
      <c r="CV172" s="962"/>
      <c r="CW172" s="961" t="str">
        <f>IF(AND(CW$2=1,CW71&gt;0),CZ141,"")</f>
        <v/>
      </c>
      <c r="CX172" s="961" t="str">
        <f>IF(CX$2=2,IF(CW71&gt;0,"n/a",IFERROR(ROUND(CZ142*(CX71/SUM(CX71:CZ71)),2),"")),"")</f>
        <v/>
      </c>
      <c r="CY172" s="961" t="str">
        <f>IF(CY$2=3,IF(CW71&gt;0,"n/a",IFERROR(ROUND(CZ142*(CY71/SUM(CX71:CZ71)),2),"")),"")</f>
        <v/>
      </c>
      <c r="CZ172" s="961" t="str">
        <f>IF(CZ$2=4,IF(CW71&gt;0,"n/a",IFERROR(ROUND(CZ142*(CZ71/SUM(CX71:CZ71)),2),"")),"")</f>
        <v/>
      </c>
      <c r="DA172" s="500" t="str">
        <f t="shared" ref="DA172" si="6403">IF(DA$2=5,SUM(CW172:CZ172),"")</f>
        <v/>
      </c>
      <c r="DB172" s="962"/>
      <c r="DC172" s="961" t="str">
        <f>IF(AND(DC$2=1,DC71&gt;0),DF141,"")</f>
        <v/>
      </c>
      <c r="DD172" s="961" t="str">
        <f>IF(DD$2=2,IF(DC71&gt;0,"n/a",IFERROR(ROUND(DF142*(DD71/SUM(DD71:DF71)),2),"")),"")</f>
        <v/>
      </c>
      <c r="DE172" s="961" t="str">
        <f>IF(DE$2=3,IF(DC71&gt;0,"n/a",IFERROR(ROUND(DF142*(DE71/SUM(DD71:DF71)),2),"")),"")</f>
        <v/>
      </c>
      <c r="DF172" s="961" t="str">
        <f>IF(DF$2=4,IF(DC71&gt;0,"n/a",IFERROR(ROUND(DF142*(DF71/SUM(DD71:DF71)),2),"")),"")</f>
        <v/>
      </c>
      <c r="DG172" s="500" t="str">
        <f t="shared" ref="DG172" si="6404">IF(DG$2=5,SUM(DC172:DF172),"")</f>
        <v/>
      </c>
      <c r="DH172" s="962"/>
      <c r="DI172" s="961" t="str">
        <f>IF(AND(DI$2=1,DI71&gt;0),DL141,"")</f>
        <v/>
      </c>
      <c r="DJ172" s="961" t="str">
        <f>IF(DJ$2=2,IF(DI71&gt;0,"n/a",IFERROR(ROUND(DL142*(DJ71/SUM(DJ71:DL71)),2),"")),"")</f>
        <v/>
      </c>
      <c r="DK172" s="961" t="str">
        <f>IF(DK$2=3,IF(DI71&gt;0,"n/a",IFERROR(ROUND(DL142*(DK71/SUM(DJ71:DL71)),2),"")),"")</f>
        <v/>
      </c>
      <c r="DL172" s="961" t="str">
        <f>IF(DL$2=4,IF(DI71&gt;0,"n/a",IFERROR(ROUND(DL142*(DL71/SUM(DJ71:DL71)),2),"")),"")</f>
        <v/>
      </c>
      <c r="DM172" s="500" t="str">
        <f t="shared" ref="DM172" si="6405">IF(DM$2=5,SUM(DI172:DL172),"")</f>
        <v/>
      </c>
      <c r="DN172" s="962"/>
      <c r="DO172" s="961" t="str">
        <f>IF(AND(DO$2=1,DO71&gt;0),DR141,"")</f>
        <v/>
      </c>
      <c r="DP172" s="961" t="str">
        <f>IF(DP$2=2,IF(DO71&gt;0,"n/a",IFERROR(ROUND(DR142*(DP71/SUM(DP71:DR71)),2),"")),"")</f>
        <v/>
      </c>
      <c r="DQ172" s="961" t="str">
        <f>IF(DQ$2=3,IF(DO71&gt;0,"n/a",IFERROR(ROUND(DR142*(DQ71/SUM(DP71:DR71)),2),"")),"")</f>
        <v/>
      </c>
      <c r="DR172" s="961" t="str">
        <f>IF(DR$2=4,IF(DO71&gt;0,"n/a",IFERROR(ROUND(DR142*(DR71/SUM(DP71:DR71)),2),"")),"")</f>
        <v/>
      </c>
      <c r="DS172" s="500" t="str">
        <f t="shared" ref="DS172" si="6406">IF(DS$2=5,SUM(DO172:DR172),"")</f>
        <v/>
      </c>
      <c r="DT172" s="962"/>
      <c r="DU172" s="961" t="str">
        <f>IF(AND(DU$2=1,DU71&gt;0),DX141,"")</f>
        <v/>
      </c>
      <c r="DV172" s="961" t="str">
        <f>IF(DV$2=2,IF(DU71&gt;0,"n/a",IFERROR(ROUND(DX142*(DV71/SUM(DV71:DX71)),2),"")),"")</f>
        <v/>
      </c>
      <c r="DW172" s="961" t="str">
        <f>IF(DW$2=3,IF(DU71&gt;0,"n/a",IFERROR(ROUND(DX142*(DW71/SUM(DV71:DX71)),2),"")),"")</f>
        <v/>
      </c>
      <c r="DX172" s="961" t="str">
        <f>IF(DX$2=4,IF(DU71&gt;0,"n/a",IFERROR(ROUND(DX142*(DX71/SUM(DV71:DX71)),2),"")),"")</f>
        <v/>
      </c>
      <c r="DY172" s="500" t="str">
        <f t="shared" ref="DY172" si="6407">IF(DY$2=5,SUM(DU172:DX172),"")</f>
        <v/>
      </c>
      <c r="DZ172" s="962"/>
      <c r="EA172" s="961" t="str">
        <f>IF(AND(EA$2=1,EA71&gt;0),ED141,"")</f>
        <v/>
      </c>
      <c r="EB172" s="961" t="str">
        <f>IF(EB$2=2,IF(EA71&gt;0,"n/a",IFERROR(ROUND(ED142*(EB71/SUM(EB71:ED71)),2),"")),"")</f>
        <v/>
      </c>
      <c r="EC172" s="961" t="str">
        <f>IF(EC$2=3,IF(EA71&gt;0,"n/a",IFERROR(ROUND(ED142*(EC71/SUM(EB71:ED71)),2),"")),"")</f>
        <v/>
      </c>
      <c r="ED172" s="961" t="str">
        <f>IF(ED$2=4,IF(EA71&gt;0,"n/a",IFERROR(ROUND(ED142*(ED71/SUM(EB71:ED71)),2),"")),"")</f>
        <v/>
      </c>
      <c r="EE172" s="500" t="str">
        <f t="shared" ref="EE172" si="6408">IF(EE$2=5,SUM(EA172:ED172),"")</f>
        <v/>
      </c>
      <c r="EF172" s="962"/>
      <c r="EG172" s="963" t="str">
        <f>IF(AND(EG$2=1,EG71&gt;0),EJ141,"")</f>
        <v/>
      </c>
      <c r="EH172" s="963" t="str">
        <f>IF(EH$2=2,IF(EG71&gt;0,"n/a",IFERROR(ROUND(EJ142*(EH71/SUM(EH71:EJ71)),2),"")),"")</f>
        <v/>
      </c>
      <c r="EI172" s="963" t="str">
        <f>IF(EI$2=3,IF(EG71&gt;0,"n/a",IFERROR(ROUND(EJ142*(EI71/SUM(EH71:EJ71)),2),"")),"")</f>
        <v/>
      </c>
      <c r="EJ172" s="963" t="str">
        <f>IF(EJ$2=4,IF(EG71&gt;0,"n/a",IFERROR(ROUND(EJ142*(EJ71/SUM(EH71:EJ71)),2),"")),"")</f>
        <v/>
      </c>
      <c r="EK172" s="502" t="str">
        <f t="shared" ref="EK172" si="6409">IF(EK$2=5,SUM(EG172:EJ172),"")</f>
        <v/>
      </c>
      <c r="EL172" s="962"/>
      <c r="EM172" s="963" t="str">
        <f>IF(AND(EM$2=1,EM71&gt;0),EP141,"")</f>
        <v/>
      </c>
      <c r="EN172" s="963" t="str">
        <f>IF(EN$2=2,IF(EM71&gt;0,"n/a",IFERROR(ROUND(EP142*(EN71/SUM(EN71:EP71)),2),"")),"")</f>
        <v/>
      </c>
      <c r="EO172" s="963" t="str">
        <f>IF(EO$2=3,IF(EM71&gt;0,"n/a",IFERROR(ROUND(EP142*(EO71/SUM(EN71:EP71)),2),"")),"")</f>
        <v/>
      </c>
      <c r="EP172" s="963" t="str">
        <f>IF(EP$2=4,IF(EM71&gt;0,"n/a",IFERROR(ROUND(EP142*(EP71/SUM(EN71:EP71)),2),"")),"")</f>
        <v/>
      </c>
      <c r="EQ172" s="502" t="str">
        <f t="shared" ref="EQ172" si="6410">IF(EQ$2=5,SUM(EM172:EP172),"")</f>
        <v/>
      </c>
      <c r="ER172" s="962"/>
      <c r="ES172" s="963" t="str">
        <f>IF(AND(ES$2=1,ES71&gt;0),EV141,"")</f>
        <v/>
      </c>
      <c r="ET172" s="963" t="str">
        <f>IF(ET$2=2,IF(ES71&gt;0,"n/a",IFERROR(ROUND(EV142*(ET71/SUM(ET71:EV71)),2),"")),"")</f>
        <v/>
      </c>
      <c r="EU172" s="963" t="str">
        <f>IF(EU$2=3,IF(ES71&gt;0,"n/a",IFERROR(ROUND(EV142*(EU71/SUM(ET71:EV71)),2),"")),"")</f>
        <v/>
      </c>
      <c r="EV172" s="963" t="str">
        <f>IF(EV$2=4,IF(ES71&gt;0,"n/a",IFERROR(ROUND(EV142*(EV71/SUM(ET71:EV71)),2),"")),"")</f>
        <v/>
      </c>
      <c r="EW172" s="502" t="str">
        <f t="shared" ref="EW172" si="6411">IF(EW$2=5,SUM(ES172:EV172),"")</f>
        <v/>
      </c>
      <c r="EX172" s="962"/>
      <c r="EY172" s="963" t="str">
        <f>IF(AND(EY$2=1,EY71&gt;0),FB141,"")</f>
        <v/>
      </c>
      <c r="EZ172" s="963" t="str">
        <f>IF(EZ$2=2,IF(EY71&gt;0,"n/a",IFERROR(ROUND(FB142*(EZ71/SUM(EZ71:FB71)),2),"")),"")</f>
        <v/>
      </c>
      <c r="FA172" s="963" t="str">
        <f>IF(FA$2=3,IF(EY71&gt;0,"n/a",IFERROR(ROUND(FB142*(FA71/SUM(EZ71:FB71)),2),"")),"")</f>
        <v/>
      </c>
      <c r="FB172" s="963" t="str">
        <f>IF(FB$2=4,IF(EY71&gt;0,"n/a",IFERROR(ROUND(FB142*(FB71/SUM(EZ71:FB71)),2),"")),"")</f>
        <v/>
      </c>
      <c r="FC172" s="502" t="str">
        <f t="shared" ref="FC172" si="6412">IF(FC$2=5,SUM(EY172:FB172),"")</f>
        <v/>
      </c>
      <c r="FD172" s="962"/>
      <c r="FE172" s="963" t="str">
        <f>IF(AND(FE$2=1,FE71&gt;0),FH141,"")</f>
        <v/>
      </c>
      <c r="FF172" s="963" t="str">
        <f>IF(FF$2=2,IF(FE71&gt;0,"n/a",IFERROR(ROUND(FH142*(FF71/SUM(FF71:FH71)),2),"")),"")</f>
        <v/>
      </c>
      <c r="FG172" s="963" t="str">
        <f>IF(FG$2=3,IF(FE71&gt;0,"n/a",IFERROR(ROUND(FH142*(FG71/SUM(FF71:FH71)),2),"")),"")</f>
        <v/>
      </c>
      <c r="FH172" s="963" t="str">
        <f>IF(FH$2=4,IF(FE71&gt;0,"n/a",IFERROR(ROUND(FH142*(FH71/SUM(FF71:FH71)),2),"")),"")</f>
        <v/>
      </c>
      <c r="FI172" s="502" t="str">
        <f t="shared" ref="FI172" si="6413">IF(FI$2=5,SUM(FE172:FH172),"")</f>
        <v/>
      </c>
      <c r="FJ172" s="962"/>
      <c r="FK172" s="963" t="str">
        <f>IF(AND(FK$2=1,FK71&gt;0),FN141,"")</f>
        <v/>
      </c>
      <c r="FL172" s="963" t="str">
        <f>IF(FL$2=2,IF(FK71&gt;0,"n/a",IFERROR(ROUND(FN142*(FL71/SUM(FL71:FN71)),2),"")),"")</f>
        <v/>
      </c>
      <c r="FM172" s="963" t="str">
        <f>IF(FM$2=3,IF(FK71&gt;0,"n/a",IFERROR(ROUND(FN142*(FM71/SUM(FL71:FN71)),2),"")),"")</f>
        <v/>
      </c>
      <c r="FN172" s="963" t="str">
        <f>IF(FN$2=4,IF(FK71&gt;0,"n/a",IFERROR(ROUND(FN142*(FN71/SUM(FL71:FN71)),2),"")),"")</f>
        <v/>
      </c>
      <c r="FO172" s="502" t="str">
        <f t="shared" ref="FO172" si="6414">IF(FO$2=5,SUM(FK172:FN172),"")</f>
        <v/>
      </c>
      <c r="FP172" s="962"/>
      <c r="FQ172" s="963" t="str">
        <f>IF(AND(FQ$2=1,FQ71&gt;0),FT141,"")</f>
        <v/>
      </c>
      <c r="FR172" s="963" t="str">
        <f>IF(FR$2=2,IF(FQ71&gt;0,"n/a",IFERROR(ROUND(FT142*(FR71/SUM(FR71:FT71)),2),"")),"")</f>
        <v/>
      </c>
      <c r="FS172" s="963" t="str">
        <f>IF(FS$2=3,IF(FQ71&gt;0,"n/a",IFERROR(ROUND(FT142*(FS71/SUM(FR71:FT71)),2),"")),"")</f>
        <v/>
      </c>
      <c r="FT172" s="963" t="str">
        <f>IF(FT$2=4,IF(FQ71&gt;0,"n/a",IFERROR(ROUND(FT142*(FT71/SUM(FR71:FT71)),2),"")),"")</f>
        <v/>
      </c>
      <c r="FU172" s="502" t="str">
        <f t="shared" ref="FU172" si="6415">IF(FU$2=5,SUM(FQ172:FT172),"")</f>
        <v/>
      </c>
      <c r="FV172" s="962"/>
      <c r="FW172" s="963" t="str">
        <f>IF(AND(FW$2=1,FW71&gt;0),FZ141,"")</f>
        <v/>
      </c>
      <c r="FX172" s="963" t="str">
        <f>IF(FX$2=2,IF(FW71&gt;0,"n/a",IFERROR(ROUND(FZ142*(FX71/SUM(FX71:FZ71)),2),"")),"")</f>
        <v/>
      </c>
      <c r="FY172" s="963" t="str">
        <f>IF(FY$2=3,IF(FW71&gt;0,"n/a",IFERROR(ROUND(FZ142*(FY71/SUM(FX71:FZ71)),2),"")),"")</f>
        <v/>
      </c>
      <c r="FZ172" s="963" t="str">
        <f>IF(FZ$2=4,IF(FW71&gt;0,"n/a",IFERROR(ROUND(FZ142*(FZ71/SUM(FX71:FZ71)),2),"")),"")</f>
        <v/>
      </c>
      <c r="GA172" s="502" t="str">
        <f t="shared" ref="GA172" si="6416">IF(GA$2=5,SUM(FW172:FZ172),"")</f>
        <v/>
      </c>
      <c r="GB172" s="962"/>
      <c r="GC172" s="963" t="str">
        <f>IF(AND(GC$2=1,GC71&gt;0),GF141,"")</f>
        <v/>
      </c>
      <c r="GD172" s="963" t="str">
        <f>IF(GD$2=2,IF(GC71&gt;0,"n/a",IFERROR(ROUND(GF142*(GD71/SUM(GD71:GF71)),2),"")),"")</f>
        <v/>
      </c>
      <c r="GE172" s="963" t="str">
        <f>IF(GE$2=3,IF(GC71&gt;0,"n/a",IFERROR(ROUND(GF142*(GE71/SUM(GD71:GF71)),2),"")),"")</f>
        <v/>
      </c>
      <c r="GF172" s="963" t="str">
        <f>IF(GF$2=4,IF(GC71&gt;0,"n/a",IFERROR(ROUND(GF142*(GF71/SUM(GD71:GF71)),2),"")),"")</f>
        <v/>
      </c>
      <c r="GG172" s="502" t="str">
        <f t="shared" ref="GG172" si="6417">IF(GG$2=5,SUM(GC172:GF172),"")</f>
        <v/>
      </c>
      <c r="GH172" s="962"/>
      <c r="GI172" s="963" t="str">
        <f>IF(AND(GI$2=1,GI71&gt;0),GL141,"")</f>
        <v/>
      </c>
      <c r="GJ172" s="963" t="str">
        <f>IF(GJ$2=2,IF(GI71&gt;0,"n/a",IFERROR(ROUND(GL142*(GJ71/SUM(GJ71:GL71)),2),"")),"")</f>
        <v/>
      </c>
      <c r="GK172" s="963" t="str">
        <f>IF(GK$2=3,IF(GI71&gt;0,"n/a",IFERROR(ROUND(GL142*(GK71/SUM(GJ71:GL71)),2),"")),"")</f>
        <v/>
      </c>
      <c r="GL172" s="963" t="str">
        <f>IF(GL$2=4,IF(GI71&gt;0,"n/a",IFERROR(ROUND(GL142*(GL71/SUM(GJ71:GL71)),2),"")),"")</f>
        <v/>
      </c>
      <c r="GM172" s="502" t="str">
        <f t="shared" ref="GM172" si="6418">IF(GM$2=5,SUM(GI172:GL172),"")</f>
        <v/>
      </c>
      <c r="GN172" s="962"/>
      <c r="GO172" s="963" t="str">
        <f>IF(AND(GO$2=1,GO71&gt;0),GR141,"")</f>
        <v/>
      </c>
      <c r="GP172" s="963" t="str">
        <f>IF(GP$2=2,IF(GO71&gt;0,"n/a",IFERROR(ROUND(GR142*(GP71/SUM(GP71:GR71)),2),"")),"")</f>
        <v/>
      </c>
      <c r="GQ172" s="963" t="str">
        <f>IF(GQ$2=3,IF(GO71&gt;0,"n/a",IFERROR(ROUND(GR142*(GQ71/SUM(GP71:GR71)),2),"")),"")</f>
        <v/>
      </c>
      <c r="GR172" s="963" t="str">
        <f>IF(GR$2=4,IF(GO71&gt;0,"n/a",IFERROR(ROUND(GR142*(GR71/SUM(GP71:GR71)),2),"")),"")</f>
        <v/>
      </c>
      <c r="GS172" s="502" t="str">
        <f t="shared" ref="GS172" si="6419">IF(GS$2=5,SUM(GO172:GR172),"")</f>
        <v/>
      </c>
      <c r="GT172" s="962"/>
      <c r="GU172" s="963" t="str">
        <f>IF(AND(GU$2=1,GU71&gt;0),GX141,"")</f>
        <v/>
      </c>
      <c r="GV172" s="963" t="str">
        <f>IF(GV$2=2,IF(GU71&gt;0,"n/a",IFERROR(ROUND(GX142*(GV71/SUM(GV71:GX71)),2),"")),"")</f>
        <v/>
      </c>
      <c r="GW172" s="963" t="str">
        <f>IF(GW$2=3,IF(GU71&gt;0,"n/a",IFERROR(ROUND(GX142*(GW71/SUM(GV71:GX71)),2),"")),"")</f>
        <v/>
      </c>
      <c r="GX172" s="963" t="str">
        <f>IF(GX$2=4,IF(GU71&gt;0,"n/a",IFERROR(ROUND(GX142*(GX71/SUM(GV71:GX71)),2),"")),"")</f>
        <v/>
      </c>
      <c r="GY172" s="502" t="str">
        <f t="shared" ref="GY172" si="6420">IF(GY$2=5,SUM(GU172:GX172),"")</f>
        <v/>
      </c>
      <c r="GZ172" s="962"/>
      <c r="HA172" s="963" t="str">
        <f>IF(AND(HA$2=1,HA71&gt;0),HD141,"")</f>
        <v/>
      </c>
      <c r="HB172" s="963" t="str">
        <f>IF(HB$2=2,IF(HA71&gt;0,"n/a",IFERROR(ROUND(HD142*(HB71/SUM(HB71:HD71)),2),"")),"")</f>
        <v/>
      </c>
      <c r="HC172" s="963" t="str">
        <f>IF(HC$2=3,IF(HA71&gt;0,"n/a",IFERROR(ROUND(HD142*(HC71/SUM(HB71:HD71)),2),"")),"")</f>
        <v/>
      </c>
      <c r="HD172" s="963" t="str">
        <f>IF(HD$2=4,IF(HA71&gt;0,"n/a",IFERROR(ROUND(HD142*(HD71/SUM(HB71:HD71)),2),"")),"")</f>
        <v/>
      </c>
      <c r="HE172" s="502" t="str">
        <f t="shared" ref="HE172" si="6421">IF(HE$2=5,SUM(HA172:HD172),"")</f>
        <v/>
      </c>
      <c r="HF172" s="962"/>
      <c r="HG172" s="963" t="str">
        <f>IF(AND(HG$2=1,HG71&gt;0),HJ141,"")</f>
        <v/>
      </c>
      <c r="HH172" s="963" t="str">
        <f>IF(HH$2=2,IF(HG71&gt;0,"n/a",IFERROR(ROUND(HJ142*(HH71/SUM(HH71:HJ71)),2),"")),"")</f>
        <v/>
      </c>
      <c r="HI172" s="963" t="str">
        <f>IF(HI$2=3,IF(HG71&gt;0,"n/a",IFERROR(ROUND(HJ142*(HI71/SUM(HH71:HJ71)),2),"")),"")</f>
        <v/>
      </c>
      <c r="HJ172" s="963" t="str">
        <f>IF(HJ$2=4,IF(HG71&gt;0,"n/a",IFERROR(ROUND(HJ142*(HJ71/SUM(HH71:HJ71)),2),"")),"")</f>
        <v/>
      </c>
      <c r="HK172" s="502" t="str">
        <f t="shared" ref="HK172" si="6422">IF(HK$2=5,SUM(HG172:HJ172),"")</f>
        <v/>
      </c>
      <c r="HL172" s="962"/>
      <c r="HM172" s="963" t="str">
        <f>IF(AND(HM$2=1,HM71&gt;0),HP141,"")</f>
        <v/>
      </c>
      <c r="HN172" s="963" t="str">
        <f>IF(HN$2=2,IF(HM71&gt;0,"n/a",IFERROR(ROUND(HP142*(HN71/SUM(HN71:HP71)),2),"")),"")</f>
        <v/>
      </c>
      <c r="HO172" s="963" t="str">
        <f>IF(HO$2=3,IF(HM71&gt;0,"n/a",IFERROR(ROUND(HP142*(HO71/SUM(HN71:HP71)),2),"")),"")</f>
        <v/>
      </c>
      <c r="HP172" s="963" t="str">
        <f>IF(HP$2=4,IF(HM71&gt;0,"n/a",IFERROR(ROUND(HP142*(HP71/SUM(HN71:HP71)),2),"")),"")</f>
        <v/>
      </c>
      <c r="HQ172" s="502" t="str">
        <f t="shared" ref="HQ172" si="6423">IF(HQ$2=5,SUM(HM172:HP172),"")</f>
        <v/>
      </c>
      <c r="HR172" s="962"/>
      <c r="HS172" s="963" t="str">
        <f>IF(AND(HS$2=1,HS71&gt;0),HV141,"")</f>
        <v/>
      </c>
      <c r="HT172" s="963" t="str">
        <f>IF(HT$2=2,IF(HS71&gt;0,"n/a",IFERROR(ROUND(HV142*(HT71/SUM(HT71:HV71)),2),"")),"")</f>
        <v/>
      </c>
      <c r="HU172" s="963" t="str">
        <f>IF(HU$2=3,IF(HS71&gt;0,"n/a",IFERROR(ROUND(HV142*(HU71/SUM(HT71:HV71)),2),"")),"")</f>
        <v/>
      </c>
      <c r="HV172" s="963" t="str">
        <f>IF(HV$2=4,IF(HS71&gt;0,"n/a",IFERROR(ROUND(HV142*(HV71/SUM(HT71:HV71)),2),"")),"")</f>
        <v/>
      </c>
      <c r="HW172" s="502" t="str">
        <f t="shared" ref="HW172" si="6424">IF(HW$2=5,SUM(HS172:HV172),"")</f>
        <v/>
      </c>
      <c r="HX172" s="962"/>
      <c r="HY172" s="963" t="str">
        <f>IF(AND(HY$2=1,HY71&gt;0),IB141,"")</f>
        <v/>
      </c>
      <c r="HZ172" s="963" t="str">
        <f>IF(HZ$2=2,IF(HY71&gt;0,"n/a",IFERROR(ROUND(IB142*(HZ71/SUM(HZ71:IB71)),2),"")),"")</f>
        <v/>
      </c>
      <c r="IA172" s="963" t="str">
        <f>IF(IA$2=3,IF(HY71&gt;0,"n/a",IFERROR(ROUND(IB142*(IA71/SUM(HZ71:IB71)),2),"")),"")</f>
        <v/>
      </c>
      <c r="IB172" s="963" t="str">
        <f>IF(IB$2=4,IF(HY71&gt;0,"n/a",IFERROR(ROUND(IB142*(IB71/SUM(HZ71:IB71)),2),"")),"")</f>
        <v/>
      </c>
      <c r="IC172" s="502" t="str">
        <f t="shared" ref="IC172" si="6425">IF(IC$2=5,SUM(HY172:IB172),"")</f>
        <v/>
      </c>
      <c r="ID172" s="962"/>
      <c r="IE172" s="963" t="str">
        <f>IF(AND(IE$2=1,IE71&gt;0),IH141,"")</f>
        <v/>
      </c>
      <c r="IF172" s="963" t="str">
        <f>IF(IF$2=2,IF(IE71&gt;0,"n/a",IFERROR(ROUND(IH142*(IF71/SUM(IF71:IH71)),2),"")),"")</f>
        <v/>
      </c>
      <c r="IG172" s="963" t="str">
        <f>IF(IG$2=3,IF(IE71&gt;0,"n/a",IFERROR(ROUND(IH142*(IG71/SUM(IF71:IH71)),2),"")),"")</f>
        <v/>
      </c>
      <c r="IH172" s="963" t="str">
        <f>IF(IH$2=4,IF(IE71&gt;0,"n/a",IFERROR(ROUND(IH142*(IH71/SUM(IF71:IH71)),2),"")),"")</f>
        <v/>
      </c>
      <c r="II172" s="502" t="str">
        <f t="shared" ref="II172" si="6426">IF(II$2=5,SUM(IE172:IH172),"")</f>
        <v/>
      </c>
      <c r="IJ172" s="962"/>
      <c r="IK172" s="963" t="str">
        <f>IF(AND(IK$2=1,IK71&gt;0),IN141,"")</f>
        <v/>
      </c>
      <c r="IL172" s="963" t="str">
        <f>IF(IL$2=2,IF(IK71&gt;0,"n/a",IFERROR(ROUND(IN142*(IL71/SUM(IL71:IN71)),2),"")),"")</f>
        <v/>
      </c>
      <c r="IM172" s="963" t="str">
        <f>IF(IM$2=3,IF(IK71&gt;0,"n/a",IFERROR(ROUND(IN142*(IM71/SUM(IL71:IN71)),2),"")),"")</f>
        <v/>
      </c>
      <c r="IN172" s="963" t="str">
        <f>IF(IN$2=4,IF(IK71&gt;0,"n/a",IFERROR(ROUND(IN142*(IN71/SUM(IL71:IN71)),2),"")),"")</f>
        <v/>
      </c>
      <c r="IO172" s="502" t="str">
        <f t="shared" ref="IO172" si="6427">IF(IO$2=5,SUM(IK172:IN172),"")</f>
        <v/>
      </c>
      <c r="IP172" s="962"/>
      <c r="IQ172" s="963" t="str">
        <f>IF(AND(IQ$2=1,IQ71&gt;0),IT141,"")</f>
        <v/>
      </c>
      <c r="IR172" s="963" t="str">
        <f>IF(IR$2=2,IF(IQ71&gt;0,"n/a",IFERROR(ROUND(IT142*(IR71/SUM(IR71:IT71)),2),"")),"")</f>
        <v/>
      </c>
      <c r="IS172" s="963" t="str">
        <f>IF(IS$2=3,IF(IQ71&gt;0,"n/a",IFERROR(ROUND(IT142*(IS71/SUM(IR71:IT71)),2),"")),"")</f>
        <v/>
      </c>
      <c r="IT172" s="963" t="str">
        <f>IF(IT$2=4,IF(IQ71&gt;0,"n/a",IFERROR(ROUND(IT142*(IT71/SUM(IR71:IT71)),2),"")),"")</f>
        <v/>
      </c>
      <c r="IU172" s="502" t="str">
        <f t="shared" ref="IU172" si="6428">IF(IU$2=5,SUM(IQ172:IT172),"")</f>
        <v/>
      </c>
      <c r="IV172" s="964"/>
      <c r="IW172" s="963" t="str">
        <f>IF(AND(IW$2=1,IW71&gt;0),IZ141,"")</f>
        <v/>
      </c>
      <c r="IX172" s="963" t="str">
        <f>IF(IX$2=2,IF(IW71&gt;0,"n/a",IFERROR(ROUND(IZ142*(IX71/SUM(IX71:IZ71)),2),"")),"")</f>
        <v/>
      </c>
      <c r="IY172" s="963" t="str">
        <f>IF(IY$2=3,IF(IW71&gt;0,"n/a",IFERROR(ROUND(IZ142*(IY71/SUM(IX71:IZ71)),2),"")),"")</f>
        <v/>
      </c>
      <c r="IZ172" s="963" t="str">
        <f>IF(IZ$2=4,IF(IW71&gt;0,"n/a",IFERROR(ROUND(IZ142*(IZ71/SUM(IX71:IZ71)),2),"")),"")</f>
        <v/>
      </c>
      <c r="JA172" s="502" t="str">
        <f t="shared" ref="JA172" si="6429">IF(JA$2=5,SUM(IW172:IZ172),"")</f>
        <v/>
      </c>
      <c r="JB172" s="964"/>
      <c r="JC172" s="963" t="str">
        <f>IF(AND(JC$2=1,JC71&gt;0),JF141,"")</f>
        <v/>
      </c>
      <c r="JD172" s="963" t="str">
        <f>IF(JD$2=2,IF(JC71&gt;0,"n/a",IFERROR(ROUND(JF142*(JD71/SUM(JD71:JF71)),2),"")),"")</f>
        <v/>
      </c>
      <c r="JE172" s="963" t="str">
        <f>IF(JE$2=3,IF(JC71&gt;0,"n/a",IFERROR(ROUND(JF142*(JE71/SUM(JD71:JF71)),2),"")),"")</f>
        <v/>
      </c>
      <c r="JF172" s="963" t="str">
        <f>IF(JF$2=4,IF(JC71&gt;0,"n/a",IFERROR(ROUND(JF142*(JF71/SUM(JD71:JF71)),2),"")),"")</f>
        <v/>
      </c>
      <c r="JG172" s="502" t="str">
        <f t="shared" ref="JG172" si="6430">IF(JG$2=5,SUM(JC172:JF172),"")</f>
        <v/>
      </c>
      <c r="JH172" s="964"/>
      <c r="JI172" s="963" t="str">
        <f>IF(AND(JI$2=1,JI71&gt;0),JL141,"")</f>
        <v/>
      </c>
      <c r="JJ172" s="963" t="str">
        <f>IF(JJ$2=2,IF(JI71&gt;0,"n/a",IFERROR(ROUND(JL142*(JJ71/SUM(JJ71:JL71)),2),"")),"")</f>
        <v/>
      </c>
      <c r="JK172" s="963" t="str">
        <f>IF(JK$2=3,IF(JI71&gt;0,"n/a",IFERROR(ROUND(JL142*(JK71/SUM(JJ71:JL71)),2),"")),"")</f>
        <v/>
      </c>
      <c r="JL172" s="963" t="str">
        <f>IF(JL$2=4,IF(JI71&gt;0,"n/a",IFERROR(ROUND(JL142*(JL71/SUM(JJ71:JL71)),2),"")),"")</f>
        <v/>
      </c>
      <c r="JM172" s="502" t="str">
        <f t="shared" ref="JM172" si="6431">IF(JM$2=5,SUM(JI172:JL172),"")</f>
        <v/>
      </c>
      <c r="JN172" s="963"/>
      <c r="JO172" s="963" t="str">
        <f>IF(AND(JO$2=1,JO71&gt;0),JR141,"")</f>
        <v/>
      </c>
      <c r="JP172" s="963" t="str">
        <f>IF(JP$2=2,IF(JO71&gt;0,"n/a",IFERROR(ROUND(JR142*(JP71/SUM(JP71:JR71)),2),"")),"")</f>
        <v/>
      </c>
      <c r="JQ172" s="963" t="str">
        <f>IF(JQ$2=3,IF(JO71&gt;0,"n/a",IFERROR(ROUND(JR142*(JQ71/SUM(JP71:JR71)),2),"")),"")</f>
        <v/>
      </c>
      <c r="JR172" s="963" t="str">
        <f>IF(JR$2=4,IF(JO71&gt;0,"n/a",IFERROR(ROUND(JR142*(JR71/SUM(JP71:JR71)),2),"")),"")</f>
        <v/>
      </c>
      <c r="JS172" s="502" t="str">
        <f t="shared" ref="JS172" si="6432">IF(JS$2=5,SUM(JO172:JR172),"")</f>
        <v/>
      </c>
      <c r="JT172" s="963"/>
      <c r="JU172" s="963" t="str">
        <f>IF(AND(JU$2=1,JU71&gt;0),JX141,"")</f>
        <v/>
      </c>
      <c r="JV172" s="963" t="str">
        <f>IF(JV$2=2,IF(JU71&gt;0,"n/a",IFERROR(ROUND(JX142*(JV71/SUM(JV71:JX71)),2),"")),"")</f>
        <v/>
      </c>
      <c r="JW172" s="963" t="str">
        <f>IF(JW$2=3,IF(JU71&gt;0,"n/a",IFERROR(ROUND(JX142*(JW71/SUM(JV71:JX71)),2),"")),"")</f>
        <v/>
      </c>
      <c r="JX172" s="963" t="str">
        <f>IF(JX$2=4,IF(JU71&gt;0,"n/a",IFERROR(ROUND(JX142*(JX71/SUM(JV71:JX71)),2),"")),"")</f>
        <v/>
      </c>
      <c r="JY172" s="502" t="str">
        <f t="shared" ref="JY172" si="6433">IF(JY$2=5,SUM(JU172:JX172),"")</f>
        <v/>
      </c>
      <c r="JZ172" s="963"/>
      <c r="KA172" s="963" t="str">
        <f>IF(AND(KA$2=1,KA71&gt;0),KD141,"")</f>
        <v/>
      </c>
      <c r="KB172" s="963" t="str">
        <f>IF(KB$2=2,IF(KA71&gt;0,"n/a",IFERROR(ROUND(KD142*(KB71/SUM(KB71:KD71)),2),"")),"")</f>
        <v/>
      </c>
      <c r="KC172" s="963" t="str">
        <f>IF(KC$2=3,IF(KA71&gt;0,"n/a",IFERROR(ROUND(KD142*(KC71/SUM(KB71:KD71)),2),"")),"")</f>
        <v/>
      </c>
      <c r="KD172" s="963" t="str">
        <f>IF(KD$2=4,IF(KA71&gt;0,"n/a",IFERROR(ROUND(KD142*(KD71/SUM(KB71:KD71)),2),"")),"")</f>
        <v/>
      </c>
      <c r="KE172" s="502" t="str">
        <f t="shared" ref="KE172" si="6434">IF(KE$2=5,SUM(KA172:KD172),"")</f>
        <v/>
      </c>
      <c r="KF172" s="963"/>
      <c r="KG172" s="963" t="str">
        <f>IF(AND(KG$2=1,KG71&gt;0),KJ141,"")</f>
        <v/>
      </c>
      <c r="KH172" s="963" t="str">
        <f>IF(KH$2=2,IF(KG71&gt;0,"n/a",IFERROR(ROUND(KJ142*(KH71/SUM(KH71:KJ71)),2),"")),"")</f>
        <v/>
      </c>
      <c r="KI172" s="963" t="str">
        <f>IF(KI$2=3,IF(KG71&gt;0,"n/a",IFERROR(ROUND(KJ142*(KI71/SUM(KH71:KJ71)),2),"")),"")</f>
        <v/>
      </c>
      <c r="KJ172" s="963" t="str">
        <f>IF(KJ$2=4,IF(KG71&gt;0,"n/a",IFERROR(ROUND(KJ142*(KJ71/SUM(KH71:KJ71)),2),"")),"")</f>
        <v/>
      </c>
      <c r="KK172" s="502" t="str">
        <f t="shared" ref="KK172" si="6435">IF(KK$2=5,SUM(KG172:KJ172),"")</f>
        <v/>
      </c>
      <c r="KL172" s="963"/>
      <c r="KM172" s="963" t="str">
        <f>IF(AND(KM$2=1,KM71&gt;0),KP141,"")</f>
        <v/>
      </c>
      <c r="KN172" s="963" t="str">
        <f>IF(KN$2=2,IF(KM71&gt;0,"n/a",IFERROR(ROUND(KP142*(KN71/SUM(KN71:KP71)),2),"")),"")</f>
        <v/>
      </c>
      <c r="KO172" s="963" t="str">
        <f>IF(KO$2=3,IF(KM71&gt;0,"n/a",IFERROR(ROUND(KP142*(KO71/SUM(KN71:KP71)),2),"")),"")</f>
        <v/>
      </c>
      <c r="KP172" s="963" t="str">
        <f>IF(KP$2=4,IF(KM71&gt;0,"n/a",IFERROR(ROUND(KP142*(KP71/SUM(KN71:KP71)),2),"")),"")</f>
        <v/>
      </c>
      <c r="KQ172" s="502" t="str">
        <f t="shared" ref="KQ172" si="6436">IF(KQ$2=5,SUM(KM172:KP172),"")</f>
        <v/>
      </c>
      <c r="KR172" s="963"/>
      <c r="KS172" s="963" t="str">
        <f>IF(AND(KS$2=1,KS71&gt;0),KV141,"")</f>
        <v/>
      </c>
      <c r="KT172" s="963" t="str">
        <f>IF(KT$2=2,IF(KS71&gt;0,"n/a",IFERROR(ROUND(KV142*(KT71/SUM(KT71:KV71)),2),"")),"")</f>
        <v/>
      </c>
      <c r="KU172" s="963" t="str">
        <f>IF(KU$2=3,IF(KS71&gt;0,"n/a",IFERROR(ROUND(KV142*(KU71/SUM(KT71:KV71)),2),"")),"")</f>
        <v/>
      </c>
      <c r="KV172" s="963" t="str">
        <f>IF(KV$2=4,IF(KS71&gt;0,"n/a",IFERROR(ROUND(KV142*(KV71/SUM(KT71:KV71)),2),"")),"")</f>
        <v/>
      </c>
      <c r="KW172" s="502" t="str">
        <f t="shared" ref="KW172" si="6437">IF(KW$2=5,SUM(KS172:KV172),"")</f>
        <v/>
      </c>
      <c r="KX172" s="963"/>
      <c r="KY172" s="963" t="str">
        <f>IF(AND(KY$2=1,KY71&gt;0),LB141,"")</f>
        <v/>
      </c>
      <c r="KZ172" s="963" t="str">
        <f>IF(KZ$2=2,IF(KY71&gt;0,"n/a",IFERROR(ROUND(LB142*(KZ71/SUM(KZ71:LB71)),2),"")),"")</f>
        <v/>
      </c>
      <c r="LA172" s="963" t="str">
        <f>IF(LA$2=3,IF(KY71&gt;0,"n/a",IFERROR(ROUND(LB142*(LA71/SUM(KZ71:LB71)),2),"")),"")</f>
        <v/>
      </c>
      <c r="LB172" s="963" t="str">
        <f>IF(LB$2=4,IF(KY71&gt;0,"n/a",IFERROR(ROUND(LB142*(LB71/SUM(KZ71:LB71)),2),"")),"")</f>
        <v/>
      </c>
      <c r="LC172" s="502" t="str">
        <f t="shared" ref="LC172" si="6438">IF(LC$2=5,SUM(KY172:LB172),"")</f>
        <v/>
      </c>
    </row>
    <row r="173" spans="1:316" s="513" customFormat="1" x14ac:dyDescent="0.2">
      <c r="A173" s="504"/>
      <c r="B173" s="504"/>
      <c r="C173" s="504"/>
      <c r="D173" s="504"/>
      <c r="E173" s="504"/>
      <c r="F173" s="470" t="s">
        <v>75</v>
      </c>
      <c r="G173" s="495"/>
      <c r="H173" s="186"/>
      <c r="I173" s="376" t="s">
        <v>66</v>
      </c>
      <c r="J173" s="376"/>
      <c r="K173" s="547"/>
      <c r="L173" s="547"/>
      <c r="M173" s="840"/>
      <c r="N173" s="549"/>
      <c r="O173" s="186"/>
      <c r="P173" s="509"/>
      <c r="Q173" s="500">
        <f>IF(AND(Q$2=1,Q71&lt;&gt;""),Q170-Q171+Q172,"")</f>
        <v>206</v>
      </c>
      <c r="R173" s="500">
        <f>IF(AND(R$2=2,R71&lt;&gt;""),R170-R171+IFERROR(VALUE(R172),0),"")</f>
        <v>267</v>
      </c>
      <c r="S173" s="500">
        <f>IF(AND(S$2=3,S71&lt;&gt;""),S170-S171+IFERROR(VALUE(S172),0),"")</f>
        <v>378</v>
      </c>
      <c r="T173" s="500">
        <f>IF(AND(T$2=4,T71&lt;&gt;""),T170-T171+IFERROR(VALUE(T172),0),"")</f>
        <v>289</v>
      </c>
      <c r="U173" s="500">
        <f>IF(U$2=5,U170-U171+U172,"")</f>
        <v>1140</v>
      </c>
      <c r="V173" s="965"/>
      <c r="W173" s="500">
        <f>IF(AND(W$2=1,W71&lt;&gt;""),W170-W171+W172,"")</f>
        <v>-5.82000000000005</v>
      </c>
      <c r="X173" s="500">
        <f>IF(AND(X$2=2,X71&lt;&gt;""),X170-X171+IFERROR(VALUE(X172),0),"")</f>
        <v>53.379999999999995</v>
      </c>
      <c r="Y173" s="500">
        <f>IF(AND(Y$2=3,Y71&lt;&gt;""),Y170-Y171+IFERROR(VALUE(Y172),0),"")</f>
        <v>79.589999999999975</v>
      </c>
      <c r="Z173" s="500">
        <f>IF(AND(Z$2=4,Z71&lt;&gt;""),Z170-Z171+IFERROR(VALUE(Z172),0),"")</f>
        <v>72.789999999999992</v>
      </c>
      <c r="AA173" s="500">
        <f t="shared" ref="AA173" si="6439">IF(AA$2=5,AA170-AA171+AA172,"")</f>
        <v>199.93999999999983</v>
      </c>
      <c r="AB173" s="965"/>
      <c r="AC173" s="500">
        <f>IF(AND(AC$2=1,AC71&lt;&gt;""),AC170-AC171+AC172,"")</f>
        <v>162.68000000000006</v>
      </c>
      <c r="AD173" s="500">
        <f>IF(AND(AD$2=2,AD71&lt;&gt;""),AD170-AD171+IFERROR(VALUE(AD172),0),"")</f>
        <v>209.76</v>
      </c>
      <c r="AE173" s="500">
        <f>IF(AND(AE$2=3,AE71&lt;&gt;""),AE170-AE171+IFERROR(VALUE(AE172),0),"")</f>
        <v>217.84000000000003</v>
      </c>
      <c r="AF173" s="500">
        <f>IF(AND(AF$2=4,AF71&lt;&gt;""),AF170-AF171+IFERROR(VALUE(AF172),0),"")</f>
        <v>225.92000000000002</v>
      </c>
      <c r="AG173" s="500">
        <f t="shared" ref="AG173" si="6440">IF(AG$2=5,AG170-AG171+AG172,"")</f>
        <v>816.19999999999982</v>
      </c>
      <c r="AH173" s="965"/>
      <c r="AI173" s="500" t="str">
        <f>IF(AND(AI$2=1,AI71&lt;&gt;""),AI170-AI171+AI172,"")</f>
        <v/>
      </c>
      <c r="AJ173" s="500" t="str">
        <f>IF(AND(AJ$2=2,AJ71&lt;&gt;""),AJ170-AJ171+IFERROR(VALUE(AJ172),0),"")</f>
        <v/>
      </c>
      <c r="AK173" s="500" t="str">
        <f>IF(AND(AK$2=3,AK71&lt;&gt;""),AK170-AK171+IFERROR(VALUE(AK172),0),"")</f>
        <v/>
      </c>
      <c r="AL173" s="500" t="str">
        <f>IF(AND(AL$2=4,AL71&lt;&gt;""),AL170-AL171+IFERROR(VALUE(AL172),0),"")</f>
        <v/>
      </c>
      <c r="AM173" s="500" t="str">
        <f t="shared" ref="AM173" si="6441">IF(AM$2=5,AM170-AM171+AM172,"")</f>
        <v/>
      </c>
      <c r="AN173" s="965"/>
      <c r="AO173" s="500" t="str">
        <f>IF(AND(AO$2=1,AO71&lt;&gt;""),AO170-AO171+AO172,"")</f>
        <v/>
      </c>
      <c r="AP173" s="500" t="str">
        <f>IF(AND(AP$2=2,AP71&lt;&gt;""),AP170-AP171+IFERROR(VALUE(AP172),0),"")</f>
        <v/>
      </c>
      <c r="AQ173" s="500" t="str">
        <f>IF(AND(AQ$2=3,AQ71&lt;&gt;""),AQ170-AQ171+IFERROR(VALUE(AQ172),0),"")</f>
        <v/>
      </c>
      <c r="AR173" s="500" t="str">
        <f>IF(AND(AR$2=4,AR71&lt;&gt;""),AR170-AR171+IFERROR(VALUE(AR172),0),"")</f>
        <v/>
      </c>
      <c r="AS173" s="500" t="str">
        <f t="shared" ref="AS173" si="6442">IF(AS$2=5,AS170-AS171+AS172,"")</f>
        <v/>
      </c>
      <c r="AT173" s="965"/>
      <c r="AU173" s="500" t="str">
        <f>IF(AND(AU$2=1,AU71&lt;&gt;""),AU170-AU171+AU172,"")</f>
        <v/>
      </c>
      <c r="AV173" s="500" t="str">
        <f>IF(AND(AV$2=2,AV71&lt;&gt;""),AV170-AV171+IFERROR(VALUE(AV172),0),"")</f>
        <v/>
      </c>
      <c r="AW173" s="500" t="str">
        <f>IF(AND(AW$2=3,AW71&lt;&gt;""),AW170-AW171+IFERROR(VALUE(AW172),0),"")</f>
        <v/>
      </c>
      <c r="AX173" s="500" t="str">
        <f>IF(AND(AX$2=4,AX71&lt;&gt;""),AX170-AX171+IFERROR(VALUE(AX172),0),"")</f>
        <v/>
      </c>
      <c r="AY173" s="500" t="str">
        <f t="shared" ref="AY173" si="6443">IF(AY$2=5,AY170-AY171+AY172,"")</f>
        <v/>
      </c>
      <c r="AZ173" s="965"/>
      <c r="BA173" s="500" t="str">
        <f>IF(AND(BA$2=1,BA71&lt;&gt;""),BA170-BA171+BA172,"")</f>
        <v/>
      </c>
      <c r="BB173" s="500" t="str">
        <f>IF(AND(BB$2=2,BB71&lt;&gt;""),BB170-BB171+IFERROR(VALUE(BB172),0),"")</f>
        <v/>
      </c>
      <c r="BC173" s="500" t="str">
        <f>IF(AND(BC$2=3,BC71&lt;&gt;""),BC170-BC171+IFERROR(VALUE(BC172),0),"")</f>
        <v/>
      </c>
      <c r="BD173" s="500" t="str">
        <f>IF(AND(BD$2=4,BD71&lt;&gt;""),BD170-BD171+IFERROR(VALUE(BD172),0),"")</f>
        <v/>
      </c>
      <c r="BE173" s="500" t="str">
        <f t="shared" ref="BE173" si="6444">IF(BE$2=5,BE170-BE171+BE172,"")</f>
        <v/>
      </c>
      <c r="BF173" s="965"/>
      <c r="BG173" s="500" t="str">
        <f>IF(AND(BG$2=1,BG71&lt;&gt;""),BG170-BG171+BG172,"")</f>
        <v/>
      </c>
      <c r="BH173" s="500" t="str">
        <f>IF(AND(BH$2=2,BH71&lt;&gt;""),BH170-BH171+IFERROR(VALUE(BH172),0),"")</f>
        <v/>
      </c>
      <c r="BI173" s="500" t="str">
        <f>IF(AND(BI$2=3,BI71&lt;&gt;""),BI170-BI171+IFERROR(VALUE(BI172),0),"")</f>
        <v/>
      </c>
      <c r="BJ173" s="500" t="str">
        <f>IF(AND(BJ$2=4,BJ71&lt;&gt;""),BJ170-BJ171+IFERROR(VALUE(BJ172),0),"")</f>
        <v/>
      </c>
      <c r="BK173" s="500" t="str">
        <f t="shared" ref="BK173" si="6445">IF(BK$2=5,BK170-BK171+BK172,"")</f>
        <v/>
      </c>
      <c r="BL173" s="965"/>
      <c r="BM173" s="500" t="str">
        <f>IF(AND(BM$2=1,BM71&lt;&gt;""),BM170-BM171+BM172,"")</f>
        <v/>
      </c>
      <c r="BN173" s="500" t="str">
        <f>IF(AND(BN$2=2,BN71&lt;&gt;""),BN170-BN171+IFERROR(VALUE(BN172),0),"")</f>
        <v/>
      </c>
      <c r="BO173" s="500" t="str">
        <f>IF(AND(BO$2=3,BO71&lt;&gt;""),BO170-BO171+IFERROR(VALUE(BO172),0),"")</f>
        <v/>
      </c>
      <c r="BP173" s="500" t="str">
        <f>IF(AND(BP$2=4,BP71&lt;&gt;""),BP170-BP171+IFERROR(VALUE(BP172),0),"")</f>
        <v/>
      </c>
      <c r="BQ173" s="500" t="str">
        <f t="shared" ref="BQ173" si="6446">IF(BQ$2=5,BQ170-BQ171+BQ172,"")</f>
        <v/>
      </c>
      <c r="BR173" s="965"/>
      <c r="BS173" s="500" t="str">
        <f>IF(AND(BS$2=1,BS71&lt;&gt;""),BS170-BS171+BS172,"")</f>
        <v/>
      </c>
      <c r="BT173" s="500" t="str">
        <f>IF(AND(BT$2=2,BT71&lt;&gt;""),BT170-BT171+IFERROR(VALUE(BT172),0),"")</f>
        <v/>
      </c>
      <c r="BU173" s="500" t="str">
        <f>IF(AND(BU$2=3,BU71&lt;&gt;""),BU170-BU171+IFERROR(VALUE(BU172),0),"")</f>
        <v/>
      </c>
      <c r="BV173" s="500" t="str">
        <f>IF(AND(BV$2=4,BV71&lt;&gt;""),BV170-BV171+IFERROR(VALUE(BV172),0),"")</f>
        <v/>
      </c>
      <c r="BW173" s="500" t="str">
        <f t="shared" ref="BW173" si="6447">IF(BW$2=5,BW170-BW171+BW172,"")</f>
        <v/>
      </c>
      <c r="BX173" s="965"/>
      <c r="BY173" s="500" t="str">
        <f>IF(AND(BY$2=1,BY71&lt;&gt;""),BY170-BY171+BY172,"")</f>
        <v/>
      </c>
      <c r="BZ173" s="500" t="str">
        <f>IF(AND(BZ$2=2,BZ71&lt;&gt;""),BZ170-BZ171+IFERROR(VALUE(BZ172),0),"")</f>
        <v/>
      </c>
      <c r="CA173" s="500" t="str">
        <f>IF(AND(CA$2=3,CA71&lt;&gt;""),CA170-CA171+IFERROR(VALUE(CA172),0),"")</f>
        <v/>
      </c>
      <c r="CB173" s="500" t="str">
        <f>IF(AND(CB$2=4,CB71&lt;&gt;""),CB170-CB171+IFERROR(VALUE(CB172),0),"")</f>
        <v/>
      </c>
      <c r="CC173" s="500" t="str">
        <f t="shared" ref="CC173" si="6448">IF(CC$2=5,CC170-CC171+CC172,"")</f>
        <v/>
      </c>
      <c r="CD173" s="965"/>
      <c r="CE173" s="500" t="str">
        <f>IF(AND(CE$2=1,CE71&lt;&gt;""),CE170-CE171+CE172,"")</f>
        <v/>
      </c>
      <c r="CF173" s="500" t="str">
        <f>IF(AND(CF$2=2,CF71&lt;&gt;""),CF170-CF171+IFERROR(VALUE(CF172),0),"")</f>
        <v/>
      </c>
      <c r="CG173" s="500" t="str">
        <f>IF(AND(CG$2=3,CG71&lt;&gt;""),CG170-CG171+IFERROR(VALUE(CG172),0),"")</f>
        <v/>
      </c>
      <c r="CH173" s="500" t="str">
        <f>IF(AND(CH$2=4,CH71&lt;&gt;""),CH170-CH171+IFERROR(VALUE(CH172),0),"")</f>
        <v/>
      </c>
      <c r="CI173" s="500" t="str">
        <f t="shared" ref="CI173" si="6449">IF(CI$2=5,CI170-CI171+CI172,"")</f>
        <v/>
      </c>
      <c r="CJ173" s="965"/>
      <c r="CK173" s="500" t="str">
        <f>IF(AND(CK$2=1,CK71&lt;&gt;""),CK170-CK171+CK172,"")</f>
        <v/>
      </c>
      <c r="CL173" s="500" t="str">
        <f>IF(AND(CL$2=2,CL71&lt;&gt;""),CL170-CL171+IFERROR(VALUE(CL172),0),"")</f>
        <v/>
      </c>
      <c r="CM173" s="500" t="str">
        <f>IF(AND(CM$2=3,CM71&lt;&gt;""),CM170-CM171+IFERROR(VALUE(CM172),0),"")</f>
        <v/>
      </c>
      <c r="CN173" s="500" t="str">
        <f>IF(AND(CN$2=4,CN71&lt;&gt;""),CN170-CN171+IFERROR(VALUE(CN172),0),"")</f>
        <v/>
      </c>
      <c r="CO173" s="500" t="str">
        <f t="shared" ref="CO173" si="6450">IF(CO$2=5,CO170-CO171+CO172,"")</f>
        <v/>
      </c>
      <c r="CP173" s="965"/>
      <c r="CQ173" s="500" t="str">
        <f>IF(AND(CQ$2=1,CQ71&lt;&gt;""),CQ170-CQ171+CQ172,"")</f>
        <v/>
      </c>
      <c r="CR173" s="500" t="str">
        <f>IF(AND(CR$2=2,CR71&lt;&gt;""),CR170-CR171+IFERROR(VALUE(CR172),0),"")</f>
        <v/>
      </c>
      <c r="CS173" s="500" t="str">
        <f>IF(AND(CS$2=3,CS71&lt;&gt;""),CS170-CS171+IFERROR(VALUE(CS172),0),"")</f>
        <v/>
      </c>
      <c r="CT173" s="500" t="str">
        <f>IF(AND(CT$2=4,CT71&lt;&gt;""),CT170-CT171+IFERROR(VALUE(CT172),0),"")</f>
        <v/>
      </c>
      <c r="CU173" s="500" t="str">
        <f t="shared" ref="CU173" si="6451">IF(CU$2=5,CU170-CU171+CU172,"")</f>
        <v/>
      </c>
      <c r="CV173" s="965"/>
      <c r="CW173" s="500" t="str">
        <f>IF(AND(CW$2=1,CW71&lt;&gt;""),CW170-CW171+CW172,"")</f>
        <v/>
      </c>
      <c r="CX173" s="500" t="str">
        <f>IF(AND(CX$2=2,CX71&lt;&gt;""),CX170-CX171+IFERROR(VALUE(CX172),0),"")</f>
        <v/>
      </c>
      <c r="CY173" s="500" t="str">
        <f>IF(AND(CY$2=3,CY71&lt;&gt;""),CY170-CY171+IFERROR(VALUE(CY172),0),"")</f>
        <v/>
      </c>
      <c r="CZ173" s="500" t="str">
        <f>IF(AND(CZ$2=4,CZ71&lt;&gt;""),CZ170-CZ171+IFERROR(VALUE(CZ172),0),"")</f>
        <v/>
      </c>
      <c r="DA173" s="500" t="str">
        <f t="shared" ref="DA173" si="6452">IF(DA$2=5,DA170-DA171+DA172,"")</f>
        <v/>
      </c>
      <c r="DB173" s="965"/>
      <c r="DC173" s="500" t="str">
        <f>IF(AND(DC$2=1,DC71&lt;&gt;""),DC170-DC171+DC172,"")</f>
        <v/>
      </c>
      <c r="DD173" s="500" t="str">
        <f>IF(AND(DD$2=2,DD71&lt;&gt;""),DD170-DD171+IFERROR(VALUE(DD172),0),"")</f>
        <v/>
      </c>
      <c r="DE173" s="500" t="str">
        <f>IF(AND(DE$2=3,DE71&lt;&gt;""),DE170-DE171+IFERROR(VALUE(DE172),0),"")</f>
        <v/>
      </c>
      <c r="DF173" s="500" t="str">
        <f>IF(AND(DF$2=4,DF71&lt;&gt;""),DF170-DF171+IFERROR(VALUE(DF172),0),"")</f>
        <v/>
      </c>
      <c r="DG173" s="500" t="str">
        <f t="shared" ref="DG173" si="6453">IF(DG$2=5,DG170-DG171+DG172,"")</f>
        <v/>
      </c>
      <c r="DH173" s="965"/>
      <c r="DI173" s="500" t="str">
        <f>IF(AND(DI$2=1,DI71&lt;&gt;""),DI170-DI171+DI172,"")</f>
        <v/>
      </c>
      <c r="DJ173" s="500" t="str">
        <f>IF(AND(DJ$2=2,DJ71&lt;&gt;""),DJ170-DJ171+IFERROR(VALUE(DJ172),0),"")</f>
        <v/>
      </c>
      <c r="DK173" s="500" t="str">
        <f>IF(AND(DK$2=3,DK71&lt;&gt;""),DK170-DK171+IFERROR(VALUE(DK172),0),"")</f>
        <v/>
      </c>
      <c r="DL173" s="500" t="str">
        <f>IF(AND(DL$2=4,DL71&lt;&gt;""),DL170-DL171+IFERROR(VALUE(DL172),0),"")</f>
        <v/>
      </c>
      <c r="DM173" s="500" t="str">
        <f t="shared" ref="DM173" si="6454">IF(DM$2=5,DM170-DM171+DM172,"")</f>
        <v/>
      </c>
      <c r="DN173" s="965"/>
      <c r="DO173" s="500" t="str">
        <f>IF(AND(DO$2=1,DO71&lt;&gt;""),DO170-DO171+DO172,"")</f>
        <v/>
      </c>
      <c r="DP173" s="500" t="str">
        <f>IF(AND(DP$2=2,DP71&lt;&gt;""),DP170-DP171+IFERROR(VALUE(DP172),0),"")</f>
        <v/>
      </c>
      <c r="DQ173" s="500" t="str">
        <f>IF(AND(DQ$2=3,DQ71&lt;&gt;""),DQ170-DQ171+IFERROR(VALUE(DQ172),0),"")</f>
        <v/>
      </c>
      <c r="DR173" s="500" t="str">
        <f>IF(AND(DR$2=4,DR71&lt;&gt;""),DR170-DR171+IFERROR(VALUE(DR172),0),"")</f>
        <v/>
      </c>
      <c r="DS173" s="500" t="str">
        <f t="shared" ref="DS173" si="6455">IF(DS$2=5,DS170-DS171+DS172,"")</f>
        <v/>
      </c>
      <c r="DT173" s="965"/>
      <c r="DU173" s="500" t="str">
        <f>IF(AND(DU$2=1,DU71&lt;&gt;""),DU170-DU171+DU172,"")</f>
        <v/>
      </c>
      <c r="DV173" s="500" t="str">
        <f>IF(AND(DV$2=2,DV71&lt;&gt;""),DV170-DV171+IFERROR(VALUE(DV172),0),"")</f>
        <v/>
      </c>
      <c r="DW173" s="500" t="str">
        <f>IF(AND(DW$2=3,DW71&lt;&gt;""),DW170-DW171+IFERROR(VALUE(DW172),0),"")</f>
        <v/>
      </c>
      <c r="DX173" s="500" t="str">
        <f>IF(AND(DX$2=4,DX71&lt;&gt;""),DX170-DX171+IFERROR(VALUE(DX172),0),"")</f>
        <v/>
      </c>
      <c r="DY173" s="500" t="str">
        <f t="shared" ref="DY173" si="6456">IF(DY$2=5,DY170-DY171+DY172,"")</f>
        <v/>
      </c>
      <c r="DZ173" s="965"/>
      <c r="EA173" s="500" t="str">
        <f>IF(AND(EA$2=1,EA71&lt;&gt;""),EA170-EA171+EA172,"")</f>
        <v/>
      </c>
      <c r="EB173" s="500" t="str">
        <f>IF(AND(EB$2=2,EB71&lt;&gt;""),EB170-EB171+IFERROR(VALUE(EB172),0),"")</f>
        <v/>
      </c>
      <c r="EC173" s="500" t="str">
        <f>IF(AND(EC$2=3,EC71&lt;&gt;""),EC170-EC171+IFERROR(VALUE(EC172),0),"")</f>
        <v/>
      </c>
      <c r="ED173" s="500" t="str">
        <f>IF(AND(ED$2=4,ED71&lt;&gt;""),ED170-ED171+IFERROR(VALUE(ED172),0),"")</f>
        <v/>
      </c>
      <c r="EE173" s="500" t="str">
        <f t="shared" ref="EE173" si="6457">IF(EE$2=5,EE170-EE171+EE172,"")</f>
        <v/>
      </c>
      <c r="EF173" s="965"/>
      <c r="EG173" s="502" t="str">
        <f>IF(AND(EG$2=1,EG71&lt;&gt;""),EG170-EG171+EG172,"")</f>
        <v/>
      </c>
      <c r="EH173" s="502" t="str">
        <f>IF(AND(EH$2=2,EH71&lt;&gt;""),EH170-EH171+IFERROR(VALUE(EH172),0),"")</f>
        <v/>
      </c>
      <c r="EI173" s="502" t="str">
        <f>IF(AND(EI$2=3,EI71&lt;&gt;""),EI170-EI171+IFERROR(VALUE(EI172),0),"")</f>
        <v/>
      </c>
      <c r="EJ173" s="502" t="str">
        <f>IF(AND(EJ$2=4,EJ71&lt;&gt;""),EJ170-EJ171+IFERROR(VALUE(EJ172),0),"")</f>
        <v/>
      </c>
      <c r="EK173" s="502" t="str">
        <f t="shared" ref="EK173" si="6458">IF(EK$2=5,EK170-EK171+EK172,"")</f>
        <v/>
      </c>
      <c r="EL173" s="965"/>
      <c r="EM173" s="502" t="str">
        <f>IF(AND(EM$2=1,EM71&lt;&gt;""),EM170-EM171+EM172,"")</f>
        <v/>
      </c>
      <c r="EN173" s="502" t="str">
        <f>IF(AND(EN$2=2,EN71&lt;&gt;""),EN170-EN171+IFERROR(VALUE(EN172),0),"")</f>
        <v/>
      </c>
      <c r="EO173" s="502" t="str">
        <f>IF(AND(EO$2=3,EO71&lt;&gt;""),EO170-EO171+IFERROR(VALUE(EO172),0),"")</f>
        <v/>
      </c>
      <c r="EP173" s="502" t="str">
        <f>IF(AND(EP$2=4,EP71&lt;&gt;""),EP170-EP171+IFERROR(VALUE(EP172),0),"")</f>
        <v/>
      </c>
      <c r="EQ173" s="502" t="str">
        <f t="shared" ref="EQ173" si="6459">IF(EQ$2=5,EQ170-EQ171+EQ172,"")</f>
        <v/>
      </c>
      <c r="ER173" s="965"/>
      <c r="ES173" s="502" t="str">
        <f>IF(AND(ES$2=1,ES71&lt;&gt;""),ES170-ES171+ES172,"")</f>
        <v/>
      </c>
      <c r="ET173" s="502" t="str">
        <f>IF(AND(ET$2=2,ET71&lt;&gt;""),ET170-ET171+IFERROR(VALUE(ET172),0),"")</f>
        <v/>
      </c>
      <c r="EU173" s="502" t="str">
        <f>IF(AND(EU$2=3,EU71&lt;&gt;""),EU170-EU171+IFERROR(VALUE(EU172),0),"")</f>
        <v/>
      </c>
      <c r="EV173" s="502" t="str">
        <f>IF(AND(EV$2=4,EV71&lt;&gt;""),EV170-EV171+IFERROR(VALUE(EV172),0),"")</f>
        <v/>
      </c>
      <c r="EW173" s="502" t="str">
        <f t="shared" ref="EW173" si="6460">IF(EW$2=5,EW170-EW171+EW172,"")</f>
        <v/>
      </c>
      <c r="EX173" s="965"/>
      <c r="EY173" s="502" t="str">
        <f>IF(AND(EY$2=1,EY71&lt;&gt;""),EY170-EY171+EY172,"")</f>
        <v/>
      </c>
      <c r="EZ173" s="502" t="str">
        <f>IF(AND(EZ$2=2,EZ71&lt;&gt;""),EZ170-EZ171+IFERROR(VALUE(EZ172),0),"")</f>
        <v/>
      </c>
      <c r="FA173" s="502" t="str">
        <f>IF(AND(FA$2=3,FA71&lt;&gt;""),FA170-FA171+IFERROR(VALUE(FA172),0),"")</f>
        <v/>
      </c>
      <c r="FB173" s="502" t="str">
        <f>IF(AND(FB$2=4,FB71&lt;&gt;""),FB170-FB171+IFERROR(VALUE(FB172),0),"")</f>
        <v/>
      </c>
      <c r="FC173" s="502" t="str">
        <f t="shared" ref="FC173" si="6461">IF(FC$2=5,FC170-FC171+FC172,"")</f>
        <v/>
      </c>
      <c r="FD173" s="965"/>
      <c r="FE173" s="502" t="str">
        <f>IF(AND(FE$2=1,FE71&lt;&gt;""),FE170-FE171+FE172,"")</f>
        <v/>
      </c>
      <c r="FF173" s="502" t="str">
        <f>IF(AND(FF$2=2,FF71&lt;&gt;""),FF170-FF171+IFERROR(VALUE(FF172),0),"")</f>
        <v/>
      </c>
      <c r="FG173" s="502" t="str">
        <f>IF(AND(FG$2=3,FG71&lt;&gt;""),FG170-FG171+IFERROR(VALUE(FG172),0),"")</f>
        <v/>
      </c>
      <c r="FH173" s="502" t="str">
        <f>IF(AND(FH$2=4,FH71&lt;&gt;""),FH170-FH171+IFERROR(VALUE(FH172),0),"")</f>
        <v/>
      </c>
      <c r="FI173" s="502" t="str">
        <f t="shared" ref="FI173" si="6462">IF(FI$2=5,FI170-FI171+FI172,"")</f>
        <v/>
      </c>
      <c r="FJ173" s="965"/>
      <c r="FK173" s="502" t="str">
        <f>IF(AND(FK$2=1,FK71&lt;&gt;""),FK170-FK171+FK172,"")</f>
        <v/>
      </c>
      <c r="FL173" s="502" t="str">
        <f>IF(AND(FL$2=2,FL71&lt;&gt;""),FL170-FL171+IFERROR(VALUE(FL172),0),"")</f>
        <v/>
      </c>
      <c r="FM173" s="502" t="str">
        <f>IF(AND(FM$2=3,FM71&lt;&gt;""),FM170-FM171+IFERROR(VALUE(FM172),0),"")</f>
        <v/>
      </c>
      <c r="FN173" s="502" t="str">
        <f>IF(AND(FN$2=4,FN71&lt;&gt;""),FN170-FN171+IFERROR(VALUE(FN172),0),"")</f>
        <v/>
      </c>
      <c r="FO173" s="502" t="str">
        <f t="shared" ref="FO173" si="6463">IF(FO$2=5,FO170-FO171+FO172,"")</f>
        <v/>
      </c>
      <c r="FP173" s="965"/>
      <c r="FQ173" s="502" t="str">
        <f>IF(AND(FQ$2=1,FQ71&lt;&gt;""),FQ170-FQ171+FQ172,"")</f>
        <v/>
      </c>
      <c r="FR173" s="502" t="str">
        <f>IF(AND(FR$2=2,FR71&lt;&gt;""),FR170-FR171+IFERROR(VALUE(FR172),0),"")</f>
        <v/>
      </c>
      <c r="FS173" s="502" t="str">
        <f>IF(AND(FS$2=3,FS71&lt;&gt;""),FS170-FS171+IFERROR(VALUE(FS172),0),"")</f>
        <v/>
      </c>
      <c r="FT173" s="502" t="str">
        <f>IF(AND(FT$2=4,FT71&lt;&gt;""),FT170-FT171+IFERROR(VALUE(FT172),0),"")</f>
        <v/>
      </c>
      <c r="FU173" s="502" t="str">
        <f t="shared" ref="FU173" si="6464">IF(FU$2=5,FU170-FU171+FU172,"")</f>
        <v/>
      </c>
      <c r="FV173" s="965"/>
      <c r="FW173" s="502" t="str">
        <f>IF(AND(FW$2=1,FW71&lt;&gt;""),FW170-FW171+FW172,"")</f>
        <v/>
      </c>
      <c r="FX173" s="502" t="str">
        <f>IF(AND(FX$2=2,FX71&lt;&gt;""),FX170-FX171+IFERROR(VALUE(FX172),0),"")</f>
        <v/>
      </c>
      <c r="FY173" s="502" t="str">
        <f>IF(AND(FY$2=3,FY71&lt;&gt;""),FY170-FY171+IFERROR(VALUE(FY172),0),"")</f>
        <v/>
      </c>
      <c r="FZ173" s="502" t="str">
        <f>IF(AND(FZ$2=4,FZ71&lt;&gt;""),FZ170-FZ171+IFERROR(VALUE(FZ172),0),"")</f>
        <v/>
      </c>
      <c r="GA173" s="502" t="str">
        <f t="shared" ref="GA173" si="6465">IF(GA$2=5,GA170-GA171+GA172,"")</f>
        <v/>
      </c>
      <c r="GB173" s="965"/>
      <c r="GC173" s="502" t="str">
        <f>IF(AND(GC$2=1,GC71&lt;&gt;""),GC170-GC171+GC172,"")</f>
        <v/>
      </c>
      <c r="GD173" s="502" t="str">
        <f>IF(AND(GD$2=2,GD71&lt;&gt;""),GD170-GD171+IFERROR(VALUE(GD172),0),"")</f>
        <v/>
      </c>
      <c r="GE173" s="502" t="str">
        <f>IF(AND(GE$2=3,GE71&lt;&gt;""),GE170-GE171+IFERROR(VALUE(GE172),0),"")</f>
        <v/>
      </c>
      <c r="GF173" s="502" t="str">
        <f>IF(AND(GF$2=4,GF71&lt;&gt;""),GF170-GF171+IFERROR(VALUE(GF172),0),"")</f>
        <v/>
      </c>
      <c r="GG173" s="502" t="str">
        <f t="shared" ref="GG173" si="6466">IF(GG$2=5,GG170-GG171+GG172,"")</f>
        <v/>
      </c>
      <c r="GH173" s="965"/>
      <c r="GI173" s="502" t="str">
        <f>IF(AND(GI$2=1,GI71&lt;&gt;""),GI170-GI171+GI172,"")</f>
        <v/>
      </c>
      <c r="GJ173" s="502" t="str">
        <f>IF(AND(GJ$2=2,GJ71&lt;&gt;""),GJ170-GJ171+IFERROR(VALUE(GJ172),0),"")</f>
        <v/>
      </c>
      <c r="GK173" s="502" t="str">
        <f>IF(AND(GK$2=3,GK71&lt;&gt;""),GK170-GK171+IFERROR(VALUE(GK172),0),"")</f>
        <v/>
      </c>
      <c r="GL173" s="502" t="str">
        <f>IF(AND(GL$2=4,GL71&lt;&gt;""),GL170-GL171+IFERROR(VALUE(GL172),0),"")</f>
        <v/>
      </c>
      <c r="GM173" s="502" t="str">
        <f t="shared" ref="GM173" si="6467">IF(GM$2=5,GM170-GM171+GM172,"")</f>
        <v/>
      </c>
      <c r="GN173" s="965"/>
      <c r="GO173" s="502" t="str">
        <f>IF(AND(GO$2=1,GO71&lt;&gt;""),GO170-GO171+GO172,"")</f>
        <v/>
      </c>
      <c r="GP173" s="502" t="str">
        <f>IF(AND(GP$2=2,GP71&lt;&gt;""),GP170-GP171+IFERROR(VALUE(GP172),0),"")</f>
        <v/>
      </c>
      <c r="GQ173" s="502" t="str">
        <f>IF(AND(GQ$2=3,GQ71&lt;&gt;""),GQ170-GQ171+IFERROR(VALUE(GQ172),0),"")</f>
        <v/>
      </c>
      <c r="GR173" s="502" t="str">
        <f>IF(AND(GR$2=4,GR71&lt;&gt;""),GR170-GR171+IFERROR(VALUE(GR172),0),"")</f>
        <v/>
      </c>
      <c r="GS173" s="502" t="str">
        <f t="shared" ref="GS173" si="6468">IF(GS$2=5,GS170-GS171+GS172,"")</f>
        <v/>
      </c>
      <c r="GT173" s="965"/>
      <c r="GU173" s="502" t="str">
        <f>IF(AND(GU$2=1,GU71&lt;&gt;""),GU170-GU171+GU172,"")</f>
        <v/>
      </c>
      <c r="GV173" s="502" t="str">
        <f>IF(AND(GV$2=2,GV71&lt;&gt;""),GV170-GV171+IFERROR(VALUE(GV172),0),"")</f>
        <v/>
      </c>
      <c r="GW173" s="502" t="str">
        <f>IF(AND(GW$2=3,GW71&lt;&gt;""),GW170-GW171+IFERROR(VALUE(GW172),0),"")</f>
        <v/>
      </c>
      <c r="GX173" s="502" t="str">
        <f>IF(AND(GX$2=4,GX71&lt;&gt;""),GX170-GX171+IFERROR(VALUE(GX172),0),"")</f>
        <v/>
      </c>
      <c r="GY173" s="502" t="str">
        <f t="shared" ref="GY173" si="6469">IF(GY$2=5,GY170-GY171+GY172,"")</f>
        <v/>
      </c>
      <c r="GZ173" s="965"/>
      <c r="HA173" s="502" t="str">
        <f>IF(AND(HA$2=1,HA71&lt;&gt;""),HA170-HA171+HA172,"")</f>
        <v/>
      </c>
      <c r="HB173" s="502" t="str">
        <f>IF(AND(HB$2=2,HB71&lt;&gt;""),HB170-HB171+IFERROR(VALUE(HB172),0),"")</f>
        <v/>
      </c>
      <c r="HC173" s="502" t="str">
        <f>IF(AND(HC$2=3,HC71&lt;&gt;""),HC170-HC171+IFERROR(VALUE(HC172),0),"")</f>
        <v/>
      </c>
      <c r="HD173" s="502" t="str">
        <f>IF(AND(HD$2=4,HD71&lt;&gt;""),HD170-HD171+IFERROR(VALUE(HD172),0),"")</f>
        <v/>
      </c>
      <c r="HE173" s="502" t="str">
        <f t="shared" ref="HE173" si="6470">IF(HE$2=5,HE170-HE171+HE172,"")</f>
        <v/>
      </c>
      <c r="HF173" s="965"/>
      <c r="HG173" s="502" t="str">
        <f>IF(AND(HG$2=1,HG71&lt;&gt;""),HG170-HG171+HG172,"")</f>
        <v/>
      </c>
      <c r="HH173" s="502" t="str">
        <f>IF(AND(HH$2=2,HH71&lt;&gt;""),HH170-HH171+IFERROR(VALUE(HH172),0),"")</f>
        <v/>
      </c>
      <c r="HI173" s="502" t="str">
        <f>IF(AND(HI$2=3,HI71&lt;&gt;""),HI170-HI171+IFERROR(VALUE(HI172),0),"")</f>
        <v/>
      </c>
      <c r="HJ173" s="502" t="str">
        <f>IF(AND(HJ$2=4,HJ71&lt;&gt;""),HJ170-HJ171+IFERROR(VALUE(HJ172),0),"")</f>
        <v/>
      </c>
      <c r="HK173" s="502" t="str">
        <f t="shared" ref="HK173" si="6471">IF(HK$2=5,HK170-HK171+HK172,"")</f>
        <v/>
      </c>
      <c r="HL173" s="965"/>
      <c r="HM173" s="502" t="str">
        <f>IF(AND(HM$2=1,HM71&lt;&gt;""),HM170-HM171+HM172,"")</f>
        <v/>
      </c>
      <c r="HN173" s="502" t="str">
        <f>IF(AND(HN$2=2,HN71&lt;&gt;""),HN170-HN171+IFERROR(VALUE(HN172),0),"")</f>
        <v/>
      </c>
      <c r="HO173" s="502" t="str">
        <f>IF(AND(HO$2=3,HO71&lt;&gt;""),HO170-HO171+IFERROR(VALUE(HO172),0),"")</f>
        <v/>
      </c>
      <c r="HP173" s="502" t="str">
        <f>IF(AND(HP$2=4,HP71&lt;&gt;""),HP170-HP171+IFERROR(VALUE(HP172),0),"")</f>
        <v/>
      </c>
      <c r="HQ173" s="502" t="str">
        <f t="shared" ref="HQ173" si="6472">IF(HQ$2=5,HQ170-HQ171+HQ172,"")</f>
        <v/>
      </c>
      <c r="HR173" s="965"/>
      <c r="HS173" s="502" t="str">
        <f>IF(AND(HS$2=1,HS71&lt;&gt;""),HS170-HS171+HS172,"")</f>
        <v/>
      </c>
      <c r="HT173" s="502" t="str">
        <f>IF(AND(HT$2=2,HT71&lt;&gt;""),HT170-HT171+IFERROR(VALUE(HT172),0),"")</f>
        <v/>
      </c>
      <c r="HU173" s="502" t="str">
        <f>IF(AND(HU$2=3,HU71&lt;&gt;""),HU170-HU171+IFERROR(VALUE(HU172),0),"")</f>
        <v/>
      </c>
      <c r="HV173" s="502" t="str">
        <f>IF(AND(HV$2=4,HV71&lt;&gt;""),HV170-HV171+IFERROR(VALUE(HV172),0),"")</f>
        <v/>
      </c>
      <c r="HW173" s="502" t="str">
        <f t="shared" ref="HW173" si="6473">IF(HW$2=5,HW170-HW171+HW172,"")</f>
        <v/>
      </c>
      <c r="HX173" s="965"/>
      <c r="HY173" s="502" t="str">
        <f>IF(AND(HY$2=1,HY71&lt;&gt;""),HY170-HY171+HY172,"")</f>
        <v/>
      </c>
      <c r="HZ173" s="502" t="str">
        <f>IF(AND(HZ$2=2,HZ71&lt;&gt;""),HZ170-HZ171+IFERROR(VALUE(HZ172),0),"")</f>
        <v/>
      </c>
      <c r="IA173" s="502" t="str">
        <f>IF(AND(IA$2=3,IA71&lt;&gt;""),IA170-IA171+IFERROR(VALUE(IA172),0),"")</f>
        <v/>
      </c>
      <c r="IB173" s="502" t="str">
        <f>IF(AND(IB$2=4,IB71&lt;&gt;""),IB170-IB171+IFERROR(VALUE(IB172),0),"")</f>
        <v/>
      </c>
      <c r="IC173" s="502" t="str">
        <f t="shared" ref="IC173" si="6474">IF(IC$2=5,IC170-IC171+IC172,"")</f>
        <v/>
      </c>
      <c r="ID173" s="965"/>
      <c r="IE173" s="502" t="str">
        <f>IF(AND(IE$2=1,IE71&lt;&gt;""),IE170-IE171+IE172,"")</f>
        <v/>
      </c>
      <c r="IF173" s="502" t="str">
        <f>IF(AND(IF$2=2,IF71&lt;&gt;""),IF170-IF171+IFERROR(VALUE(IF172),0),"")</f>
        <v/>
      </c>
      <c r="IG173" s="502" t="str">
        <f>IF(AND(IG$2=3,IG71&lt;&gt;""),IG170-IG171+IFERROR(VALUE(IG172),0),"")</f>
        <v/>
      </c>
      <c r="IH173" s="502" t="str">
        <f>IF(AND(IH$2=4,IH71&lt;&gt;""),IH170-IH171+IFERROR(VALUE(IH172),0),"")</f>
        <v/>
      </c>
      <c r="II173" s="502" t="str">
        <f t="shared" ref="II173" si="6475">IF(II$2=5,II170-II171+II172,"")</f>
        <v/>
      </c>
      <c r="IJ173" s="965"/>
      <c r="IK173" s="502" t="str">
        <f>IF(AND(IK$2=1,IK71&lt;&gt;""),IK170-IK171+IK172,"")</f>
        <v/>
      </c>
      <c r="IL173" s="502" t="str">
        <f>IF(AND(IL$2=2,IL71&lt;&gt;""),IL170-IL171+IFERROR(VALUE(IL172),0),"")</f>
        <v/>
      </c>
      <c r="IM173" s="502" t="str">
        <f>IF(AND(IM$2=3,IM71&lt;&gt;""),IM170-IM171+IFERROR(VALUE(IM172),0),"")</f>
        <v/>
      </c>
      <c r="IN173" s="502" t="str">
        <f>IF(AND(IN$2=4,IN71&lt;&gt;""),IN170-IN171+IFERROR(VALUE(IN172),0),"")</f>
        <v/>
      </c>
      <c r="IO173" s="502" t="str">
        <f t="shared" ref="IO173" si="6476">IF(IO$2=5,IO170-IO171+IO172,"")</f>
        <v/>
      </c>
      <c r="IP173" s="965"/>
      <c r="IQ173" s="502" t="str">
        <f>IF(AND(IQ$2=1,IQ71&lt;&gt;""),IQ170-IQ171+IQ172,"")</f>
        <v/>
      </c>
      <c r="IR173" s="502" t="str">
        <f>IF(AND(IR$2=2,IR71&lt;&gt;""),IR170-IR171+IFERROR(VALUE(IR172),0),"")</f>
        <v/>
      </c>
      <c r="IS173" s="502" t="str">
        <f>IF(AND(IS$2=3,IS71&lt;&gt;""),IS170-IS171+IFERROR(VALUE(IS172),0),"")</f>
        <v/>
      </c>
      <c r="IT173" s="502" t="str">
        <f>IF(AND(IT$2=4,IT71&lt;&gt;""),IT170-IT171+IFERROR(VALUE(IT172),0),"")</f>
        <v/>
      </c>
      <c r="IU173" s="502" t="str">
        <f t="shared" ref="IU173" si="6477">IF(IU$2=5,IU170-IU171+IU172,"")</f>
        <v/>
      </c>
      <c r="IV173" s="966"/>
      <c r="IW173" s="502" t="str">
        <f>IF(AND(IW$2=1,IW71&lt;&gt;""),IW170-IW171+IW172,"")</f>
        <v/>
      </c>
      <c r="IX173" s="502" t="str">
        <f>IF(AND(IX$2=2,IX71&lt;&gt;""),IX170-IX171+IFERROR(VALUE(IX172),0),"")</f>
        <v/>
      </c>
      <c r="IY173" s="502" t="str">
        <f>IF(AND(IY$2=3,IY71&lt;&gt;""),IY170-IY171+IFERROR(VALUE(IY172),0),"")</f>
        <v/>
      </c>
      <c r="IZ173" s="502" t="str">
        <f>IF(AND(IZ$2=4,IZ71&lt;&gt;""),IZ170-IZ171+IFERROR(VALUE(IZ172),0),"")</f>
        <v/>
      </c>
      <c r="JA173" s="502" t="str">
        <f t="shared" ref="JA173" si="6478">IF(JA$2=5,JA170-JA171+JA172,"")</f>
        <v/>
      </c>
      <c r="JB173" s="966"/>
      <c r="JC173" s="502" t="str">
        <f>IF(AND(JC$2=1,JC71&lt;&gt;""),JC170-JC171+JC172,"")</f>
        <v/>
      </c>
      <c r="JD173" s="502" t="str">
        <f>IF(AND(JD$2=2,JD71&lt;&gt;""),JD170-JD171+IFERROR(VALUE(JD172),0),"")</f>
        <v/>
      </c>
      <c r="JE173" s="502" t="str">
        <f>IF(AND(JE$2=3,JE71&lt;&gt;""),JE170-JE171+IFERROR(VALUE(JE172),0),"")</f>
        <v/>
      </c>
      <c r="JF173" s="502" t="str">
        <f>IF(AND(JF$2=4,JF71&lt;&gt;""),JF170-JF171+IFERROR(VALUE(JF172),0),"")</f>
        <v/>
      </c>
      <c r="JG173" s="502" t="str">
        <f t="shared" ref="JG173" si="6479">IF(JG$2=5,JG170-JG171+JG172,"")</f>
        <v/>
      </c>
      <c r="JH173" s="966"/>
      <c r="JI173" s="502" t="str">
        <f>IF(AND(JI$2=1,JI71&lt;&gt;""),JI170-JI171+JI172,"")</f>
        <v/>
      </c>
      <c r="JJ173" s="502" t="str">
        <f>IF(AND(JJ$2=2,JJ71&lt;&gt;""),JJ170-JJ171+IFERROR(VALUE(JJ172),0),"")</f>
        <v/>
      </c>
      <c r="JK173" s="502" t="str">
        <f>IF(AND(JK$2=3,JK71&lt;&gt;""),JK170-JK171+IFERROR(VALUE(JK172),0),"")</f>
        <v/>
      </c>
      <c r="JL173" s="502" t="str">
        <f>IF(AND(JL$2=4,JL71&lt;&gt;""),JL170-JL171+IFERROR(VALUE(JL172),0),"")</f>
        <v/>
      </c>
      <c r="JM173" s="502" t="str">
        <f t="shared" ref="JM173" si="6480">IF(JM$2=5,JM170-JM171+JM172,"")</f>
        <v/>
      </c>
      <c r="JN173" s="502"/>
      <c r="JO173" s="502" t="str">
        <f>IF(AND(JO$2=1,JO71&lt;&gt;""),JO170-JO171+JO172,"")</f>
        <v/>
      </c>
      <c r="JP173" s="502" t="str">
        <f>IF(AND(JP$2=2,JP71&lt;&gt;""),JP170-JP171+IFERROR(VALUE(JP172),0),"")</f>
        <v/>
      </c>
      <c r="JQ173" s="502" t="str">
        <f>IF(AND(JQ$2=3,JQ71&lt;&gt;""),JQ170-JQ171+IFERROR(VALUE(JQ172),0),"")</f>
        <v/>
      </c>
      <c r="JR173" s="502" t="str">
        <f>IF(AND(JR$2=4,JR71&lt;&gt;""),JR170-JR171+IFERROR(VALUE(JR172),0),"")</f>
        <v/>
      </c>
      <c r="JS173" s="502" t="str">
        <f t="shared" ref="JS173" si="6481">IF(JS$2=5,JS170-JS171+JS172,"")</f>
        <v/>
      </c>
      <c r="JT173" s="502"/>
      <c r="JU173" s="502" t="str">
        <f>IF(AND(JU$2=1,JU71&lt;&gt;""),JU170-JU171+JU172,"")</f>
        <v/>
      </c>
      <c r="JV173" s="502" t="str">
        <f>IF(AND(JV$2=2,JV71&lt;&gt;""),JV170-JV171+IFERROR(VALUE(JV172),0),"")</f>
        <v/>
      </c>
      <c r="JW173" s="502" t="str">
        <f>IF(AND(JW$2=3,JW71&lt;&gt;""),JW170-JW171+IFERROR(VALUE(JW172),0),"")</f>
        <v/>
      </c>
      <c r="JX173" s="502" t="str">
        <f>IF(AND(JX$2=4,JX71&lt;&gt;""),JX170-JX171+IFERROR(VALUE(JX172),0),"")</f>
        <v/>
      </c>
      <c r="JY173" s="502" t="str">
        <f t="shared" ref="JY173" si="6482">IF(JY$2=5,JY170-JY171+JY172,"")</f>
        <v/>
      </c>
      <c r="JZ173" s="502"/>
      <c r="KA173" s="502" t="str">
        <f>IF(AND(KA$2=1,KA71&lt;&gt;""),KA170-KA171+KA172,"")</f>
        <v/>
      </c>
      <c r="KB173" s="502" t="str">
        <f>IF(AND(KB$2=2,KB71&lt;&gt;""),KB170-KB171+IFERROR(VALUE(KB172),0),"")</f>
        <v/>
      </c>
      <c r="KC173" s="502" t="str">
        <f>IF(AND(KC$2=3,KC71&lt;&gt;""),KC170-KC171+IFERROR(VALUE(KC172),0),"")</f>
        <v/>
      </c>
      <c r="KD173" s="502" t="str">
        <f>IF(AND(KD$2=4,KD71&lt;&gt;""),KD170-KD171+IFERROR(VALUE(KD172),0),"")</f>
        <v/>
      </c>
      <c r="KE173" s="502" t="str">
        <f t="shared" ref="KE173" si="6483">IF(KE$2=5,KE170-KE171+KE172,"")</f>
        <v/>
      </c>
      <c r="KF173" s="502"/>
      <c r="KG173" s="502" t="str">
        <f>IF(AND(KG$2=1,KG71&lt;&gt;""),KG170-KG171+KG172,"")</f>
        <v/>
      </c>
      <c r="KH173" s="502" t="str">
        <f>IF(AND(KH$2=2,KH71&lt;&gt;""),KH170-KH171+IFERROR(VALUE(KH172),0),"")</f>
        <v/>
      </c>
      <c r="KI173" s="502" t="str">
        <f>IF(AND(KI$2=3,KI71&lt;&gt;""),KI170-KI171+IFERROR(VALUE(KI172),0),"")</f>
        <v/>
      </c>
      <c r="KJ173" s="502" t="str">
        <f>IF(AND(KJ$2=4,KJ71&lt;&gt;""),KJ170-KJ171+IFERROR(VALUE(KJ172),0),"")</f>
        <v/>
      </c>
      <c r="KK173" s="502" t="str">
        <f t="shared" ref="KK173" si="6484">IF(KK$2=5,KK170-KK171+KK172,"")</f>
        <v/>
      </c>
      <c r="KL173" s="502"/>
      <c r="KM173" s="502" t="str">
        <f>IF(AND(KM$2=1,KM71&lt;&gt;""),KM170-KM171+KM172,"")</f>
        <v/>
      </c>
      <c r="KN173" s="502" t="str">
        <f>IF(AND(KN$2=2,KN71&lt;&gt;""),KN170-KN171+IFERROR(VALUE(KN172),0),"")</f>
        <v/>
      </c>
      <c r="KO173" s="502" t="str">
        <f>IF(AND(KO$2=3,KO71&lt;&gt;""),KO170-KO171+IFERROR(VALUE(KO172),0),"")</f>
        <v/>
      </c>
      <c r="KP173" s="502" t="str">
        <f>IF(AND(KP$2=4,KP71&lt;&gt;""),KP170-KP171+IFERROR(VALUE(KP172),0),"")</f>
        <v/>
      </c>
      <c r="KQ173" s="502" t="str">
        <f t="shared" ref="KQ173" si="6485">IF(KQ$2=5,KQ170-KQ171+KQ172,"")</f>
        <v/>
      </c>
      <c r="KR173" s="502"/>
      <c r="KS173" s="502" t="str">
        <f>IF(AND(KS$2=1,KS71&lt;&gt;""),KS170-KS171+KS172,"")</f>
        <v/>
      </c>
      <c r="KT173" s="502" t="str">
        <f>IF(AND(KT$2=2,KT71&lt;&gt;""),KT170-KT171+IFERROR(VALUE(KT172),0),"")</f>
        <v/>
      </c>
      <c r="KU173" s="502" t="str">
        <f>IF(AND(KU$2=3,KU71&lt;&gt;""),KU170-KU171+IFERROR(VALUE(KU172),0),"")</f>
        <v/>
      </c>
      <c r="KV173" s="502" t="str">
        <f>IF(AND(KV$2=4,KV71&lt;&gt;""),KV170-KV171+IFERROR(VALUE(KV172),0),"")</f>
        <v/>
      </c>
      <c r="KW173" s="502" t="str">
        <f t="shared" ref="KW173" si="6486">IF(KW$2=5,KW170-KW171+KW172,"")</f>
        <v/>
      </c>
      <c r="KX173" s="502"/>
      <c r="KY173" s="502" t="str">
        <f>IF(AND(KY$2=1,KY71&lt;&gt;""),KY170-KY171+KY172,"")</f>
        <v/>
      </c>
      <c r="KZ173" s="502" t="str">
        <f>IF(AND(KZ$2=2,KZ71&lt;&gt;""),KZ170-KZ171+IFERROR(VALUE(KZ172),0),"")</f>
        <v/>
      </c>
      <c r="LA173" s="502" t="str">
        <f>IF(AND(LA$2=3,LA71&lt;&gt;""),LA170-LA171+IFERROR(VALUE(LA172),0),"")</f>
        <v/>
      </c>
      <c r="LB173" s="502" t="str">
        <f>IF(AND(LB$2=4,LB71&lt;&gt;""),LB170-LB171+IFERROR(VALUE(LB172),0),"")</f>
        <v/>
      </c>
      <c r="LC173" s="502" t="str">
        <f t="shared" ref="LC173" si="6487">IF(LC$2=5,LC170-LC171+LC172,"")</f>
        <v/>
      </c>
    </row>
    <row r="174" spans="1:316" s="513" customFormat="1" x14ac:dyDescent="0.2">
      <c r="A174" s="504"/>
      <c r="B174" s="504"/>
      <c r="C174" s="504"/>
      <c r="D174" s="504"/>
      <c r="E174" s="504"/>
      <c r="F174" s="470" t="s">
        <v>85</v>
      </c>
      <c r="G174" s="495"/>
      <c r="H174" s="186"/>
      <c r="I174" s="186"/>
      <c r="J174" s="550"/>
      <c r="K174" s="506"/>
      <c r="L174" s="506"/>
      <c r="M174" s="186"/>
      <c r="N174" s="549"/>
      <c r="O174" s="186"/>
      <c r="P174" s="509"/>
      <c r="Q174" s="186"/>
      <c r="R174" s="186"/>
      <c r="S174" s="186"/>
      <c r="T174" s="186"/>
      <c r="U174" s="500"/>
      <c r="V174" s="509"/>
      <c r="W174" s="186"/>
      <c r="X174" s="186"/>
      <c r="Y174" s="186"/>
      <c r="Z174" s="186"/>
      <c r="AA174" s="500"/>
      <c r="AB174" s="509"/>
      <c r="AC174" s="186"/>
      <c r="AD174" s="186"/>
      <c r="AE174" s="186"/>
      <c r="AF174" s="186"/>
      <c r="AG174" s="500"/>
      <c r="AH174" s="509"/>
      <c r="AI174" s="186"/>
      <c r="AJ174" s="186"/>
      <c r="AK174" s="186"/>
      <c r="AL174" s="186"/>
      <c r="AM174" s="500"/>
      <c r="AN174" s="509"/>
      <c r="AO174" s="186"/>
      <c r="AP174" s="186"/>
      <c r="AQ174" s="186"/>
      <c r="AR174" s="186"/>
      <c r="AS174" s="500"/>
      <c r="AT174" s="509"/>
      <c r="AU174" s="186"/>
      <c r="AV174" s="186"/>
      <c r="AW174" s="186"/>
      <c r="AX174" s="186"/>
      <c r="AY174" s="500"/>
      <c r="AZ174" s="509"/>
      <c r="BA174" s="186"/>
      <c r="BB174" s="186"/>
      <c r="BC174" s="186"/>
      <c r="BD174" s="186"/>
      <c r="BE174" s="500"/>
      <c r="BF174" s="509"/>
      <c r="BG174" s="186"/>
      <c r="BH174" s="186"/>
      <c r="BI174" s="186"/>
      <c r="BJ174" s="186"/>
      <c r="BK174" s="500"/>
      <c r="BL174" s="509"/>
      <c r="BM174" s="186"/>
      <c r="BN174" s="186"/>
      <c r="BO174" s="186"/>
      <c r="BP174" s="186"/>
      <c r="BQ174" s="500"/>
      <c r="BR174" s="509"/>
      <c r="BS174" s="186"/>
      <c r="BT174" s="186"/>
      <c r="BU174" s="186"/>
      <c r="BV174" s="186"/>
      <c r="BW174" s="500"/>
      <c r="BX174" s="509"/>
      <c r="BY174" s="186"/>
      <c r="BZ174" s="186"/>
      <c r="CA174" s="186"/>
      <c r="CB174" s="186"/>
      <c r="CC174" s="500"/>
      <c r="CD174" s="509"/>
      <c r="CE174" s="186"/>
      <c r="CF174" s="186"/>
      <c r="CG174" s="186"/>
      <c r="CH174" s="186"/>
      <c r="CI174" s="500"/>
      <c r="CJ174" s="509"/>
      <c r="CK174" s="186"/>
      <c r="CL174" s="186"/>
      <c r="CM174" s="186"/>
      <c r="CN174" s="186"/>
      <c r="CO174" s="500"/>
      <c r="CP174" s="509"/>
      <c r="CQ174" s="186"/>
      <c r="CR174" s="186"/>
      <c r="CS174" s="186"/>
      <c r="CT174" s="186"/>
      <c r="CU174" s="500"/>
      <c r="CV174" s="509"/>
      <c r="CW174" s="186"/>
      <c r="CX174" s="186"/>
      <c r="CY174" s="186"/>
      <c r="CZ174" s="186"/>
      <c r="DA174" s="500"/>
      <c r="DB174" s="509"/>
      <c r="DC174" s="186"/>
      <c r="DD174" s="186"/>
      <c r="DE174" s="186"/>
      <c r="DF174" s="186"/>
      <c r="DG174" s="500"/>
      <c r="DH174" s="509"/>
      <c r="DI174" s="186"/>
      <c r="DJ174" s="186"/>
      <c r="DK174" s="186"/>
      <c r="DL174" s="186"/>
      <c r="DM174" s="500"/>
      <c r="DN174" s="509"/>
      <c r="DO174" s="186"/>
      <c r="DP174" s="186"/>
      <c r="DQ174" s="186"/>
      <c r="DR174" s="186"/>
      <c r="DS174" s="500"/>
      <c r="DT174" s="509"/>
      <c r="DU174" s="186"/>
      <c r="DV174" s="186"/>
      <c r="DW174" s="186"/>
      <c r="DX174" s="186"/>
      <c r="DY174" s="500"/>
      <c r="DZ174" s="509"/>
      <c r="EA174" s="186"/>
      <c r="EB174" s="186"/>
      <c r="EC174" s="186"/>
      <c r="ED174" s="186"/>
      <c r="EE174" s="500"/>
      <c r="EF174" s="509"/>
      <c r="EK174" s="502"/>
      <c r="EL174" s="509"/>
      <c r="EQ174" s="502"/>
      <c r="ER174" s="509"/>
      <c r="EW174" s="502"/>
      <c r="EX174" s="509"/>
      <c r="FC174" s="502"/>
      <c r="FD174" s="509"/>
      <c r="FI174" s="502"/>
      <c r="FJ174" s="509"/>
      <c r="FO174" s="502"/>
      <c r="FP174" s="509"/>
      <c r="FU174" s="502"/>
      <c r="FV174" s="509"/>
      <c r="GA174" s="502"/>
      <c r="GB174" s="509"/>
      <c r="GG174" s="502"/>
      <c r="GH174" s="509"/>
      <c r="GM174" s="502"/>
      <c r="GN174" s="509"/>
      <c r="GS174" s="502"/>
      <c r="GT174" s="509"/>
      <c r="GY174" s="502"/>
      <c r="GZ174" s="509"/>
      <c r="HE174" s="502"/>
      <c r="HF174" s="509"/>
      <c r="HK174" s="502"/>
      <c r="HL174" s="509"/>
      <c r="HQ174" s="502"/>
      <c r="HR174" s="509"/>
      <c r="HW174" s="502"/>
      <c r="HX174" s="509"/>
      <c r="IC174" s="502"/>
      <c r="ID174" s="509"/>
      <c r="II174" s="502"/>
      <c r="IJ174" s="509"/>
      <c r="IO174" s="502"/>
      <c r="IP174" s="509"/>
      <c r="IU174" s="502"/>
      <c r="IV174" s="512"/>
      <c r="JA174" s="502"/>
      <c r="JB174" s="512"/>
      <c r="JG174" s="502"/>
      <c r="JH174" s="512"/>
      <c r="JM174" s="502"/>
      <c r="JS174" s="502"/>
      <c r="JY174" s="502"/>
      <c r="KE174" s="502"/>
      <c r="KK174" s="502"/>
      <c r="KQ174" s="502"/>
      <c r="KW174" s="502"/>
      <c r="LC174" s="502"/>
    </row>
    <row r="175" spans="1:316" s="501" customFormat="1" x14ac:dyDescent="0.2">
      <c r="A175" s="157"/>
      <c r="B175" s="157"/>
      <c r="C175" s="157"/>
      <c r="D175" s="157"/>
      <c r="E175" s="157"/>
      <c r="F175" s="470" t="s">
        <v>85</v>
      </c>
      <c r="G175" s="495"/>
      <c r="H175" s="835"/>
      <c r="I175" s="497" t="s">
        <v>98</v>
      </c>
      <c r="J175" s="551"/>
      <c r="K175" s="498"/>
      <c r="L175" s="1106" t="str">
        <f>L160</f>
        <v/>
      </c>
      <c r="M175" s="1106"/>
      <c r="N175" s="546"/>
      <c r="O175" s="835"/>
      <c r="P175" s="144"/>
      <c r="Q175" s="835"/>
      <c r="R175" s="835"/>
      <c r="S175" s="835"/>
      <c r="T175" s="552" t="str">
        <f>IF(ISERROR(ROUND(U175/((T138*Q71)/365),0)),"",ROUND(U175/((T138*Q71)/365),0)&amp;" days' internal reserve")</f>
        <v>248 days' internal reserve</v>
      </c>
      <c r="U175" s="500">
        <f>IF(U$2=5,U164+U173,"")</f>
        <v>1386.7391304347825</v>
      </c>
      <c r="V175" s="144"/>
      <c r="W175" s="835"/>
      <c r="X175" s="835"/>
      <c r="Y175" s="835"/>
      <c r="Z175" s="552" t="str">
        <f>IF(ISERROR(ROUND(AA175/((Z138*W71)/365),0)),"",ROUND(AA175/((Z138*W71)/365),0)&amp;" days' internal reserve")</f>
        <v>188 days' internal reserve</v>
      </c>
      <c r="AA175" s="500">
        <f t="shared" ref="AA175" si="6488">IF(AA$2=5,AA164+AA173,"")</f>
        <v>348.8530434782607</v>
      </c>
      <c r="AB175" s="144"/>
      <c r="AC175" s="835"/>
      <c r="AD175" s="835"/>
      <c r="AE175" s="835"/>
      <c r="AF175" s="552" t="str">
        <f>IF(ISERROR(ROUND(AG175/((AF138*AC71)/365),0)),"",ROUND(AG175/((AF138*AC71)/365),0)&amp;" days' internal reserve")</f>
        <v>224 days' internal reserve</v>
      </c>
      <c r="AG175" s="500">
        <f t="shared" ref="AG175" si="6489">IF(AG$2=5,AG164+AG173,"")</f>
        <v>1070.5478260869563</v>
      </c>
      <c r="AH175" s="144"/>
      <c r="AI175" s="835"/>
      <c r="AJ175" s="835"/>
      <c r="AK175" s="835"/>
      <c r="AL175" s="552" t="str">
        <f>IF(ISERROR(ROUND(AM175/((AL138*AI71)/365),0)),"",ROUND(AM175/((AL138*AI71)/365),0)&amp;" days' internal reserve")</f>
        <v/>
      </c>
      <c r="AM175" s="500" t="str">
        <f t="shared" ref="AM175" si="6490">IF(AM$2=5,AM164+AM173,"")</f>
        <v/>
      </c>
      <c r="AN175" s="144"/>
      <c r="AO175" s="835"/>
      <c r="AP175" s="835"/>
      <c r="AQ175" s="835"/>
      <c r="AR175" s="552" t="str">
        <f>IF(ISERROR(ROUND(AS175/((AR138*AO71)/365),0)),"",ROUND(AS175/((AR138*AO71)/365),0)&amp;" days' internal reserve")</f>
        <v/>
      </c>
      <c r="AS175" s="500" t="str">
        <f t="shared" ref="AS175" si="6491">IF(AS$2=5,AS164+AS173,"")</f>
        <v/>
      </c>
      <c r="AT175" s="144"/>
      <c r="AU175" s="835"/>
      <c r="AV175" s="835"/>
      <c r="AW175" s="835"/>
      <c r="AX175" s="552" t="str">
        <f>IF(ISERROR(ROUND(AY175/((AX138*AU71)/365),0)),"",ROUND(AY175/((AX138*AU71)/365),0)&amp;" days' internal reserve")</f>
        <v/>
      </c>
      <c r="AY175" s="500" t="str">
        <f t="shared" ref="AY175" si="6492">IF(AY$2=5,AY164+AY173,"")</f>
        <v/>
      </c>
      <c r="AZ175" s="144"/>
      <c r="BA175" s="835"/>
      <c r="BB175" s="835"/>
      <c r="BC175" s="835"/>
      <c r="BD175" s="552" t="str">
        <f>IF(ISERROR(ROUND(BE175/((BD138*BA71)/365),0)),"",ROUND(BE175/((BD138*BA71)/365),0)&amp;" days' internal reserve")</f>
        <v/>
      </c>
      <c r="BE175" s="500" t="str">
        <f t="shared" ref="BE175" si="6493">IF(BE$2=5,BE164+BE173,"")</f>
        <v/>
      </c>
      <c r="BF175" s="144"/>
      <c r="BG175" s="835"/>
      <c r="BH175" s="835"/>
      <c r="BI175" s="835"/>
      <c r="BJ175" s="552" t="str">
        <f>IF(ISERROR(ROUND(BK175/((BJ138*BG71)/365),0)),"",ROUND(BK175/((BJ138*BG71)/365),0)&amp;" days' internal reserve")</f>
        <v/>
      </c>
      <c r="BK175" s="500" t="str">
        <f t="shared" ref="BK175" si="6494">IF(BK$2=5,BK164+BK173,"")</f>
        <v/>
      </c>
      <c r="BL175" s="144"/>
      <c r="BM175" s="835"/>
      <c r="BN175" s="835"/>
      <c r="BO175" s="835"/>
      <c r="BP175" s="552" t="str">
        <f>IF(ISERROR(ROUND(BQ175/((BP138*BM71)/365),0)),"",ROUND(BQ175/((BP138*BM71)/365),0)&amp;" days' internal reserve")</f>
        <v/>
      </c>
      <c r="BQ175" s="500" t="str">
        <f t="shared" ref="BQ175" si="6495">IF(BQ$2=5,BQ164+BQ173,"")</f>
        <v/>
      </c>
      <c r="BR175" s="144"/>
      <c r="BS175" s="835"/>
      <c r="BT175" s="835"/>
      <c r="BU175" s="835"/>
      <c r="BV175" s="552" t="str">
        <f>IF(ISERROR(ROUND(BW175/((BV138*BS71)/365),0)),"",ROUND(BW175/((BV138*BS71)/365),0)&amp;" days' internal reserve")</f>
        <v/>
      </c>
      <c r="BW175" s="500" t="str">
        <f t="shared" ref="BW175" si="6496">IF(BW$2=5,BW164+BW173,"")</f>
        <v/>
      </c>
      <c r="BX175" s="144"/>
      <c r="BY175" s="835"/>
      <c r="BZ175" s="835"/>
      <c r="CA175" s="835"/>
      <c r="CB175" s="552" t="str">
        <f>IF(ISERROR(ROUND(CC175/((CB138*BY71)/365),0)),"",ROUND(CC175/((CB138*BY71)/365),0)&amp;" days' internal reserve")</f>
        <v/>
      </c>
      <c r="CC175" s="500" t="str">
        <f t="shared" ref="CC175" si="6497">IF(CC$2=5,CC164+CC173,"")</f>
        <v/>
      </c>
      <c r="CD175" s="144"/>
      <c r="CE175" s="835"/>
      <c r="CF175" s="835"/>
      <c r="CG175" s="835"/>
      <c r="CH175" s="552" t="str">
        <f>IF(ISERROR(ROUND(CI175/((CH138*CE71)/365),0)),"",ROUND(CI175/((CH138*CE71)/365),0)&amp;" days' internal reserve")</f>
        <v/>
      </c>
      <c r="CI175" s="500" t="str">
        <f t="shared" ref="CI175" si="6498">IF(CI$2=5,CI164+CI173,"")</f>
        <v/>
      </c>
      <c r="CJ175" s="144"/>
      <c r="CK175" s="835"/>
      <c r="CL175" s="835"/>
      <c r="CM175" s="835"/>
      <c r="CN175" s="552" t="str">
        <f>IF(ISERROR(ROUND(CO175/((CN138*CK71)/365),0)),"",ROUND(CO175/((CN138*CK71)/365),0)&amp;" days' internal reserve")</f>
        <v/>
      </c>
      <c r="CO175" s="500" t="str">
        <f t="shared" ref="CO175" si="6499">IF(CO$2=5,CO164+CO173,"")</f>
        <v/>
      </c>
      <c r="CP175" s="144"/>
      <c r="CQ175" s="835"/>
      <c r="CR175" s="835"/>
      <c r="CS175" s="835"/>
      <c r="CT175" s="552" t="str">
        <f>IF(ISERROR(ROUND(CU175/((CT138*CQ71)/365),0)),"",ROUND(CU175/((CT138*CQ71)/365),0)&amp;" days' internal reserve")</f>
        <v/>
      </c>
      <c r="CU175" s="500" t="str">
        <f t="shared" ref="CU175" si="6500">IF(CU$2=5,CU164+CU173,"")</f>
        <v/>
      </c>
      <c r="CV175" s="144"/>
      <c r="CW175" s="835"/>
      <c r="CX175" s="835"/>
      <c r="CY175" s="835"/>
      <c r="CZ175" s="552" t="str">
        <f>IF(ISERROR(ROUND(DA175/((CZ138*CW71)/365),0)),"",ROUND(DA175/((CZ138*CW71)/365),0)&amp;" days' internal reserve")</f>
        <v/>
      </c>
      <c r="DA175" s="500" t="str">
        <f t="shared" ref="DA175" si="6501">IF(DA$2=5,DA164+DA173,"")</f>
        <v/>
      </c>
      <c r="DB175" s="144"/>
      <c r="DC175" s="835"/>
      <c r="DD175" s="835"/>
      <c r="DE175" s="835"/>
      <c r="DF175" s="552" t="str">
        <f>IF(ISERROR(ROUND(DG175/((DF138*DC71)/365),0)),"",ROUND(DG175/((DF138*DC71)/365),0)&amp;" days' internal reserve")</f>
        <v/>
      </c>
      <c r="DG175" s="500" t="str">
        <f t="shared" ref="DG175" si="6502">IF(DG$2=5,DG164+DG173,"")</f>
        <v/>
      </c>
      <c r="DH175" s="144"/>
      <c r="DI175" s="835"/>
      <c r="DJ175" s="835"/>
      <c r="DK175" s="835"/>
      <c r="DL175" s="552" t="str">
        <f>IF(ISERROR(ROUND(DM175/((DL138*DI71)/365),0)),"",ROUND(DM175/((DL138*DI71)/365),0)&amp;" days' internal reserve")</f>
        <v/>
      </c>
      <c r="DM175" s="500" t="str">
        <f t="shared" ref="DM175" si="6503">IF(DM$2=5,DM164+DM173,"")</f>
        <v/>
      </c>
      <c r="DN175" s="144"/>
      <c r="DO175" s="835"/>
      <c r="DP175" s="835"/>
      <c r="DQ175" s="835"/>
      <c r="DR175" s="552" t="str">
        <f>IF(ISERROR(ROUND(DS175/((DR138*DO71)/365),0)),"",ROUND(DS175/((DR138*DO71)/365),0)&amp;" days' internal reserve")</f>
        <v/>
      </c>
      <c r="DS175" s="500" t="str">
        <f t="shared" ref="DS175" si="6504">IF(DS$2=5,DS164+DS173,"")</f>
        <v/>
      </c>
      <c r="DT175" s="144"/>
      <c r="DU175" s="835"/>
      <c r="DV175" s="835"/>
      <c r="DW175" s="835"/>
      <c r="DX175" s="552" t="str">
        <f>IF(ISERROR(ROUND(DY175/((DX138*DU71)/365),0)),"",ROUND(DY175/((DX138*DU71)/365),0)&amp;" days' internal reserve")</f>
        <v/>
      </c>
      <c r="DY175" s="500" t="str">
        <f t="shared" ref="DY175" si="6505">IF(DY$2=5,DY164+DY173,"")</f>
        <v/>
      </c>
      <c r="DZ175" s="144"/>
      <c r="EA175" s="835"/>
      <c r="EB175" s="835"/>
      <c r="EC175" s="835"/>
      <c r="ED175" s="552" t="str">
        <f>IF(ISERROR(ROUND(EE175/((ED138*EA71)/365),0)),"",ROUND(EE175/((ED138*EA71)/365),0)&amp;" days' internal reserve")</f>
        <v/>
      </c>
      <c r="EE175" s="500" t="str">
        <f t="shared" ref="EE175" si="6506">IF(EE$2=5,EE164+EE173,"")</f>
        <v/>
      </c>
      <c r="EF175" s="144"/>
      <c r="EJ175" s="553" t="str">
        <f>IF(ISERROR(ROUND(EK175/((EJ138*EG71)/365),0)),"",ROUND(EK175/((EJ138*EG71)/365),0)&amp;" days' internal reserve")</f>
        <v/>
      </c>
      <c r="EK175" s="502" t="str">
        <f t="shared" ref="EK175" si="6507">IF(EK$2=5,EK164+EK173,"")</f>
        <v/>
      </c>
      <c r="EL175" s="144"/>
      <c r="EP175" s="553" t="str">
        <f>IF(ISERROR(ROUND(EQ175/((EP138*EM71)/365),0)),"",ROUND(EQ175/((EP138*EM71)/365),0)&amp;" days' internal reserve")</f>
        <v/>
      </c>
      <c r="EQ175" s="502" t="str">
        <f t="shared" ref="EQ175" si="6508">IF(EQ$2=5,EQ164+EQ173,"")</f>
        <v/>
      </c>
      <c r="ER175" s="144"/>
      <c r="EV175" s="553" t="str">
        <f>IF(ISERROR(ROUND(EW175/((EV138*ES71)/365),0)),"",ROUND(EW175/((EV138*ES71)/365),0)&amp;" days' internal reserve")</f>
        <v/>
      </c>
      <c r="EW175" s="502" t="str">
        <f t="shared" ref="EW175" si="6509">IF(EW$2=5,EW164+EW173,"")</f>
        <v/>
      </c>
      <c r="EX175" s="144"/>
      <c r="FB175" s="553" t="str">
        <f>IF(ISERROR(ROUND(FC175/((FB138*EY71)/365),0)),"",ROUND(FC175/((FB138*EY71)/365),0)&amp;" days' internal reserve")</f>
        <v/>
      </c>
      <c r="FC175" s="502" t="str">
        <f t="shared" ref="FC175" si="6510">IF(FC$2=5,FC164+FC173,"")</f>
        <v/>
      </c>
      <c r="FD175" s="144"/>
      <c r="FH175" s="553" t="str">
        <f>IF(ISERROR(ROUND(FI175/((FH138*FE71)/365),0)),"",ROUND(FI175/((FH138*FE71)/365),0)&amp;" days' internal reserve")</f>
        <v/>
      </c>
      <c r="FI175" s="502" t="str">
        <f t="shared" ref="FI175" si="6511">IF(FI$2=5,FI164+FI173,"")</f>
        <v/>
      </c>
      <c r="FJ175" s="144"/>
      <c r="FN175" s="553" t="str">
        <f>IF(ISERROR(ROUND(FO175/((FN138*FK71)/365),0)),"",ROUND(FO175/((FN138*FK71)/365),0)&amp;" days' internal reserve")</f>
        <v/>
      </c>
      <c r="FO175" s="502" t="str">
        <f t="shared" ref="FO175" si="6512">IF(FO$2=5,FO164+FO173,"")</f>
        <v/>
      </c>
      <c r="FP175" s="144"/>
      <c r="FT175" s="553" t="str">
        <f>IF(ISERROR(ROUND(FU175/((FT138*FQ71)/365),0)),"",ROUND(FU175/((FT138*FQ71)/365),0)&amp;" days' internal reserve")</f>
        <v/>
      </c>
      <c r="FU175" s="502" t="str">
        <f t="shared" ref="FU175" si="6513">IF(FU$2=5,FU164+FU173,"")</f>
        <v/>
      </c>
      <c r="FV175" s="144"/>
      <c r="FZ175" s="553" t="str">
        <f>IF(ISERROR(ROUND(GA175/((FZ138*FW71)/365),0)),"",ROUND(GA175/((FZ138*FW71)/365),0)&amp;" days' internal reserve")</f>
        <v/>
      </c>
      <c r="GA175" s="502" t="str">
        <f t="shared" ref="GA175" si="6514">IF(GA$2=5,GA164+GA173,"")</f>
        <v/>
      </c>
      <c r="GB175" s="144"/>
      <c r="GF175" s="553" t="str">
        <f>IF(ISERROR(ROUND(GG175/((GF138*GC71)/365),0)),"",ROUND(GG175/((GF138*GC71)/365),0)&amp;" days' internal reserve")</f>
        <v/>
      </c>
      <c r="GG175" s="502" t="str">
        <f t="shared" ref="GG175" si="6515">IF(GG$2=5,GG164+GG173,"")</f>
        <v/>
      </c>
      <c r="GH175" s="144"/>
      <c r="GL175" s="553" t="str">
        <f>IF(ISERROR(ROUND(GM175/((GL138*GI71)/365),0)),"",ROUND(GM175/((GL138*GI71)/365),0)&amp;" days' internal reserve")</f>
        <v/>
      </c>
      <c r="GM175" s="502" t="str">
        <f t="shared" ref="GM175" si="6516">IF(GM$2=5,GM164+GM173,"")</f>
        <v/>
      </c>
      <c r="GN175" s="144"/>
      <c r="GR175" s="553" t="str">
        <f>IF(ISERROR(ROUND(GS175/((GR138*GO71)/365),0)),"",ROUND(GS175/((GR138*GO71)/365),0)&amp;" days' internal reserve")</f>
        <v/>
      </c>
      <c r="GS175" s="502" t="str">
        <f t="shared" ref="GS175" si="6517">IF(GS$2=5,GS164+GS173,"")</f>
        <v/>
      </c>
      <c r="GT175" s="144"/>
      <c r="GX175" s="553" t="str">
        <f>IF(ISERROR(ROUND(GY175/((GX138*GU71)/365),0)),"",ROUND(GY175/((GX138*GU71)/365),0)&amp;" days' internal reserve")</f>
        <v/>
      </c>
      <c r="GY175" s="502" t="str">
        <f t="shared" ref="GY175" si="6518">IF(GY$2=5,GY164+GY173,"")</f>
        <v/>
      </c>
      <c r="GZ175" s="144"/>
      <c r="HD175" s="553" t="str">
        <f>IF(ISERROR(ROUND(HE175/((HD138*HA71)/365),0)),"",ROUND(HE175/((HD138*HA71)/365),0)&amp;" days' internal reserve")</f>
        <v/>
      </c>
      <c r="HE175" s="502" t="str">
        <f t="shared" ref="HE175" si="6519">IF(HE$2=5,HE164+HE173,"")</f>
        <v/>
      </c>
      <c r="HF175" s="144"/>
      <c r="HJ175" s="553" t="str">
        <f>IF(ISERROR(ROUND(HK175/((HJ138*HG71)/365),0)),"",ROUND(HK175/((HJ138*HG71)/365),0)&amp;" days' internal reserve")</f>
        <v/>
      </c>
      <c r="HK175" s="502" t="str">
        <f t="shared" ref="HK175" si="6520">IF(HK$2=5,HK164+HK173,"")</f>
        <v/>
      </c>
      <c r="HL175" s="144"/>
      <c r="HP175" s="553" t="str">
        <f>IF(ISERROR(ROUND(HQ175/((HP138*HM71)/365),0)),"",ROUND(HQ175/((HP138*HM71)/365),0)&amp;" days' internal reserve")</f>
        <v/>
      </c>
      <c r="HQ175" s="502" t="str">
        <f t="shared" ref="HQ175" si="6521">IF(HQ$2=5,HQ164+HQ173,"")</f>
        <v/>
      </c>
      <c r="HR175" s="144"/>
      <c r="HV175" s="553" t="str">
        <f>IF(ISERROR(ROUND(HW175/((HV138*HS71)/365),0)),"",ROUND(HW175/((HV138*HS71)/365),0)&amp;" days' internal reserve")</f>
        <v/>
      </c>
      <c r="HW175" s="502" t="str">
        <f t="shared" ref="HW175" si="6522">IF(HW$2=5,HW164+HW173,"")</f>
        <v/>
      </c>
      <c r="HX175" s="144"/>
      <c r="IB175" s="553" t="str">
        <f>IF(ISERROR(ROUND(IC175/((IB138*HY71)/365),0)),"",ROUND(IC175/((IB138*HY71)/365),0)&amp;" days' internal reserve")</f>
        <v/>
      </c>
      <c r="IC175" s="502" t="str">
        <f t="shared" ref="IC175" si="6523">IF(IC$2=5,IC164+IC173,"")</f>
        <v/>
      </c>
      <c r="ID175" s="144"/>
      <c r="IH175" s="553" t="str">
        <f>IF(ISERROR(ROUND(II175/((IH138*IE71)/365),0)),"",ROUND(II175/((IH138*IE71)/365),0)&amp;" days' internal reserve")</f>
        <v/>
      </c>
      <c r="II175" s="502" t="str">
        <f t="shared" ref="II175" si="6524">IF(II$2=5,II164+II173,"")</f>
        <v/>
      </c>
      <c r="IJ175" s="144"/>
      <c r="IN175" s="553" t="str">
        <f>IF(ISERROR(ROUND(IO175/((IN138*IK71)/365),0)),"",ROUND(IO175/((IN138*IK71)/365),0)&amp;" days' internal reserve")</f>
        <v/>
      </c>
      <c r="IO175" s="502" t="str">
        <f t="shared" ref="IO175" si="6525">IF(IO$2=5,IO164+IO173,"")</f>
        <v/>
      </c>
      <c r="IP175" s="144"/>
      <c r="IT175" s="553" t="str">
        <f>IF(ISERROR(ROUND(IU175/((IT138*IQ71)/365),0)),"",ROUND(IU175/((IT138*IQ71)/365),0)&amp;" days' internal reserve")</f>
        <v/>
      </c>
      <c r="IU175" s="502" t="str">
        <f t="shared" ref="IU175" si="6526">IF(IU$2=5,IU164+IU173,"")</f>
        <v/>
      </c>
      <c r="IV175" s="503"/>
      <c r="IZ175" s="553" t="str">
        <f>IF(ISERROR(ROUND(JA175/((IZ138*IW71)/365),0)),"",ROUND(JA175/((IZ138*IW71)/365),0)&amp;" days' internal reserve")</f>
        <v/>
      </c>
      <c r="JA175" s="502" t="str">
        <f t="shared" ref="JA175" si="6527">IF(JA$2=5,JA164+JA173,"")</f>
        <v/>
      </c>
      <c r="JB175" s="503"/>
      <c r="JF175" s="553" t="str">
        <f>IF(ISERROR(ROUND(JG175/((JF138*JC71)/365),0)),"",ROUND(JG175/((JF138*JC71)/365),0)&amp;" days' internal reserve")</f>
        <v/>
      </c>
      <c r="JG175" s="502" t="str">
        <f t="shared" ref="JG175" si="6528">IF(JG$2=5,JG164+JG173,"")</f>
        <v/>
      </c>
      <c r="JH175" s="503"/>
      <c r="JL175" s="501" t="str">
        <f>IF(ISERROR(ROUND(JM175/((JL138*JI71)/365),0)),"",ROUND(JM175/((JL138*JI71)/365),0)&amp;" days' internal reserve")</f>
        <v/>
      </c>
      <c r="JM175" s="502" t="str">
        <f t="shared" ref="JM175" si="6529">IF(JM$2=5,JM164+JM173,"")</f>
        <v/>
      </c>
      <c r="JR175" s="501" t="str">
        <f>IF(ISERROR(ROUND(JS175/((JR138*JO71)/365),0)),"",ROUND(JS175/((JR138*JO71)/365),0)&amp;" days' internal reserve")</f>
        <v/>
      </c>
      <c r="JS175" s="502" t="str">
        <f t="shared" ref="JS175" si="6530">IF(JS$2=5,JS164+JS173,"")</f>
        <v/>
      </c>
      <c r="JX175" s="501" t="str">
        <f>IF(ISERROR(ROUND(JY175/((JX138*JU71)/365),0)),"",ROUND(JY175/((JX138*JU71)/365),0)&amp;" days' internal reserve")</f>
        <v/>
      </c>
      <c r="JY175" s="502" t="str">
        <f t="shared" ref="JY175" si="6531">IF(JY$2=5,JY164+JY173,"")</f>
        <v/>
      </c>
      <c r="KD175" s="501" t="str">
        <f>IF(ISERROR(ROUND(KE175/((KD138*KA71)/365),0)),"",ROUND(KE175/((KD138*KA71)/365),0)&amp;" days' internal reserve")</f>
        <v/>
      </c>
      <c r="KE175" s="502" t="str">
        <f t="shared" ref="KE175" si="6532">IF(KE$2=5,KE164+KE173,"")</f>
        <v/>
      </c>
      <c r="KJ175" s="501" t="str">
        <f>IF(ISERROR(ROUND(KK175/((KJ138*KG71)/365),0)),"",ROUND(KK175/((KJ138*KG71)/365),0)&amp;" days' internal reserve")</f>
        <v/>
      </c>
      <c r="KK175" s="502" t="str">
        <f t="shared" ref="KK175" si="6533">IF(KK$2=5,KK164+KK173,"")</f>
        <v/>
      </c>
      <c r="KP175" s="501" t="str">
        <f>IF(ISERROR(ROUND(KQ175/((KP138*KM71)/365),0)),"",ROUND(KQ175/((KP138*KM71)/365),0)&amp;" days' internal reserve")</f>
        <v/>
      </c>
      <c r="KQ175" s="502" t="str">
        <f t="shared" ref="KQ175" si="6534">IF(KQ$2=5,KQ164+KQ173,"")</f>
        <v/>
      </c>
      <c r="KV175" s="501" t="str">
        <f>IF(ISERROR(ROUND(KW175/((KV138*KS71)/365),0)),"",ROUND(KW175/((KV138*KS71)/365),0)&amp;" days' internal reserve")</f>
        <v/>
      </c>
      <c r="KW175" s="502" t="str">
        <f t="shared" ref="KW175" si="6535">IF(KW$2=5,KW164+KW173,"")</f>
        <v/>
      </c>
      <c r="LB175" s="501" t="str">
        <f>IF(ISERROR(ROUND(LC175/((LB138*KY71)/365),0)),"",ROUND(LC175/((LB138*KY71)/365),0)&amp;" days' internal reserve")</f>
        <v/>
      </c>
      <c r="LC175" s="502" t="str">
        <f t="shared" ref="LC175" si="6536">IF(LC$2=5,LC164+LC173,"")</f>
        <v/>
      </c>
    </row>
    <row r="176" spans="1:316" ht="4.5" customHeight="1" x14ac:dyDescent="0.2">
      <c r="A176" s="62"/>
      <c r="B176" s="62"/>
      <c r="C176" s="62"/>
      <c r="D176" s="62"/>
      <c r="E176" s="62"/>
      <c r="F176" s="62" t="s">
        <v>74</v>
      </c>
      <c r="G176" s="217"/>
      <c r="H176" s="265"/>
      <c r="I176" s="265"/>
      <c r="J176" s="265"/>
      <c r="K176" s="266"/>
      <c r="L176" s="266"/>
      <c r="M176" s="265"/>
      <c r="N176" s="267"/>
      <c r="Q176" s="126" t="str">
        <f>IF(Q2=1,IFERROR((#REF!-Q$149)*(S$64*U68),""),"")</f>
        <v/>
      </c>
      <c r="R176" s="126"/>
      <c r="S176" s="126"/>
      <c r="T176" s="126"/>
      <c r="U176" s="491" t="str">
        <f>IF(U2=1,IFERROR((#REF!-U$149)*(U$64*#REF!),""),"")</f>
        <v/>
      </c>
      <c r="V176" s="450"/>
      <c r="W176" s="126" t="str">
        <f>IF(W2=1,IFERROR((#REF!-W$149)*(Y$64*AA68),""),"")</f>
        <v/>
      </c>
      <c r="X176" s="126"/>
      <c r="Y176" s="126"/>
      <c r="Z176" s="126"/>
      <c r="AA176" s="491" t="str">
        <f>IF(AA2=1,IFERROR((#REF!-AA$149)*(AA$64*#REF!),""),"")</f>
        <v/>
      </c>
      <c r="AB176" s="450"/>
      <c r="AC176" s="126" t="str">
        <f>IF(AC2=1,IFERROR((#REF!-AC$149)*(AE$64*AG68),""),"")</f>
        <v/>
      </c>
      <c r="AD176" s="126"/>
      <c r="AE176" s="126"/>
      <c r="AF176" s="126"/>
      <c r="AG176" s="491" t="str">
        <f>IF(AG2=1,IFERROR((#REF!-AG$149)*(AG$64*#REF!),""),"")</f>
        <v/>
      </c>
      <c r="AH176" s="450"/>
      <c r="AI176" s="126" t="str">
        <f>IF(AI2=1,IFERROR((#REF!-AI$149)*(AK$64*AM68),""),"")</f>
        <v/>
      </c>
      <c r="AJ176" s="126"/>
      <c r="AK176" s="126"/>
      <c r="AL176" s="126"/>
      <c r="AM176" s="491" t="str">
        <f>IF(AM2=1,IFERROR((#REF!-AM$149)*(AM$64*#REF!),""),"")</f>
        <v/>
      </c>
      <c r="AN176" s="450"/>
      <c r="AO176" s="126" t="str">
        <f>IF(AO2=1,IFERROR((#REF!-AO$149)*(AQ$64*AS68),""),"")</f>
        <v/>
      </c>
      <c r="AP176" s="126"/>
      <c r="AQ176" s="126"/>
      <c r="AR176" s="126"/>
      <c r="AS176" s="491" t="str">
        <f>IF(AS2=1,IFERROR((#REF!-AS$149)*(AS$64*#REF!),""),"")</f>
        <v/>
      </c>
      <c r="AT176" s="450"/>
      <c r="AU176" s="126" t="str">
        <f>IF(AU2=1,IFERROR((#REF!-AU$149)*(AW$64*AY68),""),"")</f>
        <v/>
      </c>
      <c r="AV176" s="126"/>
      <c r="AW176" s="126"/>
      <c r="AX176" s="126"/>
      <c r="AY176" s="491" t="str">
        <f>IF(AY2=1,IFERROR((#REF!-AY$149)*(AY$64*#REF!),""),"")</f>
        <v/>
      </c>
      <c r="AZ176" s="450"/>
      <c r="BA176" s="126" t="str">
        <f>IF(BA2=1,IFERROR((#REF!-BA$149)*(BC$64*BE68),""),"")</f>
        <v/>
      </c>
      <c r="BB176" s="126"/>
      <c r="BC176" s="126"/>
      <c r="BD176" s="126"/>
      <c r="BE176" s="491" t="str">
        <f>IF(BE2=1,IFERROR((#REF!-BE$149)*(BE$64*#REF!),""),"")</f>
        <v/>
      </c>
      <c r="BF176" s="450"/>
      <c r="BG176" s="126" t="str">
        <f>IF(BG2=1,IFERROR((#REF!-BG$149)*(BI$64*BK68),""),"")</f>
        <v/>
      </c>
      <c r="BH176" s="126"/>
      <c r="BI176" s="126"/>
      <c r="BJ176" s="126"/>
      <c r="BK176" s="491" t="str">
        <f>IF(BK2=1,IFERROR((#REF!-BK$149)*(BK$64*#REF!),""),"")</f>
        <v/>
      </c>
      <c r="BL176" s="450"/>
      <c r="BM176" s="126" t="str">
        <f>IF(BM2=1,IFERROR((#REF!-BM$149)*(BO$64*BQ68),""),"")</f>
        <v/>
      </c>
      <c r="BN176" s="126"/>
      <c r="BO176" s="126"/>
      <c r="BP176" s="126"/>
      <c r="BQ176" s="491" t="str">
        <f>IF(BQ2=1,IFERROR((#REF!-BQ$149)*(BQ$64*#REF!),""),"")</f>
        <v/>
      </c>
      <c r="BR176" s="450"/>
      <c r="BS176" s="126" t="str">
        <f>IF(BS2=1,IFERROR((#REF!-BS$149)*(BU$64*BW68),""),"")</f>
        <v/>
      </c>
      <c r="BT176" s="126"/>
      <c r="BU176" s="126"/>
      <c r="BV176" s="126"/>
      <c r="BW176" s="491" t="str">
        <f>IF(BW2=1,IFERROR((#REF!-BW$149)*(BW$64*#REF!),""),"")</f>
        <v/>
      </c>
      <c r="BX176" s="450"/>
      <c r="BY176" s="126" t="str">
        <f>IF(BY2=1,IFERROR((#REF!-BY$149)*(CA$64*CC68),""),"")</f>
        <v/>
      </c>
      <c r="BZ176" s="126"/>
      <c r="CA176" s="126"/>
      <c r="CB176" s="126"/>
      <c r="CC176" s="491" t="str">
        <f>IF(CC2=1,IFERROR((#REF!-CC$149)*(CC$64*#REF!),""),"")</f>
        <v/>
      </c>
      <c r="CD176" s="450"/>
      <c r="CE176" s="126" t="str">
        <f>IF(CE2=1,IFERROR((#REF!-CE$149)*(CG$64*CI68),""),"")</f>
        <v/>
      </c>
      <c r="CF176" s="126"/>
      <c r="CG176" s="126"/>
      <c r="CH176" s="126"/>
      <c r="CI176" s="491" t="str">
        <f>IF(CI2=1,IFERROR((#REF!-CI$149)*(CI$64*#REF!),""),"")</f>
        <v/>
      </c>
      <c r="CJ176" s="450"/>
      <c r="CK176" s="126" t="str">
        <f>IF(CK2=1,IFERROR((#REF!-CK$149)*(CM$64*CO68),""),"")</f>
        <v/>
      </c>
      <c r="CL176" s="126"/>
      <c r="CM176" s="126"/>
      <c r="CN176" s="126"/>
      <c r="CO176" s="491" t="str">
        <f>IF(CO2=1,IFERROR((#REF!-CO$149)*(CO$64*#REF!),""),"")</f>
        <v/>
      </c>
      <c r="CP176" s="450"/>
      <c r="CQ176" s="126" t="str">
        <f>IF(CQ2=1,IFERROR((#REF!-CQ$149)*(CS$64*CU68),""),"")</f>
        <v/>
      </c>
      <c r="CR176" s="126"/>
      <c r="CS176" s="126"/>
      <c r="CT176" s="126"/>
      <c r="CU176" s="491" t="str">
        <f>IF(CU2=1,IFERROR((#REF!-CU$149)*(CU$64*#REF!),""),"")</f>
        <v/>
      </c>
      <c r="CV176" s="450"/>
      <c r="CW176" s="126" t="str">
        <f>IF(CW2=1,IFERROR((#REF!-CW$149)*(CY$64*DA68),""),"")</f>
        <v/>
      </c>
      <c r="CX176" s="126"/>
      <c r="CY176" s="126"/>
      <c r="CZ176" s="126"/>
      <c r="DA176" s="491" t="str">
        <f>IF(DA2=1,IFERROR((#REF!-DA$149)*(DA$64*#REF!),""),"")</f>
        <v/>
      </c>
      <c r="DB176" s="450"/>
      <c r="DC176" s="126" t="str">
        <f>IF(DC2=1,IFERROR((#REF!-DC$149)*(DE$64*DG68),""),"")</f>
        <v/>
      </c>
      <c r="DD176" s="126"/>
      <c r="DE176" s="126"/>
      <c r="DF176" s="126"/>
      <c r="DG176" s="491" t="str">
        <f>IF(DG2=1,IFERROR((#REF!-DG$149)*(DG$64*#REF!),""),"")</f>
        <v/>
      </c>
      <c r="DH176" s="450"/>
      <c r="DI176" s="126" t="str">
        <f>IF(DI2=1,IFERROR((#REF!-DI$149)*(DK$64*DM68),""),"")</f>
        <v/>
      </c>
      <c r="DJ176" s="126"/>
      <c r="DK176" s="126"/>
      <c r="DL176" s="126"/>
      <c r="DM176" s="491" t="str">
        <f>IF(DM2=1,IFERROR((#REF!-DM$149)*(DM$64*#REF!),""),"")</f>
        <v/>
      </c>
      <c r="DN176" s="450"/>
      <c r="DO176" s="126" t="str">
        <f>IF(DO2=1,IFERROR((#REF!-DO$149)*(DQ$64*DS68),""),"")</f>
        <v/>
      </c>
      <c r="DP176" s="126"/>
      <c r="DQ176" s="126"/>
      <c r="DR176" s="126"/>
      <c r="DS176" s="491" t="str">
        <f>IF(DS2=1,IFERROR((#REF!-DS$149)*(DS$64*#REF!),""),"")</f>
        <v/>
      </c>
      <c r="DT176" s="450"/>
      <c r="DU176" s="126" t="str">
        <f>IF(DU2=1,IFERROR((#REF!-DU$149)*(DW$64*DY68),""),"")</f>
        <v/>
      </c>
      <c r="DV176" s="126"/>
      <c r="DW176" s="126"/>
      <c r="DX176" s="126"/>
      <c r="DY176" s="491" t="str">
        <f>IF(DY2=1,IFERROR((#REF!-DY$149)*(DY$64*#REF!),""),"")</f>
        <v/>
      </c>
      <c r="DZ176" s="450"/>
      <c r="EA176" s="126" t="str">
        <f>IF(EA2=1,IFERROR((#REF!-EA$149)*(EC$64*EE68),""),"")</f>
        <v/>
      </c>
      <c r="EB176" s="126"/>
      <c r="EC176" s="126"/>
      <c r="ED176" s="126"/>
      <c r="EE176" s="491" t="str">
        <f>IF(EE2=1,IFERROR((#REF!-EE$149)*(EE$64*#REF!),""),"")</f>
        <v/>
      </c>
      <c r="EF176" s="450"/>
      <c r="EG176" s="457" t="str">
        <f>IF(EG2=1,IFERROR((#REF!-EG$149)*(EI$64*EK68),""),"")</f>
        <v/>
      </c>
      <c r="EH176" s="457"/>
      <c r="EI176" s="457"/>
      <c r="EJ176" s="457"/>
      <c r="EK176" s="458" t="str">
        <f>IF(EK2=1,IFERROR((#REF!-EK$149)*(EK$64*#REF!),""),"")</f>
        <v/>
      </c>
      <c r="EL176" s="450"/>
      <c r="EM176" s="457" t="str">
        <f>IF(EM2=1,IFERROR((#REF!-EM$149)*(EO$64*EQ68),""),"")</f>
        <v/>
      </c>
      <c r="EN176" s="457"/>
      <c r="EO176" s="457"/>
      <c r="EP176" s="457"/>
      <c r="EQ176" s="458" t="str">
        <f>IF(EQ2=1,IFERROR((#REF!-EQ$149)*(EQ$64*#REF!),""),"")</f>
        <v/>
      </c>
      <c r="ER176" s="450"/>
      <c r="ES176" s="457" t="str">
        <f>IF(ES2=1,IFERROR((#REF!-ES$149)*(EU$64*EW68),""),"")</f>
        <v/>
      </c>
      <c r="ET176" s="457"/>
      <c r="EU176" s="457"/>
      <c r="EV176" s="457"/>
      <c r="EW176" s="458" t="str">
        <f>IF(EW2=1,IFERROR((#REF!-EW$149)*(EW$64*#REF!),""),"")</f>
        <v/>
      </c>
      <c r="EX176" s="450"/>
      <c r="EY176" s="457" t="str">
        <f>IF(EY2=1,IFERROR((#REF!-EY$149)*(FA$64*FC68),""),"")</f>
        <v/>
      </c>
      <c r="EZ176" s="457"/>
      <c r="FA176" s="457"/>
      <c r="FB176" s="457"/>
      <c r="FC176" s="458" t="str">
        <f>IF(FC2=1,IFERROR((#REF!-FC$149)*(FC$64*#REF!),""),"")</f>
        <v/>
      </c>
      <c r="FD176" s="450"/>
      <c r="FE176" s="457" t="str">
        <f>IF(FE2=1,IFERROR((#REF!-FE$149)*(FG$64*FI68),""),"")</f>
        <v/>
      </c>
      <c r="FF176" s="457"/>
      <c r="FG176" s="457"/>
      <c r="FH176" s="457"/>
      <c r="FI176" s="458" t="str">
        <f>IF(FI2=1,IFERROR((#REF!-FI$149)*(FI$64*#REF!),""),"")</f>
        <v/>
      </c>
      <c r="FJ176" s="450"/>
      <c r="FK176" s="457" t="str">
        <f>IF(FK2=1,IFERROR((#REF!-FK$149)*(FM$64*FO68),""),"")</f>
        <v/>
      </c>
      <c r="FL176" s="457"/>
      <c r="FM176" s="457"/>
      <c r="FN176" s="457"/>
      <c r="FO176" s="458" t="str">
        <f>IF(FO2=1,IFERROR((#REF!-FO$149)*(FO$64*#REF!),""),"")</f>
        <v/>
      </c>
      <c r="FP176" s="450"/>
      <c r="FQ176" s="457" t="str">
        <f>IF(FQ2=1,IFERROR((#REF!-FQ$149)*(FS$64*FU68),""),"")</f>
        <v/>
      </c>
      <c r="FR176" s="457"/>
      <c r="FS176" s="457"/>
      <c r="FT176" s="457"/>
      <c r="FU176" s="458" t="str">
        <f>IF(FU2=1,IFERROR((#REF!-FU$149)*(FU$64*#REF!),""),"")</f>
        <v/>
      </c>
      <c r="FV176" s="450"/>
      <c r="FW176" s="457" t="str">
        <f>IF(FW2=1,IFERROR((#REF!-FW$149)*(FY$64*GA68),""),"")</f>
        <v/>
      </c>
      <c r="FX176" s="457"/>
      <c r="FY176" s="457"/>
      <c r="FZ176" s="457"/>
      <c r="GA176" s="458" t="str">
        <f>IF(GA2=1,IFERROR((#REF!-GA$149)*(GA$64*#REF!),""),"")</f>
        <v/>
      </c>
      <c r="GB176" s="450"/>
      <c r="GC176" s="457" t="str">
        <f>IF(GC2=1,IFERROR((#REF!-GC$149)*(GE$64*GG68),""),"")</f>
        <v/>
      </c>
      <c r="GD176" s="457"/>
      <c r="GE176" s="457"/>
      <c r="GF176" s="457"/>
      <c r="GG176" s="458" t="str">
        <f>IF(GG2=1,IFERROR((#REF!-GG$149)*(GG$64*#REF!),""),"")</f>
        <v/>
      </c>
      <c r="GH176" s="450"/>
      <c r="GI176" s="457" t="str">
        <f>IF(GI2=1,IFERROR((#REF!-GI$149)*(GK$64*GM68),""),"")</f>
        <v/>
      </c>
      <c r="GJ176" s="457"/>
      <c r="GK176" s="457"/>
      <c r="GL176" s="457"/>
      <c r="GM176" s="458" t="str">
        <f>IF(GM2=1,IFERROR((#REF!-GM$149)*(GM$64*#REF!),""),"")</f>
        <v/>
      </c>
      <c r="GN176" s="450"/>
      <c r="GO176" s="457" t="str">
        <f>IF(GO2=1,IFERROR((#REF!-GO$149)*(GQ$64*GS68),""),"")</f>
        <v/>
      </c>
      <c r="GP176" s="457"/>
      <c r="GQ176" s="457"/>
      <c r="GR176" s="457"/>
      <c r="GS176" s="458" t="str">
        <f>IF(GS2=1,IFERROR((#REF!-GS$149)*(GS$64*#REF!),""),"")</f>
        <v/>
      </c>
      <c r="GT176" s="450"/>
      <c r="GU176" s="457" t="str">
        <f>IF(GU2=1,IFERROR((#REF!-GU$149)*(GW$64*GY68),""),"")</f>
        <v/>
      </c>
      <c r="GV176" s="457"/>
      <c r="GW176" s="457"/>
      <c r="GX176" s="457"/>
      <c r="GY176" s="458" t="str">
        <f>IF(GY2=1,IFERROR((#REF!-GY$149)*(GY$64*#REF!),""),"")</f>
        <v/>
      </c>
      <c r="GZ176" s="450"/>
      <c r="HA176" s="457" t="str">
        <f>IF(HA2=1,IFERROR((#REF!-HA$149)*(HC$64*HE68),""),"")</f>
        <v/>
      </c>
      <c r="HB176" s="457"/>
      <c r="HC176" s="457"/>
      <c r="HD176" s="457"/>
      <c r="HE176" s="458" t="str">
        <f>IF(HE2=1,IFERROR((#REF!-HE$149)*(HE$64*#REF!),""),"")</f>
        <v/>
      </c>
      <c r="HF176" s="450"/>
      <c r="HG176" s="457" t="str">
        <f>IF(HG2=1,IFERROR((#REF!-HG$149)*(HI$64*HK68),""),"")</f>
        <v/>
      </c>
      <c r="HH176" s="457"/>
      <c r="HI176" s="457"/>
      <c r="HJ176" s="457"/>
      <c r="HK176" s="458" t="str">
        <f>IF(HK2=1,IFERROR((#REF!-HK$149)*(HK$64*#REF!),""),"")</f>
        <v/>
      </c>
      <c r="HL176" s="450"/>
      <c r="HM176" s="457" t="str">
        <f>IF(HM2=1,IFERROR((#REF!-HM$149)*(HO$64*HQ68),""),"")</f>
        <v/>
      </c>
      <c r="HN176" s="457"/>
      <c r="HO176" s="457"/>
      <c r="HP176" s="457"/>
      <c r="HQ176" s="458" t="str">
        <f>IF(HQ2=1,IFERROR((#REF!-HQ$149)*(HQ$64*#REF!),""),"")</f>
        <v/>
      </c>
      <c r="HR176" s="450"/>
      <c r="HS176" s="457" t="str">
        <f>IF(HS2=1,IFERROR((#REF!-HS$149)*(HU$64*HW68),""),"")</f>
        <v/>
      </c>
      <c r="HT176" s="457"/>
      <c r="HU176" s="457"/>
      <c r="HV176" s="457"/>
      <c r="HW176" s="458" t="str">
        <f>IF(HW2=1,IFERROR((#REF!-HW$149)*(HW$64*#REF!),""),"")</f>
        <v/>
      </c>
      <c r="HX176" s="450"/>
      <c r="HY176" s="457" t="str">
        <f>IF(HY2=1,IFERROR((#REF!-HY$149)*(IA$64*IC68),""),"")</f>
        <v/>
      </c>
      <c r="HZ176" s="457"/>
      <c r="IA176" s="457"/>
      <c r="IB176" s="457"/>
      <c r="IC176" s="458" t="str">
        <f>IF(IC2=1,IFERROR((#REF!-IC$149)*(IC$64*#REF!),""),"")</f>
        <v/>
      </c>
      <c r="ID176" s="450"/>
      <c r="IE176" s="457" t="str">
        <f>IF(IE2=1,IFERROR((#REF!-IE$149)*(IG$64*II68),""),"")</f>
        <v/>
      </c>
      <c r="IF176" s="457"/>
      <c r="IG176" s="457"/>
      <c r="IH176" s="457"/>
      <c r="II176" s="458" t="str">
        <f>IF(II2=1,IFERROR((#REF!-II$149)*(II$64*#REF!),""),"")</f>
        <v/>
      </c>
      <c r="IJ176" s="450"/>
      <c r="IK176" s="457" t="str">
        <f>IF(IK2=1,IFERROR((#REF!-IK$149)*(IM$64*IO68),""),"")</f>
        <v/>
      </c>
      <c r="IL176" s="457"/>
      <c r="IM176" s="457"/>
      <c r="IN176" s="457"/>
      <c r="IO176" s="458" t="str">
        <f>IF(IO2=1,IFERROR((#REF!-IO$149)*(IO$64*#REF!),""),"")</f>
        <v/>
      </c>
      <c r="IP176" s="450"/>
      <c r="IQ176" s="457" t="str">
        <f>IF(IQ2=1,IFERROR((#REF!-IQ$149)*(IS$64*IU68),""),"")</f>
        <v/>
      </c>
      <c r="IR176" s="457"/>
      <c r="IS176" s="457"/>
      <c r="IT176" s="457"/>
      <c r="IU176" s="458" t="str">
        <f>IF(IU2=1,IFERROR((#REF!-IU$149)*(IU$64*#REF!),""),"")</f>
        <v/>
      </c>
      <c r="IV176" s="456"/>
      <c r="IW176" s="457" t="str">
        <f>IF(IW2=1,IFERROR((#REF!-IW$149)*(IY$64*JA68),""),"")</f>
        <v/>
      </c>
      <c r="IX176" s="457"/>
      <c r="IY176" s="457"/>
      <c r="IZ176" s="457"/>
      <c r="JA176" s="458" t="str">
        <f>IF(JA2=1,IFERROR((#REF!-JA$149)*(JA$64*#REF!),""),"")</f>
        <v/>
      </c>
      <c r="JB176" s="456"/>
      <c r="JC176" s="457" t="str">
        <f>IF(JC2=1,IFERROR((#REF!-JC$149)*(JE$64*JG68),""),"")</f>
        <v/>
      </c>
      <c r="JD176" s="457"/>
      <c r="JE176" s="457"/>
      <c r="JF176" s="457"/>
      <c r="JG176" s="458" t="str">
        <f>IF(JG2=1,IFERROR((#REF!-JG$149)*(JG$64*#REF!),""),"")</f>
        <v/>
      </c>
      <c r="JH176" s="456"/>
      <c r="JI176" s="457" t="str">
        <f>IF(JI2=1,IFERROR((#REF!-JI$149)*(JK$64*JM68),""),"")</f>
        <v/>
      </c>
      <c r="JJ176" s="457"/>
      <c r="JK176" s="457"/>
      <c r="JL176" s="457"/>
      <c r="JM176" s="554" t="str">
        <f>IF(JM2=1,IFERROR((#REF!-JM$149)*(JM$64*#REF!),""),"")</f>
        <v/>
      </c>
      <c r="JN176" s="457"/>
      <c r="JO176" s="457" t="str">
        <f>IF(JO2=1,IFERROR((#REF!-JO$149)*(JQ$64*JS68),""),"")</f>
        <v/>
      </c>
      <c r="JP176" s="457"/>
      <c r="JQ176" s="457"/>
      <c r="JR176" s="457"/>
      <c r="JS176" s="554" t="str">
        <f>IF(JS2=1,IFERROR((#REF!-JS$149)*(JS$64*#REF!),""),"")</f>
        <v/>
      </c>
      <c r="JT176" s="457"/>
      <c r="JU176" s="457" t="str">
        <f>IF(JU2=1,IFERROR((#REF!-JU$149)*(JW$64*JY68),""),"")</f>
        <v/>
      </c>
      <c r="JV176" s="457"/>
      <c r="JW176" s="457"/>
      <c r="JX176" s="457"/>
      <c r="JY176" s="554" t="str">
        <f>IF(JY2=1,IFERROR((#REF!-JY$149)*(JY$64*#REF!),""),"")</f>
        <v/>
      </c>
      <c r="JZ176" s="457"/>
      <c r="KA176" s="457" t="str">
        <f>IF(KA2=1,IFERROR((#REF!-KA$149)*(KC$64*KE68),""),"")</f>
        <v/>
      </c>
      <c r="KB176" s="457"/>
      <c r="KC176" s="457"/>
      <c r="KD176" s="457"/>
      <c r="KE176" s="554" t="str">
        <f>IF(KE2=1,IFERROR((#REF!-KE$149)*(KE$64*#REF!),""),"")</f>
        <v/>
      </c>
      <c r="KF176" s="457"/>
      <c r="KG176" s="457" t="str">
        <f>IF(KG2=1,IFERROR((#REF!-KG$149)*(KI$64*KK68),""),"")</f>
        <v/>
      </c>
      <c r="KH176" s="457"/>
      <c r="KI176" s="457"/>
      <c r="KJ176" s="457"/>
      <c r="KK176" s="554" t="str">
        <f>IF(KK2=1,IFERROR((#REF!-KK$149)*(KK$64*#REF!),""),"")</f>
        <v/>
      </c>
      <c r="KL176" s="457"/>
      <c r="KM176" s="457" t="str">
        <f>IF(KM2=1,IFERROR((#REF!-KM$149)*(KO$64*KQ68),""),"")</f>
        <v/>
      </c>
      <c r="KN176" s="457"/>
      <c r="KO176" s="457"/>
      <c r="KP176" s="457"/>
      <c r="KQ176" s="554" t="str">
        <f>IF(KQ2=1,IFERROR((#REF!-KQ$149)*(KQ$64*#REF!),""),"")</f>
        <v/>
      </c>
      <c r="KR176" s="457"/>
      <c r="KS176" s="457" t="str">
        <f>IF(KS2=1,IFERROR((#REF!-KS$149)*(KU$64*KW68),""),"")</f>
        <v/>
      </c>
      <c r="KT176" s="457"/>
      <c r="KU176" s="457"/>
      <c r="KV176" s="457"/>
      <c r="KW176" s="554" t="str">
        <f>IF(KW2=1,IFERROR((#REF!-KW$149)*(KW$64*#REF!),""),"")</f>
        <v/>
      </c>
      <c r="KX176" s="457"/>
      <c r="KY176" s="457" t="str">
        <f>IF(KY2=1,IFERROR((#REF!-KY$149)*(LA$64*LC68),""),"")</f>
        <v/>
      </c>
      <c r="KZ176" s="457"/>
      <c r="LA176" s="457"/>
      <c r="LB176" s="457"/>
      <c r="LC176" s="554" t="str">
        <f>IF(LC2=1,IFERROR((#REF!-LC$149)*(LC$64*#REF!),""),"")</f>
        <v/>
      </c>
      <c r="LD176" s="457"/>
    </row>
    <row r="177" spans="1:315" x14ac:dyDescent="0.2">
      <c r="Q177" s="126" t="str">
        <f>IF(Q2=1,IFERROR((#REF!-Q$149)*(S$64*#REF!),""),"")</f>
        <v/>
      </c>
      <c r="R177" s="126"/>
      <c r="S177" s="126"/>
      <c r="T177" s="126"/>
      <c r="U177" s="491" t="str">
        <f>IF(U2=1,IFERROR((#REF!-U$149)*(U$64*#REF!),""),"")</f>
        <v/>
      </c>
      <c r="V177" s="450"/>
      <c r="W177" s="126" t="str">
        <f>IF(W2=1,IFERROR((#REF!-W$149)*(Y$64*#REF!),""),"")</f>
        <v/>
      </c>
      <c r="X177" s="126"/>
      <c r="Y177" s="126"/>
      <c r="Z177" s="126"/>
      <c r="AA177" s="491" t="str">
        <f>IF(AA2=1,IFERROR((#REF!-AA$149)*(AA$64*#REF!),""),"")</f>
        <v/>
      </c>
      <c r="AB177" s="450"/>
      <c r="AC177" s="126" t="str">
        <f>IF(AC2=1,IFERROR((#REF!-AC$149)*(AE$64*#REF!),""),"")</f>
        <v/>
      </c>
      <c r="AD177" s="126"/>
      <c r="AE177" s="126"/>
      <c r="AF177" s="126"/>
      <c r="AG177" s="491" t="str">
        <f>IF(AG2=1,IFERROR((#REF!-AG$149)*(AG$64*#REF!),""),"")</f>
        <v/>
      </c>
      <c r="AH177" s="450"/>
      <c r="AI177" s="126" t="str">
        <f>IF(AI2=1,IFERROR((#REF!-AI$149)*(AI$64*#REF!),""),"")</f>
        <v/>
      </c>
      <c r="AJ177" s="126"/>
      <c r="AK177" s="126"/>
      <c r="AL177" s="126"/>
      <c r="AM177" s="491" t="str">
        <f>IF(AM2=1,IFERROR((#REF!-AM$149)*(AM$64*#REF!),""),"")</f>
        <v/>
      </c>
      <c r="AN177" s="450" t="str">
        <f>IF(AN2=1,IFERROR((#REF!-AN$149)*(AN$64*#REF!),""),"")</f>
        <v/>
      </c>
      <c r="AO177" s="126" t="str">
        <f>IF(AO2=1,IFERROR((#REF!-AO$149)*(AO$64*#REF!),""),"")</f>
        <v/>
      </c>
      <c r="AP177" s="126"/>
      <c r="AQ177" s="126"/>
      <c r="AR177" s="126"/>
      <c r="AS177" s="491" t="str">
        <f>IF(AS2=1,IFERROR((#REF!-AS$149)*(AS$64*#REF!),""),"")</f>
        <v/>
      </c>
      <c r="AT177" s="450" t="str">
        <f>IF(AT2=1,IFERROR((#REF!-AT$149)*(AT$64*#REF!),""),"")</f>
        <v/>
      </c>
      <c r="AU177" s="126" t="str">
        <f>IF(AU2=1,IFERROR((#REF!-AU$149)*(AU$64*#REF!),""),"")</f>
        <v/>
      </c>
      <c r="AV177" s="126"/>
      <c r="AW177" s="126"/>
      <c r="AX177" s="126"/>
      <c r="AY177" s="491" t="str">
        <f>IF(AY2=1,IFERROR((#REF!-AY$149)*(AY$64*#REF!),""),"")</f>
        <v/>
      </c>
      <c r="AZ177" s="450" t="str">
        <f>IF(AZ2=1,IFERROR((#REF!-AZ$149)*(AZ$64*#REF!),""),"")</f>
        <v/>
      </c>
      <c r="BA177" s="126" t="str">
        <f>IF(BA2=1,IFERROR((#REF!-BA$149)*(BA$64*#REF!),""),"")</f>
        <v/>
      </c>
      <c r="BB177" s="126"/>
      <c r="BC177" s="126"/>
      <c r="BD177" s="126"/>
      <c r="BE177" s="491" t="str">
        <f>IF(BE2=1,IFERROR((#REF!-BE$149)*(BE$64*#REF!),""),"")</f>
        <v/>
      </c>
      <c r="BF177" s="450" t="str">
        <f>IF(BF2=1,IFERROR((#REF!-BF$149)*(BF$64*#REF!),""),"")</f>
        <v/>
      </c>
      <c r="BG177" s="126" t="str">
        <f>IF(BG2=1,IFERROR((#REF!-BG$149)*(BG$64*#REF!),""),"")</f>
        <v/>
      </c>
      <c r="BH177" s="126"/>
      <c r="BI177" s="126"/>
      <c r="BJ177" s="126"/>
      <c r="BK177" s="491" t="str">
        <f>IF(BK2=1,IFERROR((#REF!-BK$149)*(BK$64*#REF!),""),"")</f>
        <v/>
      </c>
      <c r="BL177" s="450" t="str">
        <f>IF(BL2=1,IFERROR((#REF!-BL$149)*(BL$64*#REF!),""),"")</f>
        <v/>
      </c>
      <c r="BM177" s="126" t="str">
        <f>IF(BM2=1,IFERROR((#REF!-BM$149)*(BM$64*#REF!),""),"")</f>
        <v/>
      </c>
      <c r="BN177" s="126"/>
      <c r="BO177" s="126"/>
      <c r="BP177" s="126"/>
      <c r="BQ177" s="491" t="str">
        <f>IF(BQ2=1,IFERROR((#REF!-BQ$149)*(BQ$64*#REF!),""),"")</f>
        <v/>
      </c>
      <c r="BR177" s="450" t="str">
        <f>IF(BR2=1,IFERROR((#REF!-BR$149)*(BR$64*#REF!),""),"")</f>
        <v/>
      </c>
      <c r="BS177" s="126" t="str">
        <f>IF(BS2=1,IFERROR((#REF!-BS$149)*(BS$64*#REF!),""),"")</f>
        <v/>
      </c>
      <c r="BT177" s="126"/>
      <c r="BU177" s="126"/>
      <c r="BV177" s="126"/>
      <c r="BW177" s="491" t="str">
        <f>IF(BW2=1,IFERROR((#REF!-BW$149)*(BW$64*#REF!),""),"")</f>
        <v/>
      </c>
      <c r="BX177" s="72" t="str">
        <f>IF(BX2=1,IFERROR((#REF!-BX$149)*(BX$64*#REF!),""),"")</f>
        <v/>
      </c>
      <c r="BY177" s="71" t="str">
        <f>IF(BY2=1,IFERROR((#REF!-BY$149)*(BY$64*#REF!),""),"")</f>
        <v/>
      </c>
      <c r="CC177" s="74" t="str">
        <f>IF(CC2=1,IFERROR((#REF!-CC$149)*(CC$64*#REF!),""),"")</f>
        <v/>
      </c>
      <c r="CD177" s="72" t="str">
        <f>IF(CD2=1,IFERROR((#REF!-CD$149)*(CD$64*#REF!),""),"")</f>
        <v/>
      </c>
      <c r="CE177" s="71" t="str">
        <f>IF(CE2=1,IFERROR((#REF!-CE$149)*(CE$64*#REF!),""),"")</f>
        <v/>
      </c>
      <c r="CI177" s="74" t="str">
        <f>IF(CI2=1,IFERROR((#REF!-CI$149)*(CI$64*#REF!),""),"")</f>
        <v/>
      </c>
      <c r="CJ177" s="72" t="str">
        <f>IF(CJ2=1,IFERROR((#REF!-CJ$149)*(CJ$64*#REF!),""),"")</f>
        <v/>
      </c>
      <c r="CK177" s="71" t="str">
        <f>IF(CK2=1,IFERROR((#REF!-CK$149)*(CK$64*#REF!),""),"")</f>
        <v/>
      </c>
      <c r="CO177" s="74" t="str">
        <f>IF(CO2=1,IFERROR((#REF!-CO$149)*(CO$64*#REF!),""),"")</f>
        <v/>
      </c>
      <c r="CP177" s="72" t="str">
        <f>IF(CP2=1,IFERROR((#REF!-CP$149)*(CP$64*#REF!),""),"")</f>
        <v/>
      </c>
      <c r="CQ177" s="71" t="str">
        <f>IF(CQ2=1,IFERROR((#REF!-CQ$149)*(CQ$64*#REF!),""),"")</f>
        <v/>
      </c>
      <c r="CU177" s="74" t="str">
        <f>IF(CU2=1,IFERROR((#REF!-CU$149)*(CU$64*#REF!),""),"")</f>
        <v/>
      </c>
      <c r="CV177" s="72" t="str">
        <f>IF(CV2=1,IFERROR((#REF!-CV$149)*(CV$64*#REF!),""),"")</f>
        <v/>
      </c>
      <c r="CW177" s="71" t="str">
        <f>IF(CW2=1,IFERROR((#REF!-CW$149)*(CW$64*#REF!),""),"")</f>
        <v/>
      </c>
      <c r="DA177" s="74" t="str">
        <f>IF(DA2=1,IFERROR((#REF!-DA$149)*(DA$64*#REF!),""),"")</f>
        <v/>
      </c>
      <c r="DB177" s="72" t="str">
        <f>IF(DB2=1,IFERROR((#REF!-DB$149)*(DB$64*#REF!),""),"")</f>
        <v/>
      </c>
      <c r="DC177" s="71" t="str">
        <f>IF(DC2=1,IFERROR((#REF!-DC$149)*(DC$64*#REF!),""),"")</f>
        <v/>
      </c>
      <c r="DG177" s="74" t="str">
        <f>IF(DG2=1,IFERROR((#REF!-DG$149)*(DG$64*#REF!),""),"")</f>
        <v/>
      </c>
      <c r="DH177" s="72" t="str">
        <f>IF(DH2=1,IFERROR((#REF!-DH$149)*(DH$64*#REF!),""),"")</f>
        <v/>
      </c>
      <c r="DI177" s="71" t="str">
        <f>IF(DI2=1,IFERROR((#REF!-DI$149)*(DI$64*#REF!),""),"")</f>
        <v/>
      </c>
      <c r="DM177" s="74" t="str">
        <f>IF(DM2=1,IFERROR((#REF!-DM$149)*(DM$64*#REF!),""),"")</f>
        <v/>
      </c>
      <c r="DN177" s="72" t="str">
        <f>IF(DN2=1,IFERROR((#REF!-DN$149)*(DN$64*#REF!),""),"")</f>
        <v/>
      </c>
      <c r="DO177" s="71" t="str">
        <f>IF(DO2=1,IFERROR((#REF!-DO$149)*(DO$64*#REF!),""),"")</f>
        <v/>
      </c>
      <c r="DS177" s="74" t="str">
        <f>IF(DS2=1,IFERROR((#REF!-DS$149)*(DS$64*#REF!),""),"")</f>
        <v/>
      </c>
      <c r="DT177" s="72" t="str">
        <f>IF(DT2=1,IFERROR((#REF!-DT$149)*(DT$64*#REF!),""),"")</f>
        <v/>
      </c>
      <c r="DU177" s="71" t="str">
        <f>IF(DU2=1,IFERROR((#REF!-DU$149)*(DU$64*#REF!),""),"")</f>
        <v/>
      </c>
      <c r="DY177" s="74" t="str">
        <f>IF(DY2=1,IFERROR((#REF!-DY$149)*(DY$64*#REF!),""),"")</f>
        <v/>
      </c>
      <c r="DZ177" s="72" t="str">
        <f>IF(DZ2=1,IFERROR((#REF!-DZ$149)*(DZ$64*#REF!),""),"")</f>
        <v/>
      </c>
      <c r="EA177" s="71" t="str">
        <f>IF(EA2=1,IFERROR((#REF!-EA$149)*(EA$64*#REF!),""),"")</f>
        <v/>
      </c>
      <c r="EE177" s="74" t="str">
        <f>IF(EE2=1,IFERROR((#REF!-EE$149)*(EE$64*#REF!),""),"")</f>
        <v/>
      </c>
      <c r="EF177" s="72" t="str">
        <f>IF(EF2=1,IFERROR((#REF!-EF$149)*(EF$64*#REF!),""),"")</f>
        <v/>
      </c>
      <c r="EG177" s="69" t="str">
        <f>IF(EG2=1,IFERROR((#REF!-EG$149)*(EG$64*#REF!),""),"")</f>
        <v/>
      </c>
      <c r="EK177" s="73" t="str">
        <f>IF(EK2=1,IFERROR((#REF!-EK$149)*(EK$64*#REF!),""),"")</f>
        <v/>
      </c>
      <c r="EL177" s="72" t="str">
        <f>IF(EL2=1,IFERROR((#REF!-EL$149)*(EL$64*#REF!),""),"")</f>
        <v/>
      </c>
      <c r="EM177" s="69" t="str">
        <f>IF(EM2=1,IFERROR((#REF!-EM$149)*(EM$64*#REF!),""),"")</f>
        <v/>
      </c>
      <c r="EQ177" s="73" t="str">
        <f>IF(EQ2=1,IFERROR((#REF!-EQ$149)*(EQ$64*#REF!),""),"")</f>
        <v/>
      </c>
      <c r="ER177" s="72" t="str">
        <f>IF(ER2=1,IFERROR((#REF!-ER$149)*(ER$64*#REF!),""),"")</f>
        <v/>
      </c>
      <c r="ES177" s="69" t="str">
        <f>IF(ES2=1,IFERROR((#REF!-ES$149)*(ES$64*#REF!),""),"")</f>
        <v/>
      </c>
      <c r="EW177" s="73" t="str">
        <f>IF(EW2=1,IFERROR((#REF!-EW$149)*(EW$64*#REF!),""),"")</f>
        <v/>
      </c>
      <c r="EX177" s="72" t="str">
        <f>IF(EX2=1,IFERROR((#REF!-EX$149)*(EX$64*#REF!),""),"")</f>
        <v/>
      </c>
      <c r="EY177" s="69" t="str">
        <f>IF(EY2=1,IFERROR((#REF!-EY$149)*(EY$64*#REF!),""),"")</f>
        <v/>
      </c>
      <c r="FC177" s="73" t="str">
        <f>IF(FC2=1,IFERROR((#REF!-FC$149)*(FC$64*#REF!),""),"")</f>
        <v/>
      </c>
      <c r="FD177" s="72" t="str">
        <f>IF(FD2=1,IFERROR((#REF!-FD$149)*(FD$64*#REF!),""),"")</f>
        <v/>
      </c>
      <c r="FE177" s="69" t="str">
        <f>IF(FE2=1,IFERROR((#REF!-FE$149)*(FE$64*#REF!),""),"")</f>
        <v/>
      </c>
      <c r="FI177" s="73" t="str">
        <f>IF(FI2=1,IFERROR((#REF!-FI$149)*(FI$64*#REF!),""),"")</f>
        <v/>
      </c>
      <c r="FJ177" s="72" t="str">
        <f>IF(FJ2=1,IFERROR((#REF!-FJ$149)*(FJ$64*#REF!),""),"")</f>
        <v/>
      </c>
      <c r="FK177" s="69" t="str">
        <f>IF(FK2=1,IFERROR((#REF!-FK$149)*(FK$64*#REF!),""),"")</f>
        <v/>
      </c>
      <c r="FO177" s="73" t="str">
        <f>IF(FO2=1,IFERROR((#REF!-FO$149)*(FO$64*#REF!),""),"")</f>
        <v/>
      </c>
      <c r="FP177" s="72" t="str">
        <f>IF(FP2=1,IFERROR((#REF!-FP$149)*(FP$64*#REF!),""),"")</f>
        <v/>
      </c>
      <c r="FQ177" s="69" t="str">
        <f>IF(FQ2=1,IFERROR((#REF!-FQ$149)*(FQ$64*#REF!),""),"")</f>
        <v/>
      </c>
      <c r="FU177" s="73" t="str">
        <f>IF(FU2=1,IFERROR((#REF!-FU$149)*(FU$64*#REF!),""),"")</f>
        <v/>
      </c>
      <c r="FV177" s="72" t="str">
        <f>IF(FV2=1,IFERROR((#REF!-FV$149)*(FV$64*#REF!),""),"")</f>
        <v/>
      </c>
      <c r="FW177" s="69" t="str">
        <f>IF(FW2=1,IFERROR((#REF!-FW$149)*(FW$64*#REF!),""),"")</f>
        <v/>
      </c>
      <c r="GA177" s="73" t="str">
        <f>IF(GA2=1,IFERROR((#REF!-GA$149)*(GA$64*#REF!),""),"")</f>
        <v/>
      </c>
      <c r="GB177" s="72" t="str">
        <f>IF(GB2=1,IFERROR((#REF!-GB$149)*(GB$64*#REF!),""),"")</f>
        <v/>
      </c>
      <c r="GC177" s="69" t="str">
        <f>IF(GC2=1,IFERROR((#REF!-GC$149)*(GC$64*#REF!),""),"")</f>
        <v/>
      </c>
      <c r="GG177" s="73" t="str">
        <f>IF(GG2=1,IFERROR((#REF!-GG$149)*(GG$64*#REF!),""),"")</f>
        <v/>
      </c>
      <c r="GH177" s="72" t="str">
        <f>IF(GH2=1,IFERROR((#REF!-GH$149)*(GH$64*#REF!),""),"")</f>
        <v/>
      </c>
      <c r="GI177" s="69" t="str">
        <f>IF(GI2=1,IFERROR((#REF!-GI$149)*(GI$64*#REF!),""),"")</f>
        <v/>
      </c>
      <c r="GM177" s="73" t="str">
        <f>IF(GM2=1,IFERROR((#REF!-GM$149)*(GM$64*#REF!),""),"")</f>
        <v/>
      </c>
      <c r="GN177" s="72" t="str">
        <f>IF(GN2=1,IFERROR((#REF!-GN$149)*(GN$64*#REF!),""),"")</f>
        <v/>
      </c>
      <c r="GO177" s="69" t="str">
        <f>IF(GO2=1,IFERROR((#REF!-GO$149)*(GO$64*#REF!),""),"")</f>
        <v/>
      </c>
      <c r="GS177" s="73" t="str">
        <f>IF(GS2=1,IFERROR((#REF!-GS$149)*(GS$64*#REF!),""),"")</f>
        <v/>
      </c>
      <c r="GT177" s="72" t="str">
        <f>IF(GT2=1,IFERROR((#REF!-GT$149)*(GT$64*#REF!),""),"")</f>
        <v/>
      </c>
      <c r="GU177" s="69" t="str">
        <f>IF(GU2=1,IFERROR((#REF!-GU$149)*(GU$64*#REF!),""),"")</f>
        <v/>
      </c>
      <c r="GY177" s="73" t="str">
        <f>IF(GY2=1,IFERROR((#REF!-GY$149)*(GY$64*#REF!),""),"")</f>
        <v/>
      </c>
      <c r="GZ177" s="72" t="str">
        <f>IF(GZ2=1,IFERROR((#REF!-GZ$149)*(GZ$64*#REF!),""),"")</f>
        <v/>
      </c>
      <c r="HA177" s="69" t="str">
        <f>IF(HA2=1,IFERROR((#REF!-HA$149)*(HA$64*#REF!),""),"")</f>
        <v/>
      </c>
      <c r="HE177" s="73" t="str">
        <f>IF(HE2=1,IFERROR((#REF!-HE$149)*(HE$64*#REF!),""),"")</f>
        <v/>
      </c>
      <c r="HF177" s="72" t="str">
        <f>IF(HF2=1,IFERROR((#REF!-HF$149)*(HF$64*#REF!),""),"")</f>
        <v/>
      </c>
      <c r="HG177" s="69" t="str">
        <f>IF(HG2=1,IFERROR((#REF!-HG$149)*(HG$64*#REF!),""),"")</f>
        <v/>
      </c>
      <c r="HK177" s="73" t="str">
        <f>IF(HK2=1,IFERROR((#REF!-HK$149)*(HK$64*#REF!),""),"")</f>
        <v/>
      </c>
      <c r="HL177" s="72" t="str">
        <f>IF(HL2=1,IFERROR((#REF!-HL$149)*(HL$64*#REF!),""),"")</f>
        <v/>
      </c>
      <c r="HM177" s="69" t="str">
        <f>IF(HM2=1,IFERROR((#REF!-HM$149)*(HM$64*#REF!),""),"")</f>
        <v/>
      </c>
      <c r="HQ177" s="73" t="str">
        <f>IF(HQ2=1,IFERROR((#REF!-HQ$149)*(HQ$64*#REF!),""),"")</f>
        <v/>
      </c>
      <c r="HR177" s="72" t="str">
        <f>IF(HR2=1,IFERROR((#REF!-HR$149)*(HR$64*#REF!),""),"")</f>
        <v/>
      </c>
      <c r="HS177" s="69" t="str">
        <f>IF(HS2=1,IFERROR((#REF!-HS$149)*(HS$64*#REF!),""),"")</f>
        <v/>
      </c>
      <c r="HW177" s="73" t="str">
        <f>IF(HW2=1,IFERROR((#REF!-HW$149)*(HW$64*#REF!),""),"")</f>
        <v/>
      </c>
      <c r="HX177" s="72" t="str">
        <f>IF(HX2=1,IFERROR((#REF!-HX$149)*(HX$64*#REF!),""),"")</f>
        <v/>
      </c>
      <c r="HY177" s="69" t="str">
        <f>IF(HY2=1,IFERROR((#REF!-HY$149)*(HY$64*#REF!),""),"")</f>
        <v/>
      </c>
      <c r="IC177" s="73" t="str">
        <f>IF(IC2=1,IFERROR((#REF!-IC$149)*(IC$64*#REF!),""),"")</f>
        <v/>
      </c>
      <c r="ID177" s="72" t="str">
        <f>IF(ID2=1,IFERROR((#REF!-ID$149)*(ID$64*#REF!),""),"")</f>
        <v/>
      </c>
      <c r="IE177" s="69" t="str">
        <f>IF(IE2=1,IFERROR((#REF!-IE$149)*(IE$64*#REF!),""),"")</f>
        <v/>
      </c>
      <c r="II177" s="73" t="str">
        <f>IF(II2=1,IFERROR((#REF!-II$149)*(II$64*#REF!),""),"")</f>
        <v/>
      </c>
      <c r="IJ177" s="72" t="str">
        <f>IF(IJ2=1,IFERROR((#REF!-IJ$149)*(IJ$64*#REF!),""),"")</f>
        <v/>
      </c>
      <c r="IK177" s="69" t="str">
        <f>IF(IK2=1,IFERROR((#REF!-IK$149)*(IK$64*#REF!),""),"")</f>
        <v/>
      </c>
      <c r="IO177" s="73" t="str">
        <f>IF(IO2=1,IFERROR((#REF!-IO$149)*(IO$64*#REF!),""),"")</f>
        <v/>
      </c>
      <c r="IP177" s="72" t="str">
        <f>IF(IP2=1,IFERROR((#REF!-IP$149)*(IP$64*#REF!),""),"")</f>
        <v/>
      </c>
      <c r="IQ177" s="69" t="str">
        <f>IF(IQ2=1,IFERROR((#REF!-IQ$149)*(IQ$64*#REF!),""),"")</f>
        <v/>
      </c>
      <c r="IU177" s="73" t="str">
        <f>IF(IU2=1,IFERROR((#REF!-IU$149)*(IU$64*#REF!),""),"")</f>
        <v/>
      </c>
      <c r="IW177" s="69" t="str">
        <f>IF(IW2=1,IFERROR((#REF!-IW$149)*(IW$64*#REF!),""),"")</f>
        <v/>
      </c>
      <c r="JA177" s="73" t="str">
        <f>IF(JA2=1,IFERROR((#REF!-JA$149)*(JA$64*#REF!),""),"")</f>
        <v/>
      </c>
      <c r="JC177" s="69" t="str">
        <f>IF(JC2=1,IFERROR((#REF!-JC$149)*(JC$64*#REF!),""),"")</f>
        <v/>
      </c>
      <c r="JG177" s="73" t="str">
        <f>IF(JG2=1,IFERROR((#REF!-JG$149)*(JG$64*#REF!),""),"")</f>
        <v/>
      </c>
      <c r="JI177" s="69" t="str">
        <f>IF(JI2=1,IFERROR((#REF!-JI$149)*(JI$64*#REF!),""),"")</f>
        <v/>
      </c>
      <c r="JM177" s="271" t="str">
        <f>IF(JM2=1,IFERROR((#REF!-JM$149)*(JM$64*#REF!),""),"")</f>
        <v/>
      </c>
      <c r="JO177" s="69" t="str">
        <f>IF(JO2=1,IFERROR((#REF!-JO$149)*(JO$64*#REF!),""),"")</f>
        <v/>
      </c>
      <c r="JS177" s="271" t="str">
        <f>IF(JS2=1,IFERROR((#REF!-JS$149)*(JS$64*#REF!),""),"")</f>
        <v/>
      </c>
      <c r="JU177" s="69" t="str">
        <f>IF(JU2=1,IFERROR((#REF!-JU$149)*(JU$64*#REF!),""),"")</f>
        <v/>
      </c>
      <c r="JY177" s="271" t="str">
        <f>IF(JY2=1,IFERROR((#REF!-JY$149)*(JY$64*#REF!),""),"")</f>
        <v/>
      </c>
      <c r="KA177" s="69" t="str">
        <f>IF(KA2=1,IFERROR((#REF!-KA$149)*(KA$64*#REF!),""),"")</f>
        <v/>
      </c>
      <c r="KE177" s="271" t="str">
        <f>IF(KE2=1,IFERROR((#REF!-KE$149)*(KE$64*#REF!),""),"")</f>
        <v/>
      </c>
      <c r="KG177" s="69" t="str">
        <f>IF(KG2=1,IFERROR((#REF!-KG$149)*(KG$64*#REF!),""),"")</f>
        <v/>
      </c>
      <c r="KK177" s="271" t="str">
        <f>IF(KK2=1,IFERROR((#REF!-KK$149)*(KK$64*#REF!),""),"")</f>
        <v/>
      </c>
      <c r="KM177" s="69" t="str">
        <f>IF(KM2=1,IFERROR((#REF!-KM$149)*(KM$64*#REF!),""),"")</f>
        <v/>
      </c>
      <c r="KQ177" s="271" t="str">
        <f>IF(KQ2=1,IFERROR((#REF!-KQ$149)*(KQ$64*#REF!),""),"")</f>
        <v/>
      </c>
      <c r="KS177" s="69" t="str">
        <f>IF(KS2=1,IFERROR((#REF!-KS$149)*(KS$64*#REF!),""),"")</f>
        <v/>
      </c>
      <c r="KW177" s="271" t="str">
        <f>IF(KW2=1,IFERROR((#REF!-KW$149)*(KW$64*#REF!),""),"")</f>
        <v/>
      </c>
      <c r="KY177" s="69" t="str">
        <f>IF(KY2=1,IFERROR((#REF!-KY$149)*(KY$64*#REF!),""),"")</f>
        <v/>
      </c>
      <c r="LC177" s="271" t="str">
        <f>IF(LC2=1,IFERROR((#REF!-LC$149)*(LC$64*#REF!),""),"")</f>
        <v/>
      </c>
    </row>
    <row r="178" spans="1:315" s="71" customFormat="1" x14ac:dyDescent="0.2">
      <c r="A178" s="196"/>
      <c r="B178" s="196"/>
      <c r="C178" s="196"/>
      <c r="D178" s="196"/>
      <c r="E178" s="196"/>
      <c r="F178" s="196"/>
      <c r="G178" s="556"/>
      <c r="I178" s="397"/>
      <c r="J178" s="397"/>
      <c r="K178" s="418"/>
      <c r="L178" s="418"/>
      <c r="M178" s="423"/>
      <c r="N178" s="423"/>
      <c r="O178" s="423"/>
      <c r="P178" s="378"/>
      <c r="Q178" s="557"/>
      <c r="R178" s="557"/>
      <c r="S178" s="557"/>
      <c r="T178" s="557"/>
      <c r="U178" s="558"/>
      <c r="V178" s="559"/>
      <c r="W178" s="557"/>
      <c r="X178" s="557"/>
      <c r="Y178" s="557"/>
      <c r="Z178" s="557"/>
      <c r="AA178" s="558"/>
      <c r="AB178" s="559"/>
      <c r="AC178" s="557"/>
      <c r="AD178" s="557"/>
      <c r="AE178" s="557"/>
      <c r="AF178" s="557"/>
      <c r="AG178" s="558"/>
      <c r="AH178" s="559"/>
      <c r="AI178" s="557"/>
      <c r="AJ178" s="557"/>
      <c r="AK178" s="557"/>
      <c r="AL178" s="557"/>
      <c r="AM178" s="558"/>
      <c r="AN178" s="559"/>
      <c r="AO178" s="557"/>
      <c r="AP178" s="557"/>
      <c r="AQ178" s="557"/>
      <c r="AR178" s="557"/>
      <c r="AS178" s="558"/>
      <c r="AT178" s="559"/>
      <c r="AU178" s="557"/>
      <c r="AV178" s="557"/>
      <c r="AW178" s="557"/>
      <c r="AX178" s="557"/>
      <c r="AY178" s="558"/>
      <c r="AZ178" s="559"/>
      <c r="BA178" s="557"/>
      <c r="BB178" s="557"/>
      <c r="BC178" s="557"/>
      <c r="BD178" s="557"/>
      <c r="BE178" s="558"/>
      <c r="BF178" s="559"/>
      <c r="BG178" s="557"/>
      <c r="BH178" s="557"/>
      <c r="BI178" s="557"/>
      <c r="BJ178" s="557"/>
      <c r="BK178" s="558"/>
      <c r="BL178" s="559"/>
      <c r="BM178" s="557"/>
      <c r="BN178" s="557"/>
      <c r="BO178" s="557"/>
      <c r="BP178" s="557"/>
      <c r="BQ178" s="558"/>
      <c r="BR178" s="559"/>
      <c r="BS178" s="557"/>
      <c r="BT178" s="557"/>
      <c r="BU178" s="557"/>
      <c r="BV178" s="557"/>
      <c r="BW178" s="558"/>
      <c r="BX178" s="72"/>
      <c r="CC178" s="74"/>
      <c r="CD178" s="72"/>
      <c r="CI178" s="74"/>
      <c r="CJ178" s="72"/>
      <c r="CO178" s="74"/>
      <c r="CP178" s="72"/>
      <c r="CU178" s="74"/>
      <c r="CV178" s="72"/>
      <c r="DA178" s="74"/>
      <c r="DB178" s="72"/>
      <c r="DG178" s="74"/>
      <c r="DH178" s="72"/>
      <c r="DM178" s="74"/>
      <c r="DN178" s="72"/>
      <c r="DS178" s="74"/>
      <c r="DT178" s="72"/>
      <c r="DY178" s="74"/>
      <c r="DZ178" s="72"/>
      <c r="EE178" s="74"/>
      <c r="EF178" s="72"/>
      <c r="EK178" s="74"/>
      <c r="EL178" s="72"/>
      <c r="EQ178" s="74"/>
      <c r="ER178" s="72"/>
      <c r="EW178" s="74"/>
      <c r="EX178" s="72"/>
      <c r="FC178" s="74"/>
      <c r="FD178" s="72"/>
      <c r="FI178" s="74"/>
      <c r="FJ178" s="72"/>
      <c r="FO178" s="74"/>
      <c r="FP178" s="72"/>
      <c r="FU178" s="74"/>
      <c r="FV178" s="72"/>
      <c r="GA178" s="74"/>
      <c r="GB178" s="72"/>
      <c r="GG178" s="74"/>
      <c r="GH178" s="72"/>
      <c r="GM178" s="74"/>
      <c r="GN178" s="72"/>
      <c r="GS178" s="74"/>
      <c r="GT178" s="72"/>
      <c r="GY178" s="74"/>
      <c r="GZ178" s="72"/>
      <c r="HE178" s="74"/>
      <c r="HF178" s="72"/>
      <c r="HK178" s="74"/>
      <c r="HL178" s="72"/>
      <c r="HQ178" s="74"/>
      <c r="HR178" s="72"/>
      <c r="HW178" s="74"/>
      <c r="HX178" s="72"/>
      <c r="IC178" s="74"/>
      <c r="ID178" s="72"/>
      <c r="II178" s="74"/>
      <c r="IJ178" s="72"/>
      <c r="IO178" s="74"/>
      <c r="IP178" s="72"/>
      <c r="IU178" s="74"/>
      <c r="IV178" s="72"/>
      <c r="JA178" s="74"/>
      <c r="JB178" s="72"/>
      <c r="JG178" s="74"/>
      <c r="JH178" s="72"/>
      <c r="JM178" s="225"/>
      <c r="JS178" s="225"/>
      <c r="JY178" s="225"/>
      <c r="KE178" s="225"/>
      <c r="KK178" s="225"/>
      <c r="KQ178" s="225"/>
      <c r="KW178" s="225"/>
      <c r="LC178" s="225"/>
    </row>
  </sheetData>
  <sheetProtection algorithmName="SHA-512" hashValue="ZSIEhZy70qgcsTJnEeXFC3RTU76hEHy+zLbWpvRM+y21HIFx5y/Rg6iz1pc7RGGBgzF0gy0qEncQf5iwr2o0bw==" saltValue="yg93H96k9JSVBsTIKRrc3w==" spinCount="100000" sheet="1" objects="1" scenarios="1"/>
  <mergeCells count="69">
    <mergeCell ref="AU4:AY4"/>
    <mergeCell ref="Q4:U4"/>
    <mergeCell ref="W4:AA4"/>
    <mergeCell ref="AC4:AG4"/>
    <mergeCell ref="AI4:AM4"/>
    <mergeCell ref="AO4:AS4"/>
    <mergeCell ref="DO4:DS4"/>
    <mergeCell ref="BA4:BE4"/>
    <mergeCell ref="BG4:BK4"/>
    <mergeCell ref="BM4:BQ4"/>
    <mergeCell ref="BS4:BW4"/>
    <mergeCell ref="BY4:CC4"/>
    <mergeCell ref="CE4:CI4"/>
    <mergeCell ref="CK4:CO4"/>
    <mergeCell ref="CQ4:CU4"/>
    <mergeCell ref="CW4:DA4"/>
    <mergeCell ref="DC4:DG4"/>
    <mergeCell ref="DI4:DM4"/>
    <mergeCell ref="GI4:GM4"/>
    <mergeCell ref="DU4:DY4"/>
    <mergeCell ref="EA4:EE4"/>
    <mergeCell ref="EG4:EK4"/>
    <mergeCell ref="EM4:EQ4"/>
    <mergeCell ref="ES4:EW4"/>
    <mergeCell ref="EY4:FC4"/>
    <mergeCell ref="FE4:FI4"/>
    <mergeCell ref="FK4:FO4"/>
    <mergeCell ref="FQ4:FU4"/>
    <mergeCell ref="FW4:GA4"/>
    <mergeCell ref="GC4:GG4"/>
    <mergeCell ref="IQ4:IU4"/>
    <mergeCell ref="IW4:JA4"/>
    <mergeCell ref="JC4:JG4"/>
    <mergeCell ref="GO4:GS4"/>
    <mergeCell ref="GU4:GY4"/>
    <mergeCell ref="HA4:HE4"/>
    <mergeCell ref="HG4:HK4"/>
    <mergeCell ref="HM4:HQ4"/>
    <mergeCell ref="HS4:HW4"/>
    <mergeCell ref="H55:M55"/>
    <mergeCell ref="KS4:KW4"/>
    <mergeCell ref="KY4:LC4"/>
    <mergeCell ref="L13:M13"/>
    <mergeCell ref="L14:M14"/>
    <mergeCell ref="L27:M27"/>
    <mergeCell ref="L28:M28"/>
    <mergeCell ref="JI4:JM4"/>
    <mergeCell ref="JO4:JS4"/>
    <mergeCell ref="JU4:JY4"/>
    <mergeCell ref="KA4:KE4"/>
    <mergeCell ref="KG4:KK4"/>
    <mergeCell ref="KM4:KQ4"/>
    <mergeCell ref="HY4:IC4"/>
    <mergeCell ref="IE4:II4"/>
    <mergeCell ref="IK4:IO4"/>
    <mergeCell ref="L41:M41"/>
    <mergeCell ref="L42:M42"/>
    <mergeCell ref="L46:M46"/>
    <mergeCell ref="H48:M49"/>
    <mergeCell ref="H53:M53"/>
    <mergeCell ref="H149:M149"/>
    <mergeCell ref="L160:M160"/>
    <mergeCell ref="L175:M175"/>
    <mergeCell ref="L59:M59"/>
    <mergeCell ref="L69:M69"/>
    <mergeCell ref="I139:K139"/>
    <mergeCell ref="I141:K141"/>
    <mergeCell ref="I142:K142"/>
    <mergeCell ref="L145:M145"/>
  </mergeCells>
  <conditionalFormatting sqref="Q69:LD69">
    <cfRule type="expression" dxfId="35" priority="19">
      <formula>AND(Q$2&gt;0,Q$2&lt;5,Q70="Num")=TRUE</formula>
    </cfRule>
  </conditionalFormatting>
  <conditionalFormatting sqref="Q67:LD67">
    <cfRule type="expression" dxfId="34" priority="20">
      <formula>AND(Q$2&gt;0,Q$2&lt;5,Q70="pct")=TRUE</formula>
    </cfRule>
  </conditionalFormatting>
  <conditionalFormatting sqref="V5:LE177">
    <cfRule type="expression" dxfId="33" priority="18">
      <formula>AND(Q$2=1,$F5&lt;&gt;"")</formula>
    </cfRule>
  </conditionalFormatting>
  <conditionalFormatting sqref="Q91:LD98">
    <cfRule type="expression" dxfId="32" priority="16">
      <formula>Q$2=3</formula>
    </cfRule>
  </conditionalFormatting>
  <conditionalFormatting sqref="P5:LE177">
    <cfRule type="expression" dxfId="31" priority="14">
      <formula>AND(Q$2=1,$F5&lt;&gt;"")</formula>
    </cfRule>
  </conditionalFormatting>
  <conditionalFormatting sqref="Q5:LD175">
    <cfRule type="expression" dxfId="30" priority="17">
      <formula>AND(ISNUMBER(Q$2),$F5="Sub")</formula>
    </cfRule>
  </conditionalFormatting>
  <conditionalFormatting sqref="Q4:LD4">
    <cfRule type="expression" dxfId="29" priority="10">
      <formula>ISNUMBER(Q$2)</formula>
    </cfRule>
  </conditionalFormatting>
  <conditionalFormatting sqref="T55:LD55">
    <cfRule type="expression" dxfId="28" priority="9">
      <formula>AND(T$2=4,$K$58="yes")=TRUE</formula>
    </cfRule>
  </conditionalFormatting>
  <conditionalFormatting sqref="J5 J52 J63 J75 J148 J163">
    <cfRule type="containsText" dxfId="27" priority="6" operator="containsText" text="Complete">
      <formula>NOT(ISERROR(SEARCH("Complete",J5)))</formula>
    </cfRule>
  </conditionalFormatting>
  <conditionalFormatting sqref="Q5:LD177">
    <cfRule type="expression" dxfId="26" priority="7">
      <formula>AND($F5="T4",Q$2=4)=TRUE</formula>
    </cfRule>
    <cfRule type="expression" dxfId="25" priority="8">
      <formula>AND($F5="T5",Q$2=5)=TRUE</formula>
    </cfRule>
    <cfRule type="expression" dxfId="24" priority="13">
      <formula>AND(ISNUMBER(Q$2),OR(Q$2=$A5,Q$2=$B5,Q$2=$C5,Q$2=$D5,Q$2=$E5))=TRUE</formula>
    </cfRule>
    <cfRule type="expression" dxfId="23" priority="15">
      <formula>AND(ISNUMBER(Q$2),$F5="Tot")</formula>
    </cfRule>
    <cfRule type="expression" dxfId="22" priority="21">
      <formula>AND(Q$2=5,$F5="H5")</formula>
    </cfRule>
  </conditionalFormatting>
  <conditionalFormatting sqref="Q155:LD155">
    <cfRule type="expression" dxfId="21" priority="22">
      <formula>AND(ISNUMBER(Q155),OR(Q155&lt;Q153,Q155&gt;Q157))=TRUE</formula>
    </cfRule>
    <cfRule type="expression" dxfId="20" priority="23">
      <formula>AND(Q$2&gt;0,Q$2&lt;5,Q$71&lt;&gt;"")</formula>
    </cfRule>
  </conditionalFormatting>
  <conditionalFormatting sqref="Q67:LD67 Q69:LD69">
    <cfRule type="expression" dxfId="19" priority="24">
      <formula>AND(Q$2&gt;0,Q$2&lt;5,Q$70="empty")=TRUE</formula>
    </cfRule>
  </conditionalFormatting>
  <conditionalFormatting sqref="H5:LD45 H69:L69 N69:LD69 H47:LD58 H46:L46 N46:LD46 H61:LD68 H59:L60 N59:LD60 H161:LD174 H160:L160 N160:LD160 H146:LD159 H145:L145 N145:LD145 H70:LD144 H176:LD177 H175:L175 N175:LD175">
    <cfRule type="expression" dxfId="18" priority="11">
      <formula>AND(ISNUMBER(H$2),$F5="Top")</formula>
    </cfRule>
    <cfRule type="expression" dxfId="17" priority="12">
      <formula>AND(ISNUMBER(H$2),$F5="Bot")</formula>
    </cfRule>
  </conditionalFormatting>
  <conditionalFormatting sqref="L14:M14 L28:M28 L42:M42">
    <cfRule type="containsText" dxfId="16" priority="3" operator="containsText" text="Incomplete">
      <formula>NOT(ISERROR(SEARCH("Incomplete",L14)))</formula>
    </cfRule>
    <cfRule type="containsText" dxfId="15" priority="4" operator="containsText" text="Err">
      <formula>NOT(ISERROR(SEARCH("Err",L14)))</formula>
    </cfRule>
    <cfRule type="containsText" dxfId="14" priority="5" operator="containsText" text="Done">
      <formula>NOT(ISERROR(SEARCH("Done",L14)))</formula>
    </cfRule>
  </conditionalFormatting>
  <conditionalFormatting sqref="L46:M46 L59:M60 L69:M69 L145:M145 L160:M160 L175:M175">
    <cfRule type="containsText" dxfId="13" priority="2" operator="containsText" text="complete">
      <formula>NOT(ISERROR(SEARCH("complete",L46)))</formula>
    </cfRule>
  </conditionalFormatting>
  <conditionalFormatting sqref="I139:K139">
    <cfRule type="containsText" dxfId="12" priority="1" operator="containsText" text="Choose">
      <formula>NOT(ISERROR(SEARCH("Choose",I139)))</formula>
    </cfRule>
  </conditionalFormatting>
  <hyperlinks>
    <hyperlink ref="H48:M49" location="Step11" display="Step11" xr:uid="{00000000-0004-0000-0B00-000000000000}"/>
    <hyperlink ref="I145" r:id="rId1" xr:uid="{00000000-0004-0000-0B00-000001000000}"/>
  </hyperlinks>
  <pageMargins left="0.7" right="0.7" top="0.75" bottom="0.75" header="0.3" footer="0.3"/>
  <pageSetup scale="10" orientation="portrait"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Control!$B$22:$B$23</xm:f>
          </x14:formula1>
          <xm:sqref>M78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4" tint="0.79998168889431442"/>
    <pageSetUpPr fitToPage="1"/>
  </sheetPr>
  <dimension ref="A1:AA106"/>
  <sheetViews>
    <sheetView showGridLines="0" workbookViewId="0"/>
  </sheetViews>
  <sheetFormatPr defaultColWidth="9.140625" defaultRowHeight="12.75" x14ac:dyDescent="0.2"/>
  <cols>
    <col min="1" max="1" width="2.140625" style="578" customWidth="1"/>
    <col min="2" max="9" width="7.7109375" style="579" customWidth="1"/>
    <col min="10" max="10" width="7.7109375" style="578" customWidth="1"/>
    <col min="11" max="19" width="7.7109375" style="579" customWidth="1"/>
    <col min="20" max="20" width="0.85546875" style="579" customWidth="1"/>
    <col min="21" max="21" width="2.7109375" style="579" customWidth="1"/>
    <col min="22" max="26" width="9.140625" style="579" customWidth="1"/>
    <col min="27" max="27" width="9.85546875" style="579" bestFit="1" customWidth="1"/>
    <col min="28" max="16384" width="9.140625" style="579"/>
  </cols>
  <sheetData>
    <row r="1" spans="1:27" ht="4.5" customHeight="1" thickBot="1" x14ac:dyDescent="0.25">
      <c r="N1" s="580"/>
      <c r="O1" s="580"/>
      <c r="P1" s="580"/>
      <c r="Q1" s="580"/>
      <c r="R1" s="580"/>
    </row>
    <row r="2" spans="1:27" s="60" customFormat="1" ht="21.6" customHeight="1" x14ac:dyDescent="0.2">
      <c r="A2" s="581"/>
      <c r="B2" s="924" t="s">
        <v>317</v>
      </c>
      <c r="C2" s="16" t="str">
        <f>IF('Part B - Rates Sheet - Sample'!L175&lt;&gt;"Step Complete","Complete Step 9 first","Summary of Historical Information")</f>
        <v>Complete Step 9 first</v>
      </c>
      <c r="D2" s="16"/>
      <c r="E2" s="16"/>
      <c r="F2" s="16"/>
      <c r="G2" s="16"/>
      <c r="H2" s="16"/>
      <c r="I2" s="16"/>
      <c r="J2" s="16"/>
      <c r="K2" s="16"/>
      <c r="L2" s="16"/>
      <c r="M2" s="16"/>
      <c r="N2" s="16"/>
      <c r="O2" s="16"/>
      <c r="P2" s="16"/>
      <c r="Q2" s="1135" t="str">
        <f>IF(AND(ISERROR(SEARCH("required",F47)),ISERROR(SEARCH("choose",F47)),ISERROR(SEARCH("required",K47)),ISERROR(SEARCH("choose",K47)),ISERROR(SEARCH("required",P47)),ISERROR(SEARCH("choose",P47)),LEFT(C2,4)&lt;&gt;"Comp"),"Step Complete","")</f>
        <v/>
      </c>
      <c r="R2" s="1135"/>
      <c r="S2" s="1135"/>
      <c r="T2" s="17"/>
    </row>
    <row r="3" spans="1:27" s="60" customFormat="1" ht="4.5" customHeight="1" x14ac:dyDescent="0.2">
      <c r="A3" s="582"/>
      <c r="B3" s="1157" t="s">
        <v>259</v>
      </c>
      <c r="C3" s="1157"/>
      <c r="D3" s="1157"/>
      <c r="E3" s="1157"/>
      <c r="F3" s="19"/>
      <c r="G3" s="19"/>
      <c r="H3" s="19"/>
      <c r="I3" s="19"/>
      <c r="J3" s="19"/>
      <c r="K3" s="19"/>
      <c r="L3" s="19"/>
      <c r="M3" s="19"/>
      <c r="N3" s="19"/>
      <c r="O3" s="19"/>
      <c r="P3" s="19"/>
      <c r="Q3" s="19"/>
      <c r="R3" s="19"/>
      <c r="S3" s="19"/>
      <c r="T3" s="21"/>
    </row>
    <row r="4" spans="1:27" ht="12.75" customHeight="1" x14ac:dyDescent="0.2">
      <c r="A4" s="583"/>
      <c r="B4" s="1157"/>
      <c r="C4" s="1157"/>
      <c r="D4" s="1157"/>
      <c r="E4" s="1157"/>
      <c r="F4" s="1138" t="s">
        <v>50</v>
      </c>
      <c r="G4" s="1138"/>
      <c r="H4" s="1138"/>
      <c r="I4" s="1138"/>
      <c r="J4" s="25"/>
      <c r="K4" s="1153" t="s">
        <v>130</v>
      </c>
      <c r="L4" s="1153"/>
      <c r="M4" s="1153"/>
      <c r="N4" s="1153"/>
      <c r="O4" s="25"/>
      <c r="P4" s="1153" t="s">
        <v>130</v>
      </c>
      <c r="Q4" s="1153"/>
      <c r="R4" s="1153"/>
      <c r="S4" s="1153"/>
      <c r="T4" s="584"/>
      <c r="U4" s="585"/>
      <c r="V4" s="586"/>
      <c r="W4" s="586"/>
      <c r="X4" s="586"/>
      <c r="Y4" s="585"/>
      <c r="Z4" s="586"/>
      <c r="AA4" s="586"/>
    </row>
    <row r="5" spans="1:27" ht="12.75" customHeight="1" x14ac:dyDescent="0.2">
      <c r="A5" s="583"/>
      <c r="B5" s="1157"/>
      <c r="C5" s="1157"/>
      <c r="D5" s="1157"/>
      <c r="E5" s="1157"/>
      <c r="F5" s="1102" t="str">
        <f>Control!$C$7</f>
        <v>FY22</v>
      </c>
      <c r="G5" s="1102"/>
      <c r="H5" s="1102"/>
      <c r="I5" s="1102"/>
      <c r="J5" s="25"/>
      <c r="K5" s="1102" t="str">
        <f>Control!$C$8</f>
        <v>FY21</v>
      </c>
      <c r="L5" s="1102"/>
      <c r="M5" s="1102"/>
      <c r="N5" s="1102"/>
      <c r="O5" s="25"/>
      <c r="P5" s="1102" t="str">
        <f>Control!$C$9</f>
        <v>FY20</v>
      </c>
      <c r="Q5" s="1102"/>
      <c r="R5" s="1102"/>
      <c r="S5" s="1102"/>
      <c r="T5" s="584"/>
      <c r="U5" s="585"/>
      <c r="V5" s="586"/>
      <c r="W5" s="586"/>
      <c r="X5" s="586"/>
      <c r="Y5" s="585"/>
      <c r="Z5" s="586"/>
      <c r="AA5" s="586"/>
    </row>
    <row r="6" spans="1:27" ht="25.5" x14ac:dyDescent="0.2">
      <c r="A6" s="583"/>
      <c r="B6" s="1157"/>
      <c r="C6" s="1157"/>
      <c r="D6" s="1157"/>
      <c r="E6" s="1157"/>
      <c r="F6" s="587" t="s">
        <v>132</v>
      </c>
      <c r="G6" s="587" t="s">
        <v>131</v>
      </c>
      <c r="H6" s="1154" t="s">
        <v>133</v>
      </c>
      <c r="I6" s="1155"/>
      <c r="J6" s="588"/>
      <c r="K6" s="587" t="s">
        <v>132</v>
      </c>
      <c r="L6" s="587" t="s">
        <v>131</v>
      </c>
      <c r="M6" s="1154" t="s">
        <v>133</v>
      </c>
      <c r="N6" s="1155"/>
      <c r="O6" s="588"/>
      <c r="P6" s="587" t="s">
        <v>132</v>
      </c>
      <c r="Q6" s="587" t="s">
        <v>131</v>
      </c>
      <c r="R6" s="1154" t="s">
        <v>133</v>
      </c>
      <c r="S6" s="1155"/>
      <c r="T6" s="584"/>
      <c r="U6" s="585"/>
      <c r="V6" s="586"/>
      <c r="W6" s="586"/>
      <c r="X6" s="586"/>
      <c r="Y6" s="585"/>
      <c r="Z6" s="586"/>
      <c r="AA6" s="586"/>
    </row>
    <row r="7" spans="1:27" x14ac:dyDescent="0.2">
      <c r="A7" s="583"/>
      <c r="B7" s="1125" t="s">
        <v>139</v>
      </c>
      <c r="C7" s="1150"/>
      <c r="D7" s="1150"/>
      <c r="E7" s="1150"/>
      <c r="F7" s="589"/>
      <c r="G7" s="589"/>
      <c r="H7" s="1156">
        <f>M44</f>
        <v>250</v>
      </c>
      <c r="I7" s="1156"/>
      <c r="J7" s="590"/>
      <c r="K7" s="590"/>
      <c r="L7" s="590"/>
      <c r="M7" s="1156">
        <f>R44</f>
        <v>650</v>
      </c>
      <c r="N7" s="1156"/>
      <c r="O7" s="591"/>
      <c r="P7" s="592"/>
      <c r="Q7" s="591"/>
      <c r="R7" s="1156">
        <f>'Part A - Inputs - Sample'!L49</f>
        <v>500</v>
      </c>
      <c r="S7" s="1156"/>
      <c r="T7" s="584"/>
      <c r="U7" s="585"/>
      <c r="V7" s="586"/>
      <c r="W7" s="586"/>
      <c r="X7" s="586"/>
      <c r="Y7" s="585"/>
      <c r="Z7" s="586"/>
      <c r="AA7" s="586"/>
    </row>
    <row r="8" spans="1:27" ht="4.5" customHeight="1" x14ac:dyDescent="0.2">
      <c r="A8" s="583"/>
      <c r="B8" s="842"/>
      <c r="C8" s="842"/>
      <c r="D8" s="842"/>
      <c r="E8" s="842"/>
      <c r="F8" s="589"/>
      <c r="G8" s="589"/>
      <c r="H8" s="846"/>
      <c r="I8" s="846"/>
      <c r="J8" s="590"/>
      <c r="K8" s="590"/>
      <c r="L8" s="590"/>
      <c r="M8" s="846"/>
      <c r="N8" s="846"/>
      <c r="O8" s="591"/>
      <c r="P8" s="592"/>
      <c r="Q8" s="591"/>
      <c r="R8" s="846"/>
      <c r="S8" s="846"/>
      <c r="T8" s="584"/>
      <c r="U8" s="585"/>
      <c r="V8" s="586"/>
      <c r="W8" s="586"/>
      <c r="X8" s="586"/>
      <c r="Y8" s="585"/>
      <c r="Z8" s="586"/>
      <c r="AA8" s="586"/>
    </row>
    <row r="9" spans="1:27" x14ac:dyDescent="0.2">
      <c r="A9" s="583"/>
      <c r="B9" s="1125" t="s">
        <v>198</v>
      </c>
      <c r="C9" s="1150"/>
      <c r="D9" s="1150"/>
      <c r="E9" s="1150"/>
      <c r="F9" s="589"/>
      <c r="G9" s="589"/>
      <c r="H9" s="1129">
        <f>'Part A - Inputs - Sample'!F51</f>
        <v>0</v>
      </c>
      <c r="I9" s="1129"/>
      <c r="J9" s="590"/>
      <c r="K9" s="590"/>
      <c r="L9" s="590"/>
      <c r="M9" s="1129">
        <f>'Part A - Inputs - Sample'!I51</f>
        <v>0</v>
      </c>
      <c r="N9" s="1129"/>
      <c r="O9" s="591"/>
      <c r="P9" s="592"/>
      <c r="Q9" s="591"/>
      <c r="R9" s="1129">
        <f>'Part A - Inputs - Sample'!L51</f>
        <v>400</v>
      </c>
      <c r="S9" s="1129"/>
      <c r="T9" s="584"/>
      <c r="U9" s="585"/>
      <c r="V9" s="586"/>
      <c r="W9" s="586"/>
      <c r="X9" s="586"/>
      <c r="Y9" s="585"/>
      <c r="Z9" s="586"/>
      <c r="AA9" s="586"/>
    </row>
    <row r="10" spans="1:27" ht="4.5" customHeight="1" x14ac:dyDescent="0.2">
      <c r="A10" s="583"/>
      <c r="B10" s="842"/>
      <c r="C10" s="842"/>
      <c r="D10" s="842"/>
      <c r="E10" s="842"/>
      <c r="F10" s="589"/>
      <c r="G10" s="589"/>
      <c r="H10" s="846"/>
      <c r="I10" s="846"/>
      <c r="J10" s="590"/>
      <c r="K10" s="590"/>
      <c r="L10" s="590"/>
      <c r="M10" s="846"/>
      <c r="N10" s="846"/>
      <c r="O10" s="591"/>
      <c r="P10" s="592"/>
      <c r="Q10" s="591"/>
      <c r="R10" s="846"/>
      <c r="S10" s="846"/>
      <c r="T10" s="584"/>
      <c r="U10" s="585"/>
      <c r="V10" s="586"/>
      <c r="W10" s="586"/>
      <c r="X10" s="586"/>
      <c r="Y10" s="585"/>
      <c r="Z10" s="586"/>
      <c r="AA10" s="586"/>
    </row>
    <row r="11" spans="1:27" x14ac:dyDescent="0.2">
      <c r="A11" s="583"/>
      <c r="B11" s="1151" t="s">
        <v>140</v>
      </c>
      <c r="C11" s="1152"/>
      <c r="D11" s="1152"/>
      <c r="E11" s="1152"/>
      <c r="F11" s="594">
        <f>SUMIFS('Part B - Rates Sheet - Sample'!35:35,'Part B - Rates Sheet - Sample'!$2:$2,2)</f>
        <v>400</v>
      </c>
      <c r="G11" s="926">
        <f>IFERROR(H11/F11,"")</f>
        <v>10</v>
      </c>
      <c r="H11" s="1129">
        <f>SUMIFS('Part B - Rates Sheet - Sample'!35:35,'Part B - Rates Sheet - Sample'!$2:$2,5)</f>
        <v>4000</v>
      </c>
      <c r="I11" s="1129"/>
      <c r="J11" s="595">
        <f>IFERROR(F11/SUM(F$11:F$14),0)</f>
        <v>0.4</v>
      </c>
      <c r="K11" s="594">
        <f>SUMIFS('Part B - Rates Sheet - Sample'!21:21,'Part B - Rates Sheet - Sample'!$2:$2,2)</f>
        <v>400</v>
      </c>
      <c r="L11" s="926">
        <f>IFERROR(M11/K11,"")</f>
        <v>9</v>
      </c>
      <c r="M11" s="1129">
        <f>SUMIFS('Part B - Rates Sheet - Sample'!21:21,'Part B - Rates Sheet - Sample'!$2:$2,5)</f>
        <v>3600</v>
      </c>
      <c r="N11" s="1129"/>
      <c r="O11" s="595">
        <f>IFERROR(K11/SUM(K$11:K$14),0)</f>
        <v>0.4</v>
      </c>
      <c r="P11" s="594">
        <f>SUMIFS('Part B - Rates Sheet - Sample'!7:7,'Part B - Rates Sheet - Sample'!$2:$2,2)</f>
        <v>400</v>
      </c>
      <c r="Q11" s="926">
        <f>IFERROR(R11/P11,"")</f>
        <v>9</v>
      </c>
      <c r="R11" s="1129">
        <f>SUMIFS('Part B - Rates Sheet - Sample'!7:7,'Part B - Rates Sheet - Sample'!$2:$2,5)</f>
        <v>3600</v>
      </c>
      <c r="S11" s="1129"/>
      <c r="T11" s="596">
        <f>IFERROR(P11/SUM(P$11:P$14),0)</f>
        <v>0.4</v>
      </c>
      <c r="U11" s="585"/>
      <c r="V11" s="586"/>
      <c r="W11" s="586"/>
      <c r="X11" s="586"/>
      <c r="Y11" s="585"/>
      <c r="Z11" s="586"/>
      <c r="AA11" s="586"/>
    </row>
    <row r="12" spans="1:27" x14ac:dyDescent="0.2">
      <c r="A12" s="583"/>
      <c r="B12" s="1159" t="s">
        <v>141</v>
      </c>
      <c r="C12" s="1160"/>
      <c r="D12" s="1160"/>
      <c r="E12" s="1160"/>
      <c r="F12" s="594">
        <f>SUMIFS('Part B - Rates Sheet - Sample'!36:36,'Part B - Rates Sheet - Sample'!$2:$2,2)</f>
        <v>300</v>
      </c>
      <c r="G12" s="926">
        <f t="shared" ref="G12:G14" si="0">IFERROR(H12/F12,"")</f>
        <v>11</v>
      </c>
      <c r="H12" s="1129">
        <f>SUMIFS('Part B - Rates Sheet - Sample'!36:36,'Part B - Rates Sheet - Sample'!$2:$2,5)</f>
        <v>3300</v>
      </c>
      <c r="I12" s="1129"/>
      <c r="J12" s="595">
        <f t="shared" ref="J12:J14" si="1">IFERROR(F12/SUM(F$11:F$14),0)</f>
        <v>0.3</v>
      </c>
      <c r="K12" s="594">
        <f>SUMIFS('Part B - Rates Sheet - Sample'!22:22,'Part B - Rates Sheet - Sample'!$2:$2,2)</f>
        <v>300</v>
      </c>
      <c r="L12" s="926">
        <f t="shared" ref="L12:L14" si="2">IFERROR(M12/K12,"")</f>
        <v>10</v>
      </c>
      <c r="M12" s="1129">
        <f>SUMIFS('Part B - Rates Sheet - Sample'!22:22,'Part B - Rates Sheet - Sample'!$2:$2,5)</f>
        <v>3000</v>
      </c>
      <c r="N12" s="1129"/>
      <c r="O12" s="595">
        <f t="shared" ref="O12:O14" si="3">IFERROR(K12/SUM(K$11:K$14),0)</f>
        <v>0.3</v>
      </c>
      <c r="P12" s="594">
        <f>SUMIFS('Part B - Rates Sheet - Sample'!8:8,'Part B - Rates Sheet - Sample'!$2:$2,2)</f>
        <v>300</v>
      </c>
      <c r="Q12" s="926">
        <f t="shared" ref="Q12:Q14" si="4">IFERROR(R12/P12,"")</f>
        <v>10</v>
      </c>
      <c r="R12" s="1129">
        <f>SUMIFS('Part B - Rates Sheet - Sample'!8:8,'Part B - Rates Sheet - Sample'!$2:$2,5)</f>
        <v>3000</v>
      </c>
      <c r="S12" s="1129"/>
      <c r="T12" s="596">
        <f t="shared" ref="T12:T14" si="5">IFERROR(P12/SUM(P$11:P$14),0)</f>
        <v>0.3</v>
      </c>
      <c r="U12" s="585"/>
      <c r="V12" s="586"/>
      <c r="W12" s="586"/>
      <c r="X12" s="586"/>
      <c r="Y12" s="585"/>
      <c r="Z12" s="586"/>
      <c r="AA12" s="586"/>
    </row>
    <row r="13" spans="1:27" x14ac:dyDescent="0.2">
      <c r="A13" s="583"/>
      <c r="B13" s="1159" t="s">
        <v>142</v>
      </c>
      <c r="C13" s="1160"/>
      <c r="D13" s="1160"/>
      <c r="E13" s="1160"/>
      <c r="F13" s="594">
        <f>SUMIFS('Part B - Rates Sheet - Sample'!37:37,'Part B - Rates Sheet - Sample'!$2:$2,2)</f>
        <v>200</v>
      </c>
      <c r="G13" s="926">
        <f t="shared" si="0"/>
        <v>13</v>
      </c>
      <c r="H13" s="1129">
        <f>SUMIFS('Part B - Rates Sheet - Sample'!37:37,'Part B - Rates Sheet - Sample'!$2:$2,5)</f>
        <v>2600</v>
      </c>
      <c r="I13" s="1129"/>
      <c r="J13" s="595">
        <f t="shared" si="1"/>
        <v>0.2</v>
      </c>
      <c r="K13" s="594">
        <f>SUMIFS('Part B - Rates Sheet - Sample'!23:23,'Part B - Rates Sheet - Sample'!$2:$2,2)</f>
        <v>200</v>
      </c>
      <c r="L13" s="926">
        <f t="shared" si="2"/>
        <v>12</v>
      </c>
      <c r="M13" s="1129">
        <f>SUMIFS('Part B - Rates Sheet - Sample'!23:23,'Part B - Rates Sheet - Sample'!$2:$2,5)</f>
        <v>2400</v>
      </c>
      <c r="N13" s="1129"/>
      <c r="O13" s="595">
        <f t="shared" si="3"/>
        <v>0.2</v>
      </c>
      <c r="P13" s="594">
        <f>SUMIFS('Part B - Rates Sheet - Sample'!9:9,'Part B - Rates Sheet - Sample'!$2:$2,2)</f>
        <v>200</v>
      </c>
      <c r="Q13" s="926">
        <f t="shared" si="4"/>
        <v>12</v>
      </c>
      <c r="R13" s="1129">
        <f>SUMIFS('Part B - Rates Sheet - Sample'!9:9,'Part B - Rates Sheet - Sample'!$2:$2,5)</f>
        <v>2400</v>
      </c>
      <c r="S13" s="1129"/>
      <c r="T13" s="596">
        <f t="shared" si="5"/>
        <v>0.2</v>
      </c>
      <c r="U13" s="585"/>
      <c r="V13" s="586"/>
      <c r="W13" s="586"/>
      <c r="X13" s="586"/>
      <c r="Y13" s="585"/>
      <c r="Z13" s="586"/>
      <c r="AA13" s="586"/>
    </row>
    <row r="14" spans="1:27" x14ac:dyDescent="0.2">
      <c r="A14" s="583"/>
      <c r="B14" s="1159" t="s">
        <v>143</v>
      </c>
      <c r="C14" s="1160"/>
      <c r="D14" s="1160"/>
      <c r="E14" s="1160"/>
      <c r="F14" s="594">
        <f>SUMIFS('Part B - Rates Sheet - Sample'!38:38,'Part B - Rates Sheet - Sample'!$2:$2,2)</f>
        <v>100</v>
      </c>
      <c r="G14" s="926">
        <f t="shared" si="0"/>
        <v>16</v>
      </c>
      <c r="H14" s="1158">
        <f>SUMIFS('Part B - Rates Sheet - Sample'!38:38,'Part B - Rates Sheet - Sample'!$2:$2,5)</f>
        <v>1600</v>
      </c>
      <c r="I14" s="1158"/>
      <c r="J14" s="595">
        <f t="shared" si="1"/>
        <v>0.1</v>
      </c>
      <c r="K14" s="594">
        <f>SUMIFS('Part B - Rates Sheet - Sample'!24:24,'Part B - Rates Sheet - Sample'!$2:$2,2)</f>
        <v>100</v>
      </c>
      <c r="L14" s="926">
        <f t="shared" si="2"/>
        <v>15</v>
      </c>
      <c r="M14" s="1158">
        <f>SUMIFS('Part B - Rates Sheet - Sample'!24:24,'Part B - Rates Sheet - Sample'!$2:$2,5)</f>
        <v>1500</v>
      </c>
      <c r="N14" s="1158"/>
      <c r="O14" s="595">
        <f t="shared" si="3"/>
        <v>0.1</v>
      </c>
      <c r="P14" s="594">
        <f>SUMIFS('Part B - Rates Sheet - Sample'!10:10,'Part B - Rates Sheet - Sample'!$2:$2,2)</f>
        <v>100</v>
      </c>
      <c r="Q14" s="926">
        <f t="shared" si="4"/>
        <v>15</v>
      </c>
      <c r="R14" s="1158">
        <f>SUMIFS('Part B - Rates Sheet - Sample'!10:10,'Part B - Rates Sheet - Sample'!$2:$2,5)</f>
        <v>1500</v>
      </c>
      <c r="S14" s="1158"/>
      <c r="T14" s="596">
        <f t="shared" si="5"/>
        <v>0.1</v>
      </c>
      <c r="U14" s="585"/>
      <c r="V14" s="586"/>
      <c r="W14" s="586"/>
      <c r="X14" s="586"/>
      <c r="Y14" s="585"/>
      <c r="Z14" s="586"/>
      <c r="AA14" s="586"/>
    </row>
    <row r="15" spans="1:27" x14ac:dyDescent="0.2">
      <c r="A15" s="583"/>
      <c r="B15" s="597" t="s">
        <v>144</v>
      </c>
      <c r="C15" s="598"/>
      <c r="D15" s="598"/>
      <c r="E15" s="598"/>
      <c r="F15" s="589"/>
      <c r="G15" s="589"/>
      <c r="H15" s="1156">
        <f>SUM(H11:I14)</f>
        <v>11500</v>
      </c>
      <c r="I15" s="1156"/>
      <c r="J15" s="590"/>
      <c r="K15" s="590"/>
      <c r="L15" s="590"/>
      <c r="M15" s="1156">
        <f>SUM(M11:N14)</f>
        <v>10500</v>
      </c>
      <c r="N15" s="1156"/>
      <c r="O15" s="591"/>
      <c r="P15" s="592"/>
      <c r="Q15" s="591"/>
      <c r="R15" s="1156">
        <f>SUM(R11:S14)</f>
        <v>10500</v>
      </c>
      <c r="S15" s="1156"/>
      <c r="T15" s="584"/>
      <c r="U15" s="585"/>
      <c r="V15" s="586"/>
      <c r="W15" s="586"/>
      <c r="X15" s="586"/>
      <c r="Y15" s="585"/>
      <c r="Z15" s="586"/>
      <c r="AA15" s="586"/>
    </row>
    <row r="16" spans="1:27" ht="4.5" customHeight="1" x14ac:dyDescent="0.2">
      <c r="A16" s="583">
        <v>4</v>
      </c>
      <c r="B16" s="842"/>
      <c r="C16" s="842"/>
      <c r="D16" s="842"/>
      <c r="E16" s="842"/>
      <c r="F16" s="589"/>
      <c r="G16" s="589"/>
      <c r="H16" s="846"/>
      <c r="I16" s="846"/>
      <c r="J16" s="590"/>
      <c r="K16" s="590"/>
      <c r="L16" s="590"/>
      <c r="M16" s="846"/>
      <c r="N16" s="846"/>
      <c r="O16" s="591"/>
      <c r="P16" s="592"/>
      <c r="Q16" s="591"/>
      <c r="R16" s="846"/>
      <c r="S16" s="846"/>
      <c r="T16" s="584"/>
      <c r="U16" s="585"/>
      <c r="V16" s="586"/>
      <c r="W16" s="586"/>
      <c r="X16" s="586"/>
      <c r="Y16" s="585"/>
      <c r="Z16" s="586"/>
      <c r="AA16" s="586"/>
    </row>
    <row r="17" spans="1:27" x14ac:dyDescent="0.2">
      <c r="A17" s="583"/>
      <c r="B17" s="1125" t="s">
        <v>197</v>
      </c>
      <c r="C17" s="1150"/>
      <c r="D17" s="1150"/>
      <c r="E17" s="1150"/>
      <c r="F17" s="589"/>
      <c r="G17" s="589"/>
      <c r="H17" s="1129">
        <f>'Part B - Rates Sheet - Sample'!$L$41</f>
        <v>11000</v>
      </c>
      <c r="I17" s="1129"/>
      <c r="J17" s="590"/>
      <c r="K17" s="590"/>
      <c r="L17" s="590"/>
      <c r="M17" s="1129">
        <f>'Part B - Rates Sheet - Sample'!L27</f>
        <v>10500</v>
      </c>
      <c r="N17" s="1129"/>
      <c r="O17" s="591"/>
      <c r="P17" s="592"/>
      <c r="Q17" s="591"/>
      <c r="R17" s="1129">
        <f>'Part B - Rates Sheet - Sample'!L13</f>
        <v>10000</v>
      </c>
      <c r="S17" s="1129"/>
      <c r="T17" s="584"/>
      <c r="U17" s="585"/>
      <c r="V17" s="586"/>
      <c r="W17" s="586"/>
      <c r="X17" s="586"/>
      <c r="Y17" s="585"/>
      <c r="Z17" s="586"/>
      <c r="AA17" s="586"/>
    </row>
    <row r="18" spans="1:27" ht="4.5" customHeight="1" x14ac:dyDescent="0.2">
      <c r="A18" s="583"/>
      <c r="B18" s="842"/>
      <c r="C18" s="842"/>
      <c r="D18" s="842"/>
      <c r="E18" s="842"/>
      <c r="F18" s="589"/>
      <c r="G18" s="589"/>
      <c r="H18" s="589"/>
      <c r="I18" s="589"/>
      <c r="J18" s="590"/>
      <c r="K18" s="590"/>
      <c r="L18" s="590"/>
      <c r="M18" s="589"/>
      <c r="N18" s="589"/>
      <c r="O18" s="591"/>
      <c r="P18" s="592"/>
      <c r="Q18" s="591"/>
      <c r="R18" s="589"/>
      <c r="S18" s="589"/>
      <c r="T18" s="584"/>
      <c r="U18" s="585"/>
      <c r="V18" s="586"/>
      <c r="W18" s="586"/>
      <c r="X18" s="586"/>
      <c r="Y18" s="585"/>
      <c r="Z18" s="586"/>
      <c r="AA18" s="586"/>
    </row>
    <row r="19" spans="1:27" x14ac:dyDescent="0.2">
      <c r="A19" s="583"/>
      <c r="B19" s="599" t="s">
        <v>193</v>
      </c>
      <c r="C19" s="844"/>
      <c r="D19" s="844"/>
      <c r="E19" s="844"/>
      <c r="F19" s="601"/>
      <c r="G19" s="601"/>
      <c r="H19" s="602"/>
      <c r="I19" s="602"/>
      <c r="J19" s="603"/>
      <c r="K19" s="603"/>
      <c r="L19" s="603"/>
      <c r="M19" s="602"/>
      <c r="N19" s="602"/>
      <c r="O19" s="604"/>
      <c r="P19" s="605"/>
      <c r="Q19" s="604"/>
      <c r="R19" s="602"/>
      <c r="S19" s="602"/>
      <c r="T19" s="584"/>
      <c r="U19" s="585"/>
      <c r="V19" s="586"/>
      <c r="W19" s="586"/>
      <c r="X19" s="586"/>
      <c r="Y19" s="585"/>
      <c r="Z19" s="586"/>
      <c r="AA19" s="586"/>
    </row>
    <row r="20" spans="1:27" x14ac:dyDescent="0.2">
      <c r="A20" s="583"/>
      <c r="B20" s="843" t="s">
        <v>190</v>
      </c>
      <c r="C20" s="844"/>
      <c r="D20" s="844"/>
      <c r="E20" s="844"/>
      <c r="F20" s="601"/>
      <c r="G20" s="601"/>
      <c r="H20" s="1126">
        <f>H$7</f>
        <v>250</v>
      </c>
      <c r="I20" s="1126"/>
      <c r="J20" s="603"/>
      <c r="K20" s="603"/>
      <c r="L20" s="603"/>
      <c r="M20" s="1126">
        <f>M$7</f>
        <v>650</v>
      </c>
      <c r="N20" s="1126"/>
      <c r="O20" s="604"/>
      <c r="P20" s="605"/>
      <c r="Q20" s="604"/>
      <c r="R20" s="1126">
        <f>R$7</f>
        <v>500</v>
      </c>
      <c r="S20" s="1126"/>
      <c r="T20" s="584"/>
      <c r="U20" s="585"/>
      <c r="V20" s="586"/>
      <c r="W20" s="586"/>
      <c r="X20" s="586"/>
      <c r="Y20" s="585"/>
      <c r="Z20" s="586"/>
      <c r="AA20" s="586"/>
    </row>
    <row r="21" spans="1:27" x14ac:dyDescent="0.2">
      <c r="A21" s="583"/>
      <c r="B21" s="607" t="s">
        <v>191</v>
      </c>
      <c r="C21" s="844"/>
      <c r="D21" s="844"/>
      <c r="E21" s="844"/>
      <c r="F21" s="601"/>
      <c r="G21" s="601"/>
      <c r="H21" s="1126">
        <f>IFERROR(H9+H11-(H17*J11),"")</f>
        <v>-400</v>
      </c>
      <c r="I21" s="1126"/>
      <c r="J21" s="603"/>
      <c r="K21" s="603"/>
      <c r="L21" s="603"/>
      <c r="M21" s="1126">
        <f>IFERROR(M9+M11-(M17*O11),"")</f>
        <v>-600</v>
      </c>
      <c r="N21" s="1126"/>
      <c r="O21" s="604"/>
      <c r="P21" s="605"/>
      <c r="Q21" s="604"/>
      <c r="R21" s="1126">
        <f>IFERROR(R9+R11-(R17*T11),"")</f>
        <v>0</v>
      </c>
      <c r="S21" s="1126"/>
      <c r="T21" s="584"/>
      <c r="U21" s="585"/>
      <c r="V21" s="586"/>
      <c r="W21" s="586"/>
      <c r="X21" s="586"/>
      <c r="Y21" s="585"/>
      <c r="Z21" s="586"/>
      <c r="AA21" s="586"/>
    </row>
    <row r="22" spans="1:27" x14ac:dyDescent="0.2">
      <c r="A22" s="583"/>
      <c r="B22" s="607" t="s">
        <v>192</v>
      </c>
      <c r="C22" s="844"/>
      <c r="D22" s="844"/>
      <c r="E22" s="844"/>
      <c r="F22" s="601"/>
      <c r="G22" s="601"/>
      <c r="H22" s="1127">
        <f>IFERROR(ROUND(+SUM(H12:H14)-H17*SUM(J12:J14),0),"")</f>
        <v>900</v>
      </c>
      <c r="I22" s="1127"/>
      <c r="J22" s="603"/>
      <c r="K22" s="603"/>
      <c r="L22" s="603"/>
      <c r="M22" s="1127">
        <f>IFERROR(ROUND(+SUM(M12:M14)-M17*SUM(O12:O14),0),"")</f>
        <v>600</v>
      </c>
      <c r="N22" s="1127"/>
      <c r="O22" s="604"/>
      <c r="P22" s="605"/>
      <c r="Q22" s="604"/>
      <c r="R22" s="1127">
        <f>IFERROR(ROUND(+SUM(R12:R14)-R17*SUM(T12:T14),0),"")</f>
        <v>900</v>
      </c>
      <c r="S22" s="1127"/>
      <c r="T22" s="584"/>
      <c r="U22" s="585"/>
      <c r="V22" s="586"/>
      <c r="W22" s="586"/>
      <c r="X22" s="586"/>
      <c r="Y22" s="585"/>
      <c r="Z22" s="586"/>
      <c r="AA22" s="586"/>
    </row>
    <row r="23" spans="1:27" x14ac:dyDescent="0.2">
      <c r="A23" s="583"/>
      <c r="B23" s="843" t="s">
        <v>179</v>
      </c>
      <c r="C23" s="844"/>
      <c r="D23" s="844"/>
      <c r="E23" s="844"/>
      <c r="F23" s="1128">
        <f>IFERROR(H23/G$24,"")</f>
        <v>62.240663900414937</v>
      </c>
      <c r="G23" s="1128"/>
      <c r="H23" s="1161">
        <f>SUM(H20:I22)</f>
        <v>750</v>
      </c>
      <c r="I23" s="1161"/>
      <c r="J23" s="603"/>
      <c r="K23" s="1128">
        <f>IFERROR(M23/L$24,"")</f>
        <v>56.472632493483928</v>
      </c>
      <c r="L23" s="1128"/>
      <c r="M23" s="1161">
        <f>SUM(M20:N22)</f>
        <v>650</v>
      </c>
      <c r="N23" s="1161"/>
      <c r="O23" s="604"/>
      <c r="P23" s="1128">
        <f>IFERROR(R23/Q$24,"")</f>
        <v>127.73722627737226</v>
      </c>
      <c r="Q23" s="1128"/>
      <c r="R23" s="1161">
        <f>SUM(R20:S22)</f>
        <v>1400</v>
      </c>
      <c r="S23" s="1161"/>
      <c r="T23" s="584"/>
      <c r="U23" s="585"/>
      <c r="V23" s="586"/>
      <c r="W23" s="586"/>
      <c r="X23" s="586"/>
      <c r="Y23" s="585"/>
      <c r="Z23" s="586"/>
      <c r="AA23" s="586"/>
    </row>
    <row r="24" spans="1:27" hidden="1" x14ac:dyDescent="0.2">
      <c r="A24" s="608"/>
      <c r="B24" s="609"/>
      <c r="C24" s="610"/>
      <c r="D24" s="610"/>
      <c r="E24" s="610"/>
      <c r="F24" s="611" t="s">
        <v>136</v>
      </c>
      <c r="G24" s="612">
        <f>ROUND(H17*J11/365,2)</f>
        <v>12.05</v>
      </c>
      <c r="H24" s="613" t="s">
        <v>135</v>
      </c>
      <c r="I24" s="614">
        <f>IFERROR(ROUND((H7+H21)/G24,0),0)</f>
        <v>-12</v>
      </c>
      <c r="J24" s="615"/>
      <c r="K24" s="611" t="s">
        <v>136</v>
      </c>
      <c r="L24" s="612">
        <f>ROUND(M17*O11/365,2)</f>
        <v>11.51</v>
      </c>
      <c r="M24" s="613" t="s">
        <v>135</v>
      </c>
      <c r="N24" s="614">
        <f>IFERROR(ROUND((M7+M21)/L24,0),0)</f>
        <v>4</v>
      </c>
      <c r="O24" s="615"/>
      <c r="P24" s="611" t="s">
        <v>136</v>
      </c>
      <c r="Q24" s="612">
        <f>ROUND(R17*T11/365,2)</f>
        <v>10.96</v>
      </c>
      <c r="R24" s="613" t="s">
        <v>135</v>
      </c>
      <c r="S24" s="614">
        <f>IFERROR(ROUND((R7+R21)/Q24,0),0)</f>
        <v>46</v>
      </c>
      <c r="T24" s="616"/>
      <c r="U24" s="585"/>
      <c r="V24" s="586"/>
      <c r="W24" s="586"/>
      <c r="X24" s="586"/>
      <c r="Y24" s="585"/>
      <c r="Z24" s="586"/>
      <c r="AA24" s="586"/>
    </row>
    <row r="25" spans="1:27" hidden="1" x14ac:dyDescent="0.2">
      <c r="A25" s="608"/>
      <c r="B25" s="609"/>
      <c r="C25" s="610"/>
      <c r="D25" s="610"/>
      <c r="E25" s="610"/>
      <c r="F25" s="617" t="s">
        <v>134</v>
      </c>
      <c r="G25" s="612">
        <f>IFERROR(ROUND(G24*60-H23,0),"")</f>
        <v>-27</v>
      </c>
      <c r="H25" s="618" t="s">
        <v>182</v>
      </c>
      <c r="I25" s="613" t="str">
        <f>IF(H22=0,"impossible",IF(H22&lt;0,"required",IF(G25&lt;0,"required",IF(I24&lt;60,"optional","impossible"))))</f>
        <v>required</v>
      </c>
      <c r="J25" s="611"/>
      <c r="K25" s="617" t="s">
        <v>134</v>
      </c>
      <c r="L25" s="612">
        <f>IFERROR(ROUND(L24*60-M23,0),"")</f>
        <v>41</v>
      </c>
      <c r="M25" s="618" t="s">
        <v>182</v>
      </c>
      <c r="N25" s="613" t="str">
        <f>IF(M22=0,"impossible",IF(M22&lt;0,"required",IF(L25&lt;0,"required",IF(N24&lt;60,"optional","impossible"))))</f>
        <v>optional</v>
      </c>
      <c r="O25" s="611"/>
      <c r="P25" s="617" t="s">
        <v>134</v>
      </c>
      <c r="Q25" s="612">
        <f>IFERROR(ROUND(Q24*60-R23,0),"")</f>
        <v>-742</v>
      </c>
      <c r="R25" s="618" t="s">
        <v>182</v>
      </c>
      <c r="S25" s="613" t="str">
        <f>IF(R22=0,"impossible",IF(R22&lt;0,"required",IF(Q25&lt;0,"required",IF(S24&lt;60,"optional","impossible"))))</f>
        <v>required</v>
      </c>
      <c r="T25" s="619"/>
      <c r="U25" s="585"/>
      <c r="V25" s="586"/>
      <c r="W25" s="586"/>
      <c r="X25" s="586"/>
      <c r="Y25" s="585"/>
      <c r="Z25" s="586"/>
      <c r="AA25" s="586"/>
    </row>
    <row r="26" spans="1:27" hidden="1" x14ac:dyDescent="0.2">
      <c r="A26" s="608"/>
      <c r="B26" s="620" t="s">
        <v>145</v>
      </c>
      <c r="C26" s="621"/>
      <c r="D26" s="617"/>
      <c r="E26" s="617"/>
      <c r="F26" s="617" t="s">
        <v>183</v>
      </c>
      <c r="G26" s="612">
        <f>IF(I25="optional",0,IF(I24&gt;=60,H22,IF(H22&lt;0,H22,IF(ABS(G25)&gt;H22,H22,ABS(G25)))))</f>
        <v>27</v>
      </c>
      <c r="H26" s="617" t="s">
        <v>184</v>
      </c>
      <c r="I26" s="612">
        <f>H22</f>
        <v>900</v>
      </c>
      <c r="J26" s="615"/>
      <c r="K26" s="617" t="s">
        <v>183</v>
      </c>
      <c r="L26" s="612">
        <f>IF(N25="optional",0,IF(N24&gt;=60,M22,IF(M22&lt;0,M22,IF(ABS(L25)&gt;M22,M22,ABS(L25)))))</f>
        <v>0</v>
      </c>
      <c r="M26" s="617" t="s">
        <v>184</v>
      </c>
      <c r="N26" s="612">
        <f>M22</f>
        <v>600</v>
      </c>
      <c r="O26" s="615"/>
      <c r="P26" s="617" t="s">
        <v>183</v>
      </c>
      <c r="Q26" s="612">
        <f>IF(S25="optional",0,IF(S24&gt;=60,R22,IF(R22&lt;0,R22,IF(ABS(Q25)&gt;R22,R22,ABS(Q25)))))</f>
        <v>742</v>
      </c>
      <c r="R26" s="617" t="s">
        <v>184</v>
      </c>
      <c r="S26" s="612">
        <f>R22</f>
        <v>900</v>
      </c>
      <c r="T26" s="619"/>
      <c r="U26" s="585"/>
      <c r="V26" s="586"/>
      <c r="W26" s="586"/>
      <c r="X26" s="586"/>
      <c r="Y26" s="585"/>
      <c r="Z26" s="586"/>
      <c r="AA26" s="586"/>
    </row>
    <row r="27" spans="1:27" ht="4.5" customHeight="1" x14ac:dyDescent="0.2">
      <c r="A27" s="583"/>
      <c r="B27" s="842"/>
      <c r="C27" s="842"/>
      <c r="D27" s="842"/>
      <c r="E27" s="842"/>
      <c r="F27" s="589"/>
      <c r="G27" s="589"/>
      <c r="H27" s="589"/>
      <c r="I27" s="589"/>
      <c r="J27" s="590"/>
      <c r="K27" s="590"/>
      <c r="L27" s="590"/>
      <c r="M27" s="589"/>
      <c r="N27" s="589"/>
      <c r="O27" s="591"/>
      <c r="P27" s="592"/>
      <c r="Q27" s="591"/>
      <c r="R27" s="589"/>
      <c r="S27" s="589"/>
      <c r="T27" s="584"/>
      <c r="U27" s="585"/>
      <c r="V27" s="586"/>
      <c r="W27" s="586"/>
      <c r="X27" s="586"/>
      <c r="Y27" s="585"/>
      <c r="Z27" s="586"/>
      <c r="AA27" s="586"/>
    </row>
    <row r="28" spans="1:27" x14ac:dyDescent="0.2">
      <c r="A28" s="583"/>
      <c r="B28" s="841" t="s">
        <v>180</v>
      </c>
      <c r="C28" s="842"/>
      <c r="D28" s="842"/>
      <c r="E28" s="842"/>
      <c r="F28" s="589"/>
      <c r="G28" s="589"/>
      <c r="H28" s="1191">
        <v>-100</v>
      </c>
      <c r="I28" s="1191"/>
      <c r="J28" s="590"/>
      <c r="K28" s="590"/>
      <c r="L28" s="590"/>
      <c r="M28" s="1129">
        <f>'Part A - Inputs - Sample'!I53</f>
        <v>-300</v>
      </c>
      <c r="N28" s="1129"/>
      <c r="O28" s="591"/>
      <c r="P28" s="592"/>
      <c r="Q28" s="591"/>
      <c r="R28" s="1129">
        <f>'Part A - Inputs - Sample'!L53</f>
        <v>-750</v>
      </c>
      <c r="S28" s="1129"/>
      <c r="T28" s="584"/>
      <c r="U28" s="585"/>
      <c r="V28" s="586"/>
      <c r="W28" s="586"/>
      <c r="X28" s="586"/>
      <c r="Y28" s="585"/>
      <c r="Z28" s="586"/>
      <c r="AA28" s="586"/>
    </row>
    <row r="29" spans="1:27" ht="4.5" customHeight="1" x14ac:dyDescent="0.2">
      <c r="A29" s="583"/>
      <c r="B29" s="842"/>
      <c r="C29" s="842"/>
      <c r="D29" s="842"/>
      <c r="E29" s="842"/>
      <c r="F29" s="589"/>
      <c r="G29" s="589"/>
      <c r="H29" s="589"/>
      <c r="I29" s="589"/>
      <c r="J29" s="590"/>
      <c r="K29" s="590"/>
      <c r="L29" s="590"/>
      <c r="M29" s="589"/>
      <c r="N29" s="589"/>
      <c r="O29" s="591"/>
      <c r="P29" s="592"/>
      <c r="Q29" s="591"/>
      <c r="R29" s="589"/>
      <c r="S29" s="589"/>
      <c r="T29" s="584"/>
      <c r="U29" s="585"/>
      <c r="V29" s="586"/>
      <c r="W29" s="586"/>
      <c r="X29" s="586"/>
      <c r="Y29" s="585"/>
      <c r="Z29" s="586"/>
      <c r="AA29" s="586"/>
    </row>
    <row r="30" spans="1:27" x14ac:dyDescent="0.2">
      <c r="A30" s="583"/>
      <c r="B30" s="622" t="s">
        <v>194</v>
      </c>
      <c r="C30" s="844"/>
      <c r="D30" s="844"/>
      <c r="E30" s="844"/>
      <c r="F30" s="601"/>
      <c r="G30" s="601"/>
      <c r="H30" s="601"/>
      <c r="I30" s="601"/>
      <c r="J30" s="603"/>
      <c r="K30" s="603"/>
      <c r="L30" s="603"/>
      <c r="M30" s="601"/>
      <c r="N30" s="601"/>
      <c r="O30" s="604"/>
      <c r="P30" s="605"/>
      <c r="Q30" s="604"/>
      <c r="R30" s="601"/>
      <c r="S30" s="601"/>
      <c r="T30" s="584"/>
      <c r="U30" s="585"/>
      <c r="V30" s="586"/>
      <c r="W30" s="586"/>
      <c r="X30" s="586"/>
      <c r="Y30" s="585"/>
      <c r="Z30" s="586"/>
      <c r="AA30" s="586"/>
    </row>
    <row r="31" spans="1:27" x14ac:dyDescent="0.2">
      <c r="A31" s="583"/>
      <c r="B31" s="844" t="s">
        <v>190</v>
      </c>
      <c r="C31" s="844"/>
      <c r="D31" s="844"/>
      <c r="E31" s="844"/>
      <c r="F31" s="601"/>
      <c r="G31" s="601"/>
      <c r="H31" s="1126">
        <f>H$7</f>
        <v>250</v>
      </c>
      <c r="I31" s="1126"/>
      <c r="J31" s="603"/>
      <c r="K31" s="603"/>
      <c r="L31" s="603"/>
      <c r="M31" s="1126">
        <f>M$7</f>
        <v>650</v>
      </c>
      <c r="N31" s="1126"/>
      <c r="O31" s="604"/>
      <c r="P31" s="605"/>
      <c r="Q31" s="604"/>
      <c r="R31" s="1126">
        <f>R$7</f>
        <v>500</v>
      </c>
      <c r="S31" s="1126"/>
      <c r="T31" s="584"/>
      <c r="U31" s="585"/>
      <c r="V31" s="586"/>
      <c r="W31" s="586"/>
      <c r="X31" s="586"/>
      <c r="Y31" s="585"/>
      <c r="Z31" s="586"/>
      <c r="AA31" s="586"/>
    </row>
    <row r="32" spans="1:27" x14ac:dyDescent="0.2">
      <c r="A32" s="583"/>
      <c r="B32" s="607" t="s">
        <v>191</v>
      </c>
      <c r="C32" s="844"/>
      <c r="D32" s="844"/>
      <c r="E32" s="844"/>
      <c r="F32" s="601"/>
      <c r="G32" s="601"/>
      <c r="H32" s="1126">
        <f>H21</f>
        <v>-400</v>
      </c>
      <c r="I32" s="1126"/>
      <c r="J32" s="603"/>
      <c r="K32" s="603"/>
      <c r="L32" s="603"/>
      <c r="M32" s="1126">
        <f>M21</f>
        <v>-600</v>
      </c>
      <c r="N32" s="1126"/>
      <c r="O32" s="604"/>
      <c r="P32" s="605"/>
      <c r="Q32" s="604"/>
      <c r="R32" s="1126">
        <f>R21</f>
        <v>0</v>
      </c>
      <c r="S32" s="1126"/>
      <c r="T32" s="584"/>
      <c r="U32" s="585"/>
      <c r="V32" s="586"/>
      <c r="W32" s="586"/>
      <c r="X32" s="586"/>
      <c r="Y32" s="585"/>
      <c r="Z32" s="586"/>
      <c r="AA32" s="586"/>
    </row>
    <row r="33" spans="1:27" x14ac:dyDescent="0.2">
      <c r="A33" s="583"/>
      <c r="B33" s="607" t="s">
        <v>192</v>
      </c>
      <c r="C33" s="844"/>
      <c r="D33" s="844"/>
      <c r="E33" s="844"/>
      <c r="F33" s="601"/>
      <c r="G33" s="601"/>
      <c r="H33" s="1127">
        <f>IFERROR(ROUND(H22+H28,0),"")</f>
        <v>800</v>
      </c>
      <c r="I33" s="1127"/>
      <c r="J33" s="603"/>
      <c r="K33" s="603"/>
      <c r="L33" s="603"/>
      <c r="M33" s="1127">
        <f>IFERROR(ROUND(M22+M28,0),"")</f>
        <v>300</v>
      </c>
      <c r="N33" s="1127"/>
      <c r="O33" s="604"/>
      <c r="P33" s="605"/>
      <c r="Q33" s="604"/>
      <c r="R33" s="1127">
        <f>IFERROR(ROUND(R22+R28,0),"")</f>
        <v>150</v>
      </c>
      <c r="S33" s="1127"/>
      <c r="T33" s="584"/>
      <c r="U33" s="585"/>
      <c r="V33" s="586"/>
      <c r="W33" s="586"/>
      <c r="X33" s="586"/>
      <c r="Y33" s="585"/>
      <c r="Z33" s="586"/>
      <c r="AA33" s="586"/>
    </row>
    <row r="34" spans="1:27" x14ac:dyDescent="0.2">
      <c r="A34" s="583"/>
      <c r="B34" s="1162" t="s">
        <v>181</v>
      </c>
      <c r="C34" s="1163"/>
      <c r="D34" s="1163"/>
      <c r="E34" s="1163"/>
      <c r="F34" s="1128">
        <f>IFERROR(H34/G$24,"")</f>
        <v>53.941908713692946</v>
      </c>
      <c r="G34" s="1128"/>
      <c r="H34" s="1161">
        <f>SUM(H31:I33)</f>
        <v>650</v>
      </c>
      <c r="I34" s="1161"/>
      <c r="J34" s="603"/>
      <c r="K34" s="1128">
        <f>IFERROR(M34/L$24,"")</f>
        <v>30.408340573414424</v>
      </c>
      <c r="L34" s="1128"/>
      <c r="M34" s="1161">
        <f>SUM(M31:N33)</f>
        <v>350</v>
      </c>
      <c r="N34" s="1161"/>
      <c r="O34" s="604"/>
      <c r="P34" s="1128">
        <f>IFERROR(R34/Q$24,"")</f>
        <v>59.306569343065689</v>
      </c>
      <c r="Q34" s="1128"/>
      <c r="R34" s="1161">
        <f>SUM(R31:S33)</f>
        <v>650</v>
      </c>
      <c r="S34" s="1161"/>
      <c r="T34" s="584"/>
      <c r="U34" s="585"/>
      <c r="V34" s="586"/>
      <c r="W34" s="586"/>
      <c r="X34" s="586"/>
      <c r="Y34" s="585"/>
      <c r="Z34" s="586"/>
      <c r="AA34" s="586"/>
    </row>
    <row r="35" spans="1:27" hidden="1" x14ac:dyDescent="0.2">
      <c r="A35" s="608"/>
      <c r="B35" s="620" t="s">
        <v>185</v>
      </c>
      <c r="C35" s="621"/>
      <c r="D35" s="617"/>
      <c r="E35" s="621"/>
      <c r="F35" s="617" t="s">
        <v>134</v>
      </c>
      <c r="G35" s="612">
        <f>IFERROR(ROUND(G24*60-H34,0),"")</f>
        <v>73</v>
      </c>
      <c r="H35" s="618" t="s">
        <v>186</v>
      </c>
      <c r="I35" s="613" t="str">
        <f>IF(H33=0,"impossible",IF(H33&lt;0,"required",IF(G35&lt;0,"required",IF(I24&lt;60,"optional","impossible"))))</f>
        <v>optional</v>
      </c>
      <c r="J35" s="615"/>
      <c r="K35" s="617" t="s">
        <v>134</v>
      </c>
      <c r="L35" s="612">
        <f>IFERROR(ROUND(L24*60-M34,0),"")</f>
        <v>341</v>
      </c>
      <c r="M35" s="618" t="s">
        <v>186</v>
      </c>
      <c r="N35" s="613" t="str">
        <f>IF(M33=0,"impossible",IF(M33&lt;0,"required",IF(L35&lt;0,"required",IF(N24&lt;60,"optional","impossible"))))</f>
        <v>optional</v>
      </c>
      <c r="O35" s="615"/>
      <c r="P35" s="617" t="s">
        <v>134</v>
      </c>
      <c r="Q35" s="612">
        <f>IFERROR(ROUND(Q24*60-R34,0),"")</f>
        <v>8</v>
      </c>
      <c r="R35" s="618" t="s">
        <v>186</v>
      </c>
      <c r="S35" s="613" t="str">
        <f>IF(R33=0,"impossible",IF(R33&lt;0,"required",IF(Q35&lt;0,"required",IF(S24&lt;60,"optional","impossible"))))</f>
        <v>optional</v>
      </c>
      <c r="T35" s="619"/>
      <c r="U35" s="585"/>
      <c r="V35" s="586"/>
      <c r="W35" s="586"/>
      <c r="X35" s="586"/>
      <c r="Y35" s="585"/>
      <c r="Z35" s="586"/>
      <c r="AA35" s="586"/>
    </row>
    <row r="36" spans="1:27" hidden="1" x14ac:dyDescent="0.2">
      <c r="A36" s="608"/>
      <c r="B36" s="620"/>
      <c r="C36" s="621"/>
      <c r="D36" s="617"/>
      <c r="E36" s="621"/>
      <c r="F36" s="617" t="s">
        <v>183</v>
      </c>
      <c r="G36" s="612">
        <f>IF(I35="optional",0,IF(I24&gt;=60,H33,IF(H33&lt;0,H33,IF(ABS(G35)&gt;H33,H33,ABS(G35)))))</f>
        <v>0</v>
      </c>
      <c r="H36" s="617" t="s">
        <v>184</v>
      </c>
      <c r="I36" s="612">
        <f>H33</f>
        <v>800</v>
      </c>
      <c r="J36" s="615"/>
      <c r="K36" s="617" t="s">
        <v>183</v>
      </c>
      <c r="L36" s="612">
        <f>IF(N35="optional",0,IF(N24&gt;=60,M33,IF(M33&lt;0,M33,IF(ABS(L35)&gt;M33,M33,ABS(L35)))))</f>
        <v>0</v>
      </c>
      <c r="M36" s="617" t="s">
        <v>184</v>
      </c>
      <c r="N36" s="612">
        <f>M33</f>
        <v>300</v>
      </c>
      <c r="O36" s="615"/>
      <c r="P36" s="617" t="s">
        <v>183</v>
      </c>
      <c r="Q36" s="612">
        <f>IF(S35="optional",0,IF(S24&gt;=60,R33,IF(R33&lt;0,R33,IF(ABS(Q35)&gt;R33,R33,ABS(Q35)))))</f>
        <v>0</v>
      </c>
      <c r="R36" s="617" t="s">
        <v>184</v>
      </c>
      <c r="S36" s="612">
        <f>R33</f>
        <v>150</v>
      </c>
      <c r="T36" s="619"/>
      <c r="U36" s="585"/>
      <c r="V36" s="586"/>
      <c r="W36" s="586"/>
      <c r="X36" s="586"/>
      <c r="Y36" s="585"/>
      <c r="Z36" s="586"/>
      <c r="AA36" s="586"/>
    </row>
    <row r="37" spans="1:27" ht="4.5" customHeight="1" x14ac:dyDescent="0.2">
      <c r="A37" s="583"/>
      <c r="B37" s="842"/>
      <c r="C37" s="842"/>
      <c r="D37" s="842"/>
      <c r="E37" s="842"/>
      <c r="F37" s="589"/>
      <c r="G37" s="589"/>
      <c r="H37" s="589"/>
      <c r="I37" s="589"/>
      <c r="J37" s="590"/>
      <c r="K37" s="590"/>
      <c r="L37" s="590"/>
      <c r="M37" s="589"/>
      <c r="N37" s="589"/>
      <c r="O37" s="591"/>
      <c r="P37" s="592"/>
      <c r="Q37" s="591"/>
      <c r="R37" s="589"/>
      <c r="S37" s="589"/>
      <c r="T37" s="584"/>
      <c r="U37" s="585"/>
      <c r="V37" s="586"/>
      <c r="W37" s="586"/>
      <c r="X37" s="586"/>
      <c r="Y37" s="585"/>
      <c r="Z37" s="586"/>
      <c r="AA37" s="586"/>
    </row>
    <row r="38" spans="1:27" x14ac:dyDescent="0.2">
      <c r="A38" s="583"/>
      <c r="B38" s="841" t="s">
        <v>196</v>
      </c>
      <c r="C38" s="842"/>
      <c r="D38" s="842"/>
      <c r="E38" s="842"/>
      <c r="F38" s="589"/>
      <c r="G38" s="589"/>
      <c r="H38" s="1098"/>
      <c r="I38" s="1098"/>
      <c r="J38" s="590"/>
      <c r="K38" s="590"/>
      <c r="L38" s="590"/>
      <c r="M38" s="1190">
        <v>-100</v>
      </c>
      <c r="N38" s="1190"/>
      <c r="O38" s="591"/>
      <c r="P38" s="592"/>
      <c r="Q38" s="591"/>
      <c r="R38" s="1190"/>
      <c r="S38" s="1190"/>
      <c r="T38" s="584"/>
      <c r="U38" s="585"/>
      <c r="V38" s="586"/>
      <c r="W38" s="586"/>
      <c r="X38" s="586"/>
      <c r="Y38" s="585"/>
      <c r="Z38" s="586"/>
      <c r="AA38" s="623"/>
    </row>
    <row r="39" spans="1:27" ht="4.5" customHeight="1" x14ac:dyDescent="0.2">
      <c r="A39" s="583"/>
      <c r="B39" s="842"/>
      <c r="C39" s="842"/>
      <c r="D39" s="842"/>
      <c r="E39" s="842"/>
      <c r="F39" s="589"/>
      <c r="G39" s="589"/>
      <c r="H39" s="589"/>
      <c r="I39" s="589"/>
      <c r="J39" s="590"/>
      <c r="K39" s="590"/>
      <c r="L39" s="590"/>
      <c r="M39" s="589"/>
      <c r="N39" s="589"/>
      <c r="O39" s="591"/>
      <c r="P39" s="592"/>
      <c r="Q39" s="591"/>
      <c r="R39" s="589"/>
      <c r="S39" s="589"/>
      <c r="T39" s="584"/>
      <c r="U39" s="585"/>
      <c r="V39" s="586"/>
      <c r="W39" s="586"/>
      <c r="X39" s="586"/>
      <c r="Y39" s="585"/>
      <c r="Z39" s="586"/>
      <c r="AA39" s="586"/>
    </row>
    <row r="40" spans="1:27" x14ac:dyDescent="0.2">
      <c r="A40" s="583"/>
      <c r="B40" s="599" t="s">
        <v>195</v>
      </c>
      <c r="C40" s="844"/>
      <c r="D40" s="844"/>
      <c r="E40" s="844"/>
      <c r="F40" s="601"/>
      <c r="G40" s="601"/>
      <c r="H40" s="601"/>
      <c r="I40" s="601"/>
      <c r="J40" s="603"/>
      <c r="K40" s="603"/>
      <c r="L40" s="603"/>
      <c r="M40" s="601"/>
      <c r="N40" s="601"/>
      <c r="O40" s="604"/>
      <c r="P40" s="605"/>
      <c r="Q40" s="604"/>
      <c r="R40" s="601"/>
      <c r="S40" s="601"/>
      <c r="T40" s="584"/>
      <c r="U40" s="585"/>
      <c r="V40" s="586"/>
      <c r="W40" s="586"/>
      <c r="X40" s="586"/>
      <c r="Y40" s="585"/>
      <c r="Z40" s="586"/>
      <c r="AA40" s="586"/>
    </row>
    <row r="41" spans="1:27" x14ac:dyDescent="0.2">
      <c r="A41" s="583"/>
      <c r="B41" s="843" t="s">
        <v>190</v>
      </c>
      <c r="C41" s="844"/>
      <c r="D41" s="844"/>
      <c r="E41" s="844"/>
      <c r="F41" s="601"/>
      <c r="G41" s="601"/>
      <c r="H41" s="1126">
        <f>H$7</f>
        <v>250</v>
      </c>
      <c r="I41" s="1126"/>
      <c r="J41" s="603"/>
      <c r="K41" s="603"/>
      <c r="L41" s="603"/>
      <c r="M41" s="1126">
        <f>M$7</f>
        <v>650</v>
      </c>
      <c r="N41" s="1126"/>
      <c r="O41" s="604"/>
      <c r="P41" s="605"/>
      <c r="Q41" s="604"/>
      <c r="R41" s="1126">
        <f>R$7</f>
        <v>500</v>
      </c>
      <c r="S41" s="1126"/>
      <c r="T41" s="584"/>
      <c r="U41" s="585"/>
      <c r="V41" s="586"/>
      <c r="W41" s="586"/>
      <c r="X41" s="586"/>
      <c r="Y41" s="585"/>
      <c r="Z41" s="586"/>
      <c r="AA41" s="586"/>
    </row>
    <row r="42" spans="1:27" x14ac:dyDescent="0.2">
      <c r="A42" s="583"/>
      <c r="B42" s="624" t="s">
        <v>191</v>
      </c>
      <c r="C42" s="844"/>
      <c r="D42" s="844"/>
      <c r="E42" s="844"/>
      <c r="F42" s="601"/>
      <c r="G42" s="601"/>
      <c r="H42" s="1126">
        <f>H32</f>
        <v>-400</v>
      </c>
      <c r="I42" s="1126"/>
      <c r="J42" s="603"/>
      <c r="K42" s="603"/>
      <c r="L42" s="603"/>
      <c r="M42" s="1126">
        <f>M32</f>
        <v>-600</v>
      </c>
      <c r="N42" s="1126"/>
      <c r="O42" s="604"/>
      <c r="P42" s="605"/>
      <c r="Q42" s="604"/>
      <c r="R42" s="1126">
        <f>R32</f>
        <v>0</v>
      </c>
      <c r="S42" s="1126"/>
      <c r="T42" s="584"/>
      <c r="U42" s="585"/>
      <c r="V42" s="586"/>
      <c r="W42" s="586"/>
      <c r="X42" s="586"/>
      <c r="Y42" s="585"/>
      <c r="Z42" s="586"/>
      <c r="AA42" s="586"/>
    </row>
    <row r="43" spans="1:27" x14ac:dyDescent="0.2">
      <c r="A43" s="583"/>
      <c r="B43" s="624" t="s">
        <v>192</v>
      </c>
      <c r="C43" s="844"/>
      <c r="D43" s="844"/>
      <c r="E43" s="844"/>
      <c r="F43" s="601"/>
      <c r="G43" s="601"/>
      <c r="H43" s="1127">
        <f>IFERROR(H33+H38,"")</f>
        <v>800</v>
      </c>
      <c r="I43" s="1127"/>
      <c r="J43" s="603"/>
      <c r="K43" s="603"/>
      <c r="L43" s="603"/>
      <c r="M43" s="1127">
        <f>IFERROR(M33+M38,"")</f>
        <v>200</v>
      </c>
      <c r="N43" s="1127"/>
      <c r="O43" s="604"/>
      <c r="P43" s="605"/>
      <c r="Q43" s="604"/>
      <c r="R43" s="1127">
        <f>IFERROR(R33+R38,"")</f>
        <v>150</v>
      </c>
      <c r="S43" s="1127"/>
      <c r="T43" s="584"/>
      <c r="U43" s="585"/>
      <c r="V43" s="586"/>
      <c r="W43" s="586"/>
      <c r="X43" s="586"/>
      <c r="Y43" s="585"/>
      <c r="Z43" s="586"/>
      <c r="AA43" s="586"/>
    </row>
    <row r="44" spans="1:27" x14ac:dyDescent="0.2">
      <c r="A44" s="583"/>
      <c r="B44" s="843" t="s">
        <v>146</v>
      </c>
      <c r="C44" s="844"/>
      <c r="D44" s="844"/>
      <c r="E44" s="844"/>
      <c r="F44" s="1128">
        <f>IFERROR(H44/G$24,"")</f>
        <v>53.941908713692946</v>
      </c>
      <c r="G44" s="1128"/>
      <c r="H44" s="1161">
        <f>SUM(H41:I43)</f>
        <v>650</v>
      </c>
      <c r="I44" s="1161"/>
      <c r="J44" s="603"/>
      <c r="K44" s="1128">
        <f>IFERROR(M44/L$24,"")</f>
        <v>21.720243266724587</v>
      </c>
      <c r="L44" s="1128"/>
      <c r="M44" s="1161">
        <f>SUM(M41:N43)</f>
        <v>250</v>
      </c>
      <c r="N44" s="1161"/>
      <c r="O44" s="604"/>
      <c r="P44" s="605"/>
      <c r="Q44" s="604"/>
      <c r="R44" s="1161">
        <f>SUM(R41:S43)</f>
        <v>650</v>
      </c>
      <c r="S44" s="1161"/>
      <c r="T44" s="584"/>
      <c r="U44" s="585"/>
      <c r="V44" s="586"/>
      <c r="W44" s="586"/>
      <c r="X44" s="586"/>
      <c r="Y44" s="585"/>
      <c r="Z44" s="586"/>
      <c r="AA44" s="586"/>
    </row>
    <row r="45" spans="1:27" ht="4.5" customHeight="1" x14ac:dyDescent="0.2">
      <c r="A45" s="583"/>
      <c r="B45" s="842"/>
      <c r="C45" s="842"/>
      <c r="D45" s="842"/>
      <c r="E45" s="842"/>
      <c r="F45" s="589"/>
      <c r="G45" s="589"/>
      <c r="H45" s="589"/>
      <c r="I45" s="589"/>
      <c r="J45" s="590"/>
      <c r="K45" s="590"/>
      <c r="L45" s="590"/>
      <c r="M45" s="589"/>
      <c r="N45" s="589"/>
      <c r="O45" s="591"/>
      <c r="P45" s="592"/>
      <c r="Q45" s="591"/>
      <c r="R45" s="589"/>
      <c r="S45" s="589"/>
      <c r="T45" s="584"/>
      <c r="U45" s="585"/>
      <c r="V45" s="586"/>
      <c r="W45" s="586"/>
      <c r="X45" s="586"/>
      <c r="Y45" s="585"/>
      <c r="Z45" s="586"/>
      <c r="AA45" s="586"/>
    </row>
    <row r="46" spans="1:27" hidden="1" x14ac:dyDescent="0.2">
      <c r="A46" s="608"/>
      <c r="B46" s="621" t="s">
        <v>138</v>
      </c>
      <c r="C46" s="621"/>
      <c r="D46" s="617">
        <f>IF(F46="yes",1,0)+IF(K46="yes",1,0)+IF(P46="yes",1,0)</f>
        <v>0</v>
      </c>
      <c r="E46" s="625" t="str">
        <f>Q46&amp;L46&amp;G46</f>
        <v/>
      </c>
      <c r="F46" s="617" t="str">
        <f>IF(OR(ISNUMBER(SEARCH("required",F47)),LEFT(F47,5)="Choos"),"yes","no")</f>
        <v>no</v>
      </c>
      <c r="G46" s="612" t="str">
        <f>IF(F46="yes",F5,"")</f>
        <v/>
      </c>
      <c r="H46" s="617"/>
      <c r="I46" s="612"/>
      <c r="J46" s="615"/>
      <c r="K46" s="617" t="str">
        <f>IF(OR(ISNUMBER(SEARCH("required",K47)),LEFT(K47,5)="Choos"),"yes","no")</f>
        <v>no</v>
      </c>
      <c r="L46" s="612" t="str">
        <f>IF(K46="yes",IF(D46=3,K5&amp;", &amp; ",IF(F46="yes",K5&amp;" &amp; ",K5)),"")</f>
        <v/>
      </c>
      <c r="M46" s="617"/>
      <c r="N46" s="612"/>
      <c r="O46" s="615"/>
      <c r="P46" s="617" t="str">
        <f>IF(OR(ISNUMBER(SEARCH("required",P47)),LEFT(P47,5)="Choos"),"yes","no")</f>
        <v>no</v>
      </c>
      <c r="Q46" s="612" t="str">
        <f>IF(P46="yes",IF(D46=3,P5&amp;", ",IF(D46=2,P5&amp;" &amp; ",P5)),"")</f>
        <v/>
      </c>
      <c r="R46" s="617"/>
      <c r="S46" s="612"/>
      <c r="T46" s="619"/>
      <c r="U46" s="585"/>
      <c r="V46" s="586"/>
      <c r="W46" s="586"/>
      <c r="X46" s="586"/>
      <c r="Y46" s="585"/>
      <c r="Z46" s="586"/>
      <c r="AA46" s="586"/>
    </row>
    <row r="47" spans="1:27" ht="27" customHeight="1" x14ac:dyDescent="0.2">
      <c r="A47" s="583"/>
      <c r="B47" s="842"/>
      <c r="C47" s="842"/>
      <c r="D47" s="842"/>
      <c r="E47" s="842"/>
      <c r="F47" s="1131" t="str">
        <f>IF(ISNUMBER(H28),IF(OR(AND(G26&gt;0,H28*-1&lt;G26),AND(G26&lt;0,H28*-1&gt;I26)),"Choose a transfer of at least "&amp;TEXT((ABS(G26)),"$#,##0;-$#,##0"),IF(OR(AND(G26&gt;0,H28*-1&gt;I26),AND(G26&lt;0,H28*-1&lt;G26)),"Choose a transfer of "&amp;TEXT((ABS(I26)),"$#,##0;-$#,##0")&amp;" or less","")),IFERROR(IF(OR(I25="required",I25="optional"),"Transfer "&amp;IF(G26&lt;0,"in from","out to")&amp;" fund 78 "&amp;I25&amp;": amount "&amp;IF(G26=I26,"should be "&amp;TEXT(ABS(G26),"$#,##0;-$#,##0"),"between "&amp;TEXT(ABS(G26),"$#,##0;-$#,##0")&amp;" and "&amp;TEXT(ABS(I26),"$#,##0;-$#,##0")),""),""))</f>
        <v/>
      </c>
      <c r="G47" s="1131"/>
      <c r="H47" s="1131"/>
      <c r="I47" s="1131"/>
      <c r="J47" s="25"/>
      <c r="K47" s="1131" t="str">
        <f>IF(ISNUMBER(M38),IF(OR(AND(L36&gt;0,M38*-1&lt;L36),AND(L36&lt;0,M38*-1&gt;N36)),"Choose a transfer of at least "&amp;TEXT((ABS(L36)),"$#,##0;-$#,##0"),IF(OR(AND(L36&gt;0,M38*-1&gt;N36),AND(L36&lt;0,M38*-1&lt;L36)),"Choose a transfer of "&amp;TEXT((ABS(N36)),"$#,##0;-$#,##0")&amp;" or less","")),IFERROR(IF(OR(N35="required",N35="optional"),"Transfer "&amp;IF(L36&lt;0,"in from","out to")&amp;" fund 78 "&amp;N35&amp;": amount "&amp;IF(L36=N36,"should be "&amp;TEXT(ABS(L36),"$#,##0;-$#,##0"),"between "&amp;TEXT(ABS(L36),"$#,##0;-$#,##0")&amp;" and "&amp;TEXT(ABS(N36),"$#,##0;-$#,##0")),""),""))</f>
        <v/>
      </c>
      <c r="L47" s="1131"/>
      <c r="M47" s="1131"/>
      <c r="N47" s="1131"/>
      <c r="O47" s="25"/>
      <c r="P47" s="1131" t="str">
        <f>IF(ISNUMBER(R38),IF(OR(AND(Q36&gt;0,R38*-1&lt;Q36),AND(Q36&lt;0,R38*-1&gt;S36)),"Choose a transfer of at least "&amp;TEXT((ABS(Q36)),"$#,##0;-$#,##0"),IF(OR(AND(Q36&gt;0,R38*-1&gt;S36),AND(Q36&lt;0,R38*-1&lt;Q36)),"Choose a transfer of "&amp;TEXT((ABS(S36)),"$#,##0;-$#,##0")&amp;" or less","")),IFERROR(IF(OR(S35="required",S35="optional"),"Transfer "&amp;IF(Q36&lt;0,"in from","out to")&amp;" fund 78 "&amp;S35&amp;": amount "&amp;IF(Q36=S36,"should be "&amp;TEXT(ABS(Q36),"$#,##0;-$#,##0"),"between "&amp;TEXT(ABS(Q36),"$#,##0;-$#,##0")&amp;" and "&amp;TEXT(ABS(S36),"$#,##0;-$#,##0")),""),""))</f>
        <v>Transfer out to fund 78 optional: amount between $0 and $150</v>
      </c>
      <c r="Q47" s="1131"/>
      <c r="R47" s="1131"/>
      <c r="S47" s="1131"/>
      <c r="T47" s="584"/>
      <c r="U47" s="585"/>
      <c r="V47" s="626"/>
      <c r="W47" s="586"/>
      <c r="X47" s="586"/>
      <c r="Y47" s="585"/>
      <c r="Z47" s="585"/>
      <c r="AA47" s="586"/>
    </row>
    <row r="48" spans="1:27" x14ac:dyDescent="0.2">
      <c r="A48" s="583"/>
      <c r="B48" s="1134" t="str">
        <f>IF(D46&gt;0,"",IF(OR(H43&lt;&gt;H22,M43&lt;&gt;M33,R43&lt;&gt;R33),"Errors corrected.  Click to return to step 5 if needed.",""))</f>
        <v>Errors corrected.  Click to return to step 5 if needed.</v>
      </c>
      <c r="C48" s="1134"/>
      <c r="D48" s="1134"/>
      <c r="E48" s="1134"/>
      <c r="F48" s="1134"/>
      <c r="G48" s="1134"/>
      <c r="H48" s="1134"/>
      <c r="I48" s="627"/>
      <c r="J48" s="25"/>
      <c r="K48" s="627"/>
      <c r="L48" s="627"/>
      <c r="M48" s="627"/>
      <c r="N48" s="627"/>
      <c r="O48" s="25"/>
      <c r="P48" s="627"/>
      <c r="Q48" s="627"/>
      <c r="R48" s="627"/>
      <c r="S48" s="627"/>
      <c r="T48" s="584"/>
      <c r="U48" s="585"/>
      <c r="V48" s="586"/>
      <c r="W48" s="586"/>
      <c r="X48" s="586"/>
      <c r="Y48" s="585"/>
      <c r="Z48" s="586"/>
      <c r="AA48" s="586"/>
    </row>
    <row r="49" spans="1:27" ht="4.5" customHeight="1" thickBot="1" x14ac:dyDescent="0.25">
      <c r="A49" s="628"/>
      <c r="B49" s="629"/>
      <c r="C49" s="630"/>
      <c r="D49" s="630"/>
      <c r="E49" s="630"/>
      <c r="F49" s="630"/>
      <c r="G49" s="630"/>
      <c r="H49" s="630"/>
      <c r="I49" s="630"/>
      <c r="J49" s="631"/>
      <c r="K49" s="631"/>
      <c r="L49" s="631"/>
      <c r="M49" s="630"/>
      <c r="N49" s="632"/>
      <c r="O49" s="632"/>
      <c r="P49" s="633"/>
      <c r="Q49" s="632"/>
      <c r="R49" s="632"/>
      <c r="S49" s="634"/>
      <c r="T49" s="635"/>
      <c r="U49" s="585"/>
      <c r="V49" s="586"/>
      <c r="W49" s="586"/>
      <c r="X49" s="586"/>
      <c r="Y49" s="585"/>
      <c r="Z49" s="586"/>
      <c r="AA49" s="586"/>
    </row>
    <row r="50" spans="1:27" ht="13.5" thickBot="1" x14ac:dyDescent="0.25">
      <c r="N50" s="580"/>
      <c r="O50" s="580"/>
      <c r="P50" s="580"/>
      <c r="Q50" s="580"/>
      <c r="R50" s="580"/>
    </row>
    <row r="51" spans="1:27" s="60" customFormat="1" ht="21.6" customHeight="1" x14ac:dyDescent="0.2">
      <c r="A51" s="581"/>
      <c r="B51" s="924" t="s">
        <v>318</v>
      </c>
      <c r="C51" s="16" t="str">
        <f>IF(Q2&lt;&gt;"Step Complete","Complete Step 10 first","Summary of "&amp;Control!C6&amp;" Activity before Transfers")</f>
        <v>Complete Step 10 first</v>
      </c>
      <c r="D51" s="16"/>
      <c r="E51" s="16"/>
      <c r="F51" s="16"/>
      <c r="G51" s="16"/>
      <c r="H51" s="16"/>
      <c r="I51" s="16"/>
      <c r="J51" s="16"/>
      <c r="K51" s="16"/>
      <c r="L51" s="16"/>
      <c r="M51" s="16"/>
      <c r="N51" s="16"/>
      <c r="O51" s="16"/>
      <c r="P51" s="16"/>
      <c r="Q51" s="1135" t="str">
        <f>Q2</f>
        <v/>
      </c>
      <c r="R51" s="1135"/>
      <c r="S51" s="1135"/>
      <c r="T51" s="17"/>
    </row>
    <row r="52" spans="1:27" s="638" customFormat="1" x14ac:dyDescent="0.2">
      <c r="A52" s="18"/>
      <c r="B52" s="1136"/>
      <c r="C52" s="836"/>
      <c r="D52" s="836"/>
      <c r="E52" s="836"/>
      <c r="F52" s="836"/>
      <c r="G52" s="836"/>
      <c r="H52" s="838"/>
      <c r="I52" s="838"/>
      <c r="J52" s="838"/>
      <c r="K52" s="838"/>
      <c r="L52" s="838"/>
      <c r="M52" s="1138" t="s">
        <v>50</v>
      </c>
      <c r="N52" s="1138"/>
      <c r="S52" s="639"/>
      <c r="T52" s="640"/>
      <c r="V52" s="25"/>
      <c r="W52" s="25"/>
      <c r="X52" s="25"/>
    </row>
    <row r="53" spans="1:27" s="643" customFormat="1" ht="15" customHeight="1" thickBot="1" x14ac:dyDescent="0.25">
      <c r="A53" s="18"/>
      <c r="B53" s="1137"/>
      <c r="C53" s="837"/>
      <c r="D53" s="837"/>
      <c r="E53" s="837"/>
      <c r="F53" s="837"/>
      <c r="G53" s="837"/>
      <c r="H53" s="839"/>
      <c r="I53" s="839"/>
      <c r="J53" s="839"/>
      <c r="K53" s="839"/>
      <c r="L53" s="839"/>
      <c r="M53" s="1139" t="str">
        <f>Control!$C$6</f>
        <v>FY23</v>
      </c>
      <c r="N53" s="1139"/>
      <c r="S53" s="52"/>
      <c r="T53" s="27"/>
      <c r="V53" s="644"/>
    </row>
    <row r="54" spans="1:27" ht="26.1" customHeight="1" x14ac:dyDescent="0.2">
      <c r="A54" s="583"/>
      <c r="B54" s="645"/>
      <c r="C54" s="645"/>
      <c r="D54" s="645"/>
      <c r="E54" s="1141" t="s">
        <v>105</v>
      </c>
      <c r="F54" s="1141"/>
      <c r="G54" s="1132" t="s">
        <v>106</v>
      </c>
      <c r="H54" s="1132"/>
      <c r="I54" s="1132" t="s">
        <v>107</v>
      </c>
      <c r="J54" s="1132"/>
      <c r="K54" s="1132" t="s">
        <v>108</v>
      </c>
      <c r="L54" s="1132"/>
      <c r="M54" s="1140" t="s">
        <v>109</v>
      </c>
      <c r="N54" s="1140"/>
      <c r="O54" s="646"/>
      <c r="P54" s="647"/>
      <c r="Q54" s="647"/>
      <c r="R54" s="647"/>
      <c r="S54" s="645"/>
      <c r="T54" s="584"/>
    </row>
    <row r="55" spans="1:27" x14ac:dyDescent="0.2">
      <c r="A55" s="583"/>
      <c r="B55" s="471" t="s">
        <v>63</v>
      </c>
      <c r="D55" s="471"/>
      <c r="E55" s="1133">
        <f>SUMIFS('Part B - Rates Sheet - Sample'!$170:$170,'Part B - Rates Sheet - Sample'!$2:$2,1)</f>
        <v>4332</v>
      </c>
      <c r="F55" s="1133"/>
      <c r="G55" s="1133">
        <f>SUMIFS('Part B - Rates Sheet - Sample'!$170:$170,'Part B - Rates Sheet - Sample'!$2:$2,2)</f>
        <v>3882</v>
      </c>
      <c r="H55" s="1133"/>
      <c r="I55" s="1133">
        <f>SUMIFS('Part B - Rates Sheet - Sample'!$170:$170,'Part B - Rates Sheet - Sample'!$2:$2,3)</f>
        <v>2910</v>
      </c>
      <c r="J55" s="1133"/>
      <c r="K55" s="1133">
        <f>SUMIFS('Part B - Rates Sheet - Sample'!$170:$170,'Part B - Rates Sheet - Sample'!$2:$2,4)</f>
        <v>1705</v>
      </c>
      <c r="L55" s="1133"/>
      <c r="M55" s="1164">
        <f t="shared" ref="M55:M57" si="6">SUM(E55:L55)</f>
        <v>12829</v>
      </c>
      <c r="N55" s="1164"/>
      <c r="O55" s="186"/>
      <c r="P55" s="647"/>
      <c r="Q55" s="647"/>
      <c r="R55" s="647"/>
      <c r="S55" s="645"/>
      <c r="T55" s="584"/>
    </row>
    <row r="56" spans="1:27" x14ac:dyDescent="0.2">
      <c r="A56" s="583"/>
      <c r="B56" s="471" t="s">
        <v>64</v>
      </c>
      <c r="D56" s="471"/>
      <c r="E56" s="1133">
        <f>SUMIFS('Part B - Rates Sheet - Sample'!$171:$171,'Part B - Rates Sheet - Sample'!$2:$2,1)</f>
        <v>4469.1400000000003</v>
      </c>
      <c r="F56" s="1133"/>
      <c r="G56" s="1133">
        <f>SUMIFS('Part B - Rates Sheet - Sample'!$171:$171,'Part B - Rates Sheet - Sample'!$2:$2,2)</f>
        <v>3351.8599999999997</v>
      </c>
      <c r="H56" s="1133"/>
      <c r="I56" s="1133">
        <f>SUMIFS('Part B - Rates Sheet - Sample'!$171:$171,'Part B - Rates Sheet - Sample'!$2:$2,3)</f>
        <v>2234.5700000000002</v>
      </c>
      <c r="J56" s="1133"/>
      <c r="K56" s="1133">
        <f>SUMIFS('Part B - Rates Sheet - Sample'!$171:$171,'Part B - Rates Sheet - Sample'!$2:$2,4)</f>
        <v>1117.29</v>
      </c>
      <c r="L56" s="1133"/>
      <c r="M56" s="1164">
        <f t="shared" si="6"/>
        <v>11172.86</v>
      </c>
      <c r="N56" s="1164"/>
      <c r="O56" s="186"/>
      <c r="P56" s="647"/>
      <c r="Q56" s="647"/>
      <c r="R56" s="647"/>
      <c r="S56" s="645"/>
      <c r="T56" s="584"/>
    </row>
    <row r="57" spans="1:27" x14ac:dyDescent="0.2">
      <c r="A57" s="583"/>
      <c r="B57" s="648" t="s">
        <v>65</v>
      </c>
      <c r="C57" s="649"/>
      <c r="D57" s="648"/>
      <c r="E57" s="1130">
        <f>SUMIFS('Part B - Rates Sheet - Sample'!$172:$172,'Part B - Rates Sheet - Sample'!$2:$2,1)</f>
        <v>500</v>
      </c>
      <c r="F57" s="1130"/>
      <c r="G57" s="1130">
        <f>SUMIFS('Part B - Rates Sheet - Sample'!$172:$172,'Part B - Rates Sheet - Sample'!$2:$2,2)</f>
        <v>0</v>
      </c>
      <c r="H57" s="1130"/>
      <c r="I57" s="1130">
        <f>SUMIFS('Part B - Rates Sheet - Sample'!$172:$172,'Part B - Rates Sheet - Sample'!$2:$2,3)</f>
        <v>0</v>
      </c>
      <c r="J57" s="1130"/>
      <c r="K57" s="1130">
        <f>SUMIFS('Part B - Rates Sheet - Sample'!$172:$172,'Part B - Rates Sheet - Sample'!$2:$2,4)</f>
        <v>0</v>
      </c>
      <c r="L57" s="1130"/>
      <c r="M57" s="1147">
        <f t="shared" si="6"/>
        <v>500</v>
      </c>
      <c r="N57" s="1147"/>
      <c r="O57" s="186"/>
      <c r="P57" s="647"/>
      <c r="Q57" s="647"/>
      <c r="R57" s="647"/>
      <c r="S57" s="645"/>
      <c r="T57" s="584"/>
    </row>
    <row r="58" spans="1:27" x14ac:dyDescent="0.2">
      <c r="A58" s="583"/>
      <c r="B58" s="650" t="s">
        <v>66</v>
      </c>
      <c r="C58" s="650"/>
      <c r="D58" s="650"/>
      <c r="E58" s="1148">
        <f>SUMIFS('Part B - Rates Sheet - Sample'!$173:$173,'Part B - Rates Sheet - Sample'!$2:$2,1)</f>
        <v>362.86</v>
      </c>
      <c r="F58" s="1148"/>
      <c r="G58" s="1148">
        <f>SUMIFS('Part B - Rates Sheet - Sample'!$173:$173,'Part B - Rates Sheet - Sample'!$2:$2,2)</f>
        <v>530.14</v>
      </c>
      <c r="H58" s="1148"/>
      <c r="I58" s="1148">
        <f>SUMIFS('Part B - Rates Sheet - Sample'!$173:$173,'Part B - Rates Sheet - Sample'!$2:$2,3)</f>
        <v>675.43000000000006</v>
      </c>
      <c r="J58" s="1148"/>
      <c r="K58" s="1148">
        <f>SUMIFS('Part B - Rates Sheet - Sample'!$173:$173,'Part B - Rates Sheet - Sample'!$2:$2,4)</f>
        <v>587.71</v>
      </c>
      <c r="L58" s="1148"/>
      <c r="M58" s="1148">
        <f>SUM(E58:L58)</f>
        <v>2156.1400000000003</v>
      </c>
      <c r="N58" s="1148"/>
      <c r="O58" s="186"/>
      <c r="P58" s="647"/>
      <c r="Q58" s="647"/>
      <c r="R58" s="647"/>
      <c r="S58" s="645"/>
      <c r="T58" s="584"/>
    </row>
    <row r="59" spans="1:27" s="660" customFormat="1" ht="11.25" hidden="1" x14ac:dyDescent="0.2">
      <c r="A59" s="651" t="s">
        <v>61</v>
      </c>
      <c r="B59" s="652"/>
      <c r="C59" s="652"/>
      <c r="D59" s="653"/>
      <c r="E59" s="654" t="s">
        <v>110</v>
      </c>
      <c r="F59" s="655">
        <f>E56/365</f>
        <v>12.244219178082192</v>
      </c>
      <c r="G59" s="655"/>
      <c r="H59" s="655">
        <f>G56/365</f>
        <v>9.1831780821917803</v>
      </c>
      <c r="I59" s="655"/>
      <c r="J59" s="655">
        <f>I56/365</f>
        <v>6.1221095890410959</v>
      </c>
      <c r="K59" s="655"/>
      <c r="L59" s="655">
        <f>K56/365</f>
        <v>3.0610684931506849</v>
      </c>
      <c r="M59" s="655"/>
      <c r="N59" s="655">
        <f>M56/365</f>
        <v>30.610575342465754</v>
      </c>
      <c r="O59" s="656" t="s">
        <v>189</v>
      </c>
      <c r="P59" s="656">
        <f>H44+E58-P62</f>
        <v>1012.86</v>
      </c>
      <c r="Q59" s="657">
        <f>IFERROR(ROUND(P59/F59,0),"")</f>
        <v>83</v>
      </c>
      <c r="R59" s="653" t="s">
        <v>121</v>
      </c>
      <c r="S59" s="652"/>
      <c r="T59" s="658"/>
      <c r="U59" s="659"/>
      <c r="V59" s="659"/>
      <c r="W59" s="659"/>
      <c r="X59" s="659"/>
      <c r="Y59" s="659"/>
      <c r="Z59" s="659"/>
      <c r="AA59" s="659"/>
    </row>
    <row r="60" spans="1:27" x14ac:dyDescent="0.2">
      <c r="A60" s="583"/>
      <c r="B60" s="661" t="s">
        <v>114</v>
      </c>
      <c r="D60" s="589"/>
      <c r="E60" s="589"/>
      <c r="F60" s="662">
        <f>IFERROR(ROUND(E58/F59,2),"")</f>
        <v>29.64</v>
      </c>
      <c r="G60" s="589"/>
      <c r="H60" s="662">
        <f>IFERROR(ROUND(G58/H59,2),"")</f>
        <v>57.73</v>
      </c>
      <c r="I60" s="590"/>
      <c r="J60" s="662">
        <f>IFERROR(ROUND(I58/J59,2),"")</f>
        <v>110.33</v>
      </c>
      <c r="K60" s="590"/>
      <c r="L60" s="662">
        <f>IFERROR(ROUND(K58/L59,2),"")</f>
        <v>192</v>
      </c>
      <c r="M60" s="591"/>
      <c r="N60" s="662">
        <f>IFERROR(ROUND(M58/N59,2),"")</f>
        <v>70.44</v>
      </c>
      <c r="O60" s="662"/>
      <c r="P60" s="592"/>
      <c r="Q60" s="591"/>
      <c r="R60" s="591"/>
      <c r="S60" s="645"/>
      <c r="T60" s="584"/>
      <c r="U60" s="585"/>
      <c r="V60" s="586"/>
      <c r="W60" s="586"/>
      <c r="X60" s="586"/>
      <c r="Y60" s="585"/>
      <c r="Z60" s="586"/>
      <c r="AA60" s="586"/>
    </row>
    <row r="61" spans="1:27" ht="4.5" customHeight="1" x14ac:dyDescent="0.2">
      <c r="A61" s="583"/>
      <c r="B61" s="663"/>
      <c r="C61" s="589"/>
      <c r="D61" s="589"/>
      <c r="E61" s="589"/>
      <c r="F61" s="589"/>
      <c r="G61" s="589"/>
      <c r="H61" s="589"/>
      <c r="I61" s="589"/>
      <c r="J61" s="590"/>
      <c r="K61" s="590"/>
      <c r="L61" s="590"/>
      <c r="M61" s="589"/>
      <c r="N61" s="591"/>
      <c r="O61" s="591"/>
      <c r="P61" s="592"/>
      <c r="Q61" s="591"/>
      <c r="R61" s="591"/>
      <c r="S61" s="645"/>
      <c r="T61" s="584"/>
      <c r="U61" s="585"/>
      <c r="V61" s="586"/>
      <c r="W61" s="586"/>
      <c r="X61" s="586"/>
      <c r="Y61" s="585"/>
      <c r="Z61" s="586"/>
      <c r="AA61" s="586"/>
    </row>
    <row r="62" spans="1:27" s="660" customFormat="1" ht="11.25" hidden="1" x14ac:dyDescent="0.2">
      <c r="A62" s="651" t="s">
        <v>61</v>
      </c>
      <c r="B62" s="652"/>
      <c r="C62" s="652"/>
      <c r="D62" s="653" t="s">
        <v>111</v>
      </c>
      <c r="E62" s="653"/>
      <c r="F62" s="664" t="str">
        <f>IF(AND(E55&gt;0,SUM(G58:L58)&gt;0,Q59&lt;60),"yes","no")</f>
        <v>no</v>
      </c>
      <c r="G62" s="664"/>
      <c r="H62" s="665" t="s">
        <v>112</v>
      </c>
      <c r="I62" s="666">
        <f>F59*60</f>
        <v>734.65315068493146</v>
      </c>
      <c r="J62" s="664"/>
      <c r="K62" s="665" t="s">
        <v>113</v>
      </c>
      <c r="L62" s="667">
        <f>I62-M71-E58+P62</f>
        <v>-278.20684931506855</v>
      </c>
      <c r="M62" s="668" t="s">
        <v>178</v>
      </c>
      <c r="N62" s="669">
        <f>IFERROR(ROUNDDOWN(MIN(L62,SUM(G58:L58)-R62),0),"")</f>
        <v>-278</v>
      </c>
      <c r="O62" s="652" t="s">
        <v>174</v>
      </c>
      <c r="P62" s="652">
        <f>IF(ISBLANK('Part A - Inputs - Sample'!Q11),"",IF('Part A - Inputs - Sample'!Q11="Dept. subsidies",MIN(VALUE('Part B - Rates Sheet - Sample'!M141),VALUE('Part B - Rates Sheet - Sample'!M139)),MIN(VALUE('Part B - Rates Sheet - Sample'!M141),VALUE('Part B - Rates Sheet - Sample'!M139)-'Part C - Summary - Sample'!R62)))</f>
        <v>0</v>
      </c>
      <c r="Q62" s="652" t="s">
        <v>175</v>
      </c>
      <c r="R62" s="652">
        <f>IF(ISBLANK('Part A - Inputs - Sample'!Q11),"",IF('Part A - Inputs - Sample'!Q11="External gains",MIN(VALUE('Part B - Rates Sheet - Sample'!M139),SUM('Part C - Summary - Sample'!G58:L58)),VALUE('Part B - Rates Sheet - Sample'!M139)-'Part C - Summary - Sample'!P62))</f>
        <v>0</v>
      </c>
      <c r="S62" s="652"/>
      <c r="T62" s="658"/>
      <c r="U62" s="659"/>
      <c r="V62" s="659"/>
      <c r="W62" s="659"/>
      <c r="X62" s="659"/>
      <c r="Y62" s="659"/>
      <c r="Z62" s="659"/>
      <c r="AA62" s="659"/>
    </row>
    <row r="63" spans="1:27" s="679" customFormat="1" x14ac:dyDescent="0.2">
      <c r="A63" s="670"/>
      <c r="B63" s="671" t="str">
        <f>IF(F62="yes","You may elect to keep a portion of any excess revenue (i.e. gain) from sales to external customers in the service center speedtype to add to internal reserves.","")</f>
        <v/>
      </c>
      <c r="C63" s="671"/>
      <c r="D63" s="672"/>
      <c r="E63" s="672"/>
      <c r="F63" s="672"/>
      <c r="G63" s="672"/>
      <c r="H63" s="672"/>
      <c r="I63" s="672"/>
      <c r="J63" s="672"/>
      <c r="K63" s="672"/>
      <c r="L63" s="673"/>
      <c r="M63" s="673"/>
      <c r="N63" s="673"/>
      <c r="O63" s="673"/>
      <c r="P63" s="673"/>
      <c r="Q63" s="674"/>
      <c r="R63" s="675"/>
      <c r="S63" s="675"/>
      <c r="T63" s="676"/>
      <c r="U63" s="677"/>
      <c r="V63" s="678"/>
      <c r="W63" s="678"/>
      <c r="X63" s="678"/>
      <c r="Y63" s="677"/>
      <c r="Z63" s="678"/>
      <c r="AA63" s="678"/>
    </row>
    <row r="64" spans="1:27" s="679" customFormat="1" x14ac:dyDescent="0.2">
      <c r="A64" s="670"/>
      <c r="B64" s="671" t="str">
        <f>IF(F62="yes","The maximum amount you can allocate for this purpose is "&amp;TEXT(MAX(N62,0),"$#,##0.;($#,##0)"),"")</f>
        <v/>
      </c>
      <c r="C64" s="671"/>
      <c r="D64" s="672"/>
      <c r="E64" s="672"/>
      <c r="F64" s="672"/>
      <c r="G64" s="672"/>
      <c r="H64" s="672"/>
      <c r="I64" s="672"/>
      <c r="J64" s="672"/>
      <c r="K64" s="671"/>
      <c r="L64" s="671"/>
      <c r="M64" s="671"/>
      <c r="N64" s="671"/>
      <c r="O64" s="671"/>
      <c r="P64" s="671"/>
      <c r="Q64" s="671"/>
      <c r="R64" s="671"/>
      <c r="S64" s="671"/>
      <c r="T64" s="676"/>
      <c r="U64" s="677"/>
      <c r="V64" s="678"/>
      <c r="W64" s="678"/>
      <c r="X64" s="678"/>
      <c r="Y64" s="677"/>
      <c r="Z64" s="678"/>
      <c r="AA64" s="678"/>
    </row>
    <row r="65" spans="1:27" s="679" customFormat="1" x14ac:dyDescent="0.2">
      <c r="A65" s="670"/>
      <c r="B65" s="671" t="str">
        <f>IF(F62="yes","How much external gain, if any, would you like to allocate?","")</f>
        <v/>
      </c>
      <c r="C65" s="671"/>
      <c r="D65" s="672"/>
      <c r="E65" s="672"/>
      <c r="F65" s="672"/>
      <c r="G65" s="672"/>
      <c r="H65" s="680"/>
      <c r="I65" s="1169">
        <v>0</v>
      </c>
      <c r="J65" s="1169"/>
      <c r="K65" s="681" t="str">
        <f>IF(AND(F62="yes",ISNUMBER(I65),I65&gt;N62),"Choose a lower amount","")</f>
        <v/>
      </c>
      <c r="L65" s="680"/>
      <c r="M65" s="671"/>
      <c r="N65" s="682"/>
      <c r="O65" s="680"/>
      <c r="P65" s="680"/>
      <c r="Q65" s="680"/>
      <c r="R65" s="683" t="str">
        <f>IF(F62="yes","Wondering why you'd use this option?  Click","")</f>
        <v/>
      </c>
      <c r="S65" s="845" t="str">
        <f>IF(F62="yes","here.","")</f>
        <v/>
      </c>
      <c r="T65" s="676"/>
      <c r="U65" s="677"/>
      <c r="V65" s="678"/>
      <c r="W65" s="678"/>
      <c r="X65" s="678"/>
      <c r="Y65" s="677"/>
      <c r="Z65" s="678"/>
      <c r="AA65" s="678"/>
    </row>
    <row r="66" spans="1:27" ht="4.5" customHeight="1" thickBot="1" x14ac:dyDescent="0.25">
      <c r="A66" s="628"/>
      <c r="B66" s="629"/>
      <c r="C66" s="630"/>
      <c r="D66" s="630"/>
      <c r="E66" s="630"/>
      <c r="F66" s="630"/>
      <c r="G66" s="630"/>
      <c r="H66" s="630"/>
      <c r="I66" s="634"/>
      <c r="J66" s="634"/>
      <c r="K66" s="634"/>
      <c r="L66" s="631"/>
      <c r="M66" s="630"/>
      <c r="N66" s="632"/>
      <c r="O66" s="632"/>
      <c r="P66" s="633"/>
      <c r="Q66" s="632"/>
      <c r="R66" s="632"/>
      <c r="S66" s="634"/>
      <c r="T66" s="635"/>
      <c r="U66" s="585"/>
      <c r="V66" s="586"/>
      <c r="W66" s="586"/>
      <c r="X66" s="586"/>
      <c r="Y66" s="585"/>
      <c r="Z66" s="586"/>
      <c r="AA66" s="586"/>
    </row>
    <row r="67" spans="1:27" ht="13.5" thickBot="1" x14ac:dyDescent="0.25">
      <c r="B67" s="684"/>
      <c r="C67" s="585"/>
      <c r="D67" s="585"/>
      <c r="E67" s="585"/>
      <c r="F67" s="585"/>
      <c r="G67" s="585"/>
      <c r="H67" s="585"/>
      <c r="I67" s="585"/>
      <c r="J67" s="586"/>
      <c r="K67" s="586"/>
      <c r="L67" s="586"/>
      <c r="M67" s="585"/>
      <c r="N67" s="685"/>
      <c r="O67" s="685"/>
      <c r="P67" s="686"/>
      <c r="Q67" s="685"/>
      <c r="R67" s="685"/>
      <c r="U67" s="585"/>
      <c r="V67" s="586"/>
      <c r="W67" s="586"/>
      <c r="X67" s="586"/>
      <c r="Y67" s="585"/>
      <c r="Z67" s="586"/>
      <c r="AA67" s="586"/>
    </row>
    <row r="68" spans="1:27" ht="21.6" customHeight="1" x14ac:dyDescent="0.2">
      <c r="A68" s="581"/>
      <c r="B68" s="924" t="s">
        <v>319</v>
      </c>
      <c r="C68" s="921" t="str">
        <f>IF(Q2&lt;&gt;"Step Complete","Complete Step 11 first",Control!C6&amp;" Speedtype Summary after Transfers")</f>
        <v>Complete Step 11 first</v>
      </c>
      <c r="D68" s="921"/>
      <c r="E68" s="921"/>
      <c r="F68" s="921"/>
      <c r="G68" s="921"/>
      <c r="H68" s="921"/>
      <c r="I68" s="921"/>
      <c r="J68" s="921"/>
      <c r="K68" s="921"/>
      <c r="L68" s="921"/>
      <c r="M68" s="921"/>
      <c r="N68" s="921"/>
      <c r="O68" s="921"/>
      <c r="P68" s="921"/>
      <c r="Q68" s="921"/>
      <c r="R68" s="921"/>
      <c r="S68" s="921"/>
      <c r="T68" s="17"/>
      <c r="U68" s="585"/>
      <c r="V68" s="586"/>
      <c r="W68" s="586"/>
      <c r="X68" s="586"/>
      <c r="Y68" s="585"/>
      <c r="Z68" s="586"/>
      <c r="AA68" s="586"/>
    </row>
    <row r="69" spans="1:27" s="638" customFormat="1" x14ac:dyDescent="0.2">
      <c r="A69" s="18"/>
      <c r="B69" s="1136"/>
      <c r="C69" s="836"/>
      <c r="D69" s="836"/>
      <c r="E69" s="836"/>
      <c r="F69" s="836"/>
      <c r="G69" s="836"/>
      <c r="H69" s="838"/>
      <c r="I69" s="838"/>
      <c r="J69" s="838"/>
      <c r="K69" s="838"/>
      <c r="L69" s="838"/>
      <c r="M69" s="1138" t="s">
        <v>50</v>
      </c>
      <c r="N69" s="1138"/>
      <c r="S69" s="639"/>
      <c r="T69" s="640"/>
      <c r="V69" s="25"/>
      <c r="W69" s="25"/>
      <c r="X69" s="25"/>
    </row>
    <row r="70" spans="1:27" s="643" customFormat="1" ht="15" customHeight="1" thickBot="1" x14ac:dyDescent="0.25">
      <c r="A70" s="18"/>
      <c r="B70" s="1137"/>
      <c r="C70" s="837"/>
      <c r="D70" s="837"/>
      <c r="E70" s="837"/>
      <c r="F70" s="837"/>
      <c r="G70" s="837"/>
      <c r="H70" s="839"/>
      <c r="I70" s="839"/>
      <c r="J70" s="839"/>
      <c r="K70" s="839"/>
      <c r="L70" s="839"/>
      <c r="M70" s="1139" t="str">
        <f>Control!$C$6</f>
        <v>FY23</v>
      </c>
      <c r="N70" s="1139"/>
      <c r="O70" s="638"/>
      <c r="P70" s="638"/>
      <c r="Q70" s="638"/>
      <c r="R70" s="638"/>
      <c r="S70" s="52"/>
      <c r="T70" s="27"/>
      <c r="V70" s="644"/>
    </row>
    <row r="71" spans="1:27" x14ac:dyDescent="0.2">
      <c r="A71" s="583"/>
      <c r="B71" s="687" t="s">
        <v>149</v>
      </c>
      <c r="C71" s="645"/>
      <c r="D71" s="688"/>
      <c r="E71" s="688"/>
      <c r="F71" s="688"/>
      <c r="G71" s="688"/>
      <c r="H71" s="689"/>
      <c r="I71" s="689"/>
      <c r="J71" s="689"/>
      <c r="K71" s="689"/>
      <c r="L71" s="689"/>
      <c r="M71" s="1144">
        <f>'Part C - Summary - Sample'!$H$44</f>
        <v>650</v>
      </c>
      <c r="N71" s="1144"/>
      <c r="O71" s="690" t="str">
        <f>IF(ISERROR(ROUND(M71/($F$59),0)),"",ROUND(M71/($F$59),0)&amp;" days' "&amp;Control!C6&amp;" internal reserve")</f>
        <v>53 days' FY23 internal reserve</v>
      </c>
      <c r="P71" s="691"/>
      <c r="Q71" s="691"/>
      <c r="R71" s="647"/>
      <c r="S71" s="645"/>
      <c r="T71" s="584"/>
      <c r="U71" s="585"/>
      <c r="V71" s="586"/>
      <c r="W71" s="586"/>
      <c r="X71" s="586"/>
      <c r="Y71" s="585"/>
      <c r="Z71" s="586"/>
      <c r="AA71" s="586"/>
    </row>
    <row r="72" spans="1:27" ht="4.5" customHeight="1" x14ac:dyDescent="0.2">
      <c r="A72" s="583"/>
      <c r="B72" s="645"/>
      <c r="C72" s="645"/>
      <c r="D72" s="645"/>
      <c r="E72" s="645"/>
      <c r="F72" s="645"/>
      <c r="G72" s="645"/>
      <c r="H72" s="645"/>
      <c r="I72" s="692"/>
      <c r="J72" s="645"/>
      <c r="K72" s="645"/>
      <c r="L72" s="645"/>
      <c r="M72" s="693"/>
      <c r="N72" s="693"/>
      <c r="O72" s="694"/>
      <c r="P72" s="647"/>
      <c r="Q72" s="647"/>
      <c r="R72" s="647"/>
      <c r="S72" s="645"/>
      <c r="T72" s="584"/>
      <c r="U72" s="585"/>
      <c r="V72" s="586"/>
      <c r="W72" s="586"/>
      <c r="X72" s="586"/>
      <c r="Y72" s="585"/>
      <c r="Z72" s="586"/>
      <c r="AA72" s="586"/>
    </row>
    <row r="73" spans="1:27" ht="26.1" customHeight="1" x14ac:dyDescent="0.2">
      <c r="A73" s="583"/>
      <c r="B73" s="645"/>
      <c r="C73" s="645"/>
      <c r="D73" s="645"/>
      <c r="E73" s="1141" t="s">
        <v>105</v>
      </c>
      <c r="F73" s="1141"/>
      <c r="G73" s="1132" t="s">
        <v>106</v>
      </c>
      <c r="H73" s="1132"/>
      <c r="I73" s="1132" t="s">
        <v>107</v>
      </c>
      <c r="J73" s="1132"/>
      <c r="K73" s="1132" t="s">
        <v>108</v>
      </c>
      <c r="L73" s="1132"/>
      <c r="M73" s="1140" t="s">
        <v>109</v>
      </c>
      <c r="N73" s="1140"/>
      <c r="O73" s="646"/>
      <c r="P73" s="647"/>
      <c r="Q73" s="647"/>
      <c r="R73" s="647"/>
      <c r="S73" s="645"/>
      <c r="T73" s="584"/>
    </row>
    <row r="74" spans="1:27" x14ac:dyDescent="0.2">
      <c r="A74" s="583"/>
      <c r="B74" s="471" t="s">
        <v>63</v>
      </c>
      <c r="C74" s="645"/>
      <c r="D74" s="645"/>
      <c r="E74" s="1133">
        <f>E55</f>
        <v>4332</v>
      </c>
      <c r="F74" s="1133"/>
      <c r="G74" s="1133">
        <f>G55</f>
        <v>3882</v>
      </c>
      <c r="H74" s="1133"/>
      <c r="I74" s="1133">
        <f>I55</f>
        <v>2910</v>
      </c>
      <c r="J74" s="1133"/>
      <c r="K74" s="1133">
        <f>K55</f>
        <v>1705</v>
      </c>
      <c r="L74" s="1133"/>
      <c r="M74" s="1164">
        <f t="shared" ref="M74:M76" si="7">SUM(E74:L74)</f>
        <v>12829</v>
      </c>
      <c r="N74" s="1164"/>
      <c r="O74" s="186"/>
      <c r="P74" s="647"/>
      <c r="Q74" s="647"/>
      <c r="R74" s="647"/>
      <c r="S74" s="645"/>
      <c r="T74" s="584"/>
      <c r="U74" s="585"/>
      <c r="V74" s="586"/>
      <c r="W74" s="586"/>
      <c r="X74" s="586"/>
      <c r="Y74" s="585"/>
      <c r="Z74" s="586"/>
      <c r="AA74" s="586"/>
    </row>
    <row r="75" spans="1:27" x14ac:dyDescent="0.2">
      <c r="A75" s="583"/>
      <c r="B75" s="471" t="s">
        <v>64</v>
      </c>
      <c r="C75" s="645"/>
      <c r="D75" s="645"/>
      <c r="E75" s="1133">
        <f>E56</f>
        <v>4469.1400000000003</v>
      </c>
      <c r="F75" s="1133"/>
      <c r="G75" s="1133">
        <f>G56</f>
        <v>3351.8599999999997</v>
      </c>
      <c r="H75" s="1133"/>
      <c r="I75" s="1133">
        <f>I56</f>
        <v>2234.5700000000002</v>
      </c>
      <c r="J75" s="1133"/>
      <c r="K75" s="1133">
        <f>K56</f>
        <v>1117.29</v>
      </c>
      <c r="L75" s="1133"/>
      <c r="M75" s="1164">
        <f t="shared" si="7"/>
        <v>11172.86</v>
      </c>
      <c r="N75" s="1164"/>
      <c r="O75" s="186"/>
      <c r="P75" s="647"/>
      <c r="Q75" s="647"/>
      <c r="R75" s="647"/>
      <c r="S75" s="645"/>
      <c r="T75" s="584"/>
      <c r="U75" s="585"/>
      <c r="V75" s="586"/>
      <c r="W75" s="586"/>
      <c r="X75" s="586"/>
      <c r="Y75" s="585"/>
      <c r="Z75" s="586"/>
      <c r="AA75" s="586"/>
    </row>
    <row r="76" spans="1:27" x14ac:dyDescent="0.2">
      <c r="A76" s="583"/>
      <c r="B76" s="471" t="s">
        <v>65</v>
      </c>
      <c r="C76" s="645"/>
      <c r="D76" s="645"/>
      <c r="E76" s="1133">
        <f>E57</f>
        <v>500</v>
      </c>
      <c r="F76" s="1133"/>
      <c r="G76" s="1133">
        <f>G57</f>
        <v>0</v>
      </c>
      <c r="H76" s="1133"/>
      <c r="I76" s="1133">
        <f>I57</f>
        <v>0</v>
      </c>
      <c r="J76" s="1133"/>
      <c r="K76" s="1133">
        <f>K57</f>
        <v>0</v>
      </c>
      <c r="L76" s="1133"/>
      <c r="M76" s="1164">
        <f t="shared" si="7"/>
        <v>500</v>
      </c>
      <c r="N76" s="1164"/>
      <c r="O76" s="186"/>
      <c r="P76" s="647"/>
      <c r="Q76" s="647"/>
      <c r="R76" s="647"/>
      <c r="S76" s="645"/>
      <c r="T76" s="584"/>
      <c r="U76" s="585"/>
      <c r="V76" s="586"/>
      <c r="W76" s="586"/>
      <c r="X76" s="586"/>
      <c r="Y76" s="585"/>
      <c r="Z76" s="586"/>
      <c r="AA76" s="586"/>
    </row>
    <row r="77" spans="1:27" x14ac:dyDescent="0.2">
      <c r="A77" s="583"/>
      <c r="B77" s="648" t="s">
        <v>115</v>
      </c>
      <c r="C77" s="649"/>
      <c r="D77" s="649"/>
      <c r="E77" s="1130">
        <f>IF(AND(F62="yes",ISNUMBER(I65),I65&gt;0),I65,0)</f>
        <v>0</v>
      </c>
      <c r="F77" s="1130"/>
      <c r="G77" s="1130">
        <f>IF(AND($F$62="yes",ISNUMBER($I$65),$I$65&gt;0),$I$65*((G74-G75)/(SUM($G$74:$L$74)-SUM($G$75:$L$75)))*-1,0)</f>
        <v>0</v>
      </c>
      <c r="H77" s="1130"/>
      <c r="I77" s="1130">
        <f>IF(AND($F$62="yes",ISNUMBER($I$65),$I$65&gt;0),$I$65*((I74-I75)/(SUM($G$74:$L$74)-SUM($G$75:$L$75)))*-1,0)</f>
        <v>0</v>
      </c>
      <c r="J77" s="1130"/>
      <c r="K77" s="1130">
        <f>IF(AND($F$62="yes",ISNUMBER($I$65),$I$65&gt;0),$I$65*((K74-K75)/(SUM($G$74:$L$74)-SUM($G$75:$L$75)))*-1,0)</f>
        <v>0</v>
      </c>
      <c r="L77" s="1130"/>
      <c r="M77" s="1147">
        <f t="shared" ref="M77" si="8">SUM(E77:L77)</f>
        <v>0</v>
      </c>
      <c r="N77" s="1147"/>
      <c r="O77" s="186"/>
      <c r="P77" s="647"/>
      <c r="Q77" s="647"/>
      <c r="R77" s="647"/>
      <c r="S77" s="645"/>
      <c r="T77" s="584"/>
      <c r="U77" s="585"/>
      <c r="V77" s="586"/>
      <c r="W77" s="586"/>
      <c r="X77" s="586"/>
      <c r="Y77" s="585"/>
      <c r="Z77" s="586"/>
      <c r="AA77" s="586"/>
    </row>
    <row r="78" spans="1:27" x14ac:dyDescent="0.2">
      <c r="A78" s="583"/>
      <c r="B78" s="650" t="s">
        <v>66</v>
      </c>
      <c r="C78" s="650"/>
      <c r="D78" s="650"/>
      <c r="E78" s="1148">
        <f>E74-E75+E76+E77</f>
        <v>362.85999999999967</v>
      </c>
      <c r="F78" s="1148"/>
      <c r="G78" s="1149">
        <f t="shared" ref="G78" si="9">G74-G75+G76+G77</f>
        <v>530.14000000000033</v>
      </c>
      <c r="H78" s="1149"/>
      <c r="I78" s="1149">
        <f t="shared" ref="I78" si="10">I74-I75+I76+I77</f>
        <v>675.42999999999984</v>
      </c>
      <c r="J78" s="1149"/>
      <c r="K78" s="1149">
        <f t="shared" ref="K78" si="11">K74-K75+K76+K77</f>
        <v>587.71</v>
      </c>
      <c r="L78" s="1149"/>
      <c r="M78" s="1148">
        <f>SUM(E78:L78)</f>
        <v>2156.14</v>
      </c>
      <c r="N78" s="1148"/>
      <c r="O78" s="186"/>
      <c r="P78" s="647"/>
      <c r="Q78" s="647"/>
      <c r="R78" s="647"/>
      <c r="S78" s="645"/>
      <c r="T78" s="584"/>
      <c r="U78" s="585"/>
      <c r="V78" s="586"/>
      <c r="W78" s="586"/>
      <c r="X78" s="586"/>
      <c r="Y78" s="585"/>
      <c r="Z78" s="586"/>
      <c r="AA78" s="586"/>
    </row>
    <row r="79" spans="1:27" ht="4.5" customHeight="1" x14ac:dyDescent="0.2">
      <c r="A79" s="583"/>
      <c r="B79" s="663"/>
      <c r="C79" s="589"/>
      <c r="D79" s="589"/>
      <c r="E79" s="589"/>
      <c r="F79" s="589"/>
      <c r="G79" s="589"/>
      <c r="H79" s="589"/>
      <c r="I79" s="590"/>
      <c r="J79" s="590"/>
      <c r="K79" s="590"/>
      <c r="L79" s="589"/>
      <c r="M79" s="693"/>
      <c r="N79" s="693"/>
      <c r="O79" s="694"/>
      <c r="P79" s="592"/>
      <c r="Q79" s="591"/>
      <c r="R79" s="591"/>
      <c r="S79" s="645"/>
      <c r="T79" s="584"/>
      <c r="U79" s="585"/>
      <c r="V79" s="586"/>
      <c r="W79" s="586"/>
      <c r="X79" s="586"/>
      <c r="Y79" s="585"/>
      <c r="Z79" s="586"/>
      <c r="AA79" s="586"/>
    </row>
    <row r="80" spans="1:27" x14ac:dyDescent="0.2">
      <c r="A80" s="583"/>
      <c r="B80" s="49" t="s">
        <v>173</v>
      </c>
      <c r="C80" s="589"/>
      <c r="D80" s="589"/>
      <c r="E80" s="1189">
        <f>P62</f>
        <v>0</v>
      </c>
      <c r="F80" s="1189"/>
      <c r="G80" s="1189">
        <f>IFERROR(($R$62)*(G78/SUM($G$78:$L$78)),"")</f>
        <v>0</v>
      </c>
      <c r="H80" s="1189"/>
      <c r="I80" s="1189">
        <f>IFERROR(($R$62)*(I78/SUM($G$78:$L$78)),"")</f>
        <v>0</v>
      </c>
      <c r="J80" s="1189"/>
      <c r="K80" s="1189">
        <f>IFERROR(($R$62)*(K78/SUM($G$78:$L$78)),"")</f>
        <v>0</v>
      </c>
      <c r="L80" s="1189"/>
      <c r="M80" s="1164">
        <f>SUM(E80:L80)</f>
        <v>0</v>
      </c>
      <c r="N80" s="1164"/>
      <c r="O80" s="694"/>
      <c r="P80" s="592"/>
      <c r="Q80" s="591"/>
      <c r="R80" s="591"/>
      <c r="S80" s="645"/>
      <c r="T80" s="584"/>
      <c r="U80" s="585"/>
      <c r="V80" s="586"/>
      <c r="W80" s="586"/>
      <c r="X80" s="586"/>
      <c r="Y80" s="585"/>
      <c r="Z80" s="586"/>
      <c r="AA80" s="586"/>
    </row>
    <row r="81" spans="1:27" ht="4.5" customHeight="1" x14ac:dyDescent="0.2">
      <c r="A81" s="583"/>
      <c r="B81" s="663"/>
      <c r="C81" s="589"/>
      <c r="D81" s="589"/>
      <c r="E81" s="589"/>
      <c r="F81" s="589"/>
      <c r="G81" s="589"/>
      <c r="H81" s="589"/>
      <c r="I81" s="590"/>
      <c r="J81" s="590"/>
      <c r="K81" s="590"/>
      <c r="L81" s="589"/>
      <c r="M81" s="693"/>
      <c r="N81" s="693"/>
      <c r="O81" s="694"/>
      <c r="P81" s="592"/>
      <c r="Q81" s="591"/>
      <c r="R81" s="591"/>
      <c r="S81" s="645"/>
      <c r="T81" s="584"/>
      <c r="U81" s="585"/>
      <c r="V81" s="586"/>
      <c r="W81" s="586"/>
      <c r="X81" s="586"/>
      <c r="Y81" s="585"/>
      <c r="Z81" s="586"/>
      <c r="AA81" s="586"/>
    </row>
    <row r="82" spans="1:27" x14ac:dyDescent="0.2">
      <c r="A82" s="583"/>
      <c r="B82" s="687" t="s">
        <v>147</v>
      </c>
      <c r="C82" s="645"/>
      <c r="D82" s="589"/>
      <c r="E82" s="589"/>
      <c r="F82" s="589"/>
      <c r="G82" s="589"/>
      <c r="H82" s="589"/>
      <c r="I82" s="590"/>
      <c r="J82" s="590"/>
      <c r="K82" s="590"/>
      <c r="L82" s="589"/>
      <c r="M82" s="1144">
        <f>M71+M78-M80</f>
        <v>2806.14</v>
      </c>
      <c r="N82" s="1144"/>
      <c r="O82" s="690" t="str">
        <f>IF(ISERROR(ROUND(M82/($F$59),0)),"",ROUND(M82/($F$59),0)&amp;" days' internal reserve")</f>
        <v>229 days' internal reserve</v>
      </c>
      <c r="P82" s="592"/>
      <c r="Q82" s="591"/>
      <c r="R82" s="591"/>
      <c r="S82" s="645"/>
      <c r="T82" s="584"/>
      <c r="U82" s="585"/>
      <c r="V82" s="586"/>
      <c r="W82" s="586"/>
      <c r="X82" s="586"/>
      <c r="Y82" s="585"/>
      <c r="Z82" s="586"/>
      <c r="AA82" s="586"/>
    </row>
    <row r="83" spans="1:27" x14ac:dyDescent="0.2">
      <c r="A83" s="583"/>
      <c r="B83" s="829" t="s">
        <v>176</v>
      </c>
      <c r="C83" s="645"/>
      <c r="D83" s="589"/>
      <c r="E83" s="589"/>
      <c r="F83" s="589"/>
      <c r="G83" s="589"/>
      <c r="H83" s="589"/>
      <c r="I83" s="590"/>
      <c r="J83" s="590"/>
      <c r="K83" s="590"/>
      <c r="L83" s="589"/>
      <c r="M83" s="1145">
        <f>IFERROR(IF(E55=0,0,MAX(0,SUM(G78:L78,R62*-1))*-1),"")</f>
        <v>-1793.2800000000002</v>
      </c>
      <c r="N83" s="1145"/>
      <c r="O83" s="696"/>
      <c r="P83" s="592"/>
      <c r="Q83" s="591"/>
      <c r="R83" s="591"/>
      <c r="S83" s="645"/>
      <c r="T83" s="584"/>
      <c r="U83" s="585"/>
      <c r="V83" s="586"/>
      <c r="W83" s="586"/>
      <c r="X83" s="586"/>
      <c r="Y83" s="585"/>
      <c r="Z83" s="586"/>
      <c r="AA83" s="586"/>
    </row>
    <row r="84" spans="1:27" x14ac:dyDescent="0.2">
      <c r="A84" s="583"/>
      <c r="B84" s="829" t="s">
        <v>177</v>
      </c>
      <c r="C84" s="645"/>
      <c r="D84" s="589"/>
      <c r="E84" s="589"/>
      <c r="F84" s="589"/>
      <c r="G84" s="589"/>
      <c r="H84" s="589"/>
      <c r="I84" s="590"/>
      <c r="J84" s="590"/>
      <c r="K84" s="590"/>
      <c r="L84" s="697" t="str">
        <f>IF(E55=0,"(enter as negative)","")</f>
        <v/>
      </c>
      <c r="M84" s="1146"/>
      <c r="N84" s="1146"/>
      <c r="O84" s="698"/>
      <c r="P84" s="592"/>
      <c r="Q84" s="591"/>
      <c r="R84" s="591"/>
      <c r="S84" s="645"/>
      <c r="T84" s="584"/>
      <c r="U84" s="585"/>
      <c r="V84" s="586"/>
      <c r="W84" s="586"/>
      <c r="X84" s="586"/>
      <c r="Y84" s="585"/>
      <c r="Z84" s="586"/>
      <c r="AA84" s="586"/>
    </row>
    <row r="85" spans="1:27" x14ac:dyDescent="0.2">
      <c r="A85" s="583"/>
      <c r="B85" s="687" t="s">
        <v>148</v>
      </c>
      <c r="C85" s="645"/>
      <c r="D85" s="589"/>
      <c r="E85" s="589"/>
      <c r="F85" s="589"/>
      <c r="G85" s="589"/>
      <c r="H85" s="589"/>
      <c r="I85" s="590"/>
      <c r="J85" s="590"/>
      <c r="K85" s="590"/>
      <c r="L85" s="589"/>
      <c r="M85" s="1144">
        <f>IFERROR(M82+M83+M84,"")</f>
        <v>1012.8599999999997</v>
      </c>
      <c r="N85" s="1144"/>
      <c r="O85" s="690" t="str">
        <f>IF(ISERROR(ROUND(M85/($F$59),0)),"",ROUND(M85/($F$59),0)&amp;" days' internal reserve")</f>
        <v>83 days' internal reserve</v>
      </c>
      <c r="P85" s="592"/>
      <c r="Q85" s="591"/>
      <c r="R85" s="591"/>
      <c r="S85" s="645"/>
      <c r="T85" s="584"/>
      <c r="U85" s="585"/>
      <c r="V85" s="586"/>
      <c r="W85" s="586"/>
      <c r="X85" s="586"/>
      <c r="Y85" s="585"/>
      <c r="Z85" s="586"/>
      <c r="AA85" s="586"/>
    </row>
    <row r="86" spans="1:27" ht="4.5" customHeight="1" x14ac:dyDescent="0.2">
      <c r="A86" s="583"/>
      <c r="B86" s="663"/>
      <c r="C86" s="687"/>
      <c r="D86" s="589"/>
      <c r="E86" s="589"/>
      <c r="F86" s="589"/>
      <c r="G86" s="589"/>
      <c r="H86" s="589"/>
      <c r="I86" s="590"/>
      <c r="J86" s="590"/>
      <c r="K86" s="590"/>
      <c r="L86" s="589"/>
      <c r="M86" s="967"/>
      <c r="N86" s="967"/>
      <c r="O86" s="694"/>
      <c r="P86" s="592"/>
      <c r="Q86" s="591"/>
      <c r="R86" s="591"/>
      <c r="S86" s="645"/>
      <c r="T86" s="584"/>
      <c r="U86" s="585"/>
      <c r="V86" s="586"/>
      <c r="W86" s="586"/>
      <c r="X86" s="586"/>
      <c r="Y86" s="585"/>
      <c r="Z86" s="586"/>
      <c r="AA86" s="586"/>
    </row>
    <row r="87" spans="1:27" x14ac:dyDescent="0.2">
      <c r="A87" s="583"/>
      <c r="B87" s="687" t="s">
        <v>86</v>
      </c>
      <c r="C87" s="645"/>
      <c r="D87" s="589"/>
      <c r="E87" s="589"/>
      <c r="F87" s="589"/>
      <c r="G87" s="589"/>
      <c r="H87" s="589"/>
      <c r="I87" s="590"/>
      <c r="J87" s="590"/>
      <c r="K87" s="590"/>
      <c r="L87" s="589"/>
      <c r="M87" s="1144">
        <f>MAX(0,SUM(M71,M74:M77)*-1)</f>
        <v>0</v>
      </c>
      <c r="N87" s="1144"/>
      <c r="O87" s="698"/>
      <c r="P87" s="592"/>
      <c r="Q87" s="591"/>
      <c r="R87" s="591"/>
      <c r="S87" s="645"/>
      <c r="T87" s="584"/>
      <c r="U87" s="585"/>
      <c r="V87" s="586"/>
      <c r="W87" s="586"/>
      <c r="X87" s="586"/>
      <c r="Y87" s="585"/>
      <c r="Z87" s="586"/>
      <c r="AA87" s="586"/>
    </row>
    <row r="88" spans="1:27" x14ac:dyDescent="0.2">
      <c r="A88" s="583"/>
      <c r="B88" s="1142" t="str">
        <f>IF(M87&lt;&gt;0,"Add departmental subsidies in part B, step 3, increase one or more rates, or identify a funding source (plant funds, etc) for implied subsidies.","")</f>
        <v/>
      </c>
      <c r="C88" s="1142"/>
      <c r="D88" s="1142"/>
      <c r="E88" s="1142"/>
      <c r="F88" s="1142"/>
      <c r="G88" s="1142"/>
      <c r="H88" s="1142"/>
      <c r="I88" s="1142"/>
      <c r="J88" s="1142"/>
      <c r="K88" s="1142"/>
      <c r="L88" s="1142"/>
      <c r="M88" s="1142"/>
      <c r="N88" s="1142"/>
      <c r="O88" s="1142"/>
      <c r="P88" s="1142"/>
      <c r="Q88" s="1142"/>
      <c r="R88" s="1142"/>
      <c r="S88" s="1142"/>
      <c r="T88" s="584"/>
      <c r="U88" s="585"/>
      <c r="V88" s="586"/>
      <c r="W88" s="586"/>
      <c r="X88" s="586"/>
      <c r="Y88" s="585"/>
      <c r="Z88" s="586"/>
      <c r="AA88" s="586"/>
    </row>
    <row r="89" spans="1:27" x14ac:dyDescent="0.2">
      <c r="A89" s="583"/>
      <c r="B89" s="1084"/>
      <c r="C89" s="1084"/>
      <c r="D89" s="1084"/>
      <c r="E89" s="1084"/>
      <c r="F89" s="1084"/>
      <c r="G89" s="1084"/>
      <c r="H89" s="1084"/>
      <c r="I89" s="1084"/>
      <c r="J89" s="1084"/>
      <c r="K89" s="1084"/>
      <c r="L89" s="1084"/>
      <c r="M89" s="1084"/>
      <c r="N89" s="1084"/>
      <c r="O89" s="1084"/>
      <c r="P89" s="1084"/>
      <c r="Q89" s="1084"/>
      <c r="R89" s="1084"/>
      <c r="S89" s="1084"/>
      <c r="T89" s="584"/>
      <c r="U89" s="585"/>
      <c r="V89" s="586"/>
      <c r="W89" s="586"/>
      <c r="X89" s="586"/>
      <c r="Y89" s="585"/>
      <c r="Z89" s="586"/>
      <c r="AA89" s="586"/>
    </row>
    <row r="90" spans="1:27" x14ac:dyDescent="0.2">
      <c r="A90" s="583"/>
      <c r="B90" s="1084"/>
      <c r="C90" s="1084"/>
      <c r="D90" s="1084"/>
      <c r="E90" s="1084"/>
      <c r="F90" s="1084"/>
      <c r="G90" s="1084"/>
      <c r="H90" s="1084"/>
      <c r="I90" s="1084"/>
      <c r="J90" s="1084"/>
      <c r="K90" s="1084"/>
      <c r="L90" s="1084"/>
      <c r="M90" s="1084"/>
      <c r="N90" s="1084"/>
      <c r="O90" s="1084"/>
      <c r="P90" s="1084"/>
      <c r="Q90" s="1084"/>
      <c r="R90" s="1084"/>
      <c r="S90" s="1084"/>
      <c r="T90" s="584"/>
      <c r="U90" s="585"/>
      <c r="V90" s="586"/>
      <c r="W90" s="586"/>
      <c r="X90" s="586"/>
      <c r="Y90" s="585"/>
      <c r="Z90" s="586"/>
      <c r="AA90" s="586"/>
    </row>
    <row r="91" spans="1:27" ht="4.5" customHeight="1" thickBot="1" x14ac:dyDescent="0.25">
      <c r="A91" s="628"/>
      <c r="B91" s="629"/>
      <c r="C91" s="630"/>
      <c r="D91" s="630"/>
      <c r="E91" s="630"/>
      <c r="F91" s="630"/>
      <c r="G91" s="630"/>
      <c r="H91" s="630"/>
      <c r="I91" s="630"/>
      <c r="J91" s="631"/>
      <c r="K91" s="631"/>
      <c r="L91" s="631"/>
      <c r="M91" s="630"/>
      <c r="N91" s="632"/>
      <c r="O91" s="632"/>
      <c r="P91" s="633"/>
      <c r="Q91" s="632"/>
      <c r="R91" s="632"/>
      <c r="S91" s="634"/>
      <c r="T91" s="635"/>
      <c r="U91" s="585"/>
      <c r="V91" s="586"/>
      <c r="W91" s="586"/>
      <c r="X91" s="586"/>
      <c r="Y91" s="585"/>
      <c r="Z91" s="586"/>
      <c r="AA91" s="586"/>
    </row>
    <row r="92" spans="1:27" x14ac:dyDescent="0.2">
      <c r="B92" s="684"/>
      <c r="C92" s="585"/>
      <c r="D92" s="585"/>
      <c r="E92" s="585"/>
      <c r="F92" s="585"/>
      <c r="G92" s="585"/>
      <c r="H92" s="585"/>
      <c r="I92" s="585"/>
      <c r="J92" s="586"/>
      <c r="K92" s="586"/>
      <c r="L92" s="586"/>
      <c r="M92" s="585"/>
      <c r="N92" s="685"/>
      <c r="O92" s="685"/>
      <c r="P92" s="686"/>
      <c r="Q92" s="685"/>
      <c r="R92" s="685"/>
      <c r="U92" s="585"/>
      <c r="V92" s="586"/>
      <c r="W92" s="586"/>
      <c r="X92" s="586"/>
      <c r="Y92" s="585"/>
      <c r="Z92" s="586"/>
      <c r="AA92" s="586"/>
    </row>
    <row r="93" spans="1:27" x14ac:dyDescent="0.2">
      <c r="B93" s="684"/>
      <c r="C93" s="585"/>
      <c r="D93" s="585"/>
      <c r="E93" s="585"/>
      <c r="F93" s="585"/>
      <c r="G93" s="585"/>
      <c r="H93" s="585"/>
      <c r="I93" s="585"/>
      <c r="J93" s="586"/>
      <c r="K93" s="586"/>
      <c r="L93" s="586"/>
      <c r="M93" s="585"/>
      <c r="N93" s="685"/>
      <c r="O93" s="685"/>
      <c r="P93" s="686"/>
      <c r="Q93" s="685"/>
      <c r="R93" s="685"/>
      <c r="U93" s="585"/>
      <c r="V93" s="586"/>
      <c r="W93" s="586"/>
      <c r="X93" s="586"/>
      <c r="Y93" s="585"/>
      <c r="Z93" s="586"/>
      <c r="AA93" s="586"/>
    </row>
    <row r="94" spans="1:27" x14ac:dyDescent="0.2">
      <c r="B94" s="684"/>
      <c r="C94" s="585"/>
      <c r="D94" s="585"/>
      <c r="E94" s="585"/>
      <c r="F94" s="585"/>
      <c r="G94" s="585"/>
      <c r="H94" s="585"/>
      <c r="I94" s="585"/>
      <c r="J94" s="586"/>
      <c r="K94" s="586"/>
      <c r="L94" s="586"/>
      <c r="M94" s="585"/>
      <c r="N94" s="685"/>
      <c r="O94" s="685"/>
      <c r="P94" s="686"/>
      <c r="Q94" s="685"/>
      <c r="R94" s="685"/>
      <c r="U94" s="585"/>
      <c r="V94" s="586"/>
      <c r="W94" s="586"/>
      <c r="X94" s="586"/>
      <c r="Y94" s="585"/>
      <c r="Z94" s="586"/>
      <c r="AA94" s="586"/>
    </row>
    <row r="95" spans="1:27" x14ac:dyDescent="0.2">
      <c r="B95" s="684"/>
      <c r="C95" s="585"/>
      <c r="D95" s="585"/>
      <c r="E95" s="585"/>
      <c r="F95" s="585"/>
      <c r="G95" s="585"/>
      <c r="H95" s="585"/>
      <c r="I95" s="585"/>
      <c r="J95" s="586"/>
      <c r="K95" s="586"/>
      <c r="L95" s="586"/>
      <c r="M95" s="585"/>
      <c r="N95" s="685"/>
      <c r="O95" s="685"/>
      <c r="P95" s="686"/>
      <c r="Q95" s="685"/>
      <c r="R95" s="685"/>
      <c r="U95" s="585"/>
      <c r="V95" s="586"/>
      <c r="W95" s="586"/>
      <c r="X95" s="586"/>
      <c r="Y95" s="585"/>
      <c r="Z95" s="586"/>
      <c r="AA95" s="586"/>
    </row>
    <row r="96" spans="1:27" x14ac:dyDescent="0.2">
      <c r="B96" s="684"/>
      <c r="C96" s="585"/>
      <c r="D96" s="585"/>
      <c r="E96" s="585"/>
      <c r="F96" s="585"/>
      <c r="G96" s="585"/>
      <c r="H96" s="585"/>
      <c r="I96" s="585"/>
      <c r="J96" s="586"/>
      <c r="K96" s="586"/>
      <c r="L96" s="586"/>
      <c r="M96" s="585"/>
      <c r="N96" s="685"/>
      <c r="O96" s="685"/>
      <c r="P96" s="686"/>
      <c r="Q96" s="685"/>
      <c r="R96" s="685"/>
      <c r="U96" s="585"/>
      <c r="V96" s="586"/>
      <c r="W96" s="586"/>
      <c r="X96" s="586"/>
      <c r="Y96" s="585"/>
      <c r="Z96" s="586"/>
      <c r="AA96" s="586"/>
    </row>
    <row r="97" spans="2:27" x14ac:dyDescent="0.2">
      <c r="B97" s="684"/>
      <c r="C97" s="585"/>
      <c r="D97" s="585"/>
      <c r="E97" s="585"/>
      <c r="F97" s="585"/>
      <c r="G97" s="585"/>
      <c r="H97" s="585"/>
      <c r="I97" s="585"/>
      <c r="J97" s="586"/>
      <c r="K97" s="586"/>
      <c r="L97" s="586"/>
      <c r="M97" s="585"/>
      <c r="N97" s="685"/>
      <c r="O97" s="685"/>
      <c r="P97" s="686"/>
      <c r="Q97" s="685"/>
      <c r="R97" s="685"/>
      <c r="U97" s="585"/>
      <c r="V97" s="586"/>
      <c r="W97" s="586"/>
      <c r="X97" s="586"/>
      <c r="Y97" s="585"/>
      <c r="Z97" s="586"/>
      <c r="AA97" s="586"/>
    </row>
    <row r="98" spans="2:27" x14ac:dyDescent="0.2">
      <c r="B98" s="684"/>
      <c r="C98" s="585"/>
      <c r="D98" s="585"/>
      <c r="E98" s="585"/>
      <c r="F98" s="585"/>
      <c r="G98" s="585"/>
      <c r="H98" s="585"/>
      <c r="I98" s="585"/>
      <c r="J98" s="586"/>
      <c r="K98" s="586"/>
      <c r="L98" s="586"/>
      <c r="M98" s="585"/>
      <c r="N98" s="685"/>
      <c r="O98" s="685"/>
      <c r="P98" s="686"/>
      <c r="Q98" s="685"/>
      <c r="R98" s="685"/>
      <c r="U98" s="585"/>
      <c r="V98" s="586"/>
      <c r="W98" s="586"/>
      <c r="X98" s="586"/>
      <c r="Y98" s="585"/>
      <c r="Z98" s="586"/>
      <c r="AA98" s="586"/>
    </row>
    <row r="99" spans="2:27" x14ac:dyDescent="0.2">
      <c r="B99" s="684"/>
      <c r="C99" s="585"/>
      <c r="D99" s="585"/>
      <c r="E99" s="585"/>
      <c r="F99" s="585"/>
      <c r="G99" s="585"/>
      <c r="H99" s="585"/>
      <c r="I99" s="585"/>
      <c r="J99" s="586"/>
      <c r="K99" s="586"/>
      <c r="L99" s="586"/>
      <c r="M99" s="585"/>
      <c r="N99" s="685"/>
      <c r="O99" s="685"/>
      <c r="P99" s="686"/>
      <c r="Q99" s="685"/>
      <c r="R99" s="685"/>
      <c r="U99" s="585"/>
      <c r="V99" s="586"/>
      <c r="W99" s="586"/>
      <c r="X99" s="586"/>
      <c r="Y99" s="585"/>
      <c r="Z99" s="586"/>
      <c r="AA99" s="586"/>
    </row>
    <row r="100" spans="2:27" x14ac:dyDescent="0.2">
      <c r="B100" s="684"/>
      <c r="C100" s="585"/>
      <c r="D100" s="585"/>
      <c r="E100" s="585"/>
      <c r="F100" s="585"/>
      <c r="G100" s="585"/>
      <c r="H100" s="585"/>
      <c r="I100" s="585"/>
      <c r="J100" s="586"/>
      <c r="K100" s="586"/>
      <c r="L100" s="586"/>
      <c r="M100" s="585"/>
      <c r="N100" s="685"/>
      <c r="O100" s="685"/>
      <c r="P100" s="686"/>
      <c r="Q100" s="685"/>
      <c r="R100" s="685"/>
      <c r="U100" s="585"/>
      <c r="V100" s="586"/>
      <c r="W100" s="586"/>
      <c r="X100" s="586"/>
      <c r="Y100" s="585"/>
      <c r="Z100" s="586"/>
      <c r="AA100" s="586"/>
    </row>
    <row r="101" spans="2:27" x14ac:dyDescent="0.2">
      <c r="B101" s="684"/>
      <c r="C101" s="585"/>
      <c r="D101" s="585"/>
      <c r="E101" s="585"/>
      <c r="F101" s="585"/>
      <c r="G101" s="585"/>
      <c r="H101" s="585"/>
      <c r="I101" s="585"/>
      <c r="J101" s="586"/>
      <c r="K101" s="586"/>
      <c r="L101" s="586"/>
      <c r="M101" s="585"/>
      <c r="N101" s="685"/>
      <c r="O101" s="685"/>
      <c r="P101" s="686"/>
      <c r="Q101" s="685"/>
      <c r="R101" s="685"/>
      <c r="U101" s="585"/>
      <c r="V101" s="586"/>
      <c r="W101" s="586"/>
      <c r="X101" s="586"/>
      <c r="Y101" s="585"/>
      <c r="Z101" s="586"/>
      <c r="AA101" s="586"/>
    </row>
    <row r="102" spans="2:27" x14ac:dyDescent="0.2">
      <c r="B102" s="684"/>
      <c r="C102" s="585"/>
      <c r="D102" s="585"/>
      <c r="E102" s="585"/>
      <c r="F102" s="585"/>
      <c r="G102" s="585"/>
      <c r="H102" s="585"/>
      <c r="I102" s="585"/>
      <c r="J102" s="586"/>
      <c r="K102" s="586"/>
      <c r="L102" s="586"/>
      <c r="M102" s="585"/>
      <c r="N102" s="685"/>
      <c r="O102" s="685"/>
      <c r="P102" s="686"/>
      <c r="Q102" s="685"/>
      <c r="R102" s="685"/>
      <c r="U102" s="585"/>
      <c r="V102" s="586"/>
      <c r="W102" s="586"/>
      <c r="X102" s="586"/>
      <c r="Y102" s="585"/>
      <c r="Z102" s="586"/>
      <c r="AA102" s="586"/>
    </row>
    <row r="103" spans="2:27" x14ac:dyDescent="0.2">
      <c r="B103" s="684"/>
      <c r="C103" s="585"/>
      <c r="D103" s="585"/>
      <c r="E103" s="585"/>
      <c r="F103" s="585"/>
      <c r="G103" s="585"/>
      <c r="H103" s="585"/>
      <c r="I103" s="585"/>
      <c r="J103" s="586"/>
      <c r="K103" s="586"/>
      <c r="L103" s="586"/>
      <c r="M103" s="585"/>
      <c r="N103" s="685"/>
      <c r="O103" s="685"/>
      <c r="P103" s="686"/>
      <c r="Q103" s="685"/>
      <c r="R103" s="685"/>
      <c r="U103" s="585"/>
      <c r="V103" s="586"/>
      <c r="W103" s="586"/>
      <c r="X103" s="586"/>
      <c r="Y103" s="585"/>
      <c r="Z103" s="586"/>
      <c r="AA103" s="586"/>
    </row>
    <row r="104" spans="2:27" x14ac:dyDescent="0.2">
      <c r="B104" s="684"/>
      <c r="C104" s="585"/>
      <c r="D104" s="585"/>
      <c r="E104" s="585"/>
      <c r="F104" s="585"/>
      <c r="G104" s="585"/>
      <c r="H104" s="585"/>
      <c r="I104" s="585"/>
      <c r="J104" s="586"/>
      <c r="K104" s="586"/>
      <c r="L104" s="586"/>
      <c r="M104" s="585"/>
      <c r="N104" s="685"/>
      <c r="O104" s="685"/>
      <c r="P104" s="686"/>
      <c r="Q104" s="685"/>
      <c r="R104" s="685"/>
      <c r="U104" s="585"/>
      <c r="V104" s="586"/>
      <c r="W104" s="586"/>
      <c r="X104" s="586"/>
      <c r="Y104" s="585"/>
      <c r="Z104" s="586"/>
      <c r="AA104" s="586"/>
    </row>
    <row r="105" spans="2:27" x14ac:dyDescent="0.2">
      <c r="B105" s="684"/>
      <c r="C105" s="585"/>
      <c r="D105" s="585"/>
      <c r="E105" s="585"/>
      <c r="F105" s="585"/>
      <c r="G105" s="585"/>
      <c r="H105" s="585"/>
      <c r="I105" s="585"/>
      <c r="J105" s="586"/>
      <c r="K105" s="586"/>
      <c r="L105" s="586"/>
      <c r="M105" s="585"/>
      <c r="N105" s="685"/>
      <c r="O105" s="685"/>
      <c r="P105" s="686"/>
      <c r="Q105" s="685"/>
      <c r="R105" s="685"/>
      <c r="U105" s="585"/>
      <c r="V105" s="586"/>
      <c r="W105" s="586"/>
      <c r="X105" s="586"/>
      <c r="Y105" s="585"/>
      <c r="Z105" s="586"/>
      <c r="AA105" s="586"/>
    </row>
    <row r="106" spans="2:27" x14ac:dyDescent="0.2">
      <c r="J106" s="586"/>
      <c r="K106" s="586"/>
      <c r="L106" s="586"/>
      <c r="N106" s="699"/>
      <c r="O106" s="685"/>
      <c r="P106" s="699"/>
      <c r="Q106" s="685"/>
      <c r="R106" s="685"/>
      <c r="V106" s="586"/>
      <c r="W106" s="586"/>
      <c r="X106" s="586"/>
      <c r="Z106" s="586"/>
      <c r="AA106" s="586"/>
    </row>
  </sheetData>
  <sheetProtection algorithmName="SHA-512" hashValue="M0Pf5bt3PlvQ4+ymE8bN/bWFFGqYcfWEqsms3m2tkk/zl4JfhuubUi1qQyYQQ8k2CYtFEs16ucMzQxQun1ccOA==" saltValue="1g+/yIEIDtmR4KOETCWWLg==" spinCount="100000" sheet="1" objects="1" scenarios="1"/>
  <mergeCells count="173">
    <mergeCell ref="Q2:S2"/>
    <mergeCell ref="B3:E6"/>
    <mergeCell ref="F4:I4"/>
    <mergeCell ref="K4:N4"/>
    <mergeCell ref="P4:S4"/>
    <mergeCell ref="F5:I5"/>
    <mergeCell ref="K5:N5"/>
    <mergeCell ref="P5:S5"/>
    <mergeCell ref="H6:I6"/>
    <mergeCell ref="M6:N6"/>
    <mergeCell ref="B11:E11"/>
    <mergeCell ref="H11:I11"/>
    <mergeCell ref="M11:N11"/>
    <mergeCell ref="R11:S11"/>
    <mergeCell ref="B12:E12"/>
    <mergeCell ref="H12:I12"/>
    <mergeCell ref="M12:N12"/>
    <mergeCell ref="R12:S12"/>
    <mergeCell ref="R6:S6"/>
    <mergeCell ref="B7:E7"/>
    <mergeCell ref="H7:I7"/>
    <mergeCell ref="M7:N7"/>
    <mergeCell ref="R7:S7"/>
    <mergeCell ref="B9:E9"/>
    <mergeCell ref="H9:I9"/>
    <mergeCell ref="M9:N9"/>
    <mergeCell ref="R9:S9"/>
    <mergeCell ref="B17:E17"/>
    <mergeCell ref="H17:I17"/>
    <mergeCell ref="M17:N17"/>
    <mergeCell ref="R17:S17"/>
    <mergeCell ref="B13:E13"/>
    <mergeCell ref="H13:I13"/>
    <mergeCell ref="M13:N13"/>
    <mergeCell ref="R13:S13"/>
    <mergeCell ref="B14:E14"/>
    <mergeCell ref="H14:I14"/>
    <mergeCell ref="M14:N14"/>
    <mergeCell ref="R14:S14"/>
    <mergeCell ref="H20:I20"/>
    <mergeCell ref="M20:N20"/>
    <mergeCell ref="R20:S20"/>
    <mergeCell ref="H21:I21"/>
    <mergeCell ref="M21:N21"/>
    <mergeCell ref="R21:S21"/>
    <mergeCell ref="H15:I15"/>
    <mergeCell ref="M15:N15"/>
    <mergeCell ref="R15:S15"/>
    <mergeCell ref="H22:I22"/>
    <mergeCell ref="M22:N22"/>
    <mergeCell ref="R22:S22"/>
    <mergeCell ref="F23:G23"/>
    <mergeCell ref="H23:I23"/>
    <mergeCell ref="K23:L23"/>
    <mergeCell ref="M23:N23"/>
    <mergeCell ref="P23:Q23"/>
    <mergeCell ref="R23:S23"/>
    <mergeCell ref="H32:I32"/>
    <mergeCell ref="M32:N32"/>
    <mergeCell ref="R32:S32"/>
    <mergeCell ref="H33:I33"/>
    <mergeCell ref="M33:N33"/>
    <mergeCell ref="R33:S33"/>
    <mergeCell ref="H28:I28"/>
    <mergeCell ref="M28:N28"/>
    <mergeCell ref="R28:S28"/>
    <mergeCell ref="H31:I31"/>
    <mergeCell ref="M31:N31"/>
    <mergeCell ref="R31:S31"/>
    <mergeCell ref="R34:S34"/>
    <mergeCell ref="H38:I38"/>
    <mergeCell ref="M38:N38"/>
    <mergeCell ref="R38:S38"/>
    <mergeCell ref="H41:I41"/>
    <mergeCell ref="M41:N41"/>
    <mergeCell ref="R41:S41"/>
    <mergeCell ref="B34:E34"/>
    <mergeCell ref="F34:G34"/>
    <mergeCell ref="H34:I34"/>
    <mergeCell ref="K34:L34"/>
    <mergeCell ref="M34:N34"/>
    <mergeCell ref="P34:Q34"/>
    <mergeCell ref="F44:G44"/>
    <mergeCell ref="H44:I44"/>
    <mergeCell ref="K44:L44"/>
    <mergeCell ref="M44:N44"/>
    <mergeCell ref="R44:S44"/>
    <mergeCell ref="F47:I47"/>
    <mergeCell ref="K47:N47"/>
    <mergeCell ref="P47:S47"/>
    <mergeCell ref="H42:I42"/>
    <mergeCell ref="M42:N42"/>
    <mergeCell ref="R42:S42"/>
    <mergeCell ref="H43:I43"/>
    <mergeCell ref="M43:N43"/>
    <mergeCell ref="R43:S43"/>
    <mergeCell ref="B48:H48"/>
    <mergeCell ref="Q51:S51"/>
    <mergeCell ref="B52:B53"/>
    <mergeCell ref="M52:N52"/>
    <mergeCell ref="M53:N53"/>
    <mergeCell ref="E54:F54"/>
    <mergeCell ref="G54:H54"/>
    <mergeCell ref="I54:J54"/>
    <mergeCell ref="K54:L54"/>
    <mergeCell ref="M54:N54"/>
    <mergeCell ref="E55:F55"/>
    <mergeCell ref="G55:H55"/>
    <mergeCell ref="I55:J55"/>
    <mergeCell ref="K55:L55"/>
    <mergeCell ref="M55:N55"/>
    <mergeCell ref="E56:F56"/>
    <mergeCell ref="G56:H56"/>
    <mergeCell ref="I56:J56"/>
    <mergeCell ref="K56:L56"/>
    <mergeCell ref="M56:N56"/>
    <mergeCell ref="I65:J65"/>
    <mergeCell ref="B69:B70"/>
    <mergeCell ref="M69:N69"/>
    <mergeCell ref="M70:N70"/>
    <mergeCell ref="M71:N71"/>
    <mergeCell ref="E57:F57"/>
    <mergeCell ref="G57:H57"/>
    <mergeCell ref="I57:J57"/>
    <mergeCell ref="K57:L57"/>
    <mergeCell ref="M57:N57"/>
    <mergeCell ref="E58:F58"/>
    <mergeCell ref="G58:H58"/>
    <mergeCell ref="I58:J58"/>
    <mergeCell ref="K58:L58"/>
    <mergeCell ref="M58:N58"/>
    <mergeCell ref="E73:F73"/>
    <mergeCell ref="G73:H73"/>
    <mergeCell ref="I73:J73"/>
    <mergeCell ref="K73:L73"/>
    <mergeCell ref="M73:N73"/>
    <mergeCell ref="E74:F74"/>
    <mergeCell ref="G74:H74"/>
    <mergeCell ref="I74:J74"/>
    <mergeCell ref="K74:L74"/>
    <mergeCell ref="M74:N74"/>
    <mergeCell ref="E75:F75"/>
    <mergeCell ref="G75:H75"/>
    <mergeCell ref="I75:J75"/>
    <mergeCell ref="K75:L75"/>
    <mergeCell ref="M75:N75"/>
    <mergeCell ref="E76:F76"/>
    <mergeCell ref="G76:H76"/>
    <mergeCell ref="I76:J76"/>
    <mergeCell ref="K76:L76"/>
    <mergeCell ref="M76:N76"/>
    <mergeCell ref="E77:F77"/>
    <mergeCell ref="G77:H77"/>
    <mergeCell ref="I77:J77"/>
    <mergeCell ref="K77:L77"/>
    <mergeCell ref="M77:N77"/>
    <mergeCell ref="E78:F78"/>
    <mergeCell ref="G78:H78"/>
    <mergeCell ref="I78:J78"/>
    <mergeCell ref="K78:L78"/>
    <mergeCell ref="M78:N78"/>
    <mergeCell ref="M83:N83"/>
    <mergeCell ref="M84:N84"/>
    <mergeCell ref="M85:N85"/>
    <mergeCell ref="M87:N87"/>
    <mergeCell ref="B88:S88"/>
    <mergeCell ref="B89:S90"/>
    <mergeCell ref="E80:F80"/>
    <mergeCell ref="G80:H80"/>
    <mergeCell ref="I80:J80"/>
    <mergeCell ref="K80:L80"/>
    <mergeCell ref="M80:N80"/>
    <mergeCell ref="M82:N82"/>
  </mergeCells>
  <conditionalFormatting sqref="I65:J65">
    <cfRule type="expression" dxfId="11" priority="9">
      <formula>AND(F62="yes",ISNUMBER(I65),I65&gt;N62)=TRUE</formula>
    </cfRule>
    <cfRule type="expression" dxfId="10" priority="12">
      <formula>(F62="yes")=TRUE</formula>
    </cfRule>
  </conditionalFormatting>
  <conditionalFormatting sqref="M84:N84">
    <cfRule type="expression" dxfId="9" priority="11">
      <formula>(E55=0)=TRUE</formula>
    </cfRule>
  </conditionalFormatting>
  <conditionalFormatting sqref="B89:S90">
    <cfRule type="expression" dxfId="8" priority="10">
      <formula>(N87&gt;0)=TRUE</formula>
    </cfRule>
  </conditionalFormatting>
  <conditionalFormatting sqref="B83:B84">
    <cfRule type="containsText" dxfId="7" priority="8" operator="containsText" text="Speedtype">
      <formula>NOT(ISERROR(SEARCH("Speedtype",B83)))</formula>
    </cfRule>
  </conditionalFormatting>
  <conditionalFormatting sqref="F47:I47 K47:N47 P47:S47">
    <cfRule type="containsText" dxfId="6" priority="5" operator="containsText" text="optional">
      <formula>NOT(ISERROR(SEARCH("optional",F47)))</formula>
    </cfRule>
    <cfRule type="containsText" dxfId="5" priority="6" operator="containsText" text="choose">
      <formula>NOT(ISERROR(SEARCH("choose",F47)))</formula>
    </cfRule>
    <cfRule type="containsText" dxfId="4" priority="7" operator="containsText" text="required">
      <formula>NOT(ISERROR(SEARCH("required",F47)))</formula>
    </cfRule>
  </conditionalFormatting>
  <conditionalFormatting sqref="C2 C51 C68">
    <cfRule type="containsText" dxfId="3" priority="4" operator="containsText" text="Complete">
      <formula>NOT(ISERROR(SEARCH("Complete",C2)))</formula>
    </cfRule>
  </conditionalFormatting>
  <conditionalFormatting sqref="Q2:S2 Q51:S51">
    <cfRule type="containsText" dxfId="2" priority="3" operator="containsText" text="Complete">
      <formula>NOT(ISERROR(SEARCH("Complete",Q2)))</formula>
    </cfRule>
  </conditionalFormatting>
  <conditionalFormatting sqref="H28:I28 M38:N38 R38:S38">
    <cfRule type="expression" dxfId="1" priority="1">
      <formula>(I25="optional")</formula>
    </cfRule>
    <cfRule type="expression" dxfId="0" priority="2">
      <formula>(I25="required")</formula>
    </cfRule>
  </conditionalFormatting>
  <hyperlinks>
    <hyperlink ref="S65" location="ExtGain" display="ExtGain" xr:uid="{00000000-0004-0000-0C00-000000000000}"/>
    <hyperlink ref="B48" location="Step6" display="Step6" xr:uid="{00000000-0004-0000-0C00-000001000000}"/>
  </hyperlinks>
  <pageMargins left="0.7" right="0.7" top="0.75" bottom="0.75" header="0.3" footer="0.3"/>
  <pageSetup scale="65" orientation="portrait" horizontalDpi="1200" verticalDpi="120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5:R31"/>
  <sheetViews>
    <sheetView zoomScale="130" zoomScaleNormal="130" workbookViewId="0">
      <selection activeCell="P21" sqref="P21"/>
    </sheetView>
  </sheetViews>
  <sheetFormatPr defaultColWidth="9.140625" defaultRowHeight="12.75" x14ac:dyDescent="0.2"/>
  <cols>
    <col min="1" max="1" width="9.140625" style="805"/>
    <col min="2" max="2" width="24.42578125" style="805" customWidth="1"/>
    <col min="3" max="4" width="9.140625" style="805"/>
    <col min="5" max="5" width="29.28515625" style="805" customWidth="1"/>
    <col min="6" max="18" width="9.140625" style="806"/>
    <col min="19" max="16384" width="9.140625" style="805"/>
  </cols>
  <sheetData>
    <row r="5" spans="2:18" x14ac:dyDescent="0.2">
      <c r="B5" s="802" t="s">
        <v>238</v>
      </c>
      <c r="C5" s="803" t="str">
        <f>"FY"&amp;RIGHT($C$6,2)*1+1</f>
        <v>FY24</v>
      </c>
    </row>
    <row r="6" spans="2:18" x14ac:dyDescent="0.2">
      <c r="B6" s="807" t="s">
        <v>24</v>
      </c>
      <c r="C6" s="804" t="s">
        <v>36</v>
      </c>
    </row>
    <row r="7" spans="2:18" x14ac:dyDescent="0.2">
      <c r="B7" s="807" t="s">
        <v>26</v>
      </c>
      <c r="C7" s="808" t="str">
        <f>"FY"&amp;RIGHT($C$6,2)*1-1</f>
        <v>FY22</v>
      </c>
      <c r="F7" s="809" t="s">
        <v>27</v>
      </c>
      <c r="G7" s="809" t="s">
        <v>28</v>
      </c>
      <c r="H7" s="809" t="s">
        <v>29</v>
      </c>
      <c r="I7" s="809" t="s">
        <v>30</v>
      </c>
      <c r="J7" s="809" t="s">
        <v>31</v>
      </c>
      <c r="K7" s="809" t="s">
        <v>25</v>
      </c>
      <c r="L7" s="809" t="s">
        <v>32</v>
      </c>
      <c r="M7" s="809" t="s">
        <v>33</v>
      </c>
      <c r="N7" s="809" t="s">
        <v>34</v>
      </c>
      <c r="O7" s="809" t="s">
        <v>35</v>
      </c>
      <c r="P7" s="809" t="s">
        <v>36</v>
      </c>
      <c r="Q7" s="809" t="s">
        <v>37</v>
      </c>
      <c r="R7" s="809" t="s">
        <v>38</v>
      </c>
    </row>
    <row r="8" spans="2:18" x14ac:dyDescent="0.2">
      <c r="B8" s="807" t="s">
        <v>39</v>
      </c>
      <c r="C8" s="808" t="str">
        <f>"FY"&amp;RIGHT($C$6,2)*1-2</f>
        <v>FY21</v>
      </c>
      <c r="E8" s="810" t="s">
        <v>18</v>
      </c>
    </row>
    <row r="9" spans="2:18" x14ac:dyDescent="0.2">
      <c r="B9" s="807" t="s">
        <v>40</v>
      </c>
      <c r="C9" s="808" t="str">
        <f>"FY"&amp;RIGHT($C$6,2)*1-3</f>
        <v>FY20</v>
      </c>
      <c r="E9" s="805" t="s">
        <v>19</v>
      </c>
      <c r="F9" s="821">
        <v>5.1499999999999997E-2</v>
      </c>
      <c r="G9" s="821">
        <v>5.5399999999999998E-2</v>
      </c>
      <c r="H9" s="821">
        <v>6.0100000000000001E-2</v>
      </c>
      <c r="I9" s="821">
        <v>5.7500000000000002E-2</v>
      </c>
      <c r="J9" s="821">
        <v>6.0400000000000002E-2</v>
      </c>
      <c r="K9" s="821">
        <v>6.2899999999999998E-2</v>
      </c>
      <c r="L9" s="973">
        <v>8.5000000000000006E-2</v>
      </c>
      <c r="M9" s="973">
        <v>8.5000000000000006E-2</v>
      </c>
      <c r="N9" s="823">
        <v>8.7499999999999994E-2</v>
      </c>
      <c r="O9" s="823">
        <f t="shared" ref="O9:R9" si="0">N9</f>
        <v>8.7499999999999994E-2</v>
      </c>
      <c r="P9" s="823">
        <v>0</v>
      </c>
      <c r="Q9" s="823">
        <f t="shared" si="0"/>
        <v>0</v>
      </c>
      <c r="R9" s="823">
        <f t="shared" si="0"/>
        <v>0</v>
      </c>
    </row>
    <row r="10" spans="2:18" x14ac:dyDescent="0.2">
      <c r="B10" s="811" t="s">
        <v>41</v>
      </c>
      <c r="C10" s="812" t="str">
        <f>"FY"&amp;RIGHT($C$6,2)*1-4</f>
        <v>FY19</v>
      </c>
      <c r="E10" s="805" t="s">
        <v>20</v>
      </c>
      <c r="F10" s="821">
        <v>3.8999999999999998E-3</v>
      </c>
      <c r="G10" s="821">
        <v>5.4999999999999997E-3</v>
      </c>
      <c r="H10" s="821">
        <v>5.7000000000000002E-3</v>
      </c>
      <c r="I10" s="821">
        <v>6.8999999999999999E-3</v>
      </c>
      <c r="J10" s="821">
        <v>5.0000000000000001E-3</v>
      </c>
      <c r="K10" s="821">
        <v>5.1000000000000004E-3</v>
      </c>
      <c r="L10" s="973">
        <v>0</v>
      </c>
      <c r="M10" s="973">
        <f>L10</f>
        <v>0</v>
      </c>
      <c r="N10" s="823">
        <v>0</v>
      </c>
      <c r="O10" s="823">
        <v>0</v>
      </c>
      <c r="P10" s="823">
        <v>0</v>
      </c>
      <c r="Q10" s="823">
        <v>0</v>
      </c>
      <c r="R10" s="823">
        <v>0</v>
      </c>
    </row>
    <row r="11" spans="2:18" x14ac:dyDescent="0.2">
      <c r="F11" s="821"/>
      <c r="G11" s="821"/>
      <c r="H11" s="821"/>
      <c r="I11" s="821"/>
      <c r="J11" s="821"/>
      <c r="K11" s="821"/>
      <c r="L11" s="821"/>
      <c r="M11" s="821"/>
      <c r="N11" s="821"/>
      <c r="O11" s="821"/>
      <c r="P11" s="821"/>
      <c r="Q11" s="821"/>
      <c r="R11" s="821"/>
    </row>
    <row r="12" spans="2:18" x14ac:dyDescent="0.2">
      <c r="E12" s="810" t="s">
        <v>21</v>
      </c>
      <c r="F12" s="821"/>
      <c r="G12" s="821"/>
      <c r="H12" s="821"/>
      <c r="I12" s="821"/>
      <c r="J12" s="821"/>
      <c r="K12" s="821"/>
      <c r="L12" s="821"/>
      <c r="M12" s="821"/>
      <c r="N12" s="821"/>
      <c r="O12" s="821"/>
      <c r="P12" s="821"/>
      <c r="Q12" s="821"/>
      <c r="R12" s="821"/>
    </row>
    <row r="13" spans="2:18" x14ac:dyDescent="0.2">
      <c r="E13" s="805" t="s">
        <v>1</v>
      </c>
      <c r="F13" s="822">
        <v>0.27500000000000002</v>
      </c>
      <c r="G13" s="822">
        <v>0.28000000000000003</v>
      </c>
      <c r="H13" s="822">
        <v>0.28999999999999998</v>
      </c>
      <c r="I13" s="822">
        <v>0.3</v>
      </c>
      <c r="J13" s="822">
        <v>0.30599999999999999</v>
      </c>
      <c r="K13" s="822">
        <v>0.30299999999999999</v>
      </c>
      <c r="L13" s="974">
        <v>0.29899999999999999</v>
      </c>
      <c r="M13" s="974">
        <v>0.29199999999999998</v>
      </c>
      <c r="N13" s="823">
        <v>0.32500000000000001</v>
      </c>
      <c r="O13" s="823">
        <v>0.307</v>
      </c>
      <c r="P13" s="823">
        <v>0.34399999999999997</v>
      </c>
      <c r="Q13" s="823">
        <f t="shared" ref="Q13:R20" si="1">P13</f>
        <v>0.34399999999999997</v>
      </c>
      <c r="R13" s="823">
        <f t="shared" si="1"/>
        <v>0.34399999999999997</v>
      </c>
    </row>
    <row r="14" spans="2:18" x14ac:dyDescent="0.2">
      <c r="E14" s="805" t="s">
        <v>2</v>
      </c>
      <c r="F14" s="822">
        <v>0.309</v>
      </c>
      <c r="G14" s="822">
        <v>0.32200000000000001</v>
      </c>
      <c r="H14" s="822">
        <v>0.35799999999999998</v>
      </c>
      <c r="I14" s="822">
        <v>0.373</v>
      </c>
      <c r="J14" s="822">
        <v>0.377</v>
      </c>
      <c r="K14" s="822">
        <v>0.376</v>
      </c>
      <c r="L14" s="974">
        <v>0.36599999999999999</v>
      </c>
      <c r="M14" s="974">
        <v>0.29199999999999998</v>
      </c>
      <c r="N14" s="823">
        <v>0.32500000000000001</v>
      </c>
      <c r="O14" s="823">
        <v>0.307</v>
      </c>
      <c r="P14" s="823">
        <v>0.34399999999999997</v>
      </c>
      <c r="Q14" s="823">
        <f t="shared" si="1"/>
        <v>0.34399999999999997</v>
      </c>
      <c r="R14" s="823">
        <f t="shared" si="1"/>
        <v>0.34399999999999997</v>
      </c>
    </row>
    <row r="15" spans="2:18" x14ac:dyDescent="0.2">
      <c r="E15" s="805" t="s">
        <v>22</v>
      </c>
      <c r="F15" s="822">
        <v>0.309</v>
      </c>
      <c r="G15" s="822">
        <v>0.32200000000000001</v>
      </c>
      <c r="H15" s="822">
        <v>0.35799999999999998</v>
      </c>
      <c r="I15" s="822">
        <v>0.373</v>
      </c>
      <c r="J15" s="822">
        <v>0.377</v>
      </c>
      <c r="K15" s="822">
        <v>0.376</v>
      </c>
      <c r="L15" s="974">
        <v>0.36599999999999999</v>
      </c>
      <c r="M15" s="974">
        <v>0.36599999999999999</v>
      </c>
      <c r="N15" s="823">
        <v>0.38</v>
      </c>
      <c r="O15" s="823">
        <v>0.38500000000000001</v>
      </c>
      <c r="P15" s="823">
        <v>0.41399999999999998</v>
      </c>
      <c r="Q15" s="823">
        <f t="shared" si="1"/>
        <v>0.41399999999999998</v>
      </c>
      <c r="R15" s="823">
        <f t="shared" si="1"/>
        <v>0.41399999999999998</v>
      </c>
    </row>
    <row r="16" spans="2:18" x14ac:dyDescent="0.2">
      <c r="B16" s="813" t="s">
        <v>8</v>
      </c>
      <c r="E16" s="805" t="s">
        <v>4</v>
      </c>
      <c r="F16" s="822">
        <v>0.309</v>
      </c>
      <c r="G16" s="822">
        <v>0.32200000000000001</v>
      </c>
      <c r="H16" s="822">
        <v>0.35799999999999998</v>
      </c>
      <c r="I16" s="822">
        <v>0.373</v>
      </c>
      <c r="J16" s="822">
        <v>0.377</v>
      </c>
      <c r="K16" s="822">
        <v>0.376</v>
      </c>
      <c r="L16" s="974">
        <v>0.36599999999999999</v>
      </c>
      <c r="M16" s="974">
        <v>0.45</v>
      </c>
      <c r="N16" s="823">
        <v>0.46700000000000003</v>
      </c>
      <c r="O16" s="823">
        <v>0.46100000000000002</v>
      </c>
      <c r="P16" s="823">
        <v>0.50900000000000001</v>
      </c>
      <c r="Q16" s="823">
        <f t="shared" si="1"/>
        <v>0.50900000000000001</v>
      </c>
      <c r="R16" s="823">
        <f t="shared" si="1"/>
        <v>0.50900000000000001</v>
      </c>
    </row>
    <row r="17" spans="2:18" x14ac:dyDescent="0.2">
      <c r="B17" s="814" t="s">
        <v>42</v>
      </c>
      <c r="E17" s="805" t="s">
        <v>23</v>
      </c>
      <c r="F17" s="822">
        <v>0.106</v>
      </c>
      <c r="G17" s="822">
        <v>0.123</v>
      </c>
      <c r="H17" s="822">
        <v>0.153</v>
      </c>
      <c r="I17" s="822">
        <v>0.16500000000000001</v>
      </c>
      <c r="J17" s="822">
        <v>0.153</v>
      </c>
      <c r="K17" s="822">
        <v>0.14799999999999999</v>
      </c>
      <c r="L17" s="974">
        <v>0.158</v>
      </c>
      <c r="M17" s="974">
        <v>0.16800000000000001</v>
      </c>
      <c r="N17" s="823">
        <v>0.17100000000000001</v>
      </c>
      <c r="O17" s="823">
        <v>0.20699999999999999</v>
      </c>
      <c r="P17" s="823">
        <v>0.224</v>
      </c>
      <c r="Q17" s="823">
        <f t="shared" si="1"/>
        <v>0.224</v>
      </c>
      <c r="R17" s="823">
        <f t="shared" si="1"/>
        <v>0.224</v>
      </c>
    </row>
    <row r="18" spans="2:18" x14ac:dyDescent="0.2">
      <c r="B18" s="814" t="s">
        <v>43</v>
      </c>
      <c r="E18" s="805" t="s">
        <v>6</v>
      </c>
      <c r="F18" s="822">
        <v>0.106</v>
      </c>
      <c r="G18" s="822">
        <v>0.123</v>
      </c>
      <c r="H18" s="822">
        <v>0.153</v>
      </c>
      <c r="I18" s="822">
        <v>0.16500000000000001</v>
      </c>
      <c r="J18" s="822">
        <v>0.153</v>
      </c>
      <c r="K18" s="822">
        <v>0.14799999999999999</v>
      </c>
      <c r="L18" s="974">
        <v>0.158</v>
      </c>
      <c r="M18" s="974">
        <v>0.224</v>
      </c>
      <c r="N18" s="823">
        <v>0.22700000000000001</v>
      </c>
      <c r="O18" s="823">
        <v>0.219</v>
      </c>
      <c r="P18" s="823">
        <v>0.214</v>
      </c>
      <c r="Q18" s="823">
        <f t="shared" si="1"/>
        <v>0.214</v>
      </c>
      <c r="R18" s="823">
        <f t="shared" si="1"/>
        <v>0.214</v>
      </c>
    </row>
    <row r="19" spans="2:18" x14ac:dyDescent="0.2">
      <c r="B19" s="814" t="s">
        <v>44</v>
      </c>
      <c r="E19" s="805" t="s">
        <v>7</v>
      </c>
      <c r="F19" s="822">
        <v>7.9000000000000001E-2</v>
      </c>
      <c r="G19" s="822">
        <v>8.3000000000000004E-2</v>
      </c>
      <c r="H19" s="822">
        <v>0.123</v>
      </c>
      <c r="I19" s="822">
        <v>0.13200000000000001</v>
      </c>
      <c r="J19" s="822">
        <v>0.13700000000000001</v>
      </c>
      <c r="K19" s="822">
        <v>0.13600000000000001</v>
      </c>
      <c r="L19" s="974">
        <v>0.12</v>
      </c>
      <c r="M19" s="974">
        <v>3.0000000000000001E-3</v>
      </c>
      <c r="N19" s="823">
        <v>3.0000000000000001E-3</v>
      </c>
      <c r="O19" s="823">
        <v>2E-3</v>
      </c>
      <c r="P19" s="823">
        <v>3.0000000000000001E-3</v>
      </c>
      <c r="Q19" s="823">
        <f t="shared" si="1"/>
        <v>3.0000000000000001E-3</v>
      </c>
      <c r="R19" s="823">
        <f t="shared" si="1"/>
        <v>3.0000000000000001E-3</v>
      </c>
    </row>
    <row r="20" spans="2:18" x14ac:dyDescent="0.2">
      <c r="B20" s="815" t="s">
        <v>45</v>
      </c>
      <c r="E20" s="805" t="s">
        <v>8</v>
      </c>
      <c r="F20" s="822">
        <v>0.01</v>
      </c>
      <c r="G20" s="822">
        <v>1.2E-2</v>
      </c>
      <c r="H20" s="822">
        <v>1.0999999999999999E-2</v>
      </c>
      <c r="I20" s="822">
        <v>1.0999999999999999E-2</v>
      </c>
      <c r="J20" s="822">
        <v>1.2E-2</v>
      </c>
      <c r="K20" s="822">
        <v>0.01</v>
      </c>
      <c r="L20" s="974">
        <v>8.0000000000000002E-3</v>
      </c>
      <c r="M20" s="974">
        <v>3.0000000000000001E-3</v>
      </c>
      <c r="N20" s="823">
        <v>3.0000000000000001E-3</v>
      </c>
      <c r="O20" s="823">
        <v>2E-3</v>
      </c>
      <c r="P20" s="823">
        <v>3.0000000000000001E-3</v>
      </c>
      <c r="Q20" s="823">
        <f t="shared" si="1"/>
        <v>3.0000000000000001E-3</v>
      </c>
      <c r="R20" s="823">
        <f t="shared" si="1"/>
        <v>3.0000000000000001E-3</v>
      </c>
    </row>
    <row r="22" spans="2:18" x14ac:dyDescent="0.2">
      <c r="B22" s="816" t="s">
        <v>122</v>
      </c>
    </row>
    <row r="23" spans="2:18" x14ac:dyDescent="0.2">
      <c r="B23" s="817" t="s">
        <v>123</v>
      </c>
    </row>
    <row r="24" spans="2:18" x14ac:dyDescent="0.2">
      <c r="C24" s="818"/>
    </row>
    <row r="25" spans="2:18" x14ac:dyDescent="0.2">
      <c r="B25" s="819" t="s">
        <v>171</v>
      </c>
      <c r="C25" s="818"/>
    </row>
    <row r="26" spans="2:18" x14ac:dyDescent="0.2">
      <c r="B26" s="820" t="s">
        <v>172</v>
      </c>
      <c r="C26" s="818"/>
    </row>
    <row r="27" spans="2:18" x14ac:dyDescent="0.2">
      <c r="C27" s="818"/>
    </row>
    <row r="28" spans="2:18" x14ac:dyDescent="0.2">
      <c r="C28" s="818"/>
    </row>
    <row r="29" spans="2:18" x14ac:dyDescent="0.2">
      <c r="C29" s="818"/>
    </row>
    <row r="30" spans="2:18" x14ac:dyDescent="0.2">
      <c r="C30" s="818"/>
    </row>
    <row r="31" spans="2:18" x14ac:dyDescent="0.2">
      <c r="C31" s="818"/>
    </row>
  </sheetData>
  <sheetProtection algorithmName="SHA-512" hashValue="jqp5jb+6j4pLFNkcEinN8l3/llEVh7FaDNlZ5KBgXth9nA/CuTHMKzd6YmL2ZUPD9EpfpNiRMPOYRjmH7MYXIg==" saltValue="nupNAdFwZIrEtFmIkVMCW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39997558519241921"/>
    <pageSetUpPr fitToPage="1"/>
  </sheetPr>
  <dimension ref="B1:X46"/>
  <sheetViews>
    <sheetView showGridLines="0" topLeftCell="A16" zoomScaleNormal="100" workbookViewId="0">
      <selection activeCell="B37" sqref="B37:O37"/>
    </sheetView>
  </sheetViews>
  <sheetFormatPr defaultColWidth="9.140625" defaultRowHeight="12.75" x14ac:dyDescent="0.2"/>
  <cols>
    <col min="1" max="1" width="0.7109375" style="643" customWidth="1"/>
    <col min="2" max="3" width="7.7109375" style="643" customWidth="1"/>
    <col min="4" max="4" width="8.5703125" style="643" customWidth="1"/>
    <col min="5" max="15" width="7.7109375" style="643" customWidth="1"/>
    <col min="16" max="16" width="0.7109375" style="643" customWidth="1"/>
    <col min="17" max="16384" width="9.140625" style="643"/>
  </cols>
  <sheetData>
    <row r="1" spans="2:24" s="763" customFormat="1" ht="35.25" customHeight="1" x14ac:dyDescent="0.2">
      <c r="B1" s="1057" t="str">
        <f>"UCCS "&amp;Control!C6&amp;" Rate-Based Service Activity - Rate Development Certification"</f>
        <v>UCCS FY23 Rate-Based Service Activity - Rate Development Certification</v>
      </c>
      <c r="C1" s="1057"/>
      <c r="D1" s="1057"/>
      <c r="E1" s="1057"/>
      <c r="F1" s="1057"/>
      <c r="G1" s="1057"/>
      <c r="H1" s="1057"/>
      <c r="I1" s="1057"/>
      <c r="J1" s="1057"/>
      <c r="K1" s="1057"/>
      <c r="L1" s="1057"/>
      <c r="M1" s="1057"/>
      <c r="N1" s="1057"/>
      <c r="O1" s="1057"/>
    </row>
    <row r="2" spans="2:24" ht="6.75" customHeight="1" x14ac:dyDescent="0.3">
      <c r="B2" s="764"/>
      <c r="E2" s="765"/>
      <c r="F2" s="765"/>
      <c r="G2" s="765"/>
      <c r="H2" s="765"/>
      <c r="L2" s="766"/>
      <c r="M2" s="766"/>
      <c r="N2" s="766"/>
      <c r="O2" s="766"/>
    </row>
    <row r="3" spans="2:24" x14ac:dyDescent="0.2">
      <c r="B3" s="767" t="s">
        <v>218</v>
      </c>
      <c r="E3" s="768"/>
      <c r="F3" s="769"/>
      <c r="G3" s="769"/>
      <c r="H3" s="769"/>
      <c r="I3" s="769"/>
      <c r="J3" s="770"/>
    </row>
    <row r="5" spans="2:24" ht="15.75" x14ac:dyDescent="0.2">
      <c r="B5" s="1058" t="s">
        <v>219</v>
      </c>
      <c r="C5" s="1058"/>
      <c r="D5" s="1058"/>
      <c r="E5" s="1058"/>
      <c r="F5" s="771"/>
      <c r="G5" s="771"/>
      <c r="H5" s="771"/>
      <c r="I5" s="772"/>
      <c r="J5" s="1058" t="s">
        <v>220</v>
      </c>
      <c r="K5" s="1058"/>
      <c r="L5" s="1058"/>
      <c r="M5" s="1058"/>
      <c r="N5" s="1058"/>
      <c r="O5" s="1058"/>
      <c r="R5" s="773"/>
      <c r="S5" s="764"/>
      <c r="T5" s="764"/>
      <c r="U5" s="764"/>
      <c r="V5" s="764"/>
      <c r="W5" s="764"/>
      <c r="X5" s="764"/>
    </row>
    <row r="6" spans="2:24" ht="4.5" customHeight="1" x14ac:dyDescent="0.2">
      <c r="B6" s="774"/>
      <c r="C6" s="774"/>
      <c r="D6" s="774"/>
      <c r="E6" s="774"/>
      <c r="F6" s="774"/>
      <c r="G6" s="774"/>
      <c r="H6" s="774"/>
      <c r="I6" s="772"/>
      <c r="J6" s="774"/>
      <c r="K6" s="774"/>
      <c r="L6" s="774"/>
      <c r="M6" s="774"/>
      <c r="N6" s="774"/>
      <c r="O6" s="774"/>
      <c r="R6" s="773"/>
      <c r="S6" s="764"/>
      <c r="T6" s="764"/>
      <c r="U6" s="764"/>
      <c r="V6" s="764"/>
      <c r="W6" s="764"/>
      <c r="X6" s="764"/>
    </row>
    <row r="7" spans="2:24" ht="13.5" customHeight="1" x14ac:dyDescent="0.2">
      <c r="B7" s="775" t="s">
        <v>221</v>
      </c>
      <c r="C7" s="776"/>
      <c r="D7" s="776"/>
      <c r="E7" s="1059"/>
      <c r="F7" s="1060"/>
      <c r="G7" s="1060"/>
      <c r="H7" s="1061"/>
      <c r="I7" s="772"/>
      <c r="J7" s="775" t="s">
        <v>162</v>
      </c>
      <c r="K7" s="772"/>
      <c r="L7" s="1062"/>
      <c r="M7" s="1063"/>
      <c r="N7" s="1063"/>
      <c r="O7" s="1064"/>
    </row>
    <row r="8" spans="2:24" ht="13.5" customHeight="1" x14ac:dyDescent="0.2">
      <c r="B8" s="775" t="s">
        <v>222</v>
      </c>
      <c r="C8" s="772"/>
      <c r="D8" s="772"/>
      <c r="E8" s="975"/>
      <c r="F8" s="777"/>
      <c r="G8" s="777"/>
      <c r="H8" s="777"/>
      <c r="I8" s="772"/>
      <c r="J8" s="775" t="s">
        <v>223</v>
      </c>
      <c r="K8" s="772"/>
      <c r="L8" s="1054"/>
      <c r="M8" s="1055"/>
      <c r="N8" s="1055"/>
      <c r="O8" s="1056"/>
    </row>
    <row r="9" spans="2:24" ht="13.5" customHeight="1" x14ac:dyDescent="0.2">
      <c r="B9" s="775" t="s">
        <v>224</v>
      </c>
      <c r="C9" s="772"/>
      <c r="D9" s="772"/>
      <c r="E9" s="976"/>
      <c r="F9" s="777"/>
      <c r="G9" s="777"/>
      <c r="H9" s="777"/>
      <c r="I9" s="772"/>
      <c r="J9" s="775" t="s">
        <v>225</v>
      </c>
      <c r="K9" s="772"/>
      <c r="L9" s="1065"/>
      <c r="M9" s="1066"/>
      <c r="N9" s="1066"/>
      <c r="O9" s="1056"/>
    </row>
    <row r="10" spans="2:24" s="783" customFormat="1" ht="4.5" customHeight="1" x14ac:dyDescent="0.2">
      <c r="B10" s="778"/>
      <c r="C10" s="779"/>
      <c r="D10" s="779"/>
      <c r="E10" s="780"/>
      <c r="F10" s="780"/>
      <c r="G10" s="780"/>
      <c r="H10" s="780"/>
      <c r="I10" s="779"/>
      <c r="J10" s="778"/>
      <c r="K10" s="779"/>
      <c r="L10" s="781"/>
      <c r="M10" s="781"/>
      <c r="N10" s="781"/>
      <c r="O10" s="782"/>
    </row>
    <row r="11" spans="2:24" ht="15.75" x14ac:dyDescent="0.2">
      <c r="I11" s="772"/>
      <c r="J11" s="1058" t="s">
        <v>226</v>
      </c>
      <c r="K11" s="1058"/>
      <c r="L11" s="1058"/>
      <c r="M11" s="1058"/>
      <c r="N11" s="1058"/>
      <c r="O11" s="1058"/>
    </row>
    <row r="12" spans="2:24" ht="4.5" customHeight="1" x14ac:dyDescent="0.2">
      <c r="B12" s="775"/>
      <c r="C12" s="772"/>
      <c r="D12" s="772"/>
      <c r="E12" s="780"/>
      <c r="F12" s="780"/>
      <c r="G12" s="780"/>
      <c r="H12" s="780"/>
      <c r="I12" s="772"/>
      <c r="J12" s="774"/>
      <c r="K12" s="774"/>
      <c r="L12" s="774"/>
      <c r="M12" s="774"/>
      <c r="N12" s="774"/>
      <c r="O12" s="774"/>
    </row>
    <row r="13" spans="2:24" x14ac:dyDescent="0.2">
      <c r="B13" s="643" t="s">
        <v>92</v>
      </c>
      <c r="E13" s="1067"/>
      <c r="F13" s="1068"/>
      <c r="G13" s="1068"/>
      <c r="H13" s="1069"/>
      <c r="I13" s="772"/>
      <c r="J13" s="775" t="s">
        <v>162</v>
      </c>
      <c r="K13" s="772"/>
      <c r="L13" s="1062"/>
      <c r="M13" s="1063"/>
      <c r="N13" s="1063"/>
      <c r="O13" s="1064"/>
    </row>
    <row r="14" spans="2:24" x14ac:dyDescent="0.2">
      <c r="B14" s="775" t="s">
        <v>227</v>
      </c>
      <c r="C14" s="772"/>
      <c r="D14" s="772"/>
      <c r="E14" s="1070"/>
      <c r="F14" s="1071"/>
      <c r="G14" s="777"/>
      <c r="H14" s="777"/>
      <c r="I14" s="772"/>
      <c r="J14" s="775" t="s">
        <v>223</v>
      </c>
      <c r="K14" s="772"/>
      <c r="L14" s="1054"/>
      <c r="M14" s="1055"/>
      <c r="N14" s="1055"/>
      <c r="O14" s="1056"/>
    </row>
    <row r="15" spans="2:24" x14ac:dyDescent="0.2">
      <c r="B15" s="775" t="s">
        <v>324</v>
      </c>
      <c r="C15" s="772"/>
      <c r="D15" s="772"/>
      <c r="E15" s="1070"/>
      <c r="F15" s="1071"/>
      <c r="G15" s="801"/>
      <c r="H15" s="801"/>
      <c r="J15" s="775" t="s">
        <v>225</v>
      </c>
      <c r="K15" s="772"/>
      <c r="L15" s="1065"/>
      <c r="M15" s="1066"/>
      <c r="N15" s="1066"/>
      <c r="O15" s="1056"/>
    </row>
    <row r="16" spans="2:24" x14ac:dyDescent="0.2">
      <c r="E16" s="638"/>
      <c r="F16" s="638"/>
      <c r="G16" s="638"/>
      <c r="H16" s="638"/>
      <c r="J16" s="772"/>
      <c r="K16" s="772"/>
      <c r="R16" s="784"/>
      <c r="S16" s="784"/>
      <c r="T16" s="784"/>
      <c r="U16" s="784"/>
      <c r="V16" s="784"/>
      <c r="W16" s="784"/>
      <c r="X16" s="784"/>
    </row>
    <row r="17" spans="2:24" ht="15.75" x14ac:dyDescent="0.25">
      <c r="B17" s="785" t="s">
        <v>228</v>
      </c>
      <c r="C17" s="786"/>
      <c r="D17" s="786"/>
      <c r="E17" s="786"/>
      <c r="F17" s="786"/>
      <c r="G17" s="786"/>
      <c r="H17" s="786"/>
      <c r="I17" s="786"/>
      <c r="J17" s="786"/>
      <c r="K17" s="786"/>
      <c r="L17" s="787"/>
      <c r="M17" s="787"/>
      <c r="N17" s="787"/>
      <c r="O17" s="787"/>
      <c r="P17" s="788"/>
      <c r="Q17" s="788"/>
      <c r="R17" s="784"/>
      <c r="S17" s="784"/>
      <c r="T17" s="784"/>
      <c r="U17" s="784"/>
      <c r="V17" s="784"/>
      <c r="W17" s="784"/>
      <c r="X17" s="784"/>
    </row>
    <row r="18" spans="2:24" ht="4.5" customHeight="1" x14ac:dyDescent="0.25">
      <c r="B18" s="789"/>
      <c r="C18" s="638"/>
      <c r="D18" s="638"/>
      <c r="E18" s="638"/>
      <c r="F18" s="638"/>
      <c r="G18" s="638"/>
      <c r="H18" s="638"/>
      <c r="I18" s="638"/>
      <c r="J18" s="638"/>
      <c r="K18" s="638"/>
      <c r="L18" s="790"/>
      <c r="M18" s="790"/>
      <c r="N18" s="790"/>
      <c r="O18" s="790"/>
      <c r="P18" s="788"/>
      <c r="Q18" s="788"/>
      <c r="R18" s="784"/>
      <c r="S18" s="784"/>
      <c r="T18" s="784"/>
      <c r="U18" s="784"/>
      <c r="V18" s="784"/>
      <c r="W18" s="784"/>
      <c r="X18" s="784"/>
    </row>
    <row r="19" spans="2:24" ht="25.5" customHeight="1" x14ac:dyDescent="0.2">
      <c r="B19" s="1072" t="s">
        <v>236</v>
      </c>
      <c r="C19" s="1072"/>
      <c r="D19" s="1072"/>
      <c r="E19" s="1072"/>
      <c r="F19" s="1072"/>
      <c r="G19" s="1072"/>
      <c r="H19" s="1072"/>
      <c r="I19" s="1072"/>
      <c r="J19" s="1072"/>
      <c r="K19" s="1072"/>
      <c r="L19" s="1072"/>
      <c r="M19" s="1072"/>
      <c r="N19" s="1072"/>
      <c r="O19" s="1072"/>
      <c r="P19" s="791"/>
      <c r="Q19" s="791"/>
      <c r="R19" s="784"/>
      <c r="S19" s="784"/>
      <c r="T19" s="784"/>
      <c r="U19" s="784"/>
      <c r="V19" s="784"/>
      <c r="W19" s="784"/>
      <c r="X19" s="784"/>
    </row>
    <row r="20" spans="2:24" ht="51" customHeight="1" x14ac:dyDescent="0.2">
      <c r="B20" s="1062"/>
      <c r="C20" s="1063"/>
      <c r="D20" s="1063"/>
      <c r="E20" s="1063"/>
      <c r="F20" s="1063"/>
      <c r="G20" s="1063"/>
      <c r="H20" s="1063"/>
      <c r="I20" s="1063"/>
      <c r="J20" s="1063"/>
      <c r="K20" s="1063"/>
      <c r="L20" s="1063"/>
      <c r="M20" s="1063"/>
      <c r="N20" s="1063"/>
      <c r="O20" s="1064"/>
      <c r="P20" s="784"/>
      <c r="Q20" s="784"/>
      <c r="R20" s="784"/>
      <c r="S20" s="784"/>
      <c r="T20" s="784"/>
      <c r="U20" s="784"/>
      <c r="V20" s="784"/>
      <c r="W20" s="784"/>
      <c r="X20" s="784"/>
    </row>
    <row r="22" spans="2:24" ht="15.75" x14ac:dyDescent="0.25">
      <c r="B22" s="785" t="s">
        <v>229</v>
      </c>
      <c r="C22" s="786"/>
      <c r="D22" s="786"/>
      <c r="E22" s="786"/>
      <c r="F22" s="786"/>
      <c r="G22" s="786"/>
      <c r="H22" s="786"/>
      <c r="I22" s="786"/>
      <c r="J22" s="786"/>
      <c r="K22" s="786"/>
      <c r="L22" s="787"/>
      <c r="M22" s="787"/>
      <c r="N22" s="787"/>
      <c r="O22" s="787"/>
      <c r="P22" s="788"/>
      <c r="Q22" s="788"/>
      <c r="R22" s="784"/>
      <c r="S22" s="784"/>
      <c r="T22" s="784"/>
      <c r="U22" s="784"/>
      <c r="V22" s="784"/>
      <c r="W22" s="784"/>
      <c r="X22" s="784"/>
    </row>
    <row r="23" spans="2:24" ht="4.5" customHeight="1" x14ac:dyDescent="0.25">
      <c r="B23" s="789"/>
      <c r="C23" s="638"/>
      <c r="D23" s="638"/>
      <c r="E23" s="638"/>
      <c r="F23" s="638"/>
      <c r="G23" s="638"/>
      <c r="H23" s="638"/>
      <c r="I23" s="638"/>
      <c r="J23" s="638"/>
      <c r="K23" s="638"/>
      <c r="L23" s="790"/>
      <c r="M23" s="790"/>
      <c r="N23" s="790"/>
      <c r="O23" s="790"/>
      <c r="P23" s="788"/>
      <c r="Q23" s="788"/>
      <c r="R23" s="784"/>
      <c r="S23" s="784"/>
      <c r="T23" s="784"/>
      <c r="U23" s="784"/>
      <c r="V23" s="784"/>
      <c r="W23" s="784"/>
      <c r="X23" s="784"/>
    </row>
    <row r="24" spans="2:24" ht="40.5" customHeight="1" x14ac:dyDescent="0.2">
      <c r="B24" s="1073" t="s">
        <v>230</v>
      </c>
      <c r="C24" s="1073"/>
      <c r="D24" s="1073"/>
      <c r="E24" s="1073"/>
      <c r="F24" s="1073"/>
      <c r="G24" s="1073"/>
      <c r="H24" s="1073"/>
      <c r="I24" s="1073"/>
      <c r="J24" s="1073"/>
      <c r="K24" s="1073"/>
      <c r="L24" s="1073"/>
      <c r="M24" s="1073"/>
      <c r="N24" s="1073"/>
      <c r="O24" s="1073"/>
    </row>
    <row r="25" spans="2:24" x14ac:dyDescent="0.2">
      <c r="B25" s="792"/>
      <c r="C25" s="792"/>
      <c r="D25" s="792"/>
      <c r="E25" s="792"/>
      <c r="F25" s="792"/>
      <c r="G25" s="792"/>
      <c r="H25" s="792"/>
      <c r="I25" s="792"/>
      <c r="J25" s="792"/>
      <c r="K25" s="792"/>
      <c r="L25" s="792"/>
      <c r="M25" s="792"/>
      <c r="N25" s="792"/>
      <c r="O25" s="792"/>
    </row>
    <row r="26" spans="2:24" x14ac:dyDescent="0.2">
      <c r="B26" s="793" t="s">
        <v>231</v>
      </c>
      <c r="C26" s="792"/>
      <c r="D26" s="792"/>
      <c r="E26" s="792"/>
      <c r="F26" s="792"/>
      <c r="G26" s="792"/>
      <c r="H26" s="792"/>
      <c r="I26" s="792"/>
      <c r="J26" s="792"/>
      <c r="K26" s="792"/>
      <c r="L26" s="792"/>
      <c r="M26" s="792"/>
      <c r="N26" s="792"/>
      <c r="O26" s="792"/>
    </row>
    <row r="27" spans="2:24" ht="4.5" customHeight="1" x14ac:dyDescent="0.2">
      <c r="B27" s="792"/>
      <c r="C27" s="792"/>
      <c r="D27" s="792"/>
      <c r="E27" s="792"/>
      <c r="F27" s="792"/>
      <c r="G27" s="792"/>
      <c r="H27" s="792"/>
      <c r="I27" s="792"/>
      <c r="J27" s="792"/>
      <c r="K27" s="792"/>
      <c r="L27" s="792"/>
      <c r="M27" s="792"/>
      <c r="N27" s="792"/>
      <c r="O27" s="792"/>
    </row>
    <row r="28" spans="2:24" ht="28.5" customHeight="1" x14ac:dyDescent="0.2">
      <c r="B28" s="1074"/>
      <c r="C28" s="1075"/>
      <c r="D28" s="1075"/>
      <c r="E28" s="1075"/>
      <c r="F28" s="1076"/>
      <c r="H28" s="1074"/>
      <c r="I28" s="1075"/>
      <c r="J28" s="1075"/>
      <c r="K28" s="1075"/>
      <c r="L28" s="1076"/>
      <c r="N28" s="1074"/>
      <c r="O28" s="1076"/>
    </row>
    <row r="29" spans="2:24" ht="12.75" customHeight="1" x14ac:dyDescent="0.2">
      <c r="B29" s="794" t="s">
        <v>232</v>
      </c>
      <c r="C29" s="794"/>
      <c r="D29" s="794"/>
      <c r="E29" s="794"/>
      <c r="H29" s="795" t="s">
        <v>233</v>
      </c>
      <c r="I29" s="795"/>
      <c r="J29" s="795"/>
      <c r="K29" s="795"/>
      <c r="N29" s="794" t="s">
        <v>234</v>
      </c>
      <c r="O29" s="794"/>
    </row>
    <row r="30" spans="2:24" ht="12.75" customHeight="1" x14ac:dyDescent="0.2">
      <c r="B30" s="796"/>
      <c r="E30" s="638"/>
    </row>
    <row r="31" spans="2:24" ht="14.25" x14ac:dyDescent="0.2">
      <c r="B31" s="793" t="s">
        <v>235</v>
      </c>
      <c r="C31" s="797"/>
      <c r="D31" s="797"/>
      <c r="E31" s="797"/>
      <c r="F31" s="797"/>
      <c r="G31" s="797"/>
      <c r="H31" s="797"/>
      <c r="I31" s="797"/>
      <c r="N31" s="797"/>
      <c r="O31" s="797"/>
      <c r="Q31" s="798"/>
    </row>
    <row r="32" spans="2:24" ht="4.5" customHeight="1" x14ac:dyDescent="0.2">
      <c r="B32" s="796"/>
      <c r="C32" s="25"/>
      <c r="D32" s="25"/>
      <c r="E32" s="25"/>
      <c r="F32" s="25"/>
      <c r="G32" s="25"/>
      <c r="H32" s="25"/>
      <c r="I32" s="25"/>
      <c r="J32" s="25"/>
      <c r="K32" s="25"/>
      <c r="N32" s="25"/>
      <c r="O32" s="25"/>
    </row>
    <row r="33" spans="2:17" ht="28.5" customHeight="1" x14ac:dyDescent="0.2">
      <c r="B33" s="1074"/>
      <c r="C33" s="1075"/>
      <c r="D33" s="1075"/>
      <c r="E33" s="1075"/>
      <c r="F33" s="1076"/>
      <c r="H33" s="1074"/>
      <c r="I33" s="1075"/>
      <c r="J33" s="1075"/>
      <c r="K33" s="1075"/>
      <c r="L33" s="1076"/>
      <c r="N33" s="1074"/>
      <c r="O33" s="1076"/>
    </row>
    <row r="34" spans="2:17" ht="12.75" customHeight="1" x14ac:dyDescent="0.2">
      <c r="B34" s="794" t="s">
        <v>232</v>
      </c>
      <c r="C34" s="794"/>
      <c r="D34" s="794"/>
      <c r="E34" s="794"/>
      <c r="H34" s="795" t="s">
        <v>233</v>
      </c>
      <c r="I34" s="795"/>
      <c r="J34" s="795"/>
      <c r="K34" s="795"/>
      <c r="N34" s="794" t="s">
        <v>234</v>
      </c>
      <c r="O34" s="794"/>
    </row>
    <row r="36" spans="2:17" ht="13.5" thickBot="1" x14ac:dyDescent="0.25"/>
    <row r="37" spans="2:17" ht="59.45" customHeight="1" thickBot="1" x14ac:dyDescent="0.25">
      <c r="B37" s="1081" t="s">
        <v>414</v>
      </c>
      <c r="C37" s="1082"/>
      <c r="D37" s="1082"/>
      <c r="E37" s="1082"/>
      <c r="F37" s="1082"/>
      <c r="G37" s="1082"/>
      <c r="H37" s="1082"/>
      <c r="I37" s="1082"/>
      <c r="J37" s="1082"/>
      <c r="K37" s="1082"/>
      <c r="L37" s="1082"/>
      <c r="M37" s="1082"/>
      <c r="N37" s="1082"/>
      <c r="O37" s="1083"/>
    </row>
    <row r="41" spans="2:17" x14ac:dyDescent="0.2">
      <c r="B41" s="1084"/>
      <c r="C41" s="1084"/>
      <c r="D41" s="1084"/>
      <c r="E41" s="1084"/>
      <c r="F41" s="1084"/>
      <c r="G41" s="1084"/>
      <c r="H41" s="1084"/>
      <c r="I41" s="1084"/>
      <c r="J41" s="1084"/>
      <c r="K41" s="1084"/>
      <c r="L41" s="1084"/>
      <c r="M41" s="1084"/>
      <c r="N41" s="1084"/>
      <c r="O41" s="1084"/>
      <c r="P41" s="799"/>
      <c r="Q41" s="800"/>
    </row>
    <row r="42" spans="2:17" ht="14.25" x14ac:dyDescent="0.2">
      <c r="B42" s="1085"/>
      <c r="C42" s="1085"/>
      <c r="D42" s="1085"/>
      <c r="E42" s="1085"/>
      <c r="F42" s="1085"/>
      <c r="G42" s="1085"/>
      <c r="H42" s="1085"/>
      <c r="I42" s="1085"/>
      <c r="J42" s="1085"/>
      <c r="K42" s="1085"/>
      <c r="L42" s="1085"/>
      <c r="M42" s="1085"/>
      <c r="N42" s="1085"/>
      <c r="O42" s="1085"/>
      <c r="P42" s="799"/>
      <c r="Q42" s="800"/>
    </row>
    <row r="43" spans="2:17" ht="14.25" x14ac:dyDescent="0.2">
      <c r="B43" s="1077"/>
      <c r="C43" s="1077"/>
      <c r="D43" s="1077"/>
      <c r="E43" s="1077"/>
      <c r="F43" s="1077"/>
      <c r="G43" s="1077"/>
      <c r="H43" s="1077"/>
      <c r="I43" s="1077"/>
      <c r="J43" s="1077"/>
      <c r="K43" s="1077"/>
      <c r="L43" s="1077"/>
      <c r="M43" s="1077"/>
      <c r="N43" s="1077"/>
      <c r="O43" s="1077"/>
    </row>
    <row r="44" spans="2:17" ht="14.25" x14ac:dyDescent="0.2">
      <c r="B44" s="1078"/>
      <c r="C44" s="1078"/>
      <c r="D44" s="1078"/>
      <c r="E44" s="1078"/>
      <c r="F44" s="1078"/>
      <c r="G44" s="1078"/>
      <c r="H44" s="1078"/>
      <c r="I44" s="1078"/>
      <c r="J44" s="1078"/>
      <c r="K44" s="1078"/>
      <c r="L44" s="1078"/>
      <c r="M44" s="1078"/>
      <c r="N44" s="1078"/>
      <c r="O44" s="1078"/>
    </row>
    <row r="45" spans="2:17" ht="14.25" x14ac:dyDescent="0.2">
      <c r="B45" s="1079"/>
      <c r="C45" s="1079"/>
      <c r="D45" s="1079"/>
      <c r="E45" s="1079"/>
      <c r="F45" s="1079"/>
      <c r="G45" s="1079"/>
      <c r="H45" s="1079"/>
      <c r="I45" s="1079"/>
      <c r="J45" s="1079"/>
      <c r="K45" s="1079"/>
      <c r="L45" s="1079"/>
      <c r="M45" s="1079"/>
      <c r="N45" s="1079"/>
      <c r="O45" s="1079"/>
    </row>
    <row r="46" spans="2:17" ht="14.25" x14ac:dyDescent="0.2">
      <c r="B46" s="1080"/>
      <c r="C46" s="1080"/>
      <c r="D46" s="1080"/>
      <c r="E46" s="1080"/>
      <c r="F46" s="1080"/>
      <c r="G46" s="1080"/>
      <c r="H46" s="1080"/>
      <c r="I46" s="1080"/>
      <c r="J46" s="1080"/>
      <c r="K46" s="1080"/>
      <c r="L46" s="1080"/>
      <c r="M46" s="1080"/>
      <c r="N46" s="1080"/>
      <c r="O46" s="1080"/>
    </row>
  </sheetData>
  <sheetProtection algorithmName="SHA-512" hashValue="8hxDgoacl10mDIEfDEuq4ApJRgueWE6C6SW2O2ZlGzPmqjw9dWT/JAyQpJezmiXgTufAEIf43LO07LY5yU4U0w==" saltValue="p6AEtKPZtDPU9k1atQUW1A==" spinCount="100000" sheet="1" objects="1" scenarios="1"/>
  <mergeCells count="30">
    <mergeCell ref="B43:O43"/>
    <mergeCell ref="B44:O44"/>
    <mergeCell ref="B45:O45"/>
    <mergeCell ref="B46:O46"/>
    <mergeCell ref="B33:F33"/>
    <mergeCell ref="H33:L33"/>
    <mergeCell ref="N33:O33"/>
    <mergeCell ref="B37:O37"/>
    <mergeCell ref="B41:O41"/>
    <mergeCell ref="B42:O42"/>
    <mergeCell ref="L15:O15"/>
    <mergeCell ref="B19:O19"/>
    <mergeCell ref="B20:O20"/>
    <mergeCell ref="B24:O24"/>
    <mergeCell ref="B28:F28"/>
    <mergeCell ref="H28:L28"/>
    <mergeCell ref="N28:O28"/>
    <mergeCell ref="E15:F15"/>
    <mergeCell ref="L9:O9"/>
    <mergeCell ref="J11:O11"/>
    <mergeCell ref="E13:H13"/>
    <mergeCell ref="L13:O13"/>
    <mergeCell ref="E14:F14"/>
    <mergeCell ref="L14:O14"/>
    <mergeCell ref="L8:O8"/>
    <mergeCell ref="B1:O1"/>
    <mergeCell ref="B5:E5"/>
    <mergeCell ref="J5:O5"/>
    <mergeCell ref="E7:H7"/>
    <mergeCell ref="L7:O7"/>
  </mergeCells>
  <printOptions horizontalCentered="1"/>
  <pageMargins left="0.7" right="0.7" top="0.75" bottom="0.75" header="0.3" footer="0.3"/>
  <pageSetup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6</xdr:col>
                    <xdr:colOff>238125</xdr:colOff>
                    <xdr:row>1</xdr:row>
                    <xdr:rowOff>76200</xdr:rowOff>
                  </from>
                  <to>
                    <xdr:col>9</xdr:col>
                    <xdr:colOff>342900</xdr:colOff>
                    <xdr:row>3</xdr:row>
                    <xdr:rowOff>19050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4</xdr:col>
                    <xdr:colOff>152400</xdr:colOff>
                    <xdr:row>1</xdr:row>
                    <xdr:rowOff>66675</xdr:rowOff>
                  </from>
                  <to>
                    <xdr:col>6</xdr:col>
                    <xdr:colOff>171450</xdr:colOff>
                    <xdr:row>3</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39997558519241921"/>
    <pageSetUpPr fitToPage="1"/>
  </sheetPr>
  <dimension ref="A1:T73"/>
  <sheetViews>
    <sheetView showGridLines="0" topLeftCell="A22" workbookViewId="0">
      <selection activeCell="F48" sqref="F48"/>
    </sheetView>
  </sheetViews>
  <sheetFormatPr defaultColWidth="9.140625" defaultRowHeight="12.75" x14ac:dyDescent="0.2"/>
  <cols>
    <col min="1" max="1" width="0.7109375" style="13" customWidth="1"/>
    <col min="2" max="19" width="7.7109375" style="13" customWidth="1"/>
    <col min="20" max="20" width="0.7109375" style="13" customWidth="1"/>
    <col min="21" max="16384" width="9.140625" style="13"/>
  </cols>
  <sheetData>
    <row r="1" spans="1:20" ht="20.25" x14ac:dyDescent="0.2">
      <c r="A1" s="1091" t="str">
        <f>"UCCS "&amp; Control!C6&amp;" Rate-Based Service Activity - Multi-Item Rate Development Worksheet"</f>
        <v>UCCS FY23 Rate-Based Service Activity - Multi-Item Rate Development Worksheet</v>
      </c>
      <c r="B1" s="1091"/>
      <c r="C1" s="1091"/>
      <c r="D1" s="1091"/>
      <c r="E1" s="1091"/>
      <c r="F1" s="1091"/>
      <c r="G1" s="1091"/>
      <c r="H1" s="1091"/>
      <c r="I1" s="1091"/>
      <c r="J1" s="1091"/>
      <c r="K1" s="1091"/>
      <c r="L1" s="1091"/>
      <c r="M1" s="1091"/>
      <c r="N1" s="1091"/>
      <c r="O1" s="1091"/>
      <c r="P1" s="1091"/>
      <c r="Q1" s="1091"/>
      <c r="R1" s="1091"/>
      <c r="S1" s="1091"/>
      <c r="T1" s="1091"/>
    </row>
    <row r="2" spans="1:20" ht="4.5" customHeight="1" x14ac:dyDescent="0.2"/>
    <row r="3" spans="1:20" x14ac:dyDescent="0.2">
      <c r="A3" s="1092" t="s">
        <v>96</v>
      </c>
      <c r="B3" s="1092"/>
      <c r="C3" s="1092"/>
      <c r="D3" s="1092"/>
      <c r="E3" s="1092"/>
      <c r="F3" s="1092"/>
      <c r="G3" s="1092"/>
      <c r="H3" s="1092"/>
      <c r="I3" s="1092"/>
      <c r="J3" s="1092"/>
      <c r="K3" s="1092"/>
      <c r="L3" s="1092"/>
      <c r="M3" s="1092"/>
      <c r="N3" s="1092"/>
      <c r="O3" s="1092"/>
      <c r="P3" s="1092"/>
      <c r="Q3" s="1092"/>
      <c r="R3" s="1092"/>
      <c r="S3" s="1092"/>
      <c r="T3" s="1092"/>
    </row>
    <row r="4" spans="1:20" ht="4.5" customHeight="1" x14ac:dyDescent="0.2">
      <c r="A4" s="14"/>
      <c r="B4" s="14"/>
      <c r="C4" s="14"/>
      <c r="D4" s="14"/>
      <c r="E4" s="14"/>
      <c r="F4" s="14"/>
      <c r="G4" s="14"/>
      <c r="H4" s="14"/>
      <c r="I4" s="14"/>
      <c r="J4" s="14"/>
      <c r="K4" s="14"/>
      <c r="L4" s="14"/>
      <c r="M4" s="14"/>
      <c r="N4" s="14"/>
      <c r="O4" s="14"/>
      <c r="P4" s="14"/>
      <c r="Q4" s="14"/>
      <c r="R4" s="14"/>
      <c r="S4" s="14"/>
      <c r="T4" s="14"/>
    </row>
    <row r="5" spans="1:20" x14ac:dyDescent="0.2">
      <c r="A5" s="1093" t="s">
        <v>262</v>
      </c>
      <c r="B5" s="1093"/>
      <c r="C5" s="1093"/>
      <c r="D5" s="1093"/>
      <c r="E5" s="1093"/>
      <c r="F5" s="1093"/>
      <c r="G5" s="1093"/>
      <c r="H5" s="1093"/>
      <c r="I5" s="1093"/>
      <c r="J5" s="1093"/>
      <c r="K5" s="1093"/>
      <c r="L5" s="1093"/>
      <c r="M5" s="1093"/>
      <c r="N5" s="1093"/>
      <c r="O5" s="1093"/>
      <c r="P5" s="1093"/>
      <c r="Q5" s="1093"/>
      <c r="R5" s="1093"/>
      <c r="S5" s="1093"/>
      <c r="T5" s="1093"/>
    </row>
    <row r="6" spans="1:20" ht="4.5" customHeight="1" thickBot="1" x14ac:dyDescent="0.25"/>
    <row r="7" spans="1:20" ht="21.75" customHeight="1" x14ac:dyDescent="0.2">
      <c r="A7" s="980" t="s">
        <v>325</v>
      </c>
      <c r="B7" s="922" t="s">
        <v>308</v>
      </c>
      <c r="C7" s="16" t="str">
        <f>IF(L9="","Complete Certification tab first","General Information")</f>
        <v>Complete Certification tab first</v>
      </c>
      <c r="D7" s="16"/>
      <c r="E7" s="16"/>
      <c r="F7" s="16"/>
      <c r="G7" s="16"/>
      <c r="H7" s="16"/>
      <c r="I7" s="16"/>
      <c r="J7" s="16"/>
      <c r="K7" s="16"/>
      <c r="L7" s="16"/>
      <c r="M7" s="16"/>
      <c r="N7" s="16"/>
      <c r="O7" s="16"/>
      <c r="P7" s="16"/>
      <c r="Q7" s="1104" t="str">
        <f>IF(AND(ISBLANK(R9)=FALSE,L9&lt;&gt;"",ISBLANK(Q11)=FALSE),"Step Complete","")</f>
        <v/>
      </c>
      <c r="R7" s="1104"/>
      <c r="S7" s="1104"/>
      <c r="T7" s="17"/>
    </row>
    <row r="8" spans="1:20" ht="4.5" customHeight="1" x14ac:dyDescent="0.2">
      <c r="A8" s="18"/>
      <c r="B8" s="19"/>
      <c r="C8" s="19"/>
      <c r="D8" s="19"/>
      <c r="E8" s="19"/>
      <c r="F8" s="19"/>
      <c r="G8" s="19"/>
      <c r="H8" s="19"/>
      <c r="I8" s="19"/>
      <c r="J8" s="19"/>
      <c r="K8" s="19"/>
      <c r="L8" s="19"/>
      <c r="M8" s="19"/>
      <c r="N8" s="19"/>
      <c r="O8" s="19"/>
      <c r="P8" s="19"/>
      <c r="Q8" s="20"/>
      <c r="R8" s="20"/>
      <c r="S8" s="20"/>
      <c r="T8" s="21"/>
    </row>
    <row r="9" spans="1:20" x14ac:dyDescent="0.2">
      <c r="A9" s="22"/>
      <c r="B9" s="23" t="s">
        <v>88</v>
      </c>
      <c r="C9" s="24" t="str">
        <f>IFERROR(VALUE(MID(L9,2,2)),"")</f>
        <v/>
      </c>
      <c r="D9" s="25"/>
      <c r="E9" s="23" t="s">
        <v>89</v>
      </c>
      <c r="F9" s="24" t="str">
        <f>IF(ISBLANK(Certification!E8),"",Certification!E8)</f>
        <v/>
      </c>
      <c r="G9" s="25"/>
      <c r="H9" s="23" t="s">
        <v>90</v>
      </c>
      <c r="I9" s="24" t="str">
        <f>IF(ISBLANK(Certification!E9),"",Certification!E9)</f>
        <v/>
      </c>
      <c r="J9" s="25"/>
      <c r="K9" s="23" t="s">
        <v>91</v>
      </c>
      <c r="L9" s="1094" t="str">
        <f>IF(ISBLANK(Certification!E14),"",Certification!E14)</f>
        <v/>
      </c>
      <c r="M9" s="1094"/>
      <c r="N9" s="25"/>
      <c r="O9" s="25"/>
      <c r="P9" s="977"/>
      <c r="Q9" s="26" t="s">
        <v>152</v>
      </c>
      <c r="R9" s="12"/>
      <c r="S9" s="25"/>
      <c r="T9" s="27"/>
    </row>
    <row r="10" spans="1:20" x14ac:dyDescent="0.2">
      <c r="A10" s="22"/>
      <c r="B10" s="25"/>
      <c r="C10" s="25"/>
      <c r="D10" s="25"/>
      <c r="E10" s="25"/>
      <c r="F10" s="28"/>
      <c r="G10" s="28"/>
      <c r="H10" s="25"/>
      <c r="I10" s="25"/>
      <c r="J10" s="25"/>
      <c r="K10" s="25"/>
      <c r="L10" s="25"/>
      <c r="M10" s="25"/>
      <c r="N10" s="25"/>
      <c r="O10" s="25"/>
      <c r="P10" s="25"/>
      <c r="Q10" s="25"/>
      <c r="R10" s="25"/>
      <c r="S10" s="25"/>
      <c r="T10" s="29"/>
    </row>
    <row r="11" spans="1:20" x14ac:dyDescent="0.2">
      <c r="A11" s="22"/>
      <c r="B11" s="25"/>
      <c r="C11" s="23" t="s">
        <v>92</v>
      </c>
      <c r="D11" s="1095" t="str">
        <f>IF(ISBLANK(Certification!E13),"",Certification!E13)</f>
        <v/>
      </c>
      <c r="E11" s="1095"/>
      <c r="F11" s="1095"/>
      <c r="G11" s="1095"/>
      <c r="H11" s="1095"/>
      <c r="I11" s="25"/>
      <c r="J11" s="25"/>
      <c r="K11" s="25"/>
      <c r="L11" s="23"/>
      <c r="M11" s="30"/>
      <c r="N11" s="30"/>
      <c r="O11" s="30"/>
      <c r="P11" s="31" t="s">
        <v>170</v>
      </c>
      <c r="Q11" s="1086" t="s">
        <v>171</v>
      </c>
      <c r="R11" s="1087"/>
      <c r="S11" s="1088"/>
      <c r="T11" s="29"/>
    </row>
    <row r="12" spans="1:20" ht="4.5" customHeight="1" thickBot="1" x14ac:dyDescent="0.25">
      <c r="A12" s="32"/>
      <c r="B12" s="33"/>
      <c r="C12" s="33"/>
      <c r="D12" s="33"/>
      <c r="E12" s="33"/>
      <c r="F12" s="33"/>
      <c r="G12" s="33"/>
      <c r="H12" s="33"/>
      <c r="I12" s="33"/>
      <c r="J12" s="33"/>
      <c r="K12" s="34"/>
      <c r="L12" s="34"/>
      <c r="M12" s="34"/>
      <c r="N12" s="34"/>
      <c r="O12" s="34"/>
      <c r="P12" s="34"/>
      <c r="Q12" s="34"/>
      <c r="R12" s="34"/>
      <c r="S12" s="34"/>
      <c r="T12" s="35"/>
    </row>
    <row r="13" spans="1:20" ht="13.5" thickBot="1" x14ac:dyDescent="0.25"/>
    <row r="14" spans="1:20" ht="21.75" customHeight="1" x14ac:dyDescent="0.2">
      <c r="A14" s="980" t="s">
        <v>325</v>
      </c>
      <c r="B14" s="922" t="s">
        <v>309</v>
      </c>
      <c r="C14" s="16" t="str">
        <f>IF(Q7&lt;&gt;"Step Complete","Complete Step 1 first","Products &amp; Services")</f>
        <v>Complete Step 1 first</v>
      </c>
      <c r="D14" s="16"/>
      <c r="E14" s="16"/>
      <c r="F14" s="16"/>
      <c r="G14" s="16"/>
      <c r="H14" s="16"/>
      <c r="I14" s="16"/>
      <c r="J14" s="16"/>
      <c r="K14" s="16"/>
      <c r="L14" s="16"/>
      <c r="M14" s="16"/>
      <c r="N14" s="16"/>
      <c r="O14" s="16"/>
      <c r="P14" s="16"/>
      <c r="Q14" s="1105" t="str">
        <f>IF(AND(ISNUMBER(R9),R9&gt;0,R9&lt;26,Q7="Step Complete"),IF(COUNTA(D18:J42)=R9*2,"Step Complete",""),IF(AND(ISNUMBER(R9),R9&gt;25,R9&lt;51,Q7="Step Complete"),IF((COUNTA(D18:J42)+COUNTA(M18:S42))=R9*2,"Step Complete",""),""))</f>
        <v/>
      </c>
      <c r="R14" s="1105"/>
      <c r="S14" s="1105"/>
      <c r="T14" s="17"/>
    </row>
    <row r="15" spans="1:20" x14ac:dyDescent="0.2">
      <c r="A15" s="36"/>
      <c r="B15" s="37" t="s">
        <v>95</v>
      </c>
      <c r="C15" s="38"/>
      <c r="D15" s="38"/>
      <c r="E15" s="38"/>
      <c r="F15" s="38"/>
      <c r="G15" s="38"/>
      <c r="H15" s="38"/>
      <c r="I15" s="38"/>
      <c r="J15" s="38"/>
      <c r="K15" s="38"/>
      <c r="L15" s="38"/>
      <c r="M15" s="38"/>
      <c r="N15" s="38"/>
      <c r="O15" s="38"/>
      <c r="P15" s="38"/>
      <c r="Q15" s="38"/>
      <c r="R15" s="38"/>
      <c r="S15" s="38"/>
      <c r="T15" s="39"/>
    </row>
    <row r="16" spans="1:20" x14ac:dyDescent="0.2">
      <c r="A16" s="36"/>
      <c r="B16" s="38"/>
      <c r="C16" s="38"/>
      <c r="D16" s="38"/>
      <c r="E16" s="38"/>
      <c r="F16" s="38"/>
      <c r="G16" s="38"/>
      <c r="H16" s="38"/>
      <c r="I16" s="38"/>
      <c r="J16" s="38"/>
      <c r="K16" s="38"/>
      <c r="L16" s="38"/>
      <c r="M16" s="38"/>
      <c r="N16" s="38"/>
      <c r="O16" s="38"/>
      <c r="P16" s="38"/>
      <c r="Q16" s="38"/>
      <c r="R16" s="38"/>
      <c r="S16" s="38"/>
      <c r="T16" s="39"/>
    </row>
    <row r="17" spans="1:20" x14ac:dyDescent="0.2">
      <c r="A17" s="36"/>
      <c r="C17" s="40" t="s">
        <v>93</v>
      </c>
      <c r="D17" s="1097" t="s">
        <v>94</v>
      </c>
      <c r="E17" s="1097"/>
      <c r="F17" s="1097"/>
      <c r="G17" s="1097"/>
      <c r="H17" s="1097"/>
      <c r="I17" s="1097" t="s">
        <v>187</v>
      </c>
      <c r="J17" s="1097"/>
      <c r="L17" s="40" t="str">
        <f>IF(R9&gt;25,"Item #","")</f>
        <v/>
      </c>
      <c r="M17" s="1097" t="str">
        <f>IF(R9&gt;25,"Item name","")</f>
        <v/>
      </c>
      <c r="N17" s="1097"/>
      <c r="O17" s="1097"/>
      <c r="P17" s="1097"/>
      <c r="Q17" s="1097"/>
      <c r="R17" s="1097" t="str">
        <f>IF(R9&gt;25,"Unit of sale","")</f>
        <v/>
      </c>
      <c r="S17" s="1097"/>
      <c r="T17" s="39"/>
    </row>
    <row r="18" spans="1:20" x14ac:dyDescent="0.2">
      <c r="A18" s="36"/>
      <c r="C18" s="41" t="str">
        <f>IF(ISNUMBER(R9),1,"")</f>
        <v/>
      </c>
      <c r="D18" s="1089"/>
      <c r="E18" s="1089"/>
      <c r="F18" s="1089"/>
      <c r="G18" s="1089"/>
      <c r="H18" s="1089"/>
      <c r="I18" s="1096"/>
      <c r="J18" s="1096"/>
      <c r="L18" s="41" t="str">
        <f>IF(C42="","",IF((C42+1)&gt;$R$9,"",C42+1))</f>
        <v/>
      </c>
      <c r="M18" s="1089"/>
      <c r="N18" s="1089"/>
      <c r="O18" s="1089"/>
      <c r="P18" s="1089"/>
      <c r="Q18" s="1089"/>
      <c r="R18" s="1096"/>
      <c r="S18" s="1096"/>
      <c r="T18" s="39"/>
    </row>
    <row r="19" spans="1:20" x14ac:dyDescent="0.2">
      <c r="A19" s="36"/>
      <c r="C19" s="41" t="str">
        <f t="shared" ref="C19:C42" si="0">IF(C18="","",IF((C18+1)&gt;$R$9,"",C18+1))</f>
        <v/>
      </c>
      <c r="D19" s="1090"/>
      <c r="E19" s="1090"/>
      <c r="F19" s="1090"/>
      <c r="G19" s="1090"/>
      <c r="H19" s="1090"/>
      <c r="I19" s="1096"/>
      <c r="J19" s="1096"/>
      <c r="L19" s="41" t="str">
        <f t="shared" ref="L19:L42" si="1">IF(L18="","",IF((L18+1)&gt;$R$9,"",L18+1))</f>
        <v/>
      </c>
      <c r="M19" s="1089"/>
      <c r="N19" s="1089"/>
      <c r="O19" s="1089"/>
      <c r="P19" s="1089"/>
      <c r="Q19" s="1089"/>
      <c r="R19" s="1096"/>
      <c r="S19" s="1096"/>
      <c r="T19" s="39"/>
    </row>
    <row r="20" spans="1:20" x14ac:dyDescent="0.2">
      <c r="A20" s="36"/>
      <c r="C20" s="41" t="str">
        <f t="shared" si="0"/>
        <v/>
      </c>
      <c r="D20" s="1089"/>
      <c r="E20" s="1089"/>
      <c r="F20" s="1089"/>
      <c r="G20" s="1089"/>
      <c r="H20" s="1089"/>
      <c r="I20" s="1096"/>
      <c r="J20" s="1096"/>
      <c r="L20" s="41" t="str">
        <f t="shared" si="1"/>
        <v/>
      </c>
      <c r="M20" s="1089"/>
      <c r="N20" s="1089"/>
      <c r="O20" s="1089"/>
      <c r="P20" s="1089"/>
      <c r="Q20" s="1089"/>
      <c r="R20" s="1096"/>
      <c r="S20" s="1096"/>
      <c r="T20" s="39"/>
    </row>
    <row r="21" spans="1:20" x14ac:dyDescent="0.2">
      <c r="A21" s="36"/>
      <c r="C21" s="41" t="str">
        <f t="shared" si="0"/>
        <v/>
      </c>
      <c r="D21" s="1089"/>
      <c r="E21" s="1089"/>
      <c r="F21" s="1089"/>
      <c r="G21" s="1089"/>
      <c r="H21" s="1089"/>
      <c r="I21" s="1096"/>
      <c r="J21" s="1096"/>
      <c r="L21" s="41" t="str">
        <f t="shared" si="1"/>
        <v/>
      </c>
      <c r="M21" s="1089"/>
      <c r="N21" s="1089"/>
      <c r="O21" s="1089"/>
      <c r="P21" s="1089"/>
      <c r="Q21" s="1089"/>
      <c r="R21" s="1096"/>
      <c r="S21" s="1096"/>
      <c r="T21" s="39"/>
    </row>
    <row r="22" spans="1:20" x14ac:dyDescent="0.2">
      <c r="A22" s="42"/>
      <c r="C22" s="41" t="str">
        <f t="shared" si="0"/>
        <v/>
      </c>
      <c r="D22" s="1089"/>
      <c r="E22" s="1089"/>
      <c r="F22" s="1089"/>
      <c r="G22" s="1089"/>
      <c r="H22" s="1089"/>
      <c r="I22" s="1096"/>
      <c r="J22" s="1096"/>
      <c r="L22" s="41" t="str">
        <f t="shared" si="1"/>
        <v/>
      </c>
      <c r="M22" s="1089"/>
      <c r="N22" s="1089"/>
      <c r="O22" s="1089"/>
      <c r="P22" s="1089"/>
      <c r="Q22" s="1089"/>
      <c r="R22" s="1096"/>
      <c r="S22" s="1096"/>
      <c r="T22" s="39"/>
    </row>
    <row r="23" spans="1:20" x14ac:dyDescent="0.2">
      <c r="A23" s="42"/>
      <c r="C23" s="41" t="str">
        <f t="shared" si="0"/>
        <v/>
      </c>
      <c r="D23" s="1089"/>
      <c r="E23" s="1089"/>
      <c r="F23" s="1089"/>
      <c r="G23" s="1089"/>
      <c r="H23" s="1089"/>
      <c r="I23" s="1096"/>
      <c r="J23" s="1096"/>
      <c r="L23" s="41" t="str">
        <f t="shared" si="1"/>
        <v/>
      </c>
      <c r="M23" s="1089"/>
      <c r="N23" s="1089"/>
      <c r="O23" s="1089"/>
      <c r="P23" s="1089"/>
      <c r="Q23" s="1089"/>
      <c r="R23" s="1096"/>
      <c r="S23" s="1096"/>
      <c r="T23" s="39"/>
    </row>
    <row r="24" spans="1:20" x14ac:dyDescent="0.2">
      <c r="A24" s="42"/>
      <c r="C24" s="41" t="str">
        <f t="shared" si="0"/>
        <v/>
      </c>
      <c r="D24" s="1089"/>
      <c r="E24" s="1089"/>
      <c r="F24" s="1089"/>
      <c r="G24" s="1089"/>
      <c r="H24" s="1089"/>
      <c r="I24" s="1096"/>
      <c r="J24" s="1096"/>
      <c r="L24" s="41" t="str">
        <f t="shared" si="1"/>
        <v/>
      </c>
      <c r="M24" s="1089"/>
      <c r="N24" s="1089"/>
      <c r="O24" s="1089"/>
      <c r="P24" s="1089"/>
      <c r="Q24" s="1089"/>
      <c r="R24" s="1096"/>
      <c r="S24" s="1096"/>
      <c r="T24" s="39"/>
    </row>
    <row r="25" spans="1:20" x14ac:dyDescent="0.2">
      <c r="A25" s="42"/>
      <c r="C25" s="41" t="str">
        <f t="shared" si="0"/>
        <v/>
      </c>
      <c r="D25" s="1089"/>
      <c r="E25" s="1089"/>
      <c r="F25" s="1089"/>
      <c r="G25" s="1089"/>
      <c r="H25" s="1089"/>
      <c r="I25" s="1096"/>
      <c r="J25" s="1096"/>
      <c r="L25" s="41" t="str">
        <f t="shared" si="1"/>
        <v/>
      </c>
      <c r="M25" s="1089"/>
      <c r="N25" s="1089"/>
      <c r="O25" s="1089"/>
      <c r="P25" s="1089"/>
      <c r="Q25" s="1089"/>
      <c r="R25" s="1096"/>
      <c r="S25" s="1096"/>
      <c r="T25" s="39"/>
    </row>
    <row r="26" spans="1:20" x14ac:dyDescent="0.2">
      <c r="A26" s="42"/>
      <c r="C26" s="41" t="str">
        <f t="shared" si="0"/>
        <v/>
      </c>
      <c r="D26" s="1089"/>
      <c r="E26" s="1089"/>
      <c r="F26" s="1089"/>
      <c r="G26" s="1089"/>
      <c r="H26" s="1089"/>
      <c r="I26" s="1096"/>
      <c r="J26" s="1096"/>
      <c r="L26" s="41" t="str">
        <f t="shared" si="1"/>
        <v/>
      </c>
      <c r="M26" s="1089"/>
      <c r="N26" s="1089"/>
      <c r="O26" s="1089"/>
      <c r="P26" s="1089"/>
      <c r="Q26" s="1089"/>
      <c r="R26" s="1096"/>
      <c r="S26" s="1096"/>
      <c r="T26" s="39"/>
    </row>
    <row r="27" spans="1:20" x14ac:dyDescent="0.2">
      <c r="A27" s="42"/>
      <c r="C27" s="41" t="str">
        <f t="shared" si="0"/>
        <v/>
      </c>
      <c r="D27" s="1089"/>
      <c r="E27" s="1089"/>
      <c r="F27" s="1089"/>
      <c r="G27" s="1089"/>
      <c r="H27" s="1089"/>
      <c r="I27" s="1096"/>
      <c r="J27" s="1096"/>
      <c r="L27" s="41" t="str">
        <f t="shared" si="1"/>
        <v/>
      </c>
      <c r="M27" s="1089"/>
      <c r="N27" s="1089"/>
      <c r="O27" s="1089"/>
      <c r="P27" s="1089"/>
      <c r="Q27" s="1089"/>
      <c r="R27" s="1096"/>
      <c r="S27" s="1096"/>
      <c r="T27" s="39"/>
    </row>
    <row r="28" spans="1:20" x14ac:dyDescent="0.2">
      <c r="A28" s="42"/>
      <c r="C28" s="41" t="str">
        <f t="shared" si="0"/>
        <v/>
      </c>
      <c r="D28" s="1089"/>
      <c r="E28" s="1089"/>
      <c r="F28" s="1089"/>
      <c r="G28" s="1089"/>
      <c r="H28" s="1089"/>
      <c r="I28" s="1096"/>
      <c r="J28" s="1096"/>
      <c r="L28" s="41" t="str">
        <f t="shared" si="1"/>
        <v/>
      </c>
      <c r="M28" s="1089"/>
      <c r="N28" s="1089"/>
      <c r="O28" s="1089"/>
      <c r="P28" s="1089"/>
      <c r="Q28" s="1089"/>
      <c r="R28" s="1096"/>
      <c r="S28" s="1096"/>
      <c r="T28" s="39"/>
    </row>
    <row r="29" spans="1:20" x14ac:dyDescent="0.2">
      <c r="A29" s="42"/>
      <c r="C29" s="41" t="str">
        <f t="shared" si="0"/>
        <v/>
      </c>
      <c r="D29" s="1089"/>
      <c r="E29" s="1089"/>
      <c r="F29" s="1089"/>
      <c r="G29" s="1089"/>
      <c r="H29" s="1089"/>
      <c r="I29" s="1096"/>
      <c r="J29" s="1096"/>
      <c r="L29" s="41" t="str">
        <f t="shared" si="1"/>
        <v/>
      </c>
      <c r="M29" s="1089"/>
      <c r="N29" s="1089"/>
      <c r="O29" s="1089"/>
      <c r="P29" s="1089"/>
      <c r="Q29" s="1089"/>
      <c r="R29" s="1096"/>
      <c r="S29" s="1096"/>
      <c r="T29" s="39"/>
    </row>
    <row r="30" spans="1:20" x14ac:dyDescent="0.2">
      <c r="A30" s="42"/>
      <c r="C30" s="41" t="str">
        <f t="shared" si="0"/>
        <v/>
      </c>
      <c r="D30" s="1089"/>
      <c r="E30" s="1089"/>
      <c r="F30" s="1089"/>
      <c r="G30" s="1089"/>
      <c r="H30" s="1089"/>
      <c r="I30" s="1096"/>
      <c r="J30" s="1096"/>
      <c r="L30" s="41" t="str">
        <f t="shared" si="1"/>
        <v/>
      </c>
      <c r="M30" s="1089"/>
      <c r="N30" s="1089"/>
      <c r="O30" s="1089"/>
      <c r="P30" s="1089"/>
      <c r="Q30" s="1089"/>
      <c r="R30" s="1096"/>
      <c r="S30" s="1096"/>
      <c r="T30" s="39"/>
    </row>
    <row r="31" spans="1:20" x14ac:dyDescent="0.2">
      <c r="A31" s="42"/>
      <c r="C31" s="41" t="str">
        <f t="shared" si="0"/>
        <v/>
      </c>
      <c r="D31" s="1089"/>
      <c r="E31" s="1089"/>
      <c r="F31" s="1089"/>
      <c r="G31" s="1089"/>
      <c r="H31" s="1089"/>
      <c r="I31" s="1096"/>
      <c r="J31" s="1096"/>
      <c r="L31" s="41" t="str">
        <f t="shared" si="1"/>
        <v/>
      </c>
      <c r="M31" s="1089"/>
      <c r="N31" s="1089"/>
      <c r="O31" s="1089"/>
      <c r="P31" s="1089"/>
      <c r="Q31" s="1089"/>
      <c r="R31" s="1096"/>
      <c r="S31" s="1096"/>
      <c r="T31" s="39"/>
    </row>
    <row r="32" spans="1:20" x14ac:dyDescent="0.2">
      <c r="A32" s="42"/>
      <c r="C32" s="41" t="str">
        <f t="shared" si="0"/>
        <v/>
      </c>
      <c r="D32" s="1089"/>
      <c r="E32" s="1089"/>
      <c r="F32" s="1089"/>
      <c r="G32" s="1089"/>
      <c r="H32" s="1089"/>
      <c r="I32" s="1096"/>
      <c r="J32" s="1096"/>
      <c r="L32" s="41" t="str">
        <f t="shared" si="1"/>
        <v/>
      </c>
      <c r="M32" s="1089"/>
      <c r="N32" s="1089"/>
      <c r="O32" s="1089"/>
      <c r="P32" s="1089"/>
      <c r="Q32" s="1089"/>
      <c r="R32" s="1096"/>
      <c r="S32" s="1096"/>
      <c r="T32" s="39"/>
    </row>
    <row r="33" spans="1:20" x14ac:dyDescent="0.2">
      <c r="A33" s="42"/>
      <c r="C33" s="41" t="str">
        <f t="shared" si="0"/>
        <v/>
      </c>
      <c r="D33" s="1089"/>
      <c r="E33" s="1089"/>
      <c r="F33" s="1089"/>
      <c r="G33" s="1089"/>
      <c r="H33" s="1089"/>
      <c r="I33" s="1096"/>
      <c r="J33" s="1096"/>
      <c r="L33" s="41" t="str">
        <f t="shared" si="1"/>
        <v/>
      </c>
      <c r="M33" s="1089"/>
      <c r="N33" s="1089"/>
      <c r="O33" s="1089"/>
      <c r="P33" s="1089"/>
      <c r="Q33" s="1089"/>
      <c r="R33" s="1096"/>
      <c r="S33" s="1096"/>
      <c r="T33" s="39"/>
    </row>
    <row r="34" spans="1:20" x14ac:dyDescent="0.2">
      <c r="A34" s="42"/>
      <c r="C34" s="41" t="str">
        <f t="shared" si="0"/>
        <v/>
      </c>
      <c r="D34" s="1089"/>
      <c r="E34" s="1089"/>
      <c r="F34" s="1089"/>
      <c r="G34" s="1089"/>
      <c r="H34" s="1089"/>
      <c r="I34" s="1096"/>
      <c r="J34" s="1096"/>
      <c r="L34" s="41" t="str">
        <f t="shared" si="1"/>
        <v/>
      </c>
      <c r="M34" s="1089"/>
      <c r="N34" s="1089"/>
      <c r="O34" s="1089"/>
      <c r="P34" s="1089"/>
      <c r="Q34" s="1089"/>
      <c r="R34" s="1096"/>
      <c r="S34" s="1096"/>
      <c r="T34" s="39"/>
    </row>
    <row r="35" spans="1:20" x14ac:dyDescent="0.2">
      <c r="A35" s="42"/>
      <c r="C35" s="41" t="str">
        <f t="shared" si="0"/>
        <v/>
      </c>
      <c r="D35" s="1089"/>
      <c r="E35" s="1089"/>
      <c r="F35" s="1089"/>
      <c r="G35" s="1089"/>
      <c r="H35" s="1089"/>
      <c r="I35" s="1096"/>
      <c r="J35" s="1096"/>
      <c r="L35" s="41" t="str">
        <f t="shared" si="1"/>
        <v/>
      </c>
      <c r="M35" s="1089"/>
      <c r="N35" s="1089"/>
      <c r="O35" s="1089"/>
      <c r="P35" s="1089"/>
      <c r="Q35" s="1089"/>
      <c r="R35" s="1096"/>
      <c r="S35" s="1096"/>
      <c r="T35" s="39"/>
    </row>
    <row r="36" spans="1:20" x14ac:dyDescent="0.2">
      <c r="A36" s="42"/>
      <c r="C36" s="41" t="str">
        <f t="shared" si="0"/>
        <v/>
      </c>
      <c r="D36" s="1089"/>
      <c r="E36" s="1089"/>
      <c r="F36" s="1089"/>
      <c r="G36" s="1089"/>
      <c r="H36" s="1089"/>
      <c r="I36" s="1096"/>
      <c r="J36" s="1096"/>
      <c r="L36" s="41" t="str">
        <f t="shared" si="1"/>
        <v/>
      </c>
      <c r="M36" s="1089"/>
      <c r="N36" s="1089"/>
      <c r="O36" s="1089"/>
      <c r="P36" s="1089"/>
      <c r="Q36" s="1089"/>
      <c r="R36" s="1096"/>
      <c r="S36" s="1096"/>
      <c r="T36" s="39"/>
    </row>
    <row r="37" spans="1:20" x14ac:dyDescent="0.2">
      <c r="A37" s="42"/>
      <c r="C37" s="41" t="str">
        <f t="shared" si="0"/>
        <v/>
      </c>
      <c r="D37" s="1089"/>
      <c r="E37" s="1089"/>
      <c r="F37" s="1089"/>
      <c r="G37" s="1089"/>
      <c r="H37" s="1089"/>
      <c r="I37" s="1096"/>
      <c r="J37" s="1096"/>
      <c r="L37" s="41" t="str">
        <f t="shared" si="1"/>
        <v/>
      </c>
      <c r="M37" s="1089"/>
      <c r="N37" s="1089"/>
      <c r="O37" s="1089"/>
      <c r="P37" s="1089"/>
      <c r="Q37" s="1089"/>
      <c r="R37" s="1096"/>
      <c r="S37" s="1096"/>
      <c r="T37" s="39"/>
    </row>
    <row r="38" spans="1:20" x14ac:dyDescent="0.2">
      <c r="A38" s="42"/>
      <c r="C38" s="41" t="str">
        <f t="shared" si="0"/>
        <v/>
      </c>
      <c r="D38" s="1089"/>
      <c r="E38" s="1089"/>
      <c r="F38" s="1089"/>
      <c r="G38" s="1089"/>
      <c r="H38" s="1089"/>
      <c r="I38" s="1096"/>
      <c r="J38" s="1096"/>
      <c r="L38" s="41" t="str">
        <f t="shared" si="1"/>
        <v/>
      </c>
      <c r="M38" s="1089"/>
      <c r="N38" s="1089"/>
      <c r="O38" s="1089"/>
      <c r="P38" s="1089"/>
      <c r="Q38" s="1089"/>
      <c r="R38" s="1096"/>
      <c r="S38" s="1096"/>
      <c r="T38" s="39"/>
    </row>
    <row r="39" spans="1:20" x14ac:dyDescent="0.2">
      <c r="A39" s="42"/>
      <c r="C39" s="41" t="str">
        <f t="shared" si="0"/>
        <v/>
      </c>
      <c r="D39" s="1089"/>
      <c r="E39" s="1089"/>
      <c r="F39" s="1089"/>
      <c r="G39" s="1089"/>
      <c r="H39" s="1089"/>
      <c r="I39" s="1096"/>
      <c r="J39" s="1096"/>
      <c r="L39" s="41" t="str">
        <f t="shared" si="1"/>
        <v/>
      </c>
      <c r="M39" s="1089"/>
      <c r="N39" s="1089"/>
      <c r="O39" s="1089"/>
      <c r="P39" s="1089"/>
      <c r="Q39" s="1089"/>
      <c r="R39" s="1096"/>
      <c r="S39" s="1096"/>
      <c r="T39" s="39"/>
    </row>
    <row r="40" spans="1:20" x14ac:dyDescent="0.2">
      <c r="A40" s="42"/>
      <c r="C40" s="41" t="str">
        <f t="shared" si="0"/>
        <v/>
      </c>
      <c r="D40" s="1089"/>
      <c r="E40" s="1089"/>
      <c r="F40" s="1089"/>
      <c r="G40" s="1089"/>
      <c r="H40" s="1089"/>
      <c r="I40" s="1096"/>
      <c r="J40" s="1096"/>
      <c r="L40" s="41" t="str">
        <f t="shared" si="1"/>
        <v/>
      </c>
      <c r="M40" s="1089"/>
      <c r="N40" s="1089"/>
      <c r="O40" s="1089"/>
      <c r="P40" s="1089"/>
      <c r="Q40" s="1089"/>
      <c r="R40" s="1096"/>
      <c r="S40" s="1096"/>
      <c r="T40" s="39"/>
    </row>
    <row r="41" spans="1:20" x14ac:dyDescent="0.2">
      <c r="A41" s="42"/>
      <c r="C41" s="41" t="str">
        <f t="shared" si="0"/>
        <v/>
      </c>
      <c r="D41" s="1089"/>
      <c r="E41" s="1089"/>
      <c r="F41" s="1089"/>
      <c r="G41" s="1089"/>
      <c r="H41" s="1089"/>
      <c r="I41" s="1096"/>
      <c r="J41" s="1096"/>
      <c r="L41" s="41" t="str">
        <f t="shared" si="1"/>
        <v/>
      </c>
      <c r="M41" s="1089"/>
      <c r="N41" s="1089"/>
      <c r="O41" s="1089"/>
      <c r="P41" s="1089"/>
      <c r="Q41" s="1089"/>
      <c r="R41" s="1096"/>
      <c r="S41" s="1096"/>
      <c r="T41" s="39"/>
    </row>
    <row r="42" spans="1:20" x14ac:dyDescent="0.2">
      <c r="A42" s="42"/>
      <c r="C42" s="41" t="str">
        <f t="shared" si="0"/>
        <v/>
      </c>
      <c r="D42" s="1089"/>
      <c r="E42" s="1089"/>
      <c r="F42" s="1089"/>
      <c r="G42" s="1089"/>
      <c r="H42" s="1089"/>
      <c r="I42" s="1096"/>
      <c r="J42" s="1096"/>
      <c r="L42" s="41" t="str">
        <f t="shared" si="1"/>
        <v/>
      </c>
      <c r="M42" s="1089"/>
      <c r="N42" s="1089"/>
      <c r="O42" s="1089"/>
      <c r="P42" s="1089"/>
      <c r="Q42" s="1089"/>
      <c r="R42" s="1096"/>
      <c r="S42" s="1096"/>
      <c r="T42" s="39"/>
    </row>
    <row r="43" spans="1:20" ht="4.5" customHeight="1" thickBot="1" x14ac:dyDescent="0.25">
      <c r="A43" s="43"/>
      <c r="B43" s="44"/>
      <c r="C43" s="45"/>
      <c r="D43" s="45"/>
      <c r="E43" s="45"/>
      <c r="F43" s="45"/>
      <c r="G43" s="44"/>
      <c r="H43" s="44"/>
      <c r="I43" s="44"/>
      <c r="J43" s="44"/>
      <c r="K43" s="44"/>
      <c r="L43" s="44"/>
      <c r="M43" s="44"/>
      <c r="N43" s="44"/>
      <c r="O43" s="44"/>
      <c r="P43" s="44"/>
      <c r="Q43" s="44"/>
      <c r="R43" s="44"/>
      <c r="S43" s="44"/>
      <c r="T43" s="46"/>
    </row>
    <row r="44" spans="1:20" ht="13.5" thickBot="1" x14ac:dyDescent="0.25">
      <c r="A44" s="47"/>
      <c r="C44" s="48"/>
      <c r="D44" s="48"/>
      <c r="E44" s="48"/>
      <c r="F44" s="48"/>
    </row>
    <row r="45" spans="1:20" ht="21.75" customHeight="1" x14ac:dyDescent="0.2">
      <c r="A45" s="980" t="s">
        <v>325</v>
      </c>
      <c r="B45" s="922" t="s">
        <v>310</v>
      </c>
      <c r="C45" s="16" t="str">
        <f>IF(Q14&lt;&gt;"Step Complete","Complete Step 2 first","Historical Speedtype Information")</f>
        <v>Complete Step 2 first</v>
      </c>
      <c r="D45" s="16"/>
      <c r="E45" s="16"/>
      <c r="F45" s="16"/>
      <c r="G45" s="16"/>
      <c r="H45" s="16"/>
      <c r="I45" s="16"/>
      <c r="J45" s="16"/>
      <c r="K45" s="16"/>
      <c r="L45" s="16"/>
      <c r="M45" s="16"/>
      <c r="N45" s="16"/>
      <c r="O45" s="16"/>
      <c r="P45" s="16"/>
      <c r="Q45" s="1104" t="str">
        <f>IF(AND(Q14="Step Complete",ISNUMBER(L49)),"Step Complete","")</f>
        <v/>
      </c>
      <c r="R45" s="1104"/>
      <c r="S45" s="1104"/>
      <c r="T45" s="17"/>
    </row>
    <row r="46" spans="1:20" x14ac:dyDescent="0.2">
      <c r="A46" s="42"/>
      <c r="B46" s="38"/>
      <c r="C46" s="49"/>
      <c r="D46" s="49"/>
      <c r="E46" s="49"/>
      <c r="F46" s="1101" t="s">
        <v>50</v>
      </c>
      <c r="G46" s="1101"/>
      <c r="H46" s="38"/>
      <c r="I46" s="1101" t="s">
        <v>130</v>
      </c>
      <c r="J46" s="1101"/>
      <c r="K46" s="38"/>
      <c r="L46" s="1101" t="s">
        <v>130</v>
      </c>
      <c r="M46" s="1101"/>
      <c r="N46" s="38"/>
      <c r="O46" s="38"/>
      <c r="P46" s="38"/>
      <c r="Q46" s="38"/>
      <c r="R46" s="38"/>
      <c r="S46" s="38"/>
      <c r="T46" s="39"/>
    </row>
    <row r="47" spans="1:20" x14ac:dyDescent="0.2">
      <c r="A47" s="42"/>
      <c r="B47" s="38"/>
      <c r="C47" s="49"/>
      <c r="D47" s="49"/>
      <c r="E47" s="49"/>
      <c r="F47" s="1102" t="str">
        <f>Control!$C$6</f>
        <v>FY23</v>
      </c>
      <c r="G47" s="1102"/>
      <c r="H47" s="38"/>
      <c r="I47" s="1102" t="str">
        <f>Control!$C$7</f>
        <v>FY22</v>
      </c>
      <c r="J47" s="1102"/>
      <c r="K47" s="38"/>
      <c r="L47" s="1102" t="str">
        <f>Control!$C$8</f>
        <v>FY21</v>
      </c>
      <c r="M47" s="1102"/>
      <c r="N47" s="38"/>
      <c r="O47" s="38"/>
      <c r="P47" s="38"/>
      <c r="Q47" s="38"/>
      <c r="R47" s="38"/>
      <c r="S47" s="38"/>
      <c r="T47" s="39"/>
    </row>
    <row r="48" spans="1:20" s="54" customFormat="1" ht="4.5" customHeight="1" x14ac:dyDescent="0.2">
      <c r="A48" s="50"/>
      <c r="B48" s="51"/>
      <c r="C48" s="49"/>
      <c r="D48" s="49"/>
      <c r="E48" s="49"/>
      <c r="F48" s="52"/>
      <c r="G48" s="52"/>
      <c r="H48" s="51"/>
      <c r="I48" s="52"/>
      <c r="J48" s="52"/>
      <c r="K48" s="51"/>
      <c r="L48" s="52"/>
      <c r="M48" s="52"/>
      <c r="N48" s="51"/>
      <c r="O48" s="51"/>
      <c r="P48" s="51"/>
      <c r="Q48" s="51"/>
      <c r="R48" s="51"/>
      <c r="S48" s="51"/>
      <c r="T48" s="53"/>
    </row>
    <row r="49" spans="1:20" x14ac:dyDescent="0.2">
      <c r="A49" s="42"/>
      <c r="B49" s="38"/>
      <c r="C49" s="49"/>
      <c r="D49" s="55"/>
      <c r="E49" s="55" t="s">
        <v>128</v>
      </c>
      <c r="F49" s="1098"/>
      <c r="G49" s="1098"/>
      <c r="H49" s="38"/>
      <c r="I49" s="1098"/>
      <c r="J49" s="1098"/>
      <c r="K49" s="38"/>
      <c r="L49" s="1099"/>
      <c r="M49" s="1100"/>
      <c r="N49" s="38"/>
      <c r="O49" s="37" t="s">
        <v>201</v>
      </c>
      <c r="P49" s="38"/>
      <c r="Q49" s="38"/>
      <c r="R49" s="38"/>
      <c r="S49" s="38"/>
      <c r="T49" s="39"/>
    </row>
    <row r="50" spans="1:20" ht="4.5" customHeight="1" x14ac:dyDescent="0.2">
      <c r="A50" s="42"/>
      <c r="B50" s="38"/>
      <c r="C50" s="56"/>
      <c r="D50" s="56"/>
      <c r="E50" s="56"/>
      <c r="F50" s="56"/>
      <c r="G50" s="38"/>
      <c r="H50" s="38"/>
      <c r="I50" s="38"/>
      <c r="J50" s="38"/>
      <c r="K50" s="38"/>
      <c r="L50" s="38"/>
      <c r="M50" s="38"/>
      <c r="N50" s="38"/>
      <c r="O50" s="38"/>
      <c r="P50" s="38"/>
      <c r="Q50" s="38"/>
      <c r="R50" s="38"/>
      <c r="S50" s="38"/>
      <c r="T50" s="39"/>
    </row>
    <row r="51" spans="1:20" x14ac:dyDescent="0.2">
      <c r="A51" s="42"/>
      <c r="B51" s="38"/>
      <c r="C51" s="56"/>
      <c r="D51" s="56"/>
      <c r="E51" s="57" t="s">
        <v>129</v>
      </c>
      <c r="F51" s="1099"/>
      <c r="G51" s="1100"/>
      <c r="H51" s="38"/>
      <c r="I51" s="1099"/>
      <c r="J51" s="1100"/>
      <c r="K51" s="38"/>
      <c r="L51" s="1099"/>
      <c r="M51" s="1100"/>
      <c r="N51" s="38"/>
      <c r="O51" s="58" t="str">
        <f>IF(OR(F51&lt;0,I51&lt;0,L51&lt;0),"Subsidies must be positive","enter as positive")</f>
        <v>enter as positive</v>
      </c>
      <c r="P51" s="38"/>
      <c r="Q51" s="38"/>
      <c r="R51" s="38"/>
      <c r="S51" s="38"/>
      <c r="T51" s="39"/>
    </row>
    <row r="52" spans="1:20" ht="4.5" customHeight="1" x14ac:dyDescent="0.2">
      <c r="A52" s="42"/>
      <c r="B52" s="38"/>
      <c r="C52" s="56"/>
      <c r="D52" s="56"/>
      <c r="E52" s="56"/>
      <c r="F52" s="56"/>
      <c r="G52" s="38"/>
      <c r="H52" s="38"/>
      <c r="I52" s="38"/>
      <c r="J52" s="38"/>
      <c r="K52" s="38"/>
      <c r="L52" s="38"/>
      <c r="M52" s="38"/>
      <c r="N52" s="38"/>
      <c r="O52" s="38"/>
      <c r="P52" s="38"/>
      <c r="Q52" s="38"/>
      <c r="R52" s="38"/>
      <c r="S52" s="38"/>
      <c r="T52" s="39"/>
    </row>
    <row r="53" spans="1:20" x14ac:dyDescent="0.2">
      <c r="A53" s="42"/>
      <c r="B53" s="1103" t="s">
        <v>188</v>
      </c>
      <c r="C53" s="1103"/>
      <c r="D53" s="1103"/>
      <c r="E53" s="1103"/>
      <c r="F53" s="1098"/>
      <c r="G53" s="1098"/>
      <c r="H53" s="38"/>
      <c r="I53" s="1099"/>
      <c r="J53" s="1100"/>
      <c r="K53" s="38"/>
      <c r="L53" s="1099"/>
      <c r="M53" s="1100"/>
      <c r="N53" s="37"/>
      <c r="O53" s="58"/>
      <c r="P53" s="38"/>
      <c r="Q53" s="38"/>
      <c r="R53" s="38"/>
      <c r="S53" s="38"/>
      <c r="T53" s="39"/>
    </row>
    <row r="54" spans="1:20" ht="4.5" customHeight="1" thickBot="1" x14ac:dyDescent="0.25">
      <c r="A54" s="43"/>
      <c r="B54" s="44"/>
      <c r="C54" s="59"/>
      <c r="D54" s="59"/>
      <c r="E54" s="59"/>
      <c r="F54" s="59"/>
      <c r="G54" s="44"/>
      <c r="H54" s="44"/>
      <c r="I54" s="44"/>
      <c r="J54" s="44"/>
      <c r="K54" s="44"/>
      <c r="L54" s="44"/>
      <c r="M54" s="44"/>
      <c r="N54" s="44"/>
      <c r="O54" s="44"/>
      <c r="P54" s="44"/>
      <c r="Q54" s="44"/>
      <c r="R54" s="44"/>
      <c r="S54" s="44"/>
      <c r="T54" s="46"/>
    </row>
    <row r="55" spans="1:20" x14ac:dyDescent="0.2">
      <c r="A55" s="47"/>
      <c r="C55" s="47"/>
      <c r="D55" s="47"/>
      <c r="E55" s="47"/>
      <c r="F55" s="47"/>
    </row>
    <row r="56" spans="1:20" x14ac:dyDescent="0.2">
      <c r="A56" s="47"/>
      <c r="C56" s="47"/>
      <c r="D56" s="47"/>
      <c r="E56" s="47"/>
      <c r="F56" s="47"/>
    </row>
    <row r="57" spans="1:20" x14ac:dyDescent="0.2">
      <c r="A57" s="47"/>
      <c r="C57" s="47"/>
      <c r="D57" s="47"/>
      <c r="E57" s="47"/>
      <c r="F57" s="47"/>
    </row>
    <row r="58" spans="1:20" x14ac:dyDescent="0.2">
      <c r="A58" s="47"/>
      <c r="C58" s="47"/>
      <c r="D58" s="47"/>
      <c r="E58" s="47"/>
      <c r="F58" s="47"/>
    </row>
    <row r="59" spans="1:20" x14ac:dyDescent="0.2">
      <c r="A59" s="47"/>
      <c r="C59" s="47"/>
      <c r="D59" s="47"/>
      <c r="E59" s="47"/>
      <c r="F59" s="47"/>
    </row>
    <row r="60" spans="1:20" x14ac:dyDescent="0.2">
      <c r="A60" s="47"/>
      <c r="C60" s="47"/>
      <c r="D60" s="47"/>
      <c r="E60" s="47"/>
      <c r="F60" s="47"/>
    </row>
    <row r="61" spans="1:20" x14ac:dyDescent="0.2">
      <c r="A61" s="47"/>
      <c r="C61" s="47"/>
      <c r="D61" s="47"/>
      <c r="E61" s="47"/>
      <c r="F61" s="47"/>
    </row>
    <row r="62" spans="1:20" x14ac:dyDescent="0.2">
      <c r="A62" s="47"/>
      <c r="C62" s="47"/>
      <c r="D62" s="47"/>
      <c r="E62" s="47"/>
      <c r="F62" s="47"/>
    </row>
    <row r="63" spans="1:20" x14ac:dyDescent="0.2">
      <c r="A63" s="47"/>
      <c r="C63" s="47"/>
      <c r="D63" s="47"/>
      <c r="E63" s="47"/>
      <c r="F63" s="47"/>
    </row>
    <row r="64" spans="1:20" x14ac:dyDescent="0.2">
      <c r="A64" s="47"/>
      <c r="C64" s="47"/>
      <c r="D64" s="47"/>
      <c r="E64" s="47"/>
      <c r="F64" s="47"/>
    </row>
    <row r="65" spans="1:6" x14ac:dyDescent="0.2">
      <c r="A65" s="47"/>
      <c r="C65" s="47"/>
      <c r="D65" s="47"/>
      <c r="E65" s="47"/>
      <c r="F65" s="47"/>
    </row>
    <row r="66" spans="1:6" x14ac:dyDescent="0.2">
      <c r="A66" s="47"/>
      <c r="C66" s="60"/>
      <c r="D66" s="60"/>
      <c r="E66" s="60"/>
      <c r="F66" s="60"/>
    </row>
    <row r="67" spans="1:6" x14ac:dyDescent="0.2">
      <c r="A67" s="47"/>
      <c r="C67" s="60"/>
      <c r="D67" s="60"/>
      <c r="E67" s="60"/>
      <c r="F67" s="60"/>
    </row>
    <row r="68" spans="1:6" x14ac:dyDescent="0.2">
      <c r="A68" s="47"/>
      <c r="C68" s="60"/>
      <c r="D68" s="60"/>
      <c r="E68" s="60"/>
      <c r="F68" s="60"/>
    </row>
    <row r="69" spans="1:6" x14ac:dyDescent="0.2">
      <c r="A69" s="47"/>
      <c r="C69" s="60"/>
      <c r="D69" s="60"/>
      <c r="E69" s="60"/>
      <c r="F69" s="60"/>
    </row>
    <row r="70" spans="1:6" x14ac:dyDescent="0.2">
      <c r="A70" s="47"/>
    </row>
    <row r="71" spans="1:6" x14ac:dyDescent="0.2">
      <c r="A71" s="47"/>
    </row>
    <row r="72" spans="1:6" x14ac:dyDescent="0.2">
      <c r="A72" s="47"/>
    </row>
    <row r="73" spans="1:6" x14ac:dyDescent="0.2">
      <c r="A73" s="47"/>
    </row>
  </sheetData>
  <sheetProtection algorithmName="SHA-512" hashValue="1LSwKTnCPBRFvWsIILLcTViIeiR5E6+RXnJLI28tQUJXlywr3UXr2tZ433ZTkL27NbFvD+a6ea43c10/yp5i6w==" saltValue="Mv2Iow+AYWlQD76QqMBSXA==" spinCount="100000" sheet="1" objects="1" scenarios="1"/>
  <mergeCells count="129">
    <mergeCell ref="R25:S25"/>
    <mergeCell ref="R26:S26"/>
    <mergeCell ref="R27:S27"/>
    <mergeCell ref="R18:S18"/>
    <mergeCell ref="R19:S19"/>
    <mergeCell ref="R20:S20"/>
    <mergeCell ref="R40:S40"/>
    <mergeCell ref="R41:S41"/>
    <mergeCell ref="R42:S42"/>
    <mergeCell ref="R33:S33"/>
    <mergeCell ref="R34:S34"/>
    <mergeCell ref="R35:S35"/>
    <mergeCell ref="R36:S36"/>
    <mergeCell ref="R37:S37"/>
    <mergeCell ref="R28:S28"/>
    <mergeCell ref="R29:S29"/>
    <mergeCell ref="R30:S30"/>
    <mergeCell ref="R31:S31"/>
    <mergeCell ref="R32:S32"/>
    <mergeCell ref="I40:J40"/>
    <mergeCell ref="M39:Q39"/>
    <mergeCell ref="M40:Q40"/>
    <mergeCell ref="M30:Q30"/>
    <mergeCell ref="R21:S21"/>
    <mergeCell ref="R22:S22"/>
    <mergeCell ref="I36:J36"/>
    <mergeCell ref="I37:J37"/>
    <mergeCell ref="I38:J38"/>
    <mergeCell ref="M24:Q24"/>
    <mergeCell ref="M25:Q25"/>
    <mergeCell ref="M26:Q26"/>
    <mergeCell ref="M27:Q27"/>
    <mergeCell ref="M28:Q28"/>
    <mergeCell ref="I31:J31"/>
    <mergeCell ref="I32:J32"/>
    <mergeCell ref="I33:J33"/>
    <mergeCell ref="I34:J34"/>
    <mergeCell ref="I35:J35"/>
    <mergeCell ref="M33:Q33"/>
    <mergeCell ref="M31:Q31"/>
    <mergeCell ref="M32:Q32"/>
    <mergeCell ref="R38:S38"/>
    <mergeCell ref="R39:S39"/>
    <mergeCell ref="D33:H33"/>
    <mergeCell ref="D34:H34"/>
    <mergeCell ref="D35:H35"/>
    <mergeCell ref="D22:H22"/>
    <mergeCell ref="D36:H36"/>
    <mergeCell ref="D37:H37"/>
    <mergeCell ref="D38:H38"/>
    <mergeCell ref="D39:H39"/>
    <mergeCell ref="M41:Q41"/>
    <mergeCell ref="D23:H23"/>
    <mergeCell ref="D24:H24"/>
    <mergeCell ref="D25:H25"/>
    <mergeCell ref="I22:J22"/>
    <mergeCell ref="I23:J23"/>
    <mergeCell ref="I24:J24"/>
    <mergeCell ref="I25:J25"/>
    <mergeCell ref="I26:J26"/>
    <mergeCell ref="M34:Q34"/>
    <mergeCell ref="M35:Q35"/>
    <mergeCell ref="M36:Q36"/>
    <mergeCell ref="M37:Q37"/>
    <mergeCell ref="M38:Q38"/>
    <mergeCell ref="M29:Q29"/>
    <mergeCell ref="I39:J39"/>
    <mergeCell ref="D40:H40"/>
    <mergeCell ref="D31:H31"/>
    <mergeCell ref="B53:E53"/>
    <mergeCell ref="Q7:S7"/>
    <mergeCell ref="Q14:S14"/>
    <mergeCell ref="Q45:S45"/>
    <mergeCell ref="M18:Q18"/>
    <mergeCell ref="M19:Q19"/>
    <mergeCell ref="M20:Q20"/>
    <mergeCell ref="M21:Q21"/>
    <mergeCell ref="M22:Q22"/>
    <mergeCell ref="M23:Q23"/>
    <mergeCell ref="L53:M53"/>
    <mergeCell ref="F49:G49"/>
    <mergeCell ref="I49:J49"/>
    <mergeCell ref="I47:J47"/>
    <mergeCell ref="L46:M46"/>
    <mergeCell ref="L47:M47"/>
    <mergeCell ref="D26:H26"/>
    <mergeCell ref="D27:H27"/>
    <mergeCell ref="D28:H28"/>
    <mergeCell ref="D29:H29"/>
    <mergeCell ref="D30:H30"/>
    <mergeCell ref="I27:J27"/>
    <mergeCell ref="F53:G53"/>
    <mergeCell ref="I53:J53"/>
    <mergeCell ref="D41:H41"/>
    <mergeCell ref="D42:H42"/>
    <mergeCell ref="I41:J41"/>
    <mergeCell ref="I42:J42"/>
    <mergeCell ref="L49:M49"/>
    <mergeCell ref="F51:G51"/>
    <mergeCell ref="I51:J51"/>
    <mergeCell ref="L51:M51"/>
    <mergeCell ref="F46:G46"/>
    <mergeCell ref="F47:G47"/>
    <mergeCell ref="I46:J46"/>
    <mergeCell ref="M42:Q42"/>
    <mergeCell ref="Q11:S11"/>
    <mergeCell ref="D18:H18"/>
    <mergeCell ref="D19:H19"/>
    <mergeCell ref="D20:H20"/>
    <mergeCell ref="D21:H21"/>
    <mergeCell ref="D32:H32"/>
    <mergeCell ref="A1:T1"/>
    <mergeCell ref="A3:T3"/>
    <mergeCell ref="A5:T5"/>
    <mergeCell ref="L9:M9"/>
    <mergeCell ref="D11:H11"/>
    <mergeCell ref="I28:J28"/>
    <mergeCell ref="I29:J29"/>
    <mergeCell ref="I30:J30"/>
    <mergeCell ref="D17:H17"/>
    <mergeCell ref="M17:Q17"/>
    <mergeCell ref="I18:J18"/>
    <mergeCell ref="I17:J17"/>
    <mergeCell ref="I19:J19"/>
    <mergeCell ref="I20:J20"/>
    <mergeCell ref="I21:J21"/>
    <mergeCell ref="R17:S17"/>
    <mergeCell ref="R23:S23"/>
    <mergeCell ref="R24:S24"/>
  </mergeCells>
  <conditionalFormatting sqref="F51:G51 I51:J51 L51:M51">
    <cfRule type="cellIs" dxfId="96" priority="13" operator="lessThan">
      <formula>0</formula>
    </cfRule>
  </conditionalFormatting>
  <conditionalFormatting sqref="O51">
    <cfRule type="containsText" dxfId="95" priority="12" operator="containsText" text="must">
      <formula>NOT(ISERROR(SEARCH("must",O51)))</formula>
    </cfRule>
  </conditionalFormatting>
  <conditionalFormatting sqref="D18:J42">
    <cfRule type="expression" dxfId="94" priority="5">
      <formula>ISNUMBER($C18)=TRUE</formula>
    </cfRule>
  </conditionalFormatting>
  <conditionalFormatting sqref="M18:S42">
    <cfRule type="expression" dxfId="93" priority="9">
      <formula>ISNUMBER($L18)=TRUE</formula>
    </cfRule>
  </conditionalFormatting>
  <conditionalFormatting sqref="Q7:S8 Q14:S14 Q45:S45">
    <cfRule type="containsText" dxfId="92" priority="2" operator="containsText" text="complete">
      <formula>NOT(ISERROR(SEARCH("complete",Q7)))</formula>
    </cfRule>
  </conditionalFormatting>
  <conditionalFormatting sqref="C7 C14 C45">
    <cfRule type="containsText" dxfId="91" priority="1" operator="containsText" text="Complete">
      <formula>NOT(ISERROR(SEARCH("Complete",C7)))</formula>
    </cfRule>
  </conditionalFormatting>
  <pageMargins left="0.5" right="0.5" top="0.5" bottom="0.5" header="0.3" footer="0.3"/>
  <pageSetup scale="47" orientation="portrait"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Control!$B$25:$B$26</xm:f>
          </x14:formula1>
          <xm:sqref>Q11:S11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39997558519241921"/>
    <pageSetUpPr fitToPage="1"/>
  </sheetPr>
  <dimension ref="A1:LH206"/>
  <sheetViews>
    <sheetView showGridLines="0" zoomScaleNormal="100" workbookViewId="0">
      <pane xSplit="15" ySplit="4" topLeftCell="P5" activePane="bottomRight" state="frozen"/>
      <selection activeCell="T33" sqref="T33"/>
      <selection pane="topRight" activeCell="T33" sqref="T33"/>
      <selection pane="bottomLeft" activeCell="T33" sqref="T33"/>
      <selection pane="bottomRight" activeCell="W28" sqref="W28"/>
    </sheetView>
  </sheetViews>
  <sheetFormatPr defaultColWidth="9.140625" defaultRowHeight="12.75" x14ac:dyDescent="0.2"/>
  <cols>
    <col min="1" max="5" width="1.85546875" style="555" hidden="1" customWidth="1"/>
    <col min="6" max="6" width="3.7109375" style="555" hidden="1" customWidth="1"/>
    <col min="7" max="7" width="0.85546875" style="556" customWidth="1"/>
    <col min="8" max="8" width="4.7109375" style="69" customWidth="1"/>
    <col min="9" max="9" width="3.7109375" style="69" customWidth="1"/>
    <col min="10" max="10" width="28.42578125" style="69" customWidth="1"/>
    <col min="11" max="12" width="7.140625" style="70" bestFit="1" customWidth="1"/>
    <col min="13" max="13" width="10.7109375" style="69" bestFit="1" customWidth="1"/>
    <col min="14" max="14" width="0.85546875" style="71" customWidth="1"/>
    <col min="15" max="15" width="1.42578125" style="71" customWidth="1"/>
    <col min="16" max="16" width="1.42578125" style="72" customWidth="1"/>
    <col min="17" max="20" width="10.7109375" style="69" customWidth="1"/>
    <col min="21" max="21" width="10.7109375" style="73" customWidth="1"/>
    <col min="22" max="22" width="2.7109375" style="72" customWidth="1"/>
    <col min="23" max="26" width="10.7109375" style="69" customWidth="1"/>
    <col min="27" max="27" width="10.7109375" style="73" customWidth="1"/>
    <col min="28" max="28" width="2.7109375" style="72" customWidth="1"/>
    <col min="29" max="32" width="10.7109375" style="69" customWidth="1"/>
    <col min="33" max="33" width="10.7109375" style="73" customWidth="1"/>
    <col min="34" max="34" width="2.7109375" style="72" customWidth="1"/>
    <col min="35" max="38" width="10.7109375" style="69" customWidth="1"/>
    <col min="39" max="39" width="10.7109375" style="73" customWidth="1"/>
    <col min="40" max="40" width="2.7109375" style="72" customWidth="1"/>
    <col min="41" max="44" width="10.7109375" style="71" customWidth="1"/>
    <col min="45" max="45" width="10.7109375" style="74" customWidth="1"/>
    <col min="46" max="46" width="2.7109375" style="72" customWidth="1"/>
    <col min="47" max="50" width="10.7109375" style="71" customWidth="1"/>
    <col min="51" max="51" width="10.7109375" style="74" customWidth="1"/>
    <col min="52" max="52" width="2.7109375" style="72" customWidth="1"/>
    <col min="53" max="56" width="10.7109375" style="71" customWidth="1"/>
    <col min="57" max="57" width="10.7109375" style="74" customWidth="1"/>
    <col min="58" max="58" width="2.7109375" style="72" customWidth="1"/>
    <col min="59" max="62" width="10.7109375" style="71" customWidth="1"/>
    <col min="63" max="63" width="10.7109375" style="74" customWidth="1"/>
    <col min="64" max="64" width="2.7109375" style="72" customWidth="1"/>
    <col min="65" max="68" width="10.7109375" style="71" customWidth="1"/>
    <col min="69" max="69" width="10.7109375" style="74" customWidth="1"/>
    <col min="70" max="70" width="2.7109375" style="72" customWidth="1"/>
    <col min="71" max="74" width="10.7109375" style="71" customWidth="1"/>
    <col min="75" max="75" width="10.7109375" style="74" customWidth="1"/>
    <col min="76" max="76" width="2.7109375" style="72" customWidth="1"/>
    <col min="77" max="80" width="10.7109375" style="71" customWidth="1"/>
    <col min="81" max="81" width="10.7109375" style="74" customWidth="1"/>
    <col min="82" max="82" width="2.7109375" style="72" customWidth="1"/>
    <col min="83" max="86" width="10.7109375" style="71" customWidth="1"/>
    <col min="87" max="87" width="10.7109375" style="74" customWidth="1"/>
    <col min="88" max="88" width="2.7109375" style="72" customWidth="1"/>
    <col min="89" max="92" width="10.7109375" style="71" customWidth="1"/>
    <col min="93" max="93" width="10.7109375" style="74" customWidth="1"/>
    <col min="94" max="94" width="2.7109375" style="72" customWidth="1"/>
    <col min="95" max="98" width="10.7109375" style="71" customWidth="1"/>
    <col min="99" max="99" width="10.7109375" style="74" customWidth="1"/>
    <col min="100" max="100" width="2.7109375" style="72" customWidth="1"/>
    <col min="101" max="104" width="10.7109375" style="71" customWidth="1"/>
    <col min="105" max="105" width="10.7109375" style="74" customWidth="1"/>
    <col min="106" max="106" width="2.7109375" style="72" customWidth="1"/>
    <col min="107" max="110" width="10.7109375" style="71" customWidth="1"/>
    <col min="111" max="111" width="10.7109375" style="74" customWidth="1"/>
    <col min="112" max="112" width="2.7109375" style="72" customWidth="1"/>
    <col min="113" max="116" width="10.7109375" style="71" customWidth="1"/>
    <col min="117" max="117" width="10.7109375" style="74" customWidth="1"/>
    <col min="118" max="118" width="2.7109375" style="72" customWidth="1"/>
    <col min="119" max="122" width="10.7109375" style="71" customWidth="1"/>
    <col min="123" max="123" width="10.7109375" style="74" customWidth="1"/>
    <col min="124" max="124" width="2.7109375" style="72" customWidth="1"/>
    <col min="125" max="128" width="10.7109375" style="71" customWidth="1"/>
    <col min="129" max="129" width="10.7109375" style="74" customWidth="1"/>
    <col min="130" max="130" width="2.7109375" style="72" customWidth="1"/>
    <col min="131" max="134" width="10.7109375" style="71" customWidth="1"/>
    <col min="135" max="135" width="10.7109375" style="74" customWidth="1"/>
    <col min="136" max="136" width="2.7109375" style="72" customWidth="1"/>
    <col min="137" max="140" width="10.7109375" style="69" customWidth="1"/>
    <col min="141" max="141" width="10.7109375" style="73" customWidth="1"/>
    <col min="142" max="142" width="2.7109375" style="72" customWidth="1"/>
    <col min="143" max="146" width="10.7109375" style="69" customWidth="1"/>
    <col min="147" max="147" width="10.7109375" style="73" customWidth="1"/>
    <col min="148" max="148" width="2.7109375" style="72" customWidth="1"/>
    <col min="149" max="152" width="10.7109375" style="69" customWidth="1"/>
    <col min="153" max="153" width="10.7109375" style="73" customWidth="1"/>
    <col min="154" max="154" width="2.7109375" style="72" customWidth="1"/>
    <col min="155" max="158" width="10.7109375" style="69" customWidth="1"/>
    <col min="159" max="159" width="10.7109375" style="73" customWidth="1"/>
    <col min="160" max="160" width="2.7109375" style="72" customWidth="1"/>
    <col min="161" max="164" width="10.7109375" style="69" customWidth="1"/>
    <col min="165" max="165" width="10.7109375" style="73" customWidth="1"/>
    <col min="166" max="166" width="2.7109375" style="72" customWidth="1"/>
    <col min="167" max="170" width="10.7109375" style="69" customWidth="1"/>
    <col min="171" max="171" width="10.7109375" style="73" customWidth="1"/>
    <col min="172" max="172" width="2.7109375" style="72" customWidth="1"/>
    <col min="173" max="176" width="10.7109375" style="69" customWidth="1"/>
    <col min="177" max="177" width="10.7109375" style="73" customWidth="1"/>
    <col min="178" max="178" width="2.7109375" style="72" customWidth="1"/>
    <col min="179" max="182" width="10.7109375" style="69" customWidth="1"/>
    <col min="183" max="183" width="10.7109375" style="73" customWidth="1"/>
    <col min="184" max="184" width="2.7109375" style="72" customWidth="1"/>
    <col min="185" max="188" width="10.7109375" style="69" customWidth="1"/>
    <col min="189" max="189" width="10.7109375" style="73" customWidth="1"/>
    <col min="190" max="190" width="2.7109375" style="72" customWidth="1"/>
    <col min="191" max="194" width="10.7109375" style="69" customWidth="1"/>
    <col min="195" max="195" width="10.7109375" style="73" customWidth="1"/>
    <col min="196" max="196" width="2.7109375" style="72" customWidth="1"/>
    <col min="197" max="200" width="10.7109375" style="69" customWidth="1"/>
    <col min="201" max="201" width="10.7109375" style="73" customWidth="1"/>
    <col min="202" max="202" width="2.7109375" style="72" customWidth="1"/>
    <col min="203" max="206" width="10.7109375" style="69" customWidth="1"/>
    <col min="207" max="207" width="10.7109375" style="73" customWidth="1"/>
    <col min="208" max="208" width="2.7109375" style="72" customWidth="1"/>
    <col min="209" max="212" width="10.7109375" style="69" customWidth="1"/>
    <col min="213" max="213" width="10.7109375" style="73" customWidth="1"/>
    <col min="214" max="214" width="2.7109375" style="72" customWidth="1"/>
    <col min="215" max="218" width="10.7109375" style="69" customWidth="1"/>
    <col min="219" max="219" width="10.7109375" style="73" customWidth="1"/>
    <col min="220" max="220" width="2.7109375" style="72" customWidth="1"/>
    <col min="221" max="224" width="10.7109375" style="69" customWidth="1"/>
    <col min="225" max="225" width="10.7109375" style="73" customWidth="1"/>
    <col min="226" max="226" width="2.7109375" style="72" customWidth="1"/>
    <col min="227" max="230" width="10.7109375" style="69" customWidth="1"/>
    <col min="231" max="231" width="10.7109375" style="73" customWidth="1"/>
    <col min="232" max="232" width="2.7109375" style="72" customWidth="1"/>
    <col min="233" max="236" width="10.7109375" style="69" customWidth="1"/>
    <col min="237" max="237" width="10.7109375" style="73" customWidth="1"/>
    <col min="238" max="238" width="2.7109375" style="72" customWidth="1"/>
    <col min="239" max="242" width="10.7109375" style="69" customWidth="1"/>
    <col min="243" max="243" width="10.7109375" style="73" customWidth="1"/>
    <col min="244" max="244" width="2.7109375" style="72" customWidth="1"/>
    <col min="245" max="248" width="10.7109375" style="69" customWidth="1"/>
    <col min="249" max="249" width="10.7109375" style="73" customWidth="1"/>
    <col min="250" max="250" width="2.7109375" style="72" customWidth="1"/>
    <col min="251" max="254" width="10.7109375" style="69" customWidth="1"/>
    <col min="255" max="255" width="10.7109375" style="73" customWidth="1"/>
    <col min="256" max="256" width="2.7109375" style="75" customWidth="1"/>
    <col min="257" max="260" width="10.7109375" style="69" customWidth="1"/>
    <col min="261" max="261" width="10.7109375" style="73" customWidth="1"/>
    <col min="262" max="262" width="2.7109375" style="75" customWidth="1"/>
    <col min="263" max="266" width="10.7109375" style="69" customWidth="1"/>
    <col min="267" max="267" width="10.7109375" style="73" customWidth="1"/>
    <col min="268" max="268" width="2.7109375" style="75" customWidth="1"/>
    <col min="269" max="272" width="10.7109375" style="69" customWidth="1"/>
    <col min="273" max="273" width="10.7109375" style="271" customWidth="1"/>
    <col min="274" max="274" width="2.7109375" style="69" customWidth="1"/>
    <col min="275" max="278" width="10.7109375" style="69" customWidth="1"/>
    <col min="279" max="279" width="10.7109375" style="271" customWidth="1"/>
    <col min="280" max="280" width="2.7109375" style="69" customWidth="1"/>
    <col min="281" max="284" width="10.7109375" style="69" customWidth="1"/>
    <col min="285" max="285" width="10.7109375" style="271" customWidth="1"/>
    <col min="286" max="286" width="2.7109375" style="69" customWidth="1"/>
    <col min="287" max="290" width="10.7109375" style="69" customWidth="1"/>
    <col min="291" max="291" width="10.7109375" style="271" customWidth="1"/>
    <col min="292" max="292" width="2.7109375" style="69" customWidth="1"/>
    <col min="293" max="296" width="10.7109375" style="69" customWidth="1"/>
    <col min="297" max="297" width="10.7109375" style="271" customWidth="1"/>
    <col min="298" max="298" width="2.7109375" style="69" customWidth="1"/>
    <col min="299" max="302" width="10.7109375" style="69" customWidth="1"/>
    <col min="303" max="303" width="10.7109375" style="271" customWidth="1"/>
    <col min="304" max="304" width="2.7109375" style="69" customWidth="1"/>
    <col min="305" max="308" width="10.7109375" style="69" customWidth="1"/>
    <col min="309" max="309" width="10.7109375" style="271" customWidth="1"/>
    <col min="310" max="310" width="2.7109375" style="69" customWidth="1"/>
    <col min="311" max="314" width="10.7109375" style="69" customWidth="1"/>
    <col min="315" max="315" width="10.7109375" style="271" customWidth="1"/>
    <col min="316" max="316" width="2.7109375" style="69" customWidth="1"/>
    <col min="317" max="16384" width="9.140625" style="69"/>
  </cols>
  <sheetData>
    <row r="1" spans="1:316" s="67" customFormat="1" ht="12.75" hidden="1" customHeight="1" x14ac:dyDescent="0.2">
      <c r="A1" s="61" t="s">
        <v>61</v>
      </c>
      <c r="B1" s="61"/>
      <c r="C1" s="61"/>
      <c r="D1" s="61"/>
      <c r="E1" s="61"/>
      <c r="F1" s="62"/>
      <c r="G1" s="61"/>
      <c r="H1" s="61"/>
      <c r="I1" s="63"/>
      <c r="J1" s="63"/>
      <c r="K1" s="64"/>
      <c r="L1" s="64"/>
      <c r="M1" s="63" t="s">
        <v>93</v>
      </c>
      <c r="N1" s="63"/>
      <c r="O1" s="63"/>
      <c r="P1" s="63"/>
      <c r="Q1" s="65">
        <v>1</v>
      </c>
      <c r="R1" s="65">
        <f>Q1</f>
        <v>1</v>
      </c>
      <c r="S1" s="65">
        <f>Q1</f>
        <v>1</v>
      </c>
      <c r="T1" s="65">
        <f>Q1</f>
        <v>1</v>
      </c>
      <c r="U1" s="66">
        <f>Q1</f>
        <v>1</v>
      </c>
      <c r="V1" s="63"/>
      <c r="W1" s="65">
        <f>Q1+1</f>
        <v>2</v>
      </c>
      <c r="X1" s="65">
        <f>W1</f>
        <v>2</v>
      </c>
      <c r="Y1" s="65">
        <f>W1</f>
        <v>2</v>
      </c>
      <c r="Z1" s="65">
        <f>W1</f>
        <v>2</v>
      </c>
      <c r="AA1" s="66">
        <f>W1</f>
        <v>2</v>
      </c>
      <c r="AB1" s="63"/>
      <c r="AC1" s="65">
        <f t="shared" ref="AC1" si="0">W1+1</f>
        <v>3</v>
      </c>
      <c r="AD1" s="65">
        <f t="shared" ref="AD1" si="1">AC1</f>
        <v>3</v>
      </c>
      <c r="AE1" s="65">
        <f t="shared" ref="AE1" si="2">AC1</f>
        <v>3</v>
      </c>
      <c r="AF1" s="65">
        <f t="shared" ref="AF1" si="3">AC1</f>
        <v>3</v>
      </c>
      <c r="AG1" s="66">
        <f t="shared" ref="AG1" si="4">AC1</f>
        <v>3</v>
      </c>
      <c r="AH1" s="63"/>
      <c r="AI1" s="65">
        <f t="shared" ref="AI1" si="5">AC1+1</f>
        <v>4</v>
      </c>
      <c r="AJ1" s="65">
        <f t="shared" ref="AJ1" si="6">AI1</f>
        <v>4</v>
      </c>
      <c r="AK1" s="65">
        <f t="shared" ref="AK1" si="7">AI1</f>
        <v>4</v>
      </c>
      <c r="AL1" s="65">
        <f t="shared" ref="AL1" si="8">AI1</f>
        <v>4</v>
      </c>
      <c r="AM1" s="66">
        <f t="shared" ref="AM1" si="9">AI1</f>
        <v>4</v>
      </c>
      <c r="AN1" s="63"/>
      <c r="AO1" s="65">
        <f t="shared" ref="AO1" si="10">AI1+1</f>
        <v>5</v>
      </c>
      <c r="AP1" s="65">
        <f t="shared" ref="AP1" si="11">AO1</f>
        <v>5</v>
      </c>
      <c r="AQ1" s="65">
        <f t="shared" ref="AQ1" si="12">AO1</f>
        <v>5</v>
      </c>
      <c r="AR1" s="65">
        <f t="shared" ref="AR1" si="13">AO1</f>
        <v>5</v>
      </c>
      <c r="AS1" s="66">
        <f t="shared" ref="AS1" si="14">AO1</f>
        <v>5</v>
      </c>
      <c r="AT1" s="63"/>
      <c r="AU1" s="65">
        <f t="shared" ref="AU1" si="15">AO1+1</f>
        <v>6</v>
      </c>
      <c r="AV1" s="65">
        <f t="shared" ref="AV1" si="16">AU1</f>
        <v>6</v>
      </c>
      <c r="AW1" s="65">
        <f t="shared" ref="AW1" si="17">AU1</f>
        <v>6</v>
      </c>
      <c r="AX1" s="65">
        <f t="shared" ref="AX1" si="18">AU1</f>
        <v>6</v>
      </c>
      <c r="AY1" s="66">
        <f t="shared" ref="AY1" si="19">AU1</f>
        <v>6</v>
      </c>
      <c r="AZ1" s="63"/>
      <c r="BA1" s="65">
        <f t="shared" ref="BA1" si="20">AU1+1</f>
        <v>7</v>
      </c>
      <c r="BB1" s="65">
        <f t="shared" ref="BB1" si="21">BA1</f>
        <v>7</v>
      </c>
      <c r="BC1" s="65">
        <f t="shared" ref="BC1" si="22">BA1</f>
        <v>7</v>
      </c>
      <c r="BD1" s="65">
        <f t="shared" ref="BD1" si="23">BA1</f>
        <v>7</v>
      </c>
      <c r="BE1" s="66">
        <f t="shared" ref="BE1" si="24">BA1</f>
        <v>7</v>
      </c>
      <c r="BF1" s="63"/>
      <c r="BG1" s="65">
        <f t="shared" ref="BG1" si="25">BA1+1</f>
        <v>8</v>
      </c>
      <c r="BH1" s="65">
        <f t="shared" ref="BH1" si="26">BG1</f>
        <v>8</v>
      </c>
      <c r="BI1" s="65">
        <f t="shared" ref="BI1" si="27">BG1</f>
        <v>8</v>
      </c>
      <c r="BJ1" s="65">
        <f t="shared" ref="BJ1" si="28">BG1</f>
        <v>8</v>
      </c>
      <c r="BK1" s="66">
        <f t="shared" ref="BK1" si="29">BG1</f>
        <v>8</v>
      </c>
      <c r="BL1" s="63"/>
      <c r="BM1" s="65">
        <f t="shared" ref="BM1" si="30">BG1+1</f>
        <v>9</v>
      </c>
      <c r="BN1" s="65">
        <f t="shared" ref="BN1" si="31">BM1</f>
        <v>9</v>
      </c>
      <c r="BO1" s="65">
        <f t="shared" ref="BO1" si="32">BM1</f>
        <v>9</v>
      </c>
      <c r="BP1" s="65">
        <f t="shared" ref="BP1" si="33">BM1</f>
        <v>9</v>
      </c>
      <c r="BQ1" s="66">
        <f t="shared" ref="BQ1" si="34">BM1</f>
        <v>9</v>
      </c>
      <c r="BR1" s="63"/>
      <c r="BS1" s="65">
        <f t="shared" ref="BS1" si="35">BM1+1</f>
        <v>10</v>
      </c>
      <c r="BT1" s="65">
        <f t="shared" ref="BT1" si="36">BS1</f>
        <v>10</v>
      </c>
      <c r="BU1" s="65">
        <f t="shared" ref="BU1" si="37">BS1</f>
        <v>10</v>
      </c>
      <c r="BV1" s="65">
        <f t="shared" ref="BV1" si="38">BS1</f>
        <v>10</v>
      </c>
      <c r="BW1" s="66">
        <f t="shared" ref="BW1" si="39">BS1</f>
        <v>10</v>
      </c>
      <c r="BX1" s="63"/>
      <c r="BY1" s="65">
        <f t="shared" ref="BY1" si="40">BS1+1</f>
        <v>11</v>
      </c>
      <c r="BZ1" s="65">
        <f t="shared" ref="BZ1" si="41">BY1</f>
        <v>11</v>
      </c>
      <c r="CA1" s="65">
        <f t="shared" ref="CA1" si="42">BY1</f>
        <v>11</v>
      </c>
      <c r="CB1" s="65">
        <f t="shared" ref="CB1" si="43">BY1</f>
        <v>11</v>
      </c>
      <c r="CC1" s="66">
        <f t="shared" ref="CC1" si="44">BY1</f>
        <v>11</v>
      </c>
      <c r="CD1" s="63"/>
      <c r="CE1" s="65">
        <f t="shared" ref="CE1" si="45">BY1+1</f>
        <v>12</v>
      </c>
      <c r="CF1" s="65">
        <f t="shared" ref="CF1" si="46">CE1</f>
        <v>12</v>
      </c>
      <c r="CG1" s="65">
        <f t="shared" ref="CG1" si="47">CE1</f>
        <v>12</v>
      </c>
      <c r="CH1" s="65">
        <f t="shared" ref="CH1" si="48">CE1</f>
        <v>12</v>
      </c>
      <c r="CI1" s="66">
        <f t="shared" ref="CI1" si="49">CE1</f>
        <v>12</v>
      </c>
      <c r="CJ1" s="63"/>
      <c r="CK1" s="65">
        <f t="shared" ref="CK1" si="50">CE1+1</f>
        <v>13</v>
      </c>
      <c r="CL1" s="65">
        <f t="shared" ref="CL1" si="51">CK1</f>
        <v>13</v>
      </c>
      <c r="CM1" s="65">
        <f t="shared" ref="CM1" si="52">CK1</f>
        <v>13</v>
      </c>
      <c r="CN1" s="65">
        <f t="shared" ref="CN1" si="53">CK1</f>
        <v>13</v>
      </c>
      <c r="CO1" s="66">
        <f t="shared" ref="CO1" si="54">CK1</f>
        <v>13</v>
      </c>
      <c r="CP1" s="63"/>
      <c r="CQ1" s="65">
        <f t="shared" ref="CQ1" si="55">CK1+1</f>
        <v>14</v>
      </c>
      <c r="CR1" s="65">
        <f t="shared" ref="CR1" si="56">CQ1</f>
        <v>14</v>
      </c>
      <c r="CS1" s="65">
        <f t="shared" ref="CS1" si="57">CQ1</f>
        <v>14</v>
      </c>
      <c r="CT1" s="65">
        <f t="shared" ref="CT1" si="58">CQ1</f>
        <v>14</v>
      </c>
      <c r="CU1" s="66">
        <f t="shared" ref="CU1" si="59">CQ1</f>
        <v>14</v>
      </c>
      <c r="CV1" s="63"/>
      <c r="CW1" s="65">
        <f t="shared" ref="CW1" si="60">CQ1+1</f>
        <v>15</v>
      </c>
      <c r="CX1" s="65">
        <f t="shared" ref="CX1" si="61">CW1</f>
        <v>15</v>
      </c>
      <c r="CY1" s="65">
        <f t="shared" ref="CY1" si="62">CW1</f>
        <v>15</v>
      </c>
      <c r="CZ1" s="65">
        <f t="shared" ref="CZ1" si="63">CW1</f>
        <v>15</v>
      </c>
      <c r="DA1" s="66">
        <f t="shared" ref="DA1" si="64">CW1</f>
        <v>15</v>
      </c>
      <c r="DB1" s="63"/>
      <c r="DC1" s="65">
        <f t="shared" ref="DC1" si="65">CW1+1</f>
        <v>16</v>
      </c>
      <c r="DD1" s="65">
        <f t="shared" ref="DD1" si="66">DC1</f>
        <v>16</v>
      </c>
      <c r="DE1" s="65">
        <f t="shared" ref="DE1" si="67">DC1</f>
        <v>16</v>
      </c>
      <c r="DF1" s="65">
        <f t="shared" ref="DF1" si="68">DC1</f>
        <v>16</v>
      </c>
      <c r="DG1" s="66">
        <f t="shared" ref="DG1" si="69">DC1</f>
        <v>16</v>
      </c>
      <c r="DH1" s="63"/>
      <c r="DI1" s="65">
        <f t="shared" ref="DI1" si="70">DC1+1</f>
        <v>17</v>
      </c>
      <c r="DJ1" s="65">
        <f t="shared" ref="DJ1" si="71">DI1</f>
        <v>17</v>
      </c>
      <c r="DK1" s="65">
        <f t="shared" ref="DK1" si="72">DI1</f>
        <v>17</v>
      </c>
      <c r="DL1" s="65">
        <f t="shared" ref="DL1" si="73">DI1</f>
        <v>17</v>
      </c>
      <c r="DM1" s="66">
        <f t="shared" ref="DM1" si="74">DI1</f>
        <v>17</v>
      </c>
      <c r="DN1" s="63"/>
      <c r="DO1" s="65">
        <f t="shared" ref="DO1" si="75">DI1+1</f>
        <v>18</v>
      </c>
      <c r="DP1" s="65">
        <f t="shared" ref="DP1" si="76">DO1</f>
        <v>18</v>
      </c>
      <c r="DQ1" s="65">
        <f t="shared" ref="DQ1" si="77">DO1</f>
        <v>18</v>
      </c>
      <c r="DR1" s="65">
        <f t="shared" ref="DR1" si="78">DO1</f>
        <v>18</v>
      </c>
      <c r="DS1" s="66">
        <f t="shared" ref="DS1" si="79">DO1</f>
        <v>18</v>
      </c>
      <c r="DT1" s="63"/>
      <c r="DU1" s="65">
        <f t="shared" ref="DU1" si="80">DO1+1</f>
        <v>19</v>
      </c>
      <c r="DV1" s="65">
        <f t="shared" ref="DV1" si="81">DU1</f>
        <v>19</v>
      </c>
      <c r="DW1" s="65">
        <f t="shared" ref="DW1" si="82">DU1</f>
        <v>19</v>
      </c>
      <c r="DX1" s="65">
        <f t="shared" ref="DX1" si="83">DU1</f>
        <v>19</v>
      </c>
      <c r="DY1" s="66">
        <f t="shared" ref="DY1" si="84">DU1</f>
        <v>19</v>
      </c>
      <c r="DZ1" s="63"/>
      <c r="EA1" s="65">
        <f t="shared" ref="EA1" si="85">DU1+1</f>
        <v>20</v>
      </c>
      <c r="EB1" s="65">
        <f t="shared" ref="EB1" si="86">EA1</f>
        <v>20</v>
      </c>
      <c r="EC1" s="65">
        <f t="shared" ref="EC1" si="87">EA1</f>
        <v>20</v>
      </c>
      <c r="ED1" s="65">
        <f t="shared" ref="ED1" si="88">EA1</f>
        <v>20</v>
      </c>
      <c r="EE1" s="66">
        <f t="shared" ref="EE1" si="89">EA1</f>
        <v>20</v>
      </c>
      <c r="EF1" s="63"/>
      <c r="EG1" s="65">
        <f t="shared" ref="EG1" si="90">EA1+1</f>
        <v>21</v>
      </c>
      <c r="EH1" s="65">
        <f t="shared" ref="EH1" si="91">EG1</f>
        <v>21</v>
      </c>
      <c r="EI1" s="65">
        <f t="shared" ref="EI1" si="92">EG1</f>
        <v>21</v>
      </c>
      <c r="EJ1" s="65">
        <f t="shared" ref="EJ1" si="93">EG1</f>
        <v>21</v>
      </c>
      <c r="EK1" s="66">
        <f t="shared" ref="EK1" si="94">EG1</f>
        <v>21</v>
      </c>
      <c r="EL1" s="63"/>
      <c r="EM1" s="65">
        <f t="shared" ref="EM1" si="95">EG1+1</f>
        <v>22</v>
      </c>
      <c r="EN1" s="65">
        <f t="shared" ref="EN1" si="96">EM1</f>
        <v>22</v>
      </c>
      <c r="EO1" s="65">
        <f t="shared" ref="EO1" si="97">EM1</f>
        <v>22</v>
      </c>
      <c r="EP1" s="65">
        <f t="shared" ref="EP1" si="98">EM1</f>
        <v>22</v>
      </c>
      <c r="EQ1" s="66">
        <f t="shared" ref="EQ1" si="99">EM1</f>
        <v>22</v>
      </c>
      <c r="ER1" s="63"/>
      <c r="ES1" s="65">
        <f t="shared" ref="ES1" si="100">EM1+1</f>
        <v>23</v>
      </c>
      <c r="ET1" s="65">
        <f t="shared" ref="ET1" si="101">ES1</f>
        <v>23</v>
      </c>
      <c r="EU1" s="65">
        <f t="shared" ref="EU1" si="102">ES1</f>
        <v>23</v>
      </c>
      <c r="EV1" s="65">
        <f t="shared" ref="EV1" si="103">ES1</f>
        <v>23</v>
      </c>
      <c r="EW1" s="66">
        <f t="shared" ref="EW1" si="104">ES1</f>
        <v>23</v>
      </c>
      <c r="EX1" s="63"/>
      <c r="EY1" s="65">
        <f t="shared" ref="EY1" si="105">ES1+1</f>
        <v>24</v>
      </c>
      <c r="EZ1" s="65">
        <f t="shared" ref="EZ1" si="106">EY1</f>
        <v>24</v>
      </c>
      <c r="FA1" s="65">
        <f t="shared" ref="FA1" si="107">EY1</f>
        <v>24</v>
      </c>
      <c r="FB1" s="65">
        <f t="shared" ref="FB1" si="108">EY1</f>
        <v>24</v>
      </c>
      <c r="FC1" s="66">
        <f t="shared" ref="FC1" si="109">EY1</f>
        <v>24</v>
      </c>
      <c r="FD1" s="63"/>
      <c r="FE1" s="65">
        <f t="shared" ref="FE1" si="110">EY1+1</f>
        <v>25</v>
      </c>
      <c r="FF1" s="65">
        <f t="shared" ref="FF1" si="111">FE1</f>
        <v>25</v>
      </c>
      <c r="FG1" s="65">
        <f t="shared" ref="FG1" si="112">FE1</f>
        <v>25</v>
      </c>
      <c r="FH1" s="65">
        <f t="shared" ref="FH1" si="113">FE1</f>
        <v>25</v>
      </c>
      <c r="FI1" s="66">
        <f t="shared" ref="FI1" si="114">FE1</f>
        <v>25</v>
      </c>
      <c r="FJ1" s="63"/>
      <c r="FK1" s="65">
        <f t="shared" ref="FK1" si="115">FE1+1</f>
        <v>26</v>
      </c>
      <c r="FL1" s="65">
        <f t="shared" ref="FL1" si="116">FK1</f>
        <v>26</v>
      </c>
      <c r="FM1" s="65">
        <f t="shared" ref="FM1" si="117">FK1</f>
        <v>26</v>
      </c>
      <c r="FN1" s="65">
        <f t="shared" ref="FN1" si="118">FK1</f>
        <v>26</v>
      </c>
      <c r="FO1" s="66">
        <f t="shared" ref="FO1" si="119">FK1</f>
        <v>26</v>
      </c>
      <c r="FP1" s="63"/>
      <c r="FQ1" s="65">
        <f t="shared" ref="FQ1" si="120">FK1+1</f>
        <v>27</v>
      </c>
      <c r="FR1" s="65">
        <f t="shared" ref="FR1" si="121">FQ1</f>
        <v>27</v>
      </c>
      <c r="FS1" s="65">
        <f t="shared" ref="FS1" si="122">FQ1</f>
        <v>27</v>
      </c>
      <c r="FT1" s="65">
        <f t="shared" ref="FT1" si="123">FQ1</f>
        <v>27</v>
      </c>
      <c r="FU1" s="66">
        <f t="shared" ref="FU1" si="124">FQ1</f>
        <v>27</v>
      </c>
      <c r="FV1" s="63"/>
      <c r="FW1" s="65">
        <f t="shared" ref="FW1" si="125">FQ1+1</f>
        <v>28</v>
      </c>
      <c r="FX1" s="65">
        <f t="shared" ref="FX1" si="126">FW1</f>
        <v>28</v>
      </c>
      <c r="FY1" s="65">
        <f t="shared" ref="FY1" si="127">FW1</f>
        <v>28</v>
      </c>
      <c r="FZ1" s="65">
        <f t="shared" ref="FZ1" si="128">FW1</f>
        <v>28</v>
      </c>
      <c r="GA1" s="66">
        <f t="shared" ref="GA1" si="129">FW1</f>
        <v>28</v>
      </c>
      <c r="GB1" s="63"/>
      <c r="GC1" s="65">
        <f t="shared" ref="GC1" si="130">FW1+1</f>
        <v>29</v>
      </c>
      <c r="GD1" s="65">
        <f t="shared" ref="GD1" si="131">GC1</f>
        <v>29</v>
      </c>
      <c r="GE1" s="65">
        <f t="shared" ref="GE1" si="132">GC1</f>
        <v>29</v>
      </c>
      <c r="GF1" s="65">
        <f t="shared" ref="GF1" si="133">GC1</f>
        <v>29</v>
      </c>
      <c r="GG1" s="66">
        <f t="shared" ref="GG1" si="134">GC1</f>
        <v>29</v>
      </c>
      <c r="GH1" s="63"/>
      <c r="GI1" s="65">
        <f t="shared" ref="GI1" si="135">GC1+1</f>
        <v>30</v>
      </c>
      <c r="GJ1" s="65">
        <f t="shared" ref="GJ1" si="136">GI1</f>
        <v>30</v>
      </c>
      <c r="GK1" s="65">
        <f t="shared" ref="GK1" si="137">GI1</f>
        <v>30</v>
      </c>
      <c r="GL1" s="65">
        <f t="shared" ref="GL1" si="138">GI1</f>
        <v>30</v>
      </c>
      <c r="GM1" s="66">
        <f t="shared" ref="GM1" si="139">GI1</f>
        <v>30</v>
      </c>
      <c r="GN1" s="63"/>
      <c r="GO1" s="65">
        <f t="shared" ref="GO1" si="140">GI1+1</f>
        <v>31</v>
      </c>
      <c r="GP1" s="65">
        <f t="shared" ref="GP1" si="141">GO1</f>
        <v>31</v>
      </c>
      <c r="GQ1" s="65">
        <f t="shared" ref="GQ1" si="142">GO1</f>
        <v>31</v>
      </c>
      <c r="GR1" s="65">
        <f t="shared" ref="GR1" si="143">GO1</f>
        <v>31</v>
      </c>
      <c r="GS1" s="66">
        <f t="shared" ref="GS1" si="144">GO1</f>
        <v>31</v>
      </c>
      <c r="GT1" s="63"/>
      <c r="GU1" s="65">
        <f t="shared" ref="GU1" si="145">GO1+1</f>
        <v>32</v>
      </c>
      <c r="GV1" s="65">
        <f t="shared" ref="GV1" si="146">GU1</f>
        <v>32</v>
      </c>
      <c r="GW1" s="65">
        <f t="shared" ref="GW1" si="147">GU1</f>
        <v>32</v>
      </c>
      <c r="GX1" s="65">
        <f t="shared" ref="GX1" si="148">GU1</f>
        <v>32</v>
      </c>
      <c r="GY1" s="66">
        <f t="shared" ref="GY1" si="149">GU1</f>
        <v>32</v>
      </c>
      <c r="GZ1" s="63"/>
      <c r="HA1" s="65">
        <f t="shared" ref="HA1" si="150">GU1+1</f>
        <v>33</v>
      </c>
      <c r="HB1" s="65">
        <f t="shared" ref="HB1" si="151">HA1</f>
        <v>33</v>
      </c>
      <c r="HC1" s="65">
        <f t="shared" ref="HC1" si="152">HA1</f>
        <v>33</v>
      </c>
      <c r="HD1" s="65">
        <f t="shared" ref="HD1" si="153">HA1</f>
        <v>33</v>
      </c>
      <c r="HE1" s="66">
        <f t="shared" ref="HE1" si="154">HA1</f>
        <v>33</v>
      </c>
      <c r="HF1" s="63"/>
      <c r="HG1" s="65">
        <f t="shared" ref="HG1" si="155">HA1+1</f>
        <v>34</v>
      </c>
      <c r="HH1" s="65">
        <f t="shared" ref="HH1" si="156">HG1</f>
        <v>34</v>
      </c>
      <c r="HI1" s="65">
        <f t="shared" ref="HI1" si="157">HG1</f>
        <v>34</v>
      </c>
      <c r="HJ1" s="65">
        <f t="shared" ref="HJ1" si="158">HG1</f>
        <v>34</v>
      </c>
      <c r="HK1" s="66">
        <f t="shared" ref="HK1" si="159">HG1</f>
        <v>34</v>
      </c>
      <c r="HL1" s="63"/>
      <c r="HM1" s="65">
        <f t="shared" ref="HM1" si="160">HG1+1</f>
        <v>35</v>
      </c>
      <c r="HN1" s="65">
        <f t="shared" ref="HN1" si="161">HM1</f>
        <v>35</v>
      </c>
      <c r="HO1" s="65">
        <f t="shared" ref="HO1" si="162">HM1</f>
        <v>35</v>
      </c>
      <c r="HP1" s="65">
        <f t="shared" ref="HP1" si="163">HM1</f>
        <v>35</v>
      </c>
      <c r="HQ1" s="66">
        <f t="shared" ref="HQ1" si="164">HM1</f>
        <v>35</v>
      </c>
      <c r="HR1" s="63"/>
      <c r="HS1" s="65">
        <f t="shared" ref="HS1" si="165">HM1+1</f>
        <v>36</v>
      </c>
      <c r="HT1" s="65">
        <f t="shared" ref="HT1" si="166">HS1</f>
        <v>36</v>
      </c>
      <c r="HU1" s="65">
        <f t="shared" ref="HU1" si="167">HS1</f>
        <v>36</v>
      </c>
      <c r="HV1" s="65">
        <f t="shared" ref="HV1" si="168">HS1</f>
        <v>36</v>
      </c>
      <c r="HW1" s="66">
        <f t="shared" ref="HW1" si="169">HS1</f>
        <v>36</v>
      </c>
      <c r="HX1" s="63"/>
      <c r="HY1" s="65">
        <f t="shared" ref="HY1" si="170">HS1+1</f>
        <v>37</v>
      </c>
      <c r="HZ1" s="65">
        <f t="shared" ref="HZ1" si="171">HY1</f>
        <v>37</v>
      </c>
      <c r="IA1" s="65">
        <f t="shared" ref="IA1" si="172">HY1</f>
        <v>37</v>
      </c>
      <c r="IB1" s="65">
        <f t="shared" ref="IB1" si="173">HY1</f>
        <v>37</v>
      </c>
      <c r="IC1" s="66">
        <f t="shared" ref="IC1" si="174">HY1</f>
        <v>37</v>
      </c>
      <c r="ID1" s="63"/>
      <c r="IE1" s="65">
        <f t="shared" ref="IE1" si="175">HY1+1</f>
        <v>38</v>
      </c>
      <c r="IF1" s="65">
        <f t="shared" ref="IF1" si="176">IE1</f>
        <v>38</v>
      </c>
      <c r="IG1" s="65">
        <f t="shared" ref="IG1" si="177">IE1</f>
        <v>38</v>
      </c>
      <c r="IH1" s="65">
        <f t="shared" ref="IH1" si="178">IE1</f>
        <v>38</v>
      </c>
      <c r="II1" s="66">
        <f t="shared" ref="II1" si="179">IE1</f>
        <v>38</v>
      </c>
      <c r="IJ1" s="63"/>
      <c r="IK1" s="65">
        <f t="shared" ref="IK1" si="180">IE1+1</f>
        <v>39</v>
      </c>
      <c r="IL1" s="65">
        <f t="shared" ref="IL1" si="181">IK1</f>
        <v>39</v>
      </c>
      <c r="IM1" s="65">
        <f t="shared" ref="IM1" si="182">IK1</f>
        <v>39</v>
      </c>
      <c r="IN1" s="65">
        <f t="shared" ref="IN1" si="183">IK1</f>
        <v>39</v>
      </c>
      <c r="IO1" s="66">
        <f t="shared" ref="IO1" si="184">IK1</f>
        <v>39</v>
      </c>
      <c r="IP1" s="63"/>
      <c r="IQ1" s="65">
        <f t="shared" ref="IQ1" si="185">IK1+1</f>
        <v>40</v>
      </c>
      <c r="IR1" s="65">
        <f t="shared" ref="IR1" si="186">IQ1</f>
        <v>40</v>
      </c>
      <c r="IS1" s="65">
        <f t="shared" ref="IS1" si="187">IQ1</f>
        <v>40</v>
      </c>
      <c r="IT1" s="65">
        <f t="shared" ref="IT1" si="188">IQ1</f>
        <v>40</v>
      </c>
      <c r="IU1" s="66">
        <f t="shared" ref="IU1" si="189">IQ1</f>
        <v>40</v>
      </c>
      <c r="IV1" s="63"/>
      <c r="IW1" s="65">
        <f t="shared" ref="IW1" si="190">IQ1+1</f>
        <v>41</v>
      </c>
      <c r="IX1" s="65">
        <f t="shared" ref="IX1" si="191">IW1</f>
        <v>41</v>
      </c>
      <c r="IY1" s="65">
        <f t="shared" ref="IY1" si="192">IW1</f>
        <v>41</v>
      </c>
      <c r="IZ1" s="65">
        <f t="shared" ref="IZ1" si="193">IW1</f>
        <v>41</v>
      </c>
      <c r="JA1" s="66">
        <f t="shared" ref="JA1" si="194">IW1</f>
        <v>41</v>
      </c>
      <c r="JB1" s="63"/>
      <c r="JC1" s="65">
        <f t="shared" ref="JC1" si="195">IW1+1</f>
        <v>42</v>
      </c>
      <c r="JD1" s="65">
        <f t="shared" ref="JD1" si="196">JC1</f>
        <v>42</v>
      </c>
      <c r="JE1" s="65">
        <f t="shared" ref="JE1" si="197">JC1</f>
        <v>42</v>
      </c>
      <c r="JF1" s="65">
        <f t="shared" ref="JF1" si="198">JC1</f>
        <v>42</v>
      </c>
      <c r="JG1" s="66">
        <f t="shared" ref="JG1" si="199">JC1</f>
        <v>42</v>
      </c>
      <c r="JH1" s="63"/>
      <c r="JI1" s="65">
        <f t="shared" ref="JI1" si="200">JC1+1</f>
        <v>43</v>
      </c>
      <c r="JJ1" s="65">
        <f t="shared" ref="JJ1" si="201">JI1</f>
        <v>43</v>
      </c>
      <c r="JK1" s="65">
        <f t="shared" ref="JK1" si="202">JI1</f>
        <v>43</v>
      </c>
      <c r="JL1" s="65">
        <f t="shared" ref="JL1" si="203">JI1</f>
        <v>43</v>
      </c>
      <c r="JM1" s="66">
        <f t="shared" ref="JM1" si="204">JI1</f>
        <v>43</v>
      </c>
      <c r="JN1" s="63"/>
      <c r="JO1" s="65">
        <f t="shared" ref="JO1" si="205">JI1+1</f>
        <v>44</v>
      </c>
      <c r="JP1" s="65">
        <f t="shared" ref="JP1" si="206">JO1</f>
        <v>44</v>
      </c>
      <c r="JQ1" s="65">
        <f t="shared" ref="JQ1" si="207">JO1</f>
        <v>44</v>
      </c>
      <c r="JR1" s="65">
        <f t="shared" ref="JR1" si="208">JO1</f>
        <v>44</v>
      </c>
      <c r="JS1" s="66">
        <f t="shared" ref="JS1" si="209">JO1</f>
        <v>44</v>
      </c>
      <c r="JT1" s="63"/>
      <c r="JU1" s="65">
        <f t="shared" ref="JU1" si="210">JO1+1</f>
        <v>45</v>
      </c>
      <c r="JV1" s="65">
        <f t="shared" ref="JV1" si="211">JU1</f>
        <v>45</v>
      </c>
      <c r="JW1" s="65">
        <f t="shared" ref="JW1" si="212">JU1</f>
        <v>45</v>
      </c>
      <c r="JX1" s="65">
        <f t="shared" ref="JX1" si="213">JU1</f>
        <v>45</v>
      </c>
      <c r="JY1" s="66">
        <f t="shared" ref="JY1" si="214">JU1</f>
        <v>45</v>
      </c>
      <c r="JZ1" s="63"/>
      <c r="KA1" s="65">
        <f t="shared" ref="KA1" si="215">JU1+1</f>
        <v>46</v>
      </c>
      <c r="KB1" s="65">
        <f t="shared" ref="KB1" si="216">KA1</f>
        <v>46</v>
      </c>
      <c r="KC1" s="65">
        <f t="shared" ref="KC1" si="217">KA1</f>
        <v>46</v>
      </c>
      <c r="KD1" s="65">
        <f t="shared" ref="KD1" si="218">KA1</f>
        <v>46</v>
      </c>
      <c r="KE1" s="66">
        <f t="shared" ref="KE1" si="219">KA1</f>
        <v>46</v>
      </c>
      <c r="KF1" s="63"/>
      <c r="KG1" s="65">
        <f t="shared" ref="KG1" si="220">KA1+1</f>
        <v>47</v>
      </c>
      <c r="KH1" s="65">
        <f t="shared" ref="KH1" si="221">KG1</f>
        <v>47</v>
      </c>
      <c r="KI1" s="65">
        <f t="shared" ref="KI1" si="222">KG1</f>
        <v>47</v>
      </c>
      <c r="KJ1" s="65">
        <f t="shared" ref="KJ1" si="223">KG1</f>
        <v>47</v>
      </c>
      <c r="KK1" s="66">
        <f t="shared" ref="KK1" si="224">KG1</f>
        <v>47</v>
      </c>
      <c r="KL1" s="63"/>
      <c r="KM1" s="65">
        <f t="shared" ref="KM1" si="225">KG1+1</f>
        <v>48</v>
      </c>
      <c r="KN1" s="65">
        <f t="shared" ref="KN1" si="226">KM1</f>
        <v>48</v>
      </c>
      <c r="KO1" s="65">
        <f t="shared" ref="KO1" si="227">KM1</f>
        <v>48</v>
      </c>
      <c r="KP1" s="65">
        <f t="shared" ref="KP1" si="228">KM1</f>
        <v>48</v>
      </c>
      <c r="KQ1" s="66">
        <f t="shared" ref="KQ1" si="229">KM1</f>
        <v>48</v>
      </c>
      <c r="KR1" s="63"/>
      <c r="KS1" s="65">
        <f t="shared" ref="KS1" si="230">KM1+1</f>
        <v>49</v>
      </c>
      <c r="KT1" s="65">
        <f t="shared" ref="KT1" si="231">KS1</f>
        <v>49</v>
      </c>
      <c r="KU1" s="65">
        <f t="shared" ref="KU1" si="232">KS1</f>
        <v>49</v>
      </c>
      <c r="KV1" s="65">
        <f t="shared" ref="KV1" si="233">KS1</f>
        <v>49</v>
      </c>
      <c r="KW1" s="66">
        <f t="shared" ref="KW1" si="234">KS1</f>
        <v>49</v>
      </c>
      <c r="KX1" s="63"/>
      <c r="KY1" s="65">
        <f t="shared" ref="KY1" si="235">KS1+1</f>
        <v>50</v>
      </c>
      <c r="KZ1" s="65">
        <f t="shared" ref="KZ1" si="236">KY1</f>
        <v>50</v>
      </c>
      <c r="LA1" s="65">
        <f t="shared" ref="LA1" si="237">KY1</f>
        <v>50</v>
      </c>
      <c r="LB1" s="65">
        <f t="shared" ref="LB1" si="238">KY1</f>
        <v>50</v>
      </c>
      <c r="LC1" s="66">
        <f t="shared" ref="LC1" si="239">KY1</f>
        <v>50</v>
      </c>
      <c r="LD1" s="63"/>
    </row>
    <row r="2" spans="1:316" s="67" customFormat="1" ht="12.75" hidden="1" customHeight="1" x14ac:dyDescent="0.2">
      <c r="A2" s="61" t="s">
        <v>61</v>
      </c>
      <c r="B2" s="61"/>
      <c r="C2" s="61"/>
      <c r="D2" s="61"/>
      <c r="E2" s="61"/>
      <c r="F2" s="62"/>
      <c r="G2" s="61"/>
      <c r="H2" s="61"/>
      <c r="I2" s="63">
        <v>1</v>
      </c>
      <c r="J2" s="63"/>
      <c r="K2" s="64"/>
      <c r="L2" s="64"/>
      <c r="M2" s="63" t="s">
        <v>100</v>
      </c>
      <c r="N2" s="63"/>
      <c r="O2" s="63"/>
      <c r="P2" s="63"/>
      <c r="Q2" s="65" t="str">
        <f>IF(Q1&lt;='Part A - Inputs'!$R$9,1,"")</f>
        <v/>
      </c>
      <c r="R2" s="65" t="str">
        <f>IF(Q1&lt;='Part A - Inputs'!$R$9,2,"")</f>
        <v/>
      </c>
      <c r="S2" s="65" t="str">
        <f>IF(Q1&lt;='Part A - Inputs'!$R$9,3,"")</f>
        <v/>
      </c>
      <c r="T2" s="65" t="str">
        <f>IF(Q1&lt;='Part A - Inputs'!$R$9,4,"")</f>
        <v/>
      </c>
      <c r="U2" s="66" t="str">
        <f>IF(Q1&lt;='Part A - Inputs'!$R$9,5,"")</f>
        <v/>
      </c>
      <c r="V2" s="63"/>
      <c r="W2" s="65" t="str">
        <f>IF(W1&lt;='Part A - Inputs'!$R$9,1,"")</f>
        <v/>
      </c>
      <c r="X2" s="65" t="str">
        <f>IF(W1&lt;='Part A - Inputs'!$R$9,2,"")</f>
        <v/>
      </c>
      <c r="Y2" s="65" t="str">
        <f>IF(W1&lt;='Part A - Inputs'!$R$9,3,"")</f>
        <v/>
      </c>
      <c r="Z2" s="65" t="str">
        <f>IF(W1&lt;='Part A - Inputs'!$R$9,4,"")</f>
        <v/>
      </c>
      <c r="AA2" s="66" t="str">
        <f>IF(W1&lt;='Part A - Inputs'!$R$9,5,"")</f>
        <v/>
      </c>
      <c r="AB2" s="63"/>
      <c r="AC2" s="65" t="str">
        <f>IF(AC1&lt;='Part A - Inputs'!$R$9,1,"")</f>
        <v/>
      </c>
      <c r="AD2" s="65" t="str">
        <f>IF(AC1&lt;='Part A - Inputs'!$R$9,2,"")</f>
        <v/>
      </c>
      <c r="AE2" s="65" t="str">
        <f>IF(AC1&lt;='Part A - Inputs'!$R$9,3,"")</f>
        <v/>
      </c>
      <c r="AF2" s="65" t="str">
        <f>IF(AC1&lt;='Part A - Inputs'!$R$9,4,"")</f>
        <v/>
      </c>
      <c r="AG2" s="66" t="str">
        <f>IF(AC1&lt;='Part A - Inputs'!$R$9,5,"")</f>
        <v/>
      </c>
      <c r="AH2" s="63"/>
      <c r="AI2" s="65" t="str">
        <f>IF(AI1&lt;='Part A - Inputs'!$R$9,1,"")</f>
        <v/>
      </c>
      <c r="AJ2" s="65" t="str">
        <f>IF(AI1&lt;='Part A - Inputs'!$R$9,2,"")</f>
        <v/>
      </c>
      <c r="AK2" s="65" t="str">
        <f>IF(AI1&lt;='Part A - Inputs'!$R$9,3,"")</f>
        <v/>
      </c>
      <c r="AL2" s="65" t="str">
        <f>IF(AI1&lt;='Part A - Inputs'!$R$9,4,"")</f>
        <v/>
      </c>
      <c r="AM2" s="66" t="str">
        <f>IF(AI1&lt;='Part A - Inputs'!$R$9,5,"")</f>
        <v/>
      </c>
      <c r="AN2" s="63"/>
      <c r="AO2" s="65" t="str">
        <f>IF(AO1&lt;='Part A - Inputs'!$R$9,1,"")</f>
        <v/>
      </c>
      <c r="AP2" s="65" t="str">
        <f>IF(AO1&lt;='Part A - Inputs'!$R$9,2,"")</f>
        <v/>
      </c>
      <c r="AQ2" s="65" t="str">
        <f>IF(AO1&lt;='Part A - Inputs'!$R$9,3,"")</f>
        <v/>
      </c>
      <c r="AR2" s="65" t="str">
        <f>IF(AO1&lt;='Part A - Inputs'!$R$9,4,"")</f>
        <v/>
      </c>
      <c r="AS2" s="66" t="str">
        <f>IF(AO1&lt;='Part A - Inputs'!$R$9,5,"")</f>
        <v/>
      </c>
      <c r="AT2" s="63"/>
      <c r="AU2" s="65" t="str">
        <f>IF(AU1&lt;='Part A - Inputs'!$R$9,1,"")</f>
        <v/>
      </c>
      <c r="AV2" s="65" t="str">
        <f>IF(AU1&lt;='Part A - Inputs'!$R$9,2,"")</f>
        <v/>
      </c>
      <c r="AW2" s="65" t="str">
        <f>IF(AU1&lt;='Part A - Inputs'!$R$9,3,"")</f>
        <v/>
      </c>
      <c r="AX2" s="65" t="str">
        <f>IF(AU1&lt;='Part A - Inputs'!$R$9,4,"")</f>
        <v/>
      </c>
      <c r="AY2" s="66" t="str">
        <f>IF(AU1&lt;='Part A - Inputs'!$R$9,5,"")</f>
        <v/>
      </c>
      <c r="AZ2" s="63"/>
      <c r="BA2" s="65" t="str">
        <f>IF(BA1&lt;='Part A - Inputs'!$R$9,1,"")</f>
        <v/>
      </c>
      <c r="BB2" s="65" t="str">
        <f>IF(BA1&lt;='Part A - Inputs'!$R$9,2,"")</f>
        <v/>
      </c>
      <c r="BC2" s="65" t="str">
        <f>IF(BA1&lt;='Part A - Inputs'!$R$9,3,"")</f>
        <v/>
      </c>
      <c r="BD2" s="65" t="str">
        <f>IF(BA1&lt;='Part A - Inputs'!$R$9,4,"")</f>
        <v/>
      </c>
      <c r="BE2" s="66" t="str">
        <f>IF(BA1&lt;='Part A - Inputs'!$R$9,5,"")</f>
        <v/>
      </c>
      <c r="BF2" s="63"/>
      <c r="BG2" s="65" t="str">
        <f>IF(BG1&lt;='Part A - Inputs'!$R$9,1,"")</f>
        <v/>
      </c>
      <c r="BH2" s="65" t="str">
        <f>IF(BG1&lt;='Part A - Inputs'!$R$9,2,"")</f>
        <v/>
      </c>
      <c r="BI2" s="65" t="str">
        <f>IF(BG1&lt;='Part A - Inputs'!$R$9,3,"")</f>
        <v/>
      </c>
      <c r="BJ2" s="65" t="str">
        <f>IF(BG1&lt;='Part A - Inputs'!$R$9,4,"")</f>
        <v/>
      </c>
      <c r="BK2" s="66" t="str">
        <f>IF(BG1&lt;='Part A - Inputs'!$R$9,5,"")</f>
        <v/>
      </c>
      <c r="BL2" s="63"/>
      <c r="BM2" s="65" t="str">
        <f>IF(BM1&lt;='Part A - Inputs'!$R$9,1,"")</f>
        <v/>
      </c>
      <c r="BN2" s="65" t="str">
        <f>IF(BM1&lt;='Part A - Inputs'!$R$9,2,"")</f>
        <v/>
      </c>
      <c r="BO2" s="65" t="str">
        <f>IF(BM1&lt;='Part A - Inputs'!$R$9,3,"")</f>
        <v/>
      </c>
      <c r="BP2" s="65" t="str">
        <f>IF(BM1&lt;='Part A - Inputs'!$R$9,4,"")</f>
        <v/>
      </c>
      <c r="BQ2" s="66" t="str">
        <f>IF(BM1&lt;='Part A - Inputs'!$R$9,5,"")</f>
        <v/>
      </c>
      <c r="BR2" s="63"/>
      <c r="BS2" s="65" t="str">
        <f>IF(BS1&lt;='Part A - Inputs'!$R$9,1,"")</f>
        <v/>
      </c>
      <c r="BT2" s="65" t="str">
        <f>IF(BS1&lt;='Part A - Inputs'!$R$9,2,"")</f>
        <v/>
      </c>
      <c r="BU2" s="65" t="str">
        <f>IF(BS1&lt;='Part A - Inputs'!$R$9,3,"")</f>
        <v/>
      </c>
      <c r="BV2" s="65" t="str">
        <f>IF(BS1&lt;='Part A - Inputs'!$R$9,4,"")</f>
        <v/>
      </c>
      <c r="BW2" s="66" t="str">
        <f>IF(BS1&lt;='Part A - Inputs'!$R$9,5,"")</f>
        <v/>
      </c>
      <c r="BX2" s="63"/>
      <c r="BY2" s="65" t="str">
        <f>IF(BY1&lt;='Part A - Inputs'!$R$9,1,"")</f>
        <v/>
      </c>
      <c r="BZ2" s="65" t="str">
        <f>IF(BY1&lt;='Part A - Inputs'!$R$9,2,"")</f>
        <v/>
      </c>
      <c r="CA2" s="65" t="str">
        <f>IF(BY1&lt;='Part A - Inputs'!$R$9,3,"")</f>
        <v/>
      </c>
      <c r="CB2" s="65" t="str">
        <f>IF(BY1&lt;='Part A - Inputs'!$R$9,4,"")</f>
        <v/>
      </c>
      <c r="CC2" s="66" t="str">
        <f>IF(BY1&lt;='Part A - Inputs'!$R$9,5,"")</f>
        <v/>
      </c>
      <c r="CD2" s="63"/>
      <c r="CE2" s="65" t="str">
        <f>IF(CE1&lt;='Part A - Inputs'!$R$9,1,"")</f>
        <v/>
      </c>
      <c r="CF2" s="65" t="str">
        <f>IF(CE1&lt;='Part A - Inputs'!$R$9,2,"")</f>
        <v/>
      </c>
      <c r="CG2" s="65" t="str">
        <f>IF(CE1&lt;='Part A - Inputs'!$R$9,3,"")</f>
        <v/>
      </c>
      <c r="CH2" s="65" t="str">
        <f>IF(CE1&lt;='Part A - Inputs'!$R$9,4,"")</f>
        <v/>
      </c>
      <c r="CI2" s="66" t="str">
        <f>IF(CE1&lt;='Part A - Inputs'!$R$9,5,"")</f>
        <v/>
      </c>
      <c r="CJ2" s="63"/>
      <c r="CK2" s="65" t="str">
        <f>IF(CK1&lt;='Part A - Inputs'!$R$9,1,"")</f>
        <v/>
      </c>
      <c r="CL2" s="65" t="str">
        <f>IF(CK1&lt;='Part A - Inputs'!$R$9,2,"")</f>
        <v/>
      </c>
      <c r="CM2" s="65" t="str">
        <f>IF(CK1&lt;='Part A - Inputs'!$R$9,3,"")</f>
        <v/>
      </c>
      <c r="CN2" s="65" t="str">
        <f>IF(CK1&lt;='Part A - Inputs'!$R$9,4,"")</f>
        <v/>
      </c>
      <c r="CO2" s="66" t="str">
        <f>IF(CK1&lt;='Part A - Inputs'!$R$9,5,"")</f>
        <v/>
      </c>
      <c r="CP2" s="63"/>
      <c r="CQ2" s="65" t="str">
        <f>IF(CQ1&lt;='Part A - Inputs'!$R$9,1,"")</f>
        <v/>
      </c>
      <c r="CR2" s="65" t="str">
        <f>IF(CQ1&lt;='Part A - Inputs'!$R$9,2,"")</f>
        <v/>
      </c>
      <c r="CS2" s="65" t="str">
        <f>IF(CQ1&lt;='Part A - Inputs'!$R$9,3,"")</f>
        <v/>
      </c>
      <c r="CT2" s="65" t="str">
        <f>IF(CQ1&lt;='Part A - Inputs'!$R$9,4,"")</f>
        <v/>
      </c>
      <c r="CU2" s="66" t="str">
        <f>IF(CQ1&lt;='Part A - Inputs'!$R$9,5,"")</f>
        <v/>
      </c>
      <c r="CV2" s="63"/>
      <c r="CW2" s="65" t="str">
        <f>IF(CW1&lt;='Part A - Inputs'!$R$9,1,"")</f>
        <v/>
      </c>
      <c r="CX2" s="65" t="str">
        <f>IF(CW1&lt;='Part A - Inputs'!$R$9,2,"")</f>
        <v/>
      </c>
      <c r="CY2" s="65" t="str">
        <f>IF(CW1&lt;='Part A - Inputs'!$R$9,3,"")</f>
        <v/>
      </c>
      <c r="CZ2" s="65" t="str">
        <f>IF(CW1&lt;='Part A - Inputs'!$R$9,4,"")</f>
        <v/>
      </c>
      <c r="DA2" s="66" t="str">
        <f>IF(CW1&lt;='Part A - Inputs'!$R$9,5,"")</f>
        <v/>
      </c>
      <c r="DB2" s="63"/>
      <c r="DC2" s="65" t="str">
        <f>IF(DC1&lt;='Part A - Inputs'!$R$9,1,"")</f>
        <v/>
      </c>
      <c r="DD2" s="65" t="str">
        <f>IF(DC1&lt;='Part A - Inputs'!$R$9,2,"")</f>
        <v/>
      </c>
      <c r="DE2" s="65" t="str">
        <f>IF(DC1&lt;='Part A - Inputs'!$R$9,3,"")</f>
        <v/>
      </c>
      <c r="DF2" s="65" t="str">
        <f>IF(DC1&lt;='Part A - Inputs'!$R$9,4,"")</f>
        <v/>
      </c>
      <c r="DG2" s="66" t="str">
        <f>IF(DC1&lt;='Part A - Inputs'!$R$9,5,"")</f>
        <v/>
      </c>
      <c r="DH2" s="63"/>
      <c r="DI2" s="65" t="str">
        <f>IF(DI1&lt;='Part A - Inputs'!$R$9,1,"")</f>
        <v/>
      </c>
      <c r="DJ2" s="65" t="str">
        <f>IF(DI1&lt;='Part A - Inputs'!$R$9,2,"")</f>
        <v/>
      </c>
      <c r="DK2" s="65" t="str">
        <f>IF(DI1&lt;='Part A - Inputs'!$R$9,3,"")</f>
        <v/>
      </c>
      <c r="DL2" s="65" t="str">
        <f>IF(DI1&lt;='Part A - Inputs'!$R$9,4,"")</f>
        <v/>
      </c>
      <c r="DM2" s="66" t="str">
        <f>IF(DI1&lt;='Part A - Inputs'!$R$9,5,"")</f>
        <v/>
      </c>
      <c r="DN2" s="63"/>
      <c r="DO2" s="65" t="str">
        <f>IF(DO1&lt;='Part A - Inputs'!$R$9,1,"")</f>
        <v/>
      </c>
      <c r="DP2" s="65" t="str">
        <f>IF(DO1&lt;='Part A - Inputs'!$R$9,2,"")</f>
        <v/>
      </c>
      <c r="DQ2" s="65" t="str">
        <f>IF(DO1&lt;='Part A - Inputs'!$R$9,3,"")</f>
        <v/>
      </c>
      <c r="DR2" s="65" t="str">
        <f>IF(DO1&lt;='Part A - Inputs'!$R$9,4,"")</f>
        <v/>
      </c>
      <c r="DS2" s="66" t="str">
        <f>IF(DO1&lt;='Part A - Inputs'!$R$9,5,"")</f>
        <v/>
      </c>
      <c r="DT2" s="63"/>
      <c r="DU2" s="65" t="str">
        <f>IF(DU1&lt;='Part A - Inputs'!$R$9,1,"")</f>
        <v/>
      </c>
      <c r="DV2" s="65" t="str">
        <f>IF(DU1&lt;='Part A - Inputs'!$R$9,2,"")</f>
        <v/>
      </c>
      <c r="DW2" s="65" t="str">
        <f>IF(DU1&lt;='Part A - Inputs'!$R$9,3,"")</f>
        <v/>
      </c>
      <c r="DX2" s="65" t="str">
        <f>IF(DU1&lt;='Part A - Inputs'!$R$9,4,"")</f>
        <v/>
      </c>
      <c r="DY2" s="66" t="str">
        <f>IF(DU1&lt;='Part A - Inputs'!$R$9,5,"")</f>
        <v/>
      </c>
      <c r="DZ2" s="63"/>
      <c r="EA2" s="65" t="str">
        <f>IF(EA1&lt;='Part A - Inputs'!$R$9,1,"")</f>
        <v/>
      </c>
      <c r="EB2" s="65" t="str">
        <f>IF(EA1&lt;='Part A - Inputs'!$R$9,2,"")</f>
        <v/>
      </c>
      <c r="EC2" s="65" t="str">
        <f>IF(EA1&lt;='Part A - Inputs'!$R$9,3,"")</f>
        <v/>
      </c>
      <c r="ED2" s="65" t="str">
        <f>IF(EA1&lt;='Part A - Inputs'!$R$9,4,"")</f>
        <v/>
      </c>
      <c r="EE2" s="66" t="str">
        <f>IF(EA1&lt;='Part A - Inputs'!$R$9,5,"")</f>
        <v/>
      </c>
      <c r="EF2" s="63"/>
      <c r="EG2" s="65" t="str">
        <f>IF(EG1&lt;='Part A - Inputs'!$R$9,1,"")</f>
        <v/>
      </c>
      <c r="EH2" s="65" t="str">
        <f>IF(EG1&lt;='Part A - Inputs'!$R$9,2,"")</f>
        <v/>
      </c>
      <c r="EI2" s="65" t="str">
        <f>IF(EG1&lt;='Part A - Inputs'!$R$9,3,"")</f>
        <v/>
      </c>
      <c r="EJ2" s="65" t="str">
        <f>IF(EG1&lt;='Part A - Inputs'!$R$9,4,"")</f>
        <v/>
      </c>
      <c r="EK2" s="66" t="str">
        <f>IF(EG1&lt;='Part A - Inputs'!$R$9,5,"")</f>
        <v/>
      </c>
      <c r="EL2" s="63"/>
      <c r="EM2" s="65" t="str">
        <f>IF(EM1&lt;='Part A - Inputs'!$R$9,1,"")</f>
        <v/>
      </c>
      <c r="EN2" s="65" t="str">
        <f>IF(EM1&lt;='Part A - Inputs'!$R$9,2,"")</f>
        <v/>
      </c>
      <c r="EO2" s="65" t="str">
        <f>IF(EM1&lt;='Part A - Inputs'!$R$9,3,"")</f>
        <v/>
      </c>
      <c r="EP2" s="65" t="str">
        <f>IF(EM1&lt;='Part A - Inputs'!$R$9,4,"")</f>
        <v/>
      </c>
      <c r="EQ2" s="66" t="str">
        <f>IF(EM1&lt;='Part A - Inputs'!$R$9,5,"")</f>
        <v/>
      </c>
      <c r="ER2" s="63"/>
      <c r="ES2" s="65" t="str">
        <f>IF(ES1&lt;='Part A - Inputs'!$R$9,1,"")</f>
        <v/>
      </c>
      <c r="ET2" s="65" t="str">
        <f>IF(ES1&lt;='Part A - Inputs'!$R$9,2,"")</f>
        <v/>
      </c>
      <c r="EU2" s="65" t="str">
        <f>IF(ES1&lt;='Part A - Inputs'!$R$9,3,"")</f>
        <v/>
      </c>
      <c r="EV2" s="65" t="str">
        <f>IF(ES1&lt;='Part A - Inputs'!$R$9,4,"")</f>
        <v/>
      </c>
      <c r="EW2" s="66" t="str">
        <f>IF(ES1&lt;='Part A - Inputs'!$R$9,5,"")</f>
        <v/>
      </c>
      <c r="EX2" s="63"/>
      <c r="EY2" s="65" t="str">
        <f>IF(EY1&lt;='Part A - Inputs'!$R$9,1,"")</f>
        <v/>
      </c>
      <c r="EZ2" s="65" t="str">
        <f>IF(EY1&lt;='Part A - Inputs'!$R$9,2,"")</f>
        <v/>
      </c>
      <c r="FA2" s="65" t="str">
        <f>IF(EY1&lt;='Part A - Inputs'!$R$9,3,"")</f>
        <v/>
      </c>
      <c r="FB2" s="65" t="str">
        <f>IF(EY1&lt;='Part A - Inputs'!$R$9,4,"")</f>
        <v/>
      </c>
      <c r="FC2" s="66" t="str">
        <f>IF(EY1&lt;='Part A - Inputs'!$R$9,5,"")</f>
        <v/>
      </c>
      <c r="FD2" s="63"/>
      <c r="FE2" s="65" t="str">
        <f>IF(FE1&lt;='Part A - Inputs'!$R$9,1,"")</f>
        <v/>
      </c>
      <c r="FF2" s="65" t="str">
        <f>IF(FE1&lt;='Part A - Inputs'!$R$9,2,"")</f>
        <v/>
      </c>
      <c r="FG2" s="65" t="str">
        <f>IF(FE1&lt;='Part A - Inputs'!$R$9,3,"")</f>
        <v/>
      </c>
      <c r="FH2" s="65" t="str">
        <f>IF(FE1&lt;='Part A - Inputs'!$R$9,4,"")</f>
        <v/>
      </c>
      <c r="FI2" s="66" t="str">
        <f>IF(FE1&lt;='Part A - Inputs'!$R$9,5,"")</f>
        <v/>
      </c>
      <c r="FJ2" s="63"/>
      <c r="FK2" s="65" t="str">
        <f>IF(FK1&lt;='Part A - Inputs'!$R$9,1,"")</f>
        <v/>
      </c>
      <c r="FL2" s="65" t="str">
        <f>IF(FK1&lt;='Part A - Inputs'!$R$9,2,"")</f>
        <v/>
      </c>
      <c r="FM2" s="65" t="str">
        <f>IF(FK1&lt;='Part A - Inputs'!$R$9,3,"")</f>
        <v/>
      </c>
      <c r="FN2" s="65" t="str">
        <f>IF(FK1&lt;='Part A - Inputs'!$R$9,4,"")</f>
        <v/>
      </c>
      <c r="FO2" s="66" t="str">
        <f>IF(FK1&lt;='Part A - Inputs'!$R$9,5,"")</f>
        <v/>
      </c>
      <c r="FP2" s="63"/>
      <c r="FQ2" s="65" t="str">
        <f>IF(FQ1&lt;='Part A - Inputs'!$R$9,1,"")</f>
        <v/>
      </c>
      <c r="FR2" s="65" t="str">
        <f>IF(FQ1&lt;='Part A - Inputs'!$R$9,2,"")</f>
        <v/>
      </c>
      <c r="FS2" s="65" t="str">
        <f>IF(FQ1&lt;='Part A - Inputs'!$R$9,3,"")</f>
        <v/>
      </c>
      <c r="FT2" s="65" t="str">
        <f>IF(FQ1&lt;='Part A - Inputs'!$R$9,4,"")</f>
        <v/>
      </c>
      <c r="FU2" s="66" t="str">
        <f>IF(FQ1&lt;='Part A - Inputs'!$R$9,5,"")</f>
        <v/>
      </c>
      <c r="FV2" s="63"/>
      <c r="FW2" s="65" t="str">
        <f>IF(FW1&lt;='Part A - Inputs'!$R$9,1,"")</f>
        <v/>
      </c>
      <c r="FX2" s="65" t="str">
        <f>IF(FW1&lt;='Part A - Inputs'!$R$9,2,"")</f>
        <v/>
      </c>
      <c r="FY2" s="65" t="str">
        <f>IF(FW1&lt;='Part A - Inputs'!$R$9,3,"")</f>
        <v/>
      </c>
      <c r="FZ2" s="65" t="str">
        <f>IF(FW1&lt;='Part A - Inputs'!$R$9,4,"")</f>
        <v/>
      </c>
      <c r="GA2" s="66" t="str">
        <f>IF(FW1&lt;='Part A - Inputs'!$R$9,5,"")</f>
        <v/>
      </c>
      <c r="GB2" s="63"/>
      <c r="GC2" s="65" t="str">
        <f>IF(GC1&lt;='Part A - Inputs'!$R$9,1,"")</f>
        <v/>
      </c>
      <c r="GD2" s="65" t="str">
        <f>IF(GC1&lt;='Part A - Inputs'!$R$9,2,"")</f>
        <v/>
      </c>
      <c r="GE2" s="65" t="str">
        <f>IF(GC1&lt;='Part A - Inputs'!$R$9,3,"")</f>
        <v/>
      </c>
      <c r="GF2" s="65" t="str">
        <f>IF(GC1&lt;='Part A - Inputs'!$R$9,4,"")</f>
        <v/>
      </c>
      <c r="GG2" s="66" t="str">
        <f>IF(GC1&lt;='Part A - Inputs'!$R$9,5,"")</f>
        <v/>
      </c>
      <c r="GH2" s="63"/>
      <c r="GI2" s="65" t="str">
        <f>IF(GI1&lt;='Part A - Inputs'!$R$9,1,"")</f>
        <v/>
      </c>
      <c r="GJ2" s="65" t="str">
        <f>IF(GI1&lt;='Part A - Inputs'!$R$9,2,"")</f>
        <v/>
      </c>
      <c r="GK2" s="65" t="str">
        <f>IF(GI1&lt;='Part A - Inputs'!$R$9,3,"")</f>
        <v/>
      </c>
      <c r="GL2" s="65" t="str">
        <f>IF(GI1&lt;='Part A - Inputs'!$R$9,4,"")</f>
        <v/>
      </c>
      <c r="GM2" s="66" t="str">
        <f>IF(GI1&lt;='Part A - Inputs'!$R$9,5,"")</f>
        <v/>
      </c>
      <c r="GN2" s="63"/>
      <c r="GO2" s="65" t="str">
        <f>IF(GO1&lt;='Part A - Inputs'!$R$9,1,"")</f>
        <v/>
      </c>
      <c r="GP2" s="65" t="str">
        <f>IF(GO1&lt;='Part A - Inputs'!$R$9,2,"")</f>
        <v/>
      </c>
      <c r="GQ2" s="65" t="str">
        <f>IF(GO1&lt;='Part A - Inputs'!$R$9,3,"")</f>
        <v/>
      </c>
      <c r="GR2" s="65" t="str">
        <f>IF(GO1&lt;='Part A - Inputs'!$R$9,4,"")</f>
        <v/>
      </c>
      <c r="GS2" s="66" t="str">
        <f>IF(GO1&lt;='Part A - Inputs'!$R$9,5,"")</f>
        <v/>
      </c>
      <c r="GT2" s="63"/>
      <c r="GU2" s="65" t="str">
        <f>IF(GU1&lt;='Part A - Inputs'!$R$9,1,"")</f>
        <v/>
      </c>
      <c r="GV2" s="65" t="str">
        <f>IF(GU1&lt;='Part A - Inputs'!$R$9,2,"")</f>
        <v/>
      </c>
      <c r="GW2" s="65" t="str">
        <f>IF(GU1&lt;='Part A - Inputs'!$R$9,3,"")</f>
        <v/>
      </c>
      <c r="GX2" s="65" t="str">
        <f>IF(GU1&lt;='Part A - Inputs'!$R$9,4,"")</f>
        <v/>
      </c>
      <c r="GY2" s="66" t="str">
        <f>IF(GU1&lt;='Part A - Inputs'!$R$9,5,"")</f>
        <v/>
      </c>
      <c r="GZ2" s="63"/>
      <c r="HA2" s="65" t="str">
        <f>IF(HA1&lt;='Part A - Inputs'!$R$9,1,"")</f>
        <v/>
      </c>
      <c r="HB2" s="65" t="str">
        <f>IF(HA1&lt;='Part A - Inputs'!$R$9,2,"")</f>
        <v/>
      </c>
      <c r="HC2" s="65" t="str">
        <f>IF(HA1&lt;='Part A - Inputs'!$R$9,3,"")</f>
        <v/>
      </c>
      <c r="HD2" s="65" t="str">
        <f>IF(HA1&lt;='Part A - Inputs'!$R$9,4,"")</f>
        <v/>
      </c>
      <c r="HE2" s="66" t="str">
        <f>IF(HA1&lt;='Part A - Inputs'!$R$9,5,"")</f>
        <v/>
      </c>
      <c r="HF2" s="63"/>
      <c r="HG2" s="65" t="str">
        <f>IF(HG1&lt;='Part A - Inputs'!$R$9,1,"")</f>
        <v/>
      </c>
      <c r="HH2" s="65" t="str">
        <f>IF(HG1&lt;='Part A - Inputs'!$R$9,2,"")</f>
        <v/>
      </c>
      <c r="HI2" s="65" t="str">
        <f>IF(HG1&lt;='Part A - Inputs'!$R$9,3,"")</f>
        <v/>
      </c>
      <c r="HJ2" s="65" t="str">
        <f>IF(HG1&lt;='Part A - Inputs'!$R$9,4,"")</f>
        <v/>
      </c>
      <c r="HK2" s="66" t="str">
        <f>IF(HG1&lt;='Part A - Inputs'!$R$9,5,"")</f>
        <v/>
      </c>
      <c r="HL2" s="63"/>
      <c r="HM2" s="65" t="str">
        <f>IF(HM1&lt;='Part A - Inputs'!$R$9,1,"")</f>
        <v/>
      </c>
      <c r="HN2" s="65" t="str">
        <f>IF(HM1&lt;='Part A - Inputs'!$R$9,2,"")</f>
        <v/>
      </c>
      <c r="HO2" s="65" t="str">
        <f>IF(HM1&lt;='Part A - Inputs'!$R$9,3,"")</f>
        <v/>
      </c>
      <c r="HP2" s="65" t="str">
        <f>IF(HM1&lt;='Part A - Inputs'!$R$9,4,"")</f>
        <v/>
      </c>
      <c r="HQ2" s="66" t="str">
        <f>IF(HM1&lt;='Part A - Inputs'!$R$9,5,"")</f>
        <v/>
      </c>
      <c r="HR2" s="63"/>
      <c r="HS2" s="65" t="str">
        <f>IF(HS1&lt;='Part A - Inputs'!$R$9,1,"")</f>
        <v/>
      </c>
      <c r="HT2" s="65" t="str">
        <f>IF(HS1&lt;='Part A - Inputs'!$R$9,2,"")</f>
        <v/>
      </c>
      <c r="HU2" s="65" t="str">
        <f>IF(HS1&lt;='Part A - Inputs'!$R$9,3,"")</f>
        <v/>
      </c>
      <c r="HV2" s="65" t="str">
        <f>IF(HS1&lt;='Part A - Inputs'!$R$9,4,"")</f>
        <v/>
      </c>
      <c r="HW2" s="66" t="str">
        <f>IF(HS1&lt;='Part A - Inputs'!$R$9,5,"")</f>
        <v/>
      </c>
      <c r="HX2" s="63"/>
      <c r="HY2" s="65" t="str">
        <f>IF(HY1&lt;='Part A - Inputs'!$R$9,1,"")</f>
        <v/>
      </c>
      <c r="HZ2" s="65" t="str">
        <f>IF(HY1&lt;='Part A - Inputs'!$R$9,2,"")</f>
        <v/>
      </c>
      <c r="IA2" s="65" t="str">
        <f>IF(HY1&lt;='Part A - Inputs'!$R$9,3,"")</f>
        <v/>
      </c>
      <c r="IB2" s="65" t="str">
        <f>IF(HY1&lt;='Part A - Inputs'!$R$9,4,"")</f>
        <v/>
      </c>
      <c r="IC2" s="66" t="str">
        <f>IF(HY1&lt;='Part A - Inputs'!$R$9,5,"")</f>
        <v/>
      </c>
      <c r="ID2" s="63"/>
      <c r="IE2" s="65" t="str">
        <f>IF(IE1&lt;='Part A - Inputs'!$R$9,1,"")</f>
        <v/>
      </c>
      <c r="IF2" s="65" t="str">
        <f>IF(IE1&lt;='Part A - Inputs'!$R$9,2,"")</f>
        <v/>
      </c>
      <c r="IG2" s="65" t="str">
        <f>IF(IE1&lt;='Part A - Inputs'!$R$9,3,"")</f>
        <v/>
      </c>
      <c r="IH2" s="65" t="str">
        <f>IF(IE1&lt;='Part A - Inputs'!$R$9,4,"")</f>
        <v/>
      </c>
      <c r="II2" s="66" t="str">
        <f>IF(IE1&lt;='Part A - Inputs'!$R$9,5,"")</f>
        <v/>
      </c>
      <c r="IJ2" s="63"/>
      <c r="IK2" s="65" t="str">
        <f>IF(IK1&lt;='Part A - Inputs'!$R$9,1,"")</f>
        <v/>
      </c>
      <c r="IL2" s="65" t="str">
        <f>IF(IK1&lt;='Part A - Inputs'!$R$9,2,"")</f>
        <v/>
      </c>
      <c r="IM2" s="65" t="str">
        <f>IF(IK1&lt;='Part A - Inputs'!$R$9,3,"")</f>
        <v/>
      </c>
      <c r="IN2" s="65" t="str">
        <f>IF(IK1&lt;='Part A - Inputs'!$R$9,4,"")</f>
        <v/>
      </c>
      <c r="IO2" s="66" t="str">
        <f>IF(IK1&lt;='Part A - Inputs'!$R$9,5,"")</f>
        <v/>
      </c>
      <c r="IP2" s="63"/>
      <c r="IQ2" s="65" t="str">
        <f>IF(IQ1&lt;='Part A - Inputs'!$R$9,1,"")</f>
        <v/>
      </c>
      <c r="IR2" s="65" t="str">
        <f>IF(IQ1&lt;='Part A - Inputs'!$R$9,2,"")</f>
        <v/>
      </c>
      <c r="IS2" s="65" t="str">
        <f>IF(IQ1&lt;='Part A - Inputs'!$R$9,3,"")</f>
        <v/>
      </c>
      <c r="IT2" s="65" t="str">
        <f>IF(IQ1&lt;='Part A - Inputs'!$R$9,4,"")</f>
        <v/>
      </c>
      <c r="IU2" s="66" t="str">
        <f>IF(IQ1&lt;='Part A - Inputs'!$R$9,5,"")</f>
        <v/>
      </c>
      <c r="IV2" s="63"/>
      <c r="IW2" s="65" t="str">
        <f>IF(IW1&lt;='Part A - Inputs'!$R$9,1,"")</f>
        <v/>
      </c>
      <c r="IX2" s="65" t="str">
        <f>IF(IW1&lt;='Part A - Inputs'!$R$9,2,"")</f>
        <v/>
      </c>
      <c r="IY2" s="65" t="str">
        <f>IF(IW1&lt;='Part A - Inputs'!$R$9,3,"")</f>
        <v/>
      </c>
      <c r="IZ2" s="65" t="str">
        <f>IF(IW1&lt;='Part A - Inputs'!$R$9,4,"")</f>
        <v/>
      </c>
      <c r="JA2" s="66" t="str">
        <f>IF(IW1&lt;='Part A - Inputs'!$R$9,5,"")</f>
        <v/>
      </c>
      <c r="JB2" s="63"/>
      <c r="JC2" s="65" t="str">
        <f>IF(JC1&lt;='Part A - Inputs'!$R$9,1,"")</f>
        <v/>
      </c>
      <c r="JD2" s="65" t="str">
        <f>IF(JC1&lt;='Part A - Inputs'!$R$9,2,"")</f>
        <v/>
      </c>
      <c r="JE2" s="65" t="str">
        <f>IF(JC1&lt;='Part A - Inputs'!$R$9,3,"")</f>
        <v/>
      </c>
      <c r="JF2" s="65" t="str">
        <f>IF(JC1&lt;='Part A - Inputs'!$R$9,4,"")</f>
        <v/>
      </c>
      <c r="JG2" s="66" t="str">
        <f>IF(JC1&lt;='Part A - Inputs'!$R$9,5,"")</f>
        <v/>
      </c>
      <c r="JH2" s="63"/>
      <c r="JI2" s="65" t="str">
        <f>IF(JI1&lt;='Part A - Inputs'!$R$9,1,"")</f>
        <v/>
      </c>
      <c r="JJ2" s="65" t="str">
        <f>IF(JI1&lt;='Part A - Inputs'!$R$9,2,"")</f>
        <v/>
      </c>
      <c r="JK2" s="65" t="str">
        <f>IF(JI1&lt;='Part A - Inputs'!$R$9,3,"")</f>
        <v/>
      </c>
      <c r="JL2" s="65" t="str">
        <f>IF(JI1&lt;='Part A - Inputs'!$R$9,4,"")</f>
        <v/>
      </c>
      <c r="JM2" s="66" t="str">
        <f>IF(JI1&lt;='Part A - Inputs'!$R$9,5,"")</f>
        <v/>
      </c>
      <c r="JN2" s="63"/>
      <c r="JO2" s="65" t="str">
        <f>IF(JO1&lt;='Part A - Inputs'!$R$9,1,"")</f>
        <v/>
      </c>
      <c r="JP2" s="65" t="str">
        <f>IF(JO1&lt;='Part A - Inputs'!$R$9,2,"")</f>
        <v/>
      </c>
      <c r="JQ2" s="65" t="str">
        <f>IF(JO1&lt;='Part A - Inputs'!$R$9,3,"")</f>
        <v/>
      </c>
      <c r="JR2" s="65" t="str">
        <f>IF(JO1&lt;='Part A - Inputs'!$R$9,4,"")</f>
        <v/>
      </c>
      <c r="JS2" s="66" t="str">
        <f>IF(JO1&lt;='Part A - Inputs'!$R$9,5,"")</f>
        <v/>
      </c>
      <c r="JT2" s="63"/>
      <c r="JU2" s="65" t="str">
        <f>IF(JU1&lt;='Part A - Inputs'!$R$9,1,"")</f>
        <v/>
      </c>
      <c r="JV2" s="65" t="str">
        <f>IF(JU1&lt;='Part A - Inputs'!$R$9,2,"")</f>
        <v/>
      </c>
      <c r="JW2" s="65" t="str">
        <f>IF(JU1&lt;='Part A - Inputs'!$R$9,3,"")</f>
        <v/>
      </c>
      <c r="JX2" s="65" t="str">
        <f>IF(JU1&lt;='Part A - Inputs'!$R$9,4,"")</f>
        <v/>
      </c>
      <c r="JY2" s="66" t="str">
        <f>IF(JU1&lt;='Part A - Inputs'!$R$9,5,"")</f>
        <v/>
      </c>
      <c r="JZ2" s="63"/>
      <c r="KA2" s="65" t="str">
        <f>IF(KA1&lt;='Part A - Inputs'!$R$9,1,"")</f>
        <v/>
      </c>
      <c r="KB2" s="65" t="str">
        <f>IF(KA1&lt;='Part A - Inputs'!$R$9,2,"")</f>
        <v/>
      </c>
      <c r="KC2" s="65" t="str">
        <f>IF(KA1&lt;='Part A - Inputs'!$R$9,3,"")</f>
        <v/>
      </c>
      <c r="KD2" s="65" t="str">
        <f>IF(KA1&lt;='Part A - Inputs'!$R$9,4,"")</f>
        <v/>
      </c>
      <c r="KE2" s="66" t="str">
        <f>IF(KA1&lt;='Part A - Inputs'!$R$9,5,"")</f>
        <v/>
      </c>
      <c r="KF2" s="63"/>
      <c r="KG2" s="65" t="str">
        <f>IF(KG1&lt;='Part A - Inputs'!$R$9,1,"")</f>
        <v/>
      </c>
      <c r="KH2" s="65" t="str">
        <f>IF(KG1&lt;='Part A - Inputs'!$R$9,2,"")</f>
        <v/>
      </c>
      <c r="KI2" s="65" t="str">
        <f>IF(KG1&lt;='Part A - Inputs'!$R$9,3,"")</f>
        <v/>
      </c>
      <c r="KJ2" s="65" t="str">
        <f>IF(KG1&lt;='Part A - Inputs'!$R$9,4,"")</f>
        <v/>
      </c>
      <c r="KK2" s="66" t="str">
        <f>IF(KG1&lt;='Part A - Inputs'!$R$9,5,"")</f>
        <v/>
      </c>
      <c r="KL2" s="63"/>
      <c r="KM2" s="65" t="str">
        <f>IF(KM1&lt;='Part A - Inputs'!$R$9,1,"")</f>
        <v/>
      </c>
      <c r="KN2" s="65" t="str">
        <f>IF(KM1&lt;='Part A - Inputs'!$R$9,2,"")</f>
        <v/>
      </c>
      <c r="KO2" s="65" t="str">
        <f>IF(KM1&lt;='Part A - Inputs'!$R$9,3,"")</f>
        <v/>
      </c>
      <c r="KP2" s="65" t="str">
        <f>IF(KM1&lt;='Part A - Inputs'!$R$9,4,"")</f>
        <v/>
      </c>
      <c r="KQ2" s="66" t="str">
        <f>IF(KM1&lt;='Part A - Inputs'!$R$9,5,"")</f>
        <v/>
      </c>
      <c r="KR2" s="63"/>
      <c r="KS2" s="65" t="str">
        <f>IF(KS1&lt;='Part A - Inputs'!$R$9,1,"")</f>
        <v/>
      </c>
      <c r="KT2" s="65" t="str">
        <f>IF(KS1&lt;='Part A - Inputs'!$R$9,2,"")</f>
        <v/>
      </c>
      <c r="KU2" s="65" t="str">
        <f>IF(KS1&lt;='Part A - Inputs'!$R$9,3,"")</f>
        <v/>
      </c>
      <c r="KV2" s="65" t="str">
        <f>IF(KS1&lt;='Part A - Inputs'!$R$9,4,"")</f>
        <v/>
      </c>
      <c r="KW2" s="66" t="str">
        <f>IF(KS1&lt;='Part A - Inputs'!$R$9,5,"")</f>
        <v/>
      </c>
      <c r="KX2" s="63"/>
      <c r="KY2" s="65" t="str">
        <f>IF(KY1&lt;='Part A - Inputs'!$R$9,1,"")</f>
        <v/>
      </c>
      <c r="KZ2" s="65" t="str">
        <f>IF(KY1&lt;='Part A - Inputs'!$R$9,2,"")</f>
        <v/>
      </c>
      <c r="LA2" s="65" t="str">
        <f>IF(KY1&lt;='Part A - Inputs'!$R$9,3,"")</f>
        <v/>
      </c>
      <c r="LB2" s="65" t="str">
        <f>IF(KY1&lt;='Part A - Inputs'!$R$9,4,"")</f>
        <v/>
      </c>
      <c r="LC2" s="66" t="str">
        <f>IF(KY1&lt;='Part A - Inputs'!$R$9,5,"")</f>
        <v/>
      </c>
      <c r="LD2" s="63"/>
    </row>
    <row r="3" spans="1:316" x14ac:dyDescent="0.2">
      <c r="A3" s="61"/>
      <c r="B3" s="61"/>
      <c r="C3" s="61"/>
      <c r="D3" s="61"/>
      <c r="E3" s="61"/>
      <c r="F3" s="62"/>
      <c r="G3" s="68"/>
      <c r="JM3" s="73"/>
      <c r="JN3" s="75"/>
      <c r="JS3" s="73"/>
      <c r="JT3" s="75"/>
      <c r="JY3" s="73"/>
      <c r="JZ3" s="75"/>
      <c r="KE3" s="73"/>
      <c r="KF3" s="75"/>
      <c r="KK3" s="73"/>
      <c r="KL3" s="75"/>
      <c r="KQ3" s="73"/>
      <c r="KR3" s="75"/>
      <c r="KW3" s="73"/>
      <c r="KX3" s="75"/>
      <c r="LC3" s="73"/>
      <c r="LD3" s="75"/>
    </row>
    <row r="4" spans="1:316" s="80" customFormat="1" ht="25.5" customHeight="1" x14ac:dyDescent="0.2">
      <c r="A4" s="76"/>
      <c r="B4" s="77"/>
      <c r="C4" s="77"/>
      <c r="D4" s="77"/>
      <c r="E4" s="77"/>
      <c r="F4" s="78"/>
      <c r="G4" s="79"/>
      <c r="H4" s="861" t="str">
        <f>"UCCS "&amp;Control!C6&amp;" Rate-Based Service Activity - Multi-Item Worksheet"</f>
        <v>UCCS FY23 Rate-Based Service Activity - Multi-Item Worksheet</v>
      </c>
      <c r="K4" s="81"/>
      <c r="L4" s="81"/>
      <c r="N4" s="82"/>
      <c r="O4" s="82"/>
      <c r="P4" s="83"/>
      <c r="Q4" s="1112" t="str">
        <f>IF(Q2=1,INDEX('Part A - Inputs'!$D:$G,MATCH(Q1,'Part A - Inputs'!$C:$C,0),1)&amp;CHAR(10)&amp;"per "&amp;INDEX('Part A - Inputs'!$I:$I,MATCH(Q1,'Part A - Inputs'!$C:$C,0)),"")</f>
        <v/>
      </c>
      <c r="R4" s="1112"/>
      <c r="S4" s="1112"/>
      <c r="T4" s="1112"/>
      <c r="U4" s="1112"/>
      <c r="V4" s="83"/>
      <c r="W4" s="1112" t="str">
        <f>IF(W2=1,INDEX('Part A - Inputs'!$D:$G,MATCH(W1,'Part A - Inputs'!$C:$C,0),1)&amp;CHAR(10)&amp;"per "&amp;INDEX('Part A - Inputs'!$I:$I,MATCH(W1,'Part A - Inputs'!$C:$C,0)),"")</f>
        <v/>
      </c>
      <c r="X4" s="1112"/>
      <c r="Y4" s="1112"/>
      <c r="Z4" s="1112"/>
      <c r="AA4" s="1112"/>
      <c r="AB4" s="83"/>
      <c r="AC4" s="1112" t="str">
        <f>IF(AC2=1,INDEX('Part A - Inputs'!$D:$G,MATCH(AC1,'Part A - Inputs'!$C:$C,0),1)&amp;CHAR(10)&amp;"per "&amp;INDEX('Part A - Inputs'!$I:$I,MATCH(AC1,'Part A - Inputs'!$C:$C,0)),"")</f>
        <v/>
      </c>
      <c r="AD4" s="1112"/>
      <c r="AE4" s="1112"/>
      <c r="AF4" s="1112"/>
      <c r="AG4" s="1112"/>
      <c r="AH4" s="83"/>
      <c r="AI4" s="1112" t="str">
        <f>IF(AI2=1,INDEX('Part A - Inputs'!$D:$G,MATCH(AI1,'Part A - Inputs'!$C:$C,0),1)&amp;CHAR(10)&amp;"per "&amp;INDEX('Part A - Inputs'!$I:$I,MATCH(AI1,'Part A - Inputs'!$C:$C,0)),"")</f>
        <v/>
      </c>
      <c r="AJ4" s="1112"/>
      <c r="AK4" s="1112"/>
      <c r="AL4" s="1112"/>
      <c r="AM4" s="1112"/>
      <c r="AN4" s="83"/>
      <c r="AO4" s="1112" t="str">
        <f>IF(AO2=1,INDEX('Part A - Inputs'!$D:$G,MATCH(AO1,'Part A - Inputs'!$C:$C,0),1)&amp;CHAR(10)&amp;"per "&amp;INDEX('Part A - Inputs'!$I:$I,MATCH(AO1,'Part A - Inputs'!$C:$C,0)),"")</f>
        <v/>
      </c>
      <c r="AP4" s="1112"/>
      <c r="AQ4" s="1112"/>
      <c r="AR4" s="1112"/>
      <c r="AS4" s="1112"/>
      <c r="AT4" s="83"/>
      <c r="AU4" s="1112" t="str">
        <f>IF(AU2=1,INDEX('Part A - Inputs'!$D:$G,MATCH(AU1,'Part A - Inputs'!$C:$C,0),1)&amp;CHAR(10)&amp;"per "&amp;INDEX('Part A - Inputs'!$I:$I,MATCH(AU1,'Part A - Inputs'!$C:$C,0)),"")</f>
        <v/>
      </c>
      <c r="AV4" s="1112"/>
      <c r="AW4" s="1112"/>
      <c r="AX4" s="1112"/>
      <c r="AY4" s="1112"/>
      <c r="AZ4" s="83"/>
      <c r="BA4" s="1112" t="str">
        <f>IF(BA2=1,INDEX('Part A - Inputs'!$D:$G,MATCH(BA1,'Part A - Inputs'!$C:$C,0),1)&amp;CHAR(10)&amp;"per "&amp;INDEX('Part A - Inputs'!$I:$I,MATCH(BA1,'Part A - Inputs'!$C:$C,0)),"")</f>
        <v/>
      </c>
      <c r="BB4" s="1112"/>
      <c r="BC4" s="1112"/>
      <c r="BD4" s="1112"/>
      <c r="BE4" s="1112"/>
      <c r="BF4" s="83"/>
      <c r="BG4" s="1112" t="str">
        <f>IF(BG2=1,INDEX('Part A - Inputs'!$D:$G,MATCH(BG1,'Part A - Inputs'!$C:$C,0),1)&amp;CHAR(10)&amp;"per "&amp;INDEX('Part A - Inputs'!$I:$I,MATCH(BG1,'Part A - Inputs'!$C:$C,0)),"")</f>
        <v/>
      </c>
      <c r="BH4" s="1112"/>
      <c r="BI4" s="1112"/>
      <c r="BJ4" s="1112"/>
      <c r="BK4" s="1112"/>
      <c r="BL4" s="83"/>
      <c r="BM4" s="1112" t="str">
        <f>IF(BM2=1,INDEX('Part A - Inputs'!$D:$G,MATCH(BM1,'Part A - Inputs'!$C:$C,0),1)&amp;CHAR(10)&amp;"per "&amp;INDEX('Part A - Inputs'!$I:$I,MATCH(BM1,'Part A - Inputs'!$C:$C,0)),"")</f>
        <v/>
      </c>
      <c r="BN4" s="1112"/>
      <c r="BO4" s="1112"/>
      <c r="BP4" s="1112"/>
      <c r="BQ4" s="1112"/>
      <c r="BR4" s="83"/>
      <c r="BS4" s="1112" t="str">
        <f>IF(BS2=1,INDEX('Part A - Inputs'!$D:$G,MATCH(BS1,'Part A - Inputs'!$C:$C,0),1)&amp;CHAR(10)&amp;"per "&amp;INDEX('Part A - Inputs'!$I:$I,MATCH(BS1,'Part A - Inputs'!$C:$C,0)),"")</f>
        <v/>
      </c>
      <c r="BT4" s="1112"/>
      <c r="BU4" s="1112"/>
      <c r="BV4" s="1112"/>
      <c r="BW4" s="1112"/>
      <c r="BX4" s="83"/>
      <c r="BY4" s="1112" t="str">
        <f>IF(BY2=1,INDEX('Part A - Inputs'!$D:$G,MATCH(BY1,'Part A - Inputs'!$C:$C,0),1)&amp;CHAR(10)&amp;"per "&amp;INDEX('Part A - Inputs'!$I:$I,MATCH(BY1,'Part A - Inputs'!$C:$C,0)),"")</f>
        <v/>
      </c>
      <c r="BZ4" s="1112"/>
      <c r="CA4" s="1112"/>
      <c r="CB4" s="1112"/>
      <c r="CC4" s="1112"/>
      <c r="CD4" s="83"/>
      <c r="CE4" s="1112" t="str">
        <f>IF(CE2=1,INDEX('Part A - Inputs'!$D:$G,MATCH(CE1,'Part A - Inputs'!$C:$C,0),1)&amp;CHAR(10)&amp;"per "&amp;INDEX('Part A - Inputs'!$I:$I,MATCH(CE1,'Part A - Inputs'!$C:$C,0)),"")</f>
        <v/>
      </c>
      <c r="CF4" s="1112"/>
      <c r="CG4" s="1112"/>
      <c r="CH4" s="1112"/>
      <c r="CI4" s="1112"/>
      <c r="CJ4" s="83"/>
      <c r="CK4" s="1112" t="str">
        <f>IF(CK2=1,INDEX('Part A - Inputs'!$D:$G,MATCH(CK1,'Part A - Inputs'!$C:$C,0),1)&amp;CHAR(10)&amp;"per "&amp;INDEX('Part A - Inputs'!$I:$I,MATCH(CK1,'Part A - Inputs'!$C:$C,0)),"")</f>
        <v/>
      </c>
      <c r="CL4" s="1112"/>
      <c r="CM4" s="1112"/>
      <c r="CN4" s="1112"/>
      <c r="CO4" s="1112"/>
      <c r="CP4" s="83"/>
      <c r="CQ4" s="1112" t="str">
        <f>IF(CQ2=1,INDEX('Part A - Inputs'!$D:$G,MATCH(CQ1,'Part A - Inputs'!$C:$C,0),1)&amp;CHAR(10)&amp;"per "&amp;INDEX('Part A - Inputs'!$I:$I,MATCH(CQ1,'Part A - Inputs'!$C:$C,0)),"")</f>
        <v/>
      </c>
      <c r="CR4" s="1112"/>
      <c r="CS4" s="1112"/>
      <c r="CT4" s="1112"/>
      <c r="CU4" s="1112"/>
      <c r="CV4" s="83"/>
      <c r="CW4" s="1112" t="str">
        <f>IF(CW2=1,INDEX('Part A - Inputs'!$D:$G,MATCH(CW1,'Part A - Inputs'!$C:$C,0),1)&amp;CHAR(10)&amp;"per "&amp;INDEX('Part A - Inputs'!$I:$I,MATCH(CW1,'Part A - Inputs'!$C:$C,0)),"")</f>
        <v/>
      </c>
      <c r="CX4" s="1112"/>
      <c r="CY4" s="1112"/>
      <c r="CZ4" s="1112"/>
      <c r="DA4" s="1112"/>
      <c r="DB4" s="83"/>
      <c r="DC4" s="1112" t="str">
        <f>IF(DC2=1,INDEX('Part A - Inputs'!$D:$G,MATCH(DC1,'Part A - Inputs'!$C:$C,0),1)&amp;CHAR(10)&amp;"per "&amp;INDEX('Part A - Inputs'!$I:$I,MATCH(DC1,'Part A - Inputs'!$C:$C,0)),"")</f>
        <v/>
      </c>
      <c r="DD4" s="1112"/>
      <c r="DE4" s="1112"/>
      <c r="DF4" s="1112"/>
      <c r="DG4" s="1112"/>
      <c r="DH4" s="83"/>
      <c r="DI4" s="1112" t="str">
        <f>IF(DI2=1,INDEX('Part A - Inputs'!$D:$G,MATCH(DI1,'Part A - Inputs'!$C:$C,0),1)&amp;CHAR(10)&amp;"per "&amp;INDEX('Part A - Inputs'!$I:$I,MATCH(DI1,'Part A - Inputs'!$C:$C,0)),"")</f>
        <v/>
      </c>
      <c r="DJ4" s="1112"/>
      <c r="DK4" s="1112"/>
      <c r="DL4" s="1112"/>
      <c r="DM4" s="1112"/>
      <c r="DN4" s="83"/>
      <c r="DO4" s="1112" t="str">
        <f>IF(DO2=1,INDEX('Part A - Inputs'!$D:$G,MATCH(DO1,'Part A - Inputs'!$C:$C,0),1)&amp;CHAR(10)&amp;"per "&amp;INDEX('Part A - Inputs'!$I:$I,MATCH(DO1,'Part A - Inputs'!$C:$C,0)),"")</f>
        <v/>
      </c>
      <c r="DP4" s="1112"/>
      <c r="DQ4" s="1112"/>
      <c r="DR4" s="1112"/>
      <c r="DS4" s="1112"/>
      <c r="DT4" s="83"/>
      <c r="DU4" s="1112" t="str">
        <f>IF(DU2=1,INDEX('Part A - Inputs'!$D:$G,MATCH(DU1,'Part A - Inputs'!$C:$C,0),1)&amp;CHAR(10)&amp;"per "&amp;INDEX('Part A - Inputs'!$I:$I,MATCH(DU1,'Part A - Inputs'!$C:$C,0)),"")</f>
        <v/>
      </c>
      <c r="DV4" s="1112"/>
      <c r="DW4" s="1112"/>
      <c r="DX4" s="1112"/>
      <c r="DY4" s="1112"/>
      <c r="DZ4" s="83"/>
      <c r="EA4" s="1112" t="str">
        <f>IF(EA2=1,INDEX('Part A - Inputs'!$D:$G,MATCH(EA1,'Part A - Inputs'!$C:$C,0),1)&amp;CHAR(10)&amp;"per "&amp;INDEX('Part A - Inputs'!$I:$I,MATCH(EA1,'Part A - Inputs'!$C:$C,0)),"")</f>
        <v/>
      </c>
      <c r="EB4" s="1112"/>
      <c r="EC4" s="1112"/>
      <c r="ED4" s="1112"/>
      <c r="EE4" s="1112"/>
      <c r="EF4" s="83"/>
      <c r="EG4" s="1109" t="str">
        <f>IF(EG2=1,INDEX('Part A - Inputs'!$D:$G,MATCH(EG1,'Part A - Inputs'!$C:$C,0),1)&amp;CHAR(10)&amp;"per "&amp;INDEX('Part A - Inputs'!$I:$I,MATCH(EG1,'Part A - Inputs'!$C:$C,0)),"")</f>
        <v/>
      </c>
      <c r="EH4" s="1109"/>
      <c r="EI4" s="1109"/>
      <c r="EJ4" s="1109"/>
      <c r="EK4" s="1109"/>
      <c r="EL4" s="83"/>
      <c r="EM4" s="1109" t="str">
        <f>IF(EM2=1,INDEX('Part A - Inputs'!$D:$G,MATCH(EM1,'Part A - Inputs'!$C:$C,0),1)&amp;CHAR(10)&amp;"per "&amp;INDEX('Part A - Inputs'!$I:$I,MATCH(EM1,'Part A - Inputs'!$C:$C,0)),"")</f>
        <v/>
      </c>
      <c r="EN4" s="1109"/>
      <c r="EO4" s="1109"/>
      <c r="EP4" s="1109"/>
      <c r="EQ4" s="1109"/>
      <c r="ER4" s="83"/>
      <c r="ES4" s="1109" t="str">
        <f>IF(ES2=1,INDEX('Part A - Inputs'!$D:$G,MATCH(ES1,'Part A - Inputs'!$C:$C,0),1)&amp;CHAR(10)&amp;"per "&amp;INDEX('Part A - Inputs'!$I:$I,MATCH(ES1,'Part A - Inputs'!$C:$C,0)),"")</f>
        <v/>
      </c>
      <c r="ET4" s="1109"/>
      <c r="EU4" s="1109"/>
      <c r="EV4" s="1109"/>
      <c r="EW4" s="1109"/>
      <c r="EX4" s="83"/>
      <c r="EY4" s="1109" t="str">
        <f>IF(EY2=1,INDEX('Part A - Inputs'!$D:$G,MATCH(EY1,'Part A - Inputs'!$C:$C,0),1)&amp;CHAR(10)&amp;"per "&amp;INDEX('Part A - Inputs'!$I:$I,MATCH(EY1,'Part A - Inputs'!$C:$C,0)),"")</f>
        <v/>
      </c>
      <c r="EZ4" s="1109"/>
      <c r="FA4" s="1109"/>
      <c r="FB4" s="1109"/>
      <c r="FC4" s="1109"/>
      <c r="FD4" s="83"/>
      <c r="FE4" s="1109" t="str">
        <f>IF(FE2=1,INDEX('Part A - Inputs'!$D:$G,MATCH(FE1,'Part A - Inputs'!$C:$C,0),1)&amp;CHAR(10)&amp;"per "&amp;INDEX('Part A - Inputs'!$I:$I,MATCH(FE1,'Part A - Inputs'!$C:$C,0)),"")</f>
        <v/>
      </c>
      <c r="FF4" s="1109"/>
      <c r="FG4" s="1109"/>
      <c r="FH4" s="1109"/>
      <c r="FI4" s="1109"/>
      <c r="FJ4" s="83"/>
      <c r="FK4" s="1109" t="str">
        <f>IF(FK2=1,INDEX('Part A - Inputs'!$M:$R,MATCH(FK1,'Part A - Inputs'!$L:$L,0),1)&amp;CHAR(10)&amp;"per "&amp;INDEX('Part A - Inputs'!$R:$R,MATCH(FK1,'Part A - Inputs'!$L:$L,0)),"")</f>
        <v/>
      </c>
      <c r="FL4" s="1109"/>
      <c r="FM4" s="1109"/>
      <c r="FN4" s="1109"/>
      <c r="FO4" s="1109"/>
      <c r="FP4" s="83"/>
      <c r="FQ4" s="1109" t="str">
        <f>IF(FQ2=1,INDEX('Part A - Inputs'!$M:$R,MATCH(FQ1,'Part A - Inputs'!$L:$L,0),1)&amp;CHAR(10)&amp;"per "&amp;INDEX('Part A - Inputs'!$R:$R,MATCH(FQ1,'Part A - Inputs'!$L:$L,0)),"")</f>
        <v/>
      </c>
      <c r="FR4" s="1109"/>
      <c r="FS4" s="1109"/>
      <c r="FT4" s="1109"/>
      <c r="FU4" s="1109"/>
      <c r="FV4" s="83"/>
      <c r="FW4" s="1109" t="str">
        <f>IF(FW2=1,INDEX('Part A - Inputs'!$M:$R,MATCH(FW1,'Part A - Inputs'!$L:$L,0),1)&amp;CHAR(10)&amp;"per "&amp;INDEX('Part A - Inputs'!$R:$R,MATCH(FW1,'Part A - Inputs'!$L:$L,0)),"")</f>
        <v/>
      </c>
      <c r="FX4" s="1109"/>
      <c r="FY4" s="1109"/>
      <c r="FZ4" s="1109"/>
      <c r="GA4" s="1109"/>
      <c r="GB4" s="83"/>
      <c r="GC4" s="1109" t="str">
        <f>IF(GC2=1,INDEX('Part A - Inputs'!$M:$R,MATCH(GC1,'Part A - Inputs'!$L:$L,0),1)&amp;CHAR(10)&amp;"per "&amp;INDEX('Part A - Inputs'!$R:$R,MATCH(GC1,'Part A - Inputs'!$L:$L,0)),"")</f>
        <v/>
      </c>
      <c r="GD4" s="1109"/>
      <c r="GE4" s="1109"/>
      <c r="GF4" s="1109"/>
      <c r="GG4" s="1109"/>
      <c r="GH4" s="83"/>
      <c r="GI4" s="1109" t="str">
        <f>IF(GI2=1,INDEX('Part A - Inputs'!$M:$R,MATCH(GI1,'Part A - Inputs'!$L:$L,0),1)&amp;CHAR(10)&amp;"per "&amp;INDEX('Part A - Inputs'!$R:$R,MATCH(GI1,'Part A - Inputs'!$L:$L,0)),"")</f>
        <v/>
      </c>
      <c r="GJ4" s="1109"/>
      <c r="GK4" s="1109"/>
      <c r="GL4" s="1109"/>
      <c r="GM4" s="1109"/>
      <c r="GN4" s="83"/>
      <c r="GO4" s="1109" t="str">
        <f>IF(GO2=1,INDEX('Part A - Inputs'!$M:$R,MATCH(GO1,'Part A - Inputs'!$L:$L,0),1)&amp;CHAR(10)&amp;"per "&amp;INDEX('Part A - Inputs'!$R:$R,MATCH(GO1,'Part A - Inputs'!$L:$L,0)),"")</f>
        <v/>
      </c>
      <c r="GP4" s="1109"/>
      <c r="GQ4" s="1109"/>
      <c r="GR4" s="1109"/>
      <c r="GS4" s="1109"/>
      <c r="GT4" s="83"/>
      <c r="GU4" s="1109" t="str">
        <f>IF(GU2=1,INDEX('Part A - Inputs'!$M:$R,MATCH(GU1,'Part A - Inputs'!$L:$L,0),1)&amp;CHAR(10)&amp;"per "&amp;INDEX('Part A - Inputs'!$R:$R,MATCH(GU1,'Part A - Inputs'!$L:$L,0)),"")</f>
        <v/>
      </c>
      <c r="GV4" s="1109"/>
      <c r="GW4" s="1109"/>
      <c r="GX4" s="1109"/>
      <c r="GY4" s="1109"/>
      <c r="GZ4" s="83"/>
      <c r="HA4" s="1109" t="str">
        <f>IF(HA2=1,INDEX('Part A - Inputs'!$M:$R,MATCH(HA1,'Part A - Inputs'!$L:$L,0),1)&amp;CHAR(10)&amp;"per "&amp;INDEX('Part A - Inputs'!$R:$R,MATCH(HA1,'Part A - Inputs'!$L:$L,0)),"")</f>
        <v/>
      </c>
      <c r="HB4" s="1109"/>
      <c r="HC4" s="1109"/>
      <c r="HD4" s="1109"/>
      <c r="HE4" s="1109"/>
      <c r="HF4" s="83"/>
      <c r="HG4" s="1109" t="str">
        <f>IF(HG2=1,INDEX('Part A - Inputs'!$M:$R,MATCH(HG1,'Part A - Inputs'!$L:$L,0),1)&amp;CHAR(10)&amp;"per "&amp;INDEX('Part A - Inputs'!$R:$R,MATCH(HG1,'Part A - Inputs'!$L:$L,0)),"")</f>
        <v/>
      </c>
      <c r="HH4" s="1109"/>
      <c r="HI4" s="1109"/>
      <c r="HJ4" s="1109"/>
      <c r="HK4" s="1109"/>
      <c r="HL4" s="83"/>
      <c r="HM4" s="1109" t="str">
        <f>IF(HM2=1,INDEX('Part A - Inputs'!$M:$R,MATCH(HM1,'Part A - Inputs'!$L:$L,0),1)&amp;CHAR(10)&amp;"per "&amp;INDEX('Part A - Inputs'!$R:$R,MATCH(HM1,'Part A - Inputs'!$L:$L,0)),"")</f>
        <v/>
      </c>
      <c r="HN4" s="1109"/>
      <c r="HO4" s="1109"/>
      <c r="HP4" s="1109"/>
      <c r="HQ4" s="1109"/>
      <c r="HR4" s="83"/>
      <c r="HS4" s="1109" t="str">
        <f>IF(HS2=1,INDEX('Part A - Inputs'!$M:$R,MATCH(HS1,'Part A - Inputs'!$L:$L,0),1)&amp;CHAR(10)&amp;"per "&amp;INDEX('Part A - Inputs'!$R:$R,MATCH(HS1,'Part A - Inputs'!$L:$L,0)),"")</f>
        <v/>
      </c>
      <c r="HT4" s="1109"/>
      <c r="HU4" s="1109"/>
      <c r="HV4" s="1109"/>
      <c r="HW4" s="1109"/>
      <c r="HX4" s="83"/>
      <c r="HY4" s="1109" t="str">
        <f>IF(HY2=1,INDEX('Part A - Inputs'!$M:$R,MATCH(HY1,'Part A - Inputs'!$L:$L,0),1)&amp;CHAR(10)&amp;"per "&amp;INDEX('Part A - Inputs'!$R:$R,MATCH(HY1,'Part A - Inputs'!$L:$L,0)),"")</f>
        <v/>
      </c>
      <c r="HZ4" s="1109"/>
      <c r="IA4" s="1109"/>
      <c r="IB4" s="1109"/>
      <c r="IC4" s="1109"/>
      <c r="ID4" s="83"/>
      <c r="IE4" s="1109" t="str">
        <f>IF(IE2=1,INDEX('Part A - Inputs'!$M:$R,MATCH(IE1,'Part A - Inputs'!$L:$L,0),1)&amp;CHAR(10)&amp;"per "&amp;INDEX('Part A - Inputs'!$R:$R,MATCH(IE1,'Part A - Inputs'!$L:$L,0)),"")</f>
        <v/>
      </c>
      <c r="IF4" s="1109"/>
      <c r="IG4" s="1109"/>
      <c r="IH4" s="1109"/>
      <c r="II4" s="1109"/>
      <c r="IJ4" s="83"/>
      <c r="IK4" s="1109" t="str">
        <f>IF(IK2=1,INDEX('Part A - Inputs'!$M:$R,MATCH(IK1,'Part A - Inputs'!$L:$L,0),1)&amp;CHAR(10)&amp;"per "&amp;INDEX('Part A - Inputs'!$R:$R,MATCH(IK1,'Part A - Inputs'!$L:$L,0)),"")</f>
        <v/>
      </c>
      <c r="IL4" s="1109"/>
      <c r="IM4" s="1109"/>
      <c r="IN4" s="1109"/>
      <c r="IO4" s="1109"/>
      <c r="IP4" s="83"/>
      <c r="IQ4" s="1109" t="str">
        <f>IF(IQ2=1,INDEX('Part A - Inputs'!$M:$R,MATCH(IQ1,'Part A - Inputs'!$L:$L,0),1)&amp;CHAR(10)&amp;"per "&amp;INDEX('Part A - Inputs'!$R:$R,MATCH(IQ1,'Part A - Inputs'!$L:$L,0)),"")</f>
        <v/>
      </c>
      <c r="IR4" s="1109"/>
      <c r="IS4" s="1109"/>
      <c r="IT4" s="1109"/>
      <c r="IU4" s="1109"/>
      <c r="IV4" s="84"/>
      <c r="IW4" s="1109" t="str">
        <f>IF(IW2=1,INDEX('Part A - Inputs'!$M:$R,MATCH(IW1,'Part A - Inputs'!$L:$L,0),1)&amp;CHAR(10)&amp;"per "&amp;INDEX('Part A - Inputs'!$R:$R,MATCH(IW1,'Part A - Inputs'!$L:$L,0)),"")</f>
        <v/>
      </c>
      <c r="IX4" s="1109"/>
      <c r="IY4" s="1109"/>
      <c r="IZ4" s="1109"/>
      <c r="JA4" s="1109"/>
      <c r="JB4" s="84"/>
      <c r="JC4" s="1109" t="str">
        <f>IF(JC2=1,INDEX('Part A - Inputs'!$M:$R,MATCH(JC1,'Part A - Inputs'!$L:$L,0),1)&amp;CHAR(10)&amp;"per "&amp;INDEX('Part A - Inputs'!$R:$R,MATCH(JC1,'Part A - Inputs'!$L:$L,0)),"")</f>
        <v/>
      </c>
      <c r="JD4" s="1109"/>
      <c r="JE4" s="1109"/>
      <c r="JF4" s="1109"/>
      <c r="JG4" s="1109"/>
      <c r="JH4" s="927"/>
      <c r="JI4" s="1109" t="str">
        <f>IF(JI2=1,INDEX('Part A - Inputs'!$M:$R,MATCH(JI1,'Part A - Inputs'!$L:$L,0),1)&amp;CHAR(10)&amp;"per "&amp;INDEX('Part A - Inputs'!$R:$R,MATCH(JI1,'Part A - Inputs'!$L:$L,0)),"")</f>
        <v/>
      </c>
      <c r="JJ4" s="1109"/>
      <c r="JK4" s="1109"/>
      <c r="JL4" s="1109"/>
      <c r="JM4" s="1109"/>
      <c r="JN4" s="928"/>
      <c r="JO4" s="1109" t="str">
        <f>IF(JO2=1,INDEX('Part A - Inputs'!$M:$R,MATCH(JO1,'Part A - Inputs'!$L:$L,0),1)&amp;CHAR(10)&amp;"per "&amp;INDEX('Part A - Inputs'!$R:$R,MATCH(JO1,'Part A - Inputs'!$L:$L,0)),"")</f>
        <v/>
      </c>
      <c r="JP4" s="1109"/>
      <c r="JQ4" s="1109"/>
      <c r="JR4" s="1109"/>
      <c r="JS4" s="1109"/>
      <c r="JT4" s="928"/>
      <c r="JU4" s="1109" t="str">
        <f>IF(JU2=1,INDEX('Part A - Inputs'!$M:$R,MATCH(JU1,'Part A - Inputs'!$L:$L,0),1)&amp;CHAR(10)&amp;"per "&amp;INDEX('Part A - Inputs'!$R:$R,MATCH(JU1,'Part A - Inputs'!$L:$L,0)),"")</f>
        <v/>
      </c>
      <c r="JV4" s="1109"/>
      <c r="JW4" s="1109"/>
      <c r="JX4" s="1109"/>
      <c r="JY4" s="1109"/>
      <c r="JZ4" s="928"/>
      <c r="KA4" s="1109" t="str">
        <f>IF(KA2=1,INDEX('Part A - Inputs'!$M:$R,MATCH(KA1,'Part A - Inputs'!$L:$L,0),1)&amp;CHAR(10)&amp;"per "&amp;INDEX('Part A - Inputs'!$R:$R,MATCH(KA1,'Part A - Inputs'!$L:$L,0)),"")</f>
        <v/>
      </c>
      <c r="KB4" s="1109"/>
      <c r="KC4" s="1109"/>
      <c r="KD4" s="1109"/>
      <c r="KE4" s="1109"/>
      <c r="KF4" s="928"/>
      <c r="KG4" s="1109" t="str">
        <f>IF(KG2=1,INDEX('Part A - Inputs'!$M:$R,MATCH(KG1,'Part A - Inputs'!$L:$L,0),1)&amp;CHAR(10)&amp;"per "&amp;INDEX('Part A - Inputs'!$R:$R,MATCH(KG1,'Part A - Inputs'!$L:$L,0)),"")</f>
        <v/>
      </c>
      <c r="KH4" s="1109"/>
      <c r="KI4" s="1109"/>
      <c r="KJ4" s="1109"/>
      <c r="KK4" s="1109"/>
      <c r="KL4" s="928"/>
      <c r="KM4" s="1109" t="str">
        <f>IF(KM2=1,INDEX('Part A - Inputs'!$M:$R,MATCH(KM1,'Part A - Inputs'!$L:$L,0),1)&amp;CHAR(10)&amp;"per "&amp;INDEX('Part A - Inputs'!$R:$R,MATCH(KM1,'Part A - Inputs'!$L:$L,0)),"")</f>
        <v/>
      </c>
      <c r="KN4" s="1109"/>
      <c r="KO4" s="1109"/>
      <c r="KP4" s="1109"/>
      <c r="KQ4" s="1109"/>
      <c r="KR4" s="928"/>
      <c r="KS4" s="1109" t="str">
        <f>IF(KS2=1,INDEX('Part A - Inputs'!$M:$R,MATCH(KS1,'Part A - Inputs'!$L:$L,0),1)&amp;CHAR(10)&amp;"per "&amp;INDEX('Part A - Inputs'!$R:$R,MATCH(KS1,'Part A - Inputs'!$L:$L,0)),"")</f>
        <v/>
      </c>
      <c r="KT4" s="1109"/>
      <c r="KU4" s="1109"/>
      <c r="KV4" s="1109"/>
      <c r="KW4" s="1109"/>
      <c r="KX4" s="928"/>
      <c r="KY4" s="1109" t="str">
        <f>IF(KY2=1,INDEX('Part A - Inputs'!$M:$R,MATCH(KY1,'Part A - Inputs'!$L:$L,0),1)&amp;CHAR(10)&amp;"per "&amp;INDEX('Part A - Inputs'!$R:$R,MATCH(KY1,'Part A - Inputs'!$L:$L,0)),"")</f>
        <v/>
      </c>
      <c r="KZ4" s="1109"/>
      <c r="LA4" s="1109"/>
      <c r="LB4" s="1109"/>
      <c r="LC4" s="1109"/>
    </row>
    <row r="5" spans="1:316" s="91" customFormat="1" ht="21.75" customHeight="1" x14ac:dyDescent="0.2">
      <c r="A5" s="85"/>
      <c r="B5" s="85"/>
      <c r="C5" s="85"/>
      <c r="D5" s="85"/>
      <c r="E5" s="85"/>
      <c r="F5" s="85" t="s">
        <v>73</v>
      </c>
      <c r="G5" s="981" t="s">
        <v>325</v>
      </c>
      <c r="I5" s="923" t="s">
        <v>311</v>
      </c>
      <c r="J5" s="87" t="str">
        <f>IF('Part A - Inputs'!Q45&lt;&gt;"Step Complete","Complete Step 3 first","Historical Item Information")</f>
        <v>Complete Step 3 first</v>
      </c>
      <c r="K5" s="89"/>
      <c r="L5" s="89"/>
      <c r="M5" s="88"/>
      <c r="N5" s="90"/>
      <c r="P5" s="92"/>
      <c r="Q5" s="93"/>
      <c r="R5" s="93"/>
      <c r="S5" s="93"/>
      <c r="T5" s="93"/>
      <c r="U5" s="94"/>
      <c r="V5" s="92"/>
      <c r="W5" s="93"/>
      <c r="X5" s="93"/>
      <c r="Y5" s="93"/>
      <c r="Z5" s="93"/>
      <c r="AA5" s="94"/>
      <c r="AB5" s="92"/>
      <c r="AC5" s="93"/>
      <c r="AD5" s="93"/>
      <c r="AE5" s="93"/>
      <c r="AF5" s="93"/>
      <c r="AG5" s="94"/>
      <c r="AH5" s="92"/>
      <c r="AI5" s="93"/>
      <c r="AJ5" s="93"/>
      <c r="AK5" s="93"/>
      <c r="AL5" s="93"/>
      <c r="AM5" s="94"/>
      <c r="AN5" s="92"/>
      <c r="AO5" s="93"/>
      <c r="AP5" s="93"/>
      <c r="AQ5" s="93"/>
      <c r="AR5" s="93"/>
      <c r="AS5" s="94"/>
      <c r="AT5" s="92"/>
      <c r="AU5" s="93"/>
      <c r="AV5" s="93"/>
      <c r="AW5" s="93"/>
      <c r="AX5" s="93"/>
      <c r="AY5" s="94"/>
      <c r="AZ5" s="92"/>
      <c r="BA5" s="93"/>
      <c r="BB5" s="93"/>
      <c r="BC5" s="93"/>
      <c r="BD5" s="93"/>
      <c r="BE5" s="94"/>
      <c r="BF5" s="92"/>
      <c r="BG5" s="93"/>
      <c r="BH5" s="93"/>
      <c r="BI5" s="93"/>
      <c r="BJ5" s="93"/>
      <c r="BK5" s="94"/>
      <c r="BL5" s="92"/>
      <c r="BM5" s="93"/>
      <c r="BN5" s="93"/>
      <c r="BO5" s="93"/>
      <c r="BP5" s="93"/>
      <c r="BQ5" s="94"/>
      <c r="BR5" s="92"/>
      <c r="BS5" s="93"/>
      <c r="BT5" s="93"/>
      <c r="BU5" s="93"/>
      <c r="BV5" s="93"/>
      <c r="BW5" s="94"/>
      <c r="BX5" s="92"/>
      <c r="BY5" s="93"/>
      <c r="BZ5" s="93"/>
      <c r="CA5" s="93"/>
      <c r="CB5" s="93"/>
      <c r="CC5" s="94"/>
      <c r="CD5" s="92"/>
      <c r="CE5" s="93"/>
      <c r="CF5" s="93"/>
      <c r="CG5" s="93"/>
      <c r="CH5" s="93"/>
      <c r="CI5" s="94"/>
      <c r="CJ5" s="92"/>
      <c r="CK5" s="93"/>
      <c r="CL5" s="93"/>
      <c r="CM5" s="93"/>
      <c r="CN5" s="93"/>
      <c r="CO5" s="94"/>
      <c r="CP5" s="92"/>
      <c r="CQ5" s="93"/>
      <c r="CR5" s="93"/>
      <c r="CS5" s="93"/>
      <c r="CT5" s="93"/>
      <c r="CU5" s="94"/>
      <c r="CV5" s="92"/>
      <c r="CW5" s="93"/>
      <c r="CX5" s="93"/>
      <c r="CY5" s="93"/>
      <c r="CZ5" s="93"/>
      <c r="DA5" s="94"/>
      <c r="DB5" s="92"/>
      <c r="DC5" s="93"/>
      <c r="DD5" s="93"/>
      <c r="DE5" s="93"/>
      <c r="DF5" s="93"/>
      <c r="DG5" s="94"/>
      <c r="DH5" s="92"/>
      <c r="DI5" s="93"/>
      <c r="DJ5" s="93"/>
      <c r="DK5" s="93"/>
      <c r="DL5" s="93"/>
      <c r="DM5" s="94"/>
      <c r="DN5" s="92"/>
      <c r="DO5" s="93"/>
      <c r="DP5" s="93"/>
      <c r="DQ5" s="93"/>
      <c r="DR5" s="93"/>
      <c r="DS5" s="94"/>
      <c r="DT5" s="92"/>
      <c r="DU5" s="93"/>
      <c r="DV5" s="93"/>
      <c r="DW5" s="93"/>
      <c r="DX5" s="93"/>
      <c r="DY5" s="94"/>
      <c r="DZ5" s="92"/>
      <c r="EA5" s="95"/>
      <c r="EB5" s="95"/>
      <c r="EC5" s="95"/>
      <c r="ED5" s="95"/>
      <c r="EE5" s="94"/>
      <c r="EF5" s="92"/>
      <c r="EG5" s="95"/>
      <c r="EH5" s="95"/>
      <c r="EI5" s="95"/>
      <c r="EJ5" s="95"/>
      <c r="EK5" s="94"/>
      <c r="EL5" s="92"/>
      <c r="EM5" s="95"/>
      <c r="EN5" s="95"/>
      <c r="EO5" s="95"/>
      <c r="EP5" s="95"/>
      <c r="EQ5" s="94"/>
      <c r="ER5" s="92"/>
      <c r="ES5" s="95"/>
      <c r="ET5" s="95"/>
      <c r="EU5" s="95"/>
      <c r="EV5" s="95"/>
      <c r="EW5" s="94"/>
      <c r="EX5" s="92"/>
      <c r="EY5" s="95"/>
      <c r="EZ5" s="95"/>
      <c r="FA5" s="95"/>
      <c r="FB5" s="95"/>
      <c r="FC5" s="94"/>
      <c r="FD5" s="92"/>
      <c r="FE5" s="95"/>
      <c r="FF5" s="95"/>
      <c r="FG5" s="95"/>
      <c r="FH5" s="95"/>
      <c r="FI5" s="94"/>
      <c r="FJ5" s="92"/>
      <c r="FK5" s="95"/>
      <c r="FL5" s="95"/>
      <c r="FM5" s="95"/>
      <c r="FN5" s="95"/>
      <c r="FO5" s="94"/>
      <c r="FP5" s="92"/>
      <c r="FQ5" s="95"/>
      <c r="FR5" s="95"/>
      <c r="FS5" s="95"/>
      <c r="FT5" s="95"/>
      <c r="FU5" s="94"/>
      <c r="FV5" s="92"/>
      <c r="FW5" s="95"/>
      <c r="FX5" s="95"/>
      <c r="FY5" s="95"/>
      <c r="FZ5" s="95"/>
      <c r="GA5" s="94"/>
      <c r="GB5" s="92"/>
      <c r="GC5" s="95"/>
      <c r="GD5" s="95"/>
      <c r="GE5" s="95"/>
      <c r="GF5" s="95"/>
      <c r="GG5" s="94"/>
      <c r="GH5" s="92"/>
      <c r="GI5" s="95"/>
      <c r="GJ5" s="95"/>
      <c r="GK5" s="95"/>
      <c r="GL5" s="95"/>
      <c r="GM5" s="94"/>
      <c r="GN5" s="92"/>
      <c r="GO5" s="95"/>
      <c r="GP5" s="95"/>
      <c r="GQ5" s="95"/>
      <c r="GR5" s="95"/>
      <c r="GS5" s="94"/>
      <c r="GT5" s="92"/>
      <c r="GU5" s="95"/>
      <c r="GV5" s="95"/>
      <c r="GW5" s="95"/>
      <c r="GX5" s="95"/>
      <c r="GY5" s="94"/>
      <c r="GZ5" s="92"/>
      <c r="HA5" s="95"/>
      <c r="HB5" s="95"/>
      <c r="HC5" s="95"/>
      <c r="HD5" s="95"/>
      <c r="HE5" s="94"/>
      <c r="HF5" s="92"/>
      <c r="HG5" s="95"/>
      <c r="HH5" s="95"/>
      <c r="HI5" s="95"/>
      <c r="HJ5" s="95"/>
      <c r="HK5" s="94"/>
      <c r="HL5" s="92"/>
      <c r="HM5" s="95"/>
      <c r="HN5" s="95"/>
      <c r="HO5" s="95"/>
      <c r="HP5" s="95"/>
      <c r="HQ5" s="94"/>
      <c r="HR5" s="92"/>
      <c r="HS5" s="95"/>
      <c r="HT5" s="95"/>
      <c r="HU5" s="95"/>
      <c r="HV5" s="95"/>
      <c r="HW5" s="94"/>
      <c r="HX5" s="92"/>
      <c r="HY5" s="95"/>
      <c r="HZ5" s="95"/>
      <c r="IA5" s="95"/>
      <c r="IB5" s="95"/>
      <c r="IC5" s="94"/>
      <c r="ID5" s="92"/>
      <c r="IE5" s="95"/>
      <c r="IF5" s="95"/>
      <c r="IG5" s="95"/>
      <c r="IH5" s="95"/>
      <c r="II5" s="94"/>
      <c r="IJ5" s="92"/>
      <c r="IK5" s="95"/>
      <c r="IL5" s="95"/>
      <c r="IM5" s="95"/>
      <c r="IN5" s="95"/>
      <c r="IO5" s="94"/>
      <c r="IP5" s="92"/>
      <c r="IQ5" s="95"/>
      <c r="IR5" s="95"/>
      <c r="IS5" s="95"/>
      <c r="IT5" s="95"/>
      <c r="IU5" s="94"/>
      <c r="IV5" s="92"/>
      <c r="IW5" s="95"/>
      <c r="IX5" s="95"/>
      <c r="IY5" s="95"/>
      <c r="IZ5" s="95"/>
      <c r="JA5" s="94"/>
      <c r="JB5" s="92"/>
      <c r="JC5" s="95"/>
      <c r="JD5" s="95"/>
      <c r="JE5" s="95"/>
      <c r="JF5" s="95"/>
      <c r="JG5" s="94"/>
      <c r="JH5" s="92"/>
      <c r="JM5" s="96"/>
      <c r="JS5" s="96"/>
      <c r="JY5" s="96"/>
      <c r="KE5" s="96"/>
      <c r="KK5" s="96"/>
      <c r="KQ5" s="96"/>
      <c r="KW5" s="96"/>
      <c r="LC5" s="96"/>
    </row>
    <row r="6" spans="1:316" s="110" customFormat="1" ht="12.75" customHeight="1" x14ac:dyDescent="0.2">
      <c r="A6" s="97"/>
      <c r="B6" s="97"/>
      <c r="C6" s="97"/>
      <c r="D6" s="97"/>
      <c r="E6" s="97"/>
      <c r="F6" s="97" t="s">
        <v>77</v>
      </c>
      <c r="G6" s="98"/>
      <c r="H6" s="99"/>
      <c r="I6" s="82" t="str">
        <f>Control!C8&amp;" (Actual)"</f>
        <v>FY21 (Actual)</v>
      </c>
      <c r="J6" s="99"/>
      <c r="K6" s="100"/>
      <c r="L6" s="100"/>
      <c r="M6" s="99"/>
      <c r="N6" s="101"/>
      <c r="O6" s="99"/>
      <c r="P6" s="102"/>
      <c r="Q6" s="103"/>
      <c r="R6" s="103" t="str">
        <f>IF(Q$2=1,"Units","")</f>
        <v/>
      </c>
      <c r="S6" s="103" t="str">
        <f>IF(Q$2=1,"$/unit","")</f>
        <v/>
      </c>
      <c r="T6" s="103" t="str">
        <f>IF(T$2=4,"% of sales","")</f>
        <v/>
      </c>
      <c r="U6" s="104" t="str">
        <f>IF(U$2=5,"Revenue","")</f>
        <v/>
      </c>
      <c r="V6" s="105"/>
      <c r="W6" s="103"/>
      <c r="X6" s="103" t="str">
        <f t="shared" ref="X6" si="240">IF(W$2=1,"Units","")</f>
        <v/>
      </c>
      <c r="Y6" s="103" t="str">
        <f t="shared" ref="Y6" si="241">IF(W$2=1,"$/unit","")</f>
        <v/>
      </c>
      <c r="Z6" s="103" t="str">
        <f t="shared" ref="Z6" si="242">IF(Z$2=4,"% of sales","")</f>
        <v/>
      </c>
      <c r="AA6" s="106" t="str">
        <f t="shared" ref="AA6" si="243">IF(AA$2=5,"Revenue","")</f>
        <v/>
      </c>
      <c r="AB6" s="105"/>
      <c r="AC6" s="103"/>
      <c r="AD6" s="103" t="str">
        <f t="shared" ref="AD6" si="244">IF(AC$2=1,"Units","")</f>
        <v/>
      </c>
      <c r="AE6" s="103" t="str">
        <f t="shared" ref="AE6" si="245">IF(AC$2=1,"$/unit","")</f>
        <v/>
      </c>
      <c r="AF6" s="103" t="str">
        <f t="shared" ref="AF6" si="246">IF(AF$2=4,"% of sales","")</f>
        <v/>
      </c>
      <c r="AG6" s="106" t="str">
        <f t="shared" ref="AG6" si="247">IF(AG$2=5,"Revenue","")</f>
        <v/>
      </c>
      <c r="AH6" s="105"/>
      <c r="AI6" s="103"/>
      <c r="AJ6" s="103" t="str">
        <f t="shared" ref="AJ6" si="248">IF(AI$2=1,"Units","")</f>
        <v/>
      </c>
      <c r="AK6" s="107" t="str">
        <f t="shared" ref="AK6" si="249">IF(AI$2=1,"$/unit","")</f>
        <v/>
      </c>
      <c r="AL6" s="108" t="str">
        <f t="shared" ref="AL6" si="250">IF(AL$2=4,"% of sales","")</f>
        <v/>
      </c>
      <c r="AM6" s="106" t="str">
        <f t="shared" ref="AM6" si="251">IF(AM$2=5,"Revenue","")</f>
        <v/>
      </c>
      <c r="AN6" s="105"/>
      <c r="AO6" s="103"/>
      <c r="AP6" s="103" t="str">
        <f t="shared" ref="AP6" si="252">IF(AO$2=1,"Units","")</f>
        <v/>
      </c>
      <c r="AQ6" s="107" t="str">
        <f t="shared" ref="AQ6" si="253">IF(AO$2=1,"$/unit","")</f>
        <v/>
      </c>
      <c r="AR6" s="108" t="str">
        <f t="shared" ref="AR6" si="254">IF(AR$2=4,"% of sales","")</f>
        <v/>
      </c>
      <c r="AS6" s="106" t="str">
        <f t="shared" ref="AS6" si="255">IF(AS$2=5,"Revenue","")</f>
        <v/>
      </c>
      <c r="AT6" s="105"/>
      <c r="AU6" s="103"/>
      <c r="AV6" s="103" t="str">
        <f t="shared" ref="AV6" si="256">IF(AU$2=1,"Units","")</f>
        <v/>
      </c>
      <c r="AW6" s="107" t="str">
        <f t="shared" ref="AW6" si="257">IF(AU$2=1,"$/unit","")</f>
        <v/>
      </c>
      <c r="AX6" s="108" t="str">
        <f t="shared" ref="AX6" si="258">IF(AX$2=4,"% of sales","")</f>
        <v/>
      </c>
      <c r="AY6" s="106" t="str">
        <f t="shared" ref="AY6" si="259">IF(AY$2=5,"Revenue","")</f>
        <v/>
      </c>
      <c r="AZ6" s="105"/>
      <c r="BA6" s="103"/>
      <c r="BB6" s="103" t="str">
        <f t="shared" ref="BB6" si="260">IF(BA$2=1,"Units","")</f>
        <v/>
      </c>
      <c r="BC6" s="107" t="str">
        <f t="shared" ref="BC6" si="261">IF(BA$2=1,"$/unit","")</f>
        <v/>
      </c>
      <c r="BD6" s="108" t="str">
        <f t="shared" ref="BD6" si="262">IF(BD$2=4,"% of sales","")</f>
        <v/>
      </c>
      <c r="BE6" s="106" t="str">
        <f t="shared" ref="BE6" si="263">IF(BE$2=5,"Revenue","")</f>
        <v/>
      </c>
      <c r="BF6" s="105"/>
      <c r="BG6" s="103"/>
      <c r="BH6" s="103" t="str">
        <f t="shared" ref="BH6" si="264">IF(BG$2=1,"Units","")</f>
        <v/>
      </c>
      <c r="BI6" s="107" t="str">
        <f t="shared" ref="BI6" si="265">IF(BG$2=1,"$/unit","")</f>
        <v/>
      </c>
      <c r="BJ6" s="108" t="str">
        <f t="shared" ref="BJ6" si="266">IF(BJ$2=4,"% of sales","")</f>
        <v/>
      </c>
      <c r="BK6" s="106" t="str">
        <f t="shared" ref="BK6" si="267">IF(BK$2=5,"Revenue","")</f>
        <v/>
      </c>
      <c r="BL6" s="105"/>
      <c r="BM6" s="103"/>
      <c r="BN6" s="109" t="str">
        <f t="shared" ref="BN6" si="268">IF(BM$2=1,"Units","")</f>
        <v/>
      </c>
      <c r="BO6" s="107" t="str">
        <f t="shared" ref="BO6" si="269">IF(BM$2=1,"$/unit","")</f>
        <v/>
      </c>
      <c r="BP6" s="108" t="str">
        <f t="shared" ref="BP6" si="270">IF(BP$2=4,"% of sales","")</f>
        <v/>
      </c>
      <c r="BQ6" s="106" t="str">
        <f t="shared" ref="BQ6" si="271">IF(BQ$2=5,"Revenue","")</f>
        <v/>
      </c>
      <c r="BR6" s="105"/>
      <c r="BS6" s="103"/>
      <c r="BT6" s="109" t="str">
        <f t="shared" ref="BT6" si="272">IF(BS$2=1,"Units","")</f>
        <v/>
      </c>
      <c r="BU6" s="107" t="str">
        <f t="shared" ref="BU6" si="273">IF(BS$2=1,"$/unit","")</f>
        <v/>
      </c>
      <c r="BV6" s="108" t="str">
        <f t="shared" ref="BV6" si="274">IF(BV$2=4,"% of sales","")</f>
        <v/>
      </c>
      <c r="BW6" s="106" t="str">
        <f t="shared" ref="BW6" si="275">IF(BW$2=5,"Revenue","")</f>
        <v/>
      </c>
      <c r="BX6" s="105"/>
      <c r="BY6" s="103"/>
      <c r="BZ6" s="109" t="str">
        <f t="shared" ref="BZ6" si="276">IF(BY$2=1,"Units","")</f>
        <v/>
      </c>
      <c r="CA6" s="107" t="str">
        <f t="shared" ref="CA6" si="277">IF(BY$2=1,"$/unit","")</f>
        <v/>
      </c>
      <c r="CB6" s="108" t="str">
        <f t="shared" ref="CB6" si="278">IF(CB$2=4,"% of sales","")</f>
        <v/>
      </c>
      <c r="CC6" s="106" t="str">
        <f t="shared" ref="CC6" si="279">IF(CC$2=5,"Revenue","")</f>
        <v/>
      </c>
      <c r="CD6" s="105"/>
      <c r="CE6" s="103"/>
      <c r="CF6" s="109" t="str">
        <f t="shared" ref="CF6" si="280">IF(CE$2=1,"Units","")</f>
        <v/>
      </c>
      <c r="CG6" s="107" t="str">
        <f t="shared" ref="CG6" si="281">IF(CE$2=1,"$/unit","")</f>
        <v/>
      </c>
      <c r="CH6" s="108" t="str">
        <f t="shared" ref="CH6" si="282">IF(CH$2=4,"% of sales","")</f>
        <v/>
      </c>
      <c r="CI6" s="106" t="str">
        <f t="shared" ref="CI6" si="283">IF(CI$2=5,"Revenue","")</f>
        <v/>
      </c>
      <c r="CJ6" s="105"/>
      <c r="CK6" s="103"/>
      <c r="CL6" s="109" t="str">
        <f t="shared" ref="CL6" si="284">IF(CK$2=1,"Units","")</f>
        <v/>
      </c>
      <c r="CM6" s="107" t="str">
        <f t="shared" ref="CM6" si="285">IF(CK$2=1,"$/unit","")</f>
        <v/>
      </c>
      <c r="CN6" s="108" t="str">
        <f t="shared" ref="CN6" si="286">IF(CN$2=4,"% of sales","")</f>
        <v/>
      </c>
      <c r="CO6" s="106" t="str">
        <f t="shared" ref="CO6" si="287">IF(CO$2=5,"Revenue","")</f>
        <v/>
      </c>
      <c r="CP6" s="105"/>
      <c r="CQ6" s="103"/>
      <c r="CR6" s="109" t="str">
        <f t="shared" ref="CR6" si="288">IF(CQ$2=1,"Units","")</f>
        <v/>
      </c>
      <c r="CS6" s="107" t="str">
        <f t="shared" ref="CS6" si="289">IF(CQ$2=1,"$/unit","")</f>
        <v/>
      </c>
      <c r="CT6" s="108" t="str">
        <f t="shared" ref="CT6" si="290">IF(CT$2=4,"% of sales","")</f>
        <v/>
      </c>
      <c r="CU6" s="106" t="str">
        <f t="shared" ref="CU6" si="291">IF(CU$2=5,"Revenue","")</f>
        <v/>
      </c>
      <c r="CV6" s="105"/>
      <c r="CW6" s="103"/>
      <c r="CX6" s="109" t="str">
        <f t="shared" ref="CX6" si="292">IF(CW$2=1,"Units","")</f>
        <v/>
      </c>
      <c r="CY6" s="107" t="str">
        <f t="shared" ref="CY6" si="293">IF(CW$2=1,"$/unit","")</f>
        <v/>
      </c>
      <c r="CZ6" s="108" t="str">
        <f t="shared" ref="CZ6" si="294">IF(CZ$2=4,"% of sales","")</f>
        <v/>
      </c>
      <c r="DA6" s="106" t="str">
        <f t="shared" ref="DA6" si="295">IF(DA$2=5,"Revenue","")</f>
        <v/>
      </c>
      <c r="DB6" s="105"/>
      <c r="DC6" s="103"/>
      <c r="DD6" s="109" t="str">
        <f t="shared" ref="DD6" si="296">IF(DC$2=1,"Units","")</f>
        <v/>
      </c>
      <c r="DE6" s="107" t="str">
        <f t="shared" ref="DE6" si="297">IF(DC$2=1,"$/unit","")</f>
        <v/>
      </c>
      <c r="DF6" s="103" t="str">
        <f t="shared" ref="DF6" si="298">IF(DF$2=4,"% of sales","")</f>
        <v/>
      </c>
      <c r="DG6" s="106" t="str">
        <f t="shared" ref="DG6" si="299">IF(DG$2=5,"Revenue","")</f>
        <v/>
      </c>
      <c r="DH6" s="105"/>
      <c r="DI6" s="103"/>
      <c r="DJ6" s="109" t="str">
        <f t="shared" ref="DJ6" si="300">IF(DI$2=1,"Units","")</f>
        <v/>
      </c>
      <c r="DK6" s="107" t="str">
        <f t="shared" ref="DK6" si="301">IF(DI$2=1,"$/unit","")</f>
        <v/>
      </c>
      <c r="DL6" s="103" t="str">
        <f t="shared" ref="DL6" si="302">IF(DL$2=4,"% of sales","")</f>
        <v/>
      </c>
      <c r="DM6" s="106" t="str">
        <f t="shared" ref="DM6" si="303">IF(DM$2=5,"Revenue","")</f>
        <v/>
      </c>
      <c r="DN6" s="105"/>
      <c r="DO6" s="103"/>
      <c r="DP6" s="109" t="str">
        <f t="shared" ref="DP6" si="304">IF(DO$2=1,"Units","")</f>
        <v/>
      </c>
      <c r="DQ6" s="107" t="str">
        <f t="shared" ref="DQ6" si="305">IF(DO$2=1,"$/unit","")</f>
        <v/>
      </c>
      <c r="DR6" s="103" t="str">
        <f t="shared" ref="DR6" si="306">IF(DR$2=4,"% of sales","")</f>
        <v/>
      </c>
      <c r="DS6" s="106" t="str">
        <f t="shared" ref="DS6" si="307">IF(DS$2=5,"Revenue","")</f>
        <v/>
      </c>
      <c r="DT6" s="105"/>
      <c r="DU6" s="103"/>
      <c r="DV6" s="109" t="str">
        <f t="shared" ref="DV6" si="308">IF(DU$2=1,"Units","")</f>
        <v/>
      </c>
      <c r="DW6" s="107" t="str">
        <f t="shared" ref="DW6" si="309">IF(DU$2=1,"$/unit","")</f>
        <v/>
      </c>
      <c r="DX6" s="103" t="str">
        <f t="shared" ref="DX6" si="310">IF(DX$2=4,"% of sales","")</f>
        <v/>
      </c>
      <c r="DY6" s="106" t="str">
        <f t="shared" ref="DY6" si="311">IF(DY$2=5,"Revenue","")</f>
        <v/>
      </c>
      <c r="DZ6" s="105"/>
      <c r="EA6" s="103"/>
      <c r="EB6" s="109" t="str">
        <f t="shared" ref="EB6" si="312">IF(EA$2=1,"Units","")</f>
        <v/>
      </c>
      <c r="EC6" s="107" t="str">
        <f t="shared" ref="EC6" si="313">IF(EA$2=1,"$/unit","")</f>
        <v/>
      </c>
      <c r="ED6" s="108" t="str">
        <f t="shared" ref="ED6" si="314">IF(ED$2=4,"% of sales","")</f>
        <v/>
      </c>
      <c r="EE6" s="106" t="str">
        <f t="shared" ref="EE6" si="315">IF(EE$2=5,"Revenue","")</f>
        <v/>
      </c>
      <c r="EF6" s="105"/>
      <c r="EG6" s="103"/>
      <c r="EH6" s="109" t="str">
        <f t="shared" ref="EH6" si="316">IF(EG$2=1,"Units","")</f>
        <v/>
      </c>
      <c r="EI6" s="107" t="str">
        <f t="shared" ref="EI6" si="317">IF(EG$2=1,"$/unit","")</f>
        <v/>
      </c>
      <c r="EJ6" s="108" t="str">
        <f t="shared" ref="EJ6" si="318">IF(EJ$2=4,"% of sales","")</f>
        <v/>
      </c>
      <c r="EK6" s="106" t="str">
        <f t="shared" ref="EK6" si="319">IF(EK$2=5,"Revenue","")</f>
        <v/>
      </c>
      <c r="EL6" s="105"/>
      <c r="EM6" s="103"/>
      <c r="EN6" s="109" t="str">
        <f t="shared" ref="EN6" si="320">IF(EM$2=1,"Units","")</f>
        <v/>
      </c>
      <c r="EO6" s="107" t="str">
        <f t="shared" ref="EO6" si="321">IF(EM$2=1,"$/unit","")</f>
        <v/>
      </c>
      <c r="EP6" s="108" t="str">
        <f t="shared" ref="EP6" si="322">IF(EP$2=4,"% of sales","")</f>
        <v/>
      </c>
      <c r="EQ6" s="106" t="str">
        <f t="shared" ref="EQ6" si="323">IF(EQ$2=5,"Revenue","")</f>
        <v/>
      </c>
      <c r="ER6" s="105"/>
      <c r="ES6" s="103"/>
      <c r="ET6" s="109" t="str">
        <f t="shared" ref="ET6" si="324">IF(ES$2=1,"Units","")</f>
        <v/>
      </c>
      <c r="EU6" s="107" t="str">
        <f t="shared" ref="EU6" si="325">IF(ES$2=1,"$/unit","")</f>
        <v/>
      </c>
      <c r="EV6" s="108" t="str">
        <f t="shared" ref="EV6" si="326">IF(EV$2=4,"% of sales","")</f>
        <v/>
      </c>
      <c r="EW6" s="106" t="str">
        <f t="shared" ref="EW6" si="327">IF(EW$2=5,"Revenue","")</f>
        <v/>
      </c>
      <c r="EX6" s="105"/>
      <c r="EY6" s="103"/>
      <c r="EZ6" s="109" t="str">
        <f t="shared" ref="EZ6" si="328">IF(EY$2=1,"Units","")</f>
        <v/>
      </c>
      <c r="FA6" s="107" t="str">
        <f t="shared" ref="FA6" si="329">IF(EY$2=1,"$/unit","")</f>
        <v/>
      </c>
      <c r="FB6" s="108" t="str">
        <f t="shared" ref="FB6" si="330">IF(FB$2=4,"% of sales","")</f>
        <v/>
      </c>
      <c r="FC6" s="106" t="str">
        <f t="shared" ref="FC6" si="331">IF(FC$2=5,"Revenue","")</f>
        <v/>
      </c>
      <c r="FD6" s="105"/>
      <c r="FE6" s="103"/>
      <c r="FF6" s="109" t="str">
        <f t="shared" ref="FF6" si="332">IF(FE$2=1,"Units","")</f>
        <v/>
      </c>
      <c r="FG6" s="107" t="str">
        <f t="shared" ref="FG6" si="333">IF(FE$2=1,"$/unit","")</f>
        <v/>
      </c>
      <c r="FH6" s="108" t="str">
        <f t="shared" ref="FH6" si="334">IF(FH$2=4,"% of sales","")</f>
        <v/>
      </c>
      <c r="FI6" s="106" t="str">
        <f t="shared" ref="FI6" si="335">IF(FI$2=5,"Revenue","")</f>
        <v/>
      </c>
      <c r="FJ6" s="105"/>
      <c r="FK6" s="103"/>
      <c r="FL6" s="109" t="str">
        <f t="shared" ref="FL6" si="336">IF(FK$2=1,"Units","")</f>
        <v/>
      </c>
      <c r="FM6" s="107" t="str">
        <f t="shared" ref="FM6" si="337">IF(FK$2=1,"$/unit","")</f>
        <v/>
      </c>
      <c r="FN6" s="108" t="str">
        <f t="shared" ref="FN6" si="338">IF(FN$2=4,"% of sales","")</f>
        <v/>
      </c>
      <c r="FO6" s="106" t="str">
        <f t="shared" ref="FO6" si="339">IF(FO$2=5,"Revenue","")</f>
        <v/>
      </c>
      <c r="FP6" s="105"/>
      <c r="FQ6" s="103"/>
      <c r="FR6" s="109" t="str">
        <f t="shared" ref="FR6" si="340">IF(FQ$2=1,"Units","")</f>
        <v/>
      </c>
      <c r="FS6" s="107" t="str">
        <f t="shared" ref="FS6" si="341">IF(FQ$2=1,"$/unit","")</f>
        <v/>
      </c>
      <c r="FT6" s="108" t="str">
        <f t="shared" ref="FT6" si="342">IF(FT$2=4,"% of sales","")</f>
        <v/>
      </c>
      <c r="FU6" s="106" t="str">
        <f t="shared" ref="FU6" si="343">IF(FU$2=5,"Revenue","")</f>
        <v/>
      </c>
      <c r="FV6" s="105"/>
      <c r="FW6" s="103"/>
      <c r="FX6" s="109" t="str">
        <f t="shared" ref="FX6" si="344">IF(FW$2=1,"Units","")</f>
        <v/>
      </c>
      <c r="FY6" s="107" t="str">
        <f t="shared" ref="FY6" si="345">IF(FW$2=1,"$/unit","")</f>
        <v/>
      </c>
      <c r="FZ6" s="108" t="str">
        <f t="shared" ref="FZ6" si="346">IF(FZ$2=4,"% of sales","")</f>
        <v/>
      </c>
      <c r="GA6" s="106" t="str">
        <f t="shared" ref="GA6" si="347">IF(GA$2=5,"Revenue","")</f>
        <v/>
      </c>
      <c r="GB6" s="105"/>
      <c r="GC6" s="103"/>
      <c r="GD6" s="109" t="str">
        <f t="shared" ref="GD6" si="348">IF(GC$2=1,"Units","")</f>
        <v/>
      </c>
      <c r="GE6" s="107" t="str">
        <f t="shared" ref="GE6" si="349">IF(GC$2=1,"$/unit","")</f>
        <v/>
      </c>
      <c r="GF6" s="108" t="str">
        <f t="shared" ref="GF6" si="350">IF(GF$2=4,"% of sales","")</f>
        <v/>
      </c>
      <c r="GG6" s="106" t="str">
        <f t="shared" ref="GG6" si="351">IF(GG$2=5,"Revenue","")</f>
        <v/>
      </c>
      <c r="GH6" s="105"/>
      <c r="GI6" s="103"/>
      <c r="GJ6" s="109" t="str">
        <f t="shared" ref="GJ6" si="352">IF(GI$2=1,"Units","")</f>
        <v/>
      </c>
      <c r="GK6" s="107" t="str">
        <f t="shared" ref="GK6" si="353">IF(GI$2=1,"$/unit","")</f>
        <v/>
      </c>
      <c r="GL6" s="108" t="str">
        <f t="shared" ref="GL6" si="354">IF(GL$2=4,"% of sales","")</f>
        <v/>
      </c>
      <c r="GM6" s="106" t="str">
        <f t="shared" ref="GM6" si="355">IF(GM$2=5,"Revenue","")</f>
        <v/>
      </c>
      <c r="GN6" s="105"/>
      <c r="GO6" s="103"/>
      <c r="GP6" s="109" t="str">
        <f t="shared" ref="GP6" si="356">IF(GO$2=1,"Units","")</f>
        <v/>
      </c>
      <c r="GQ6" s="107" t="str">
        <f t="shared" ref="GQ6" si="357">IF(GO$2=1,"$/unit","")</f>
        <v/>
      </c>
      <c r="GR6" s="108" t="str">
        <f t="shared" ref="GR6" si="358">IF(GR$2=4,"% of sales","")</f>
        <v/>
      </c>
      <c r="GS6" s="106" t="str">
        <f t="shared" ref="GS6" si="359">IF(GS$2=5,"Revenue","")</f>
        <v/>
      </c>
      <c r="GT6" s="105"/>
      <c r="GU6" s="103"/>
      <c r="GV6" s="109" t="str">
        <f t="shared" ref="GV6" si="360">IF(GU$2=1,"Units","")</f>
        <v/>
      </c>
      <c r="GW6" s="107" t="str">
        <f t="shared" ref="GW6" si="361">IF(GU$2=1,"$/unit","")</f>
        <v/>
      </c>
      <c r="GX6" s="108" t="str">
        <f t="shared" ref="GX6" si="362">IF(GX$2=4,"% of sales","")</f>
        <v/>
      </c>
      <c r="GY6" s="106" t="str">
        <f t="shared" ref="GY6" si="363">IF(GY$2=5,"Revenue","")</f>
        <v/>
      </c>
      <c r="GZ6" s="105"/>
      <c r="HA6" s="103"/>
      <c r="HB6" s="109" t="str">
        <f t="shared" ref="HB6" si="364">IF(HA$2=1,"Units","")</f>
        <v/>
      </c>
      <c r="HC6" s="107" t="str">
        <f t="shared" ref="HC6" si="365">IF(HA$2=1,"$/unit","")</f>
        <v/>
      </c>
      <c r="HD6" s="103" t="str">
        <f t="shared" ref="HD6" si="366">IF(HD$2=4,"% of sales","")</f>
        <v/>
      </c>
      <c r="HE6" s="106" t="str">
        <f t="shared" ref="HE6" si="367">IF(HE$2=5,"Revenue","")</f>
        <v/>
      </c>
      <c r="HF6" s="105"/>
      <c r="HG6" s="103"/>
      <c r="HH6" s="109" t="str">
        <f t="shared" ref="HH6" si="368">IF(HG$2=1,"Units","")</f>
        <v/>
      </c>
      <c r="HI6" s="107" t="str">
        <f t="shared" ref="HI6" si="369">IF(HG$2=1,"$/unit","")</f>
        <v/>
      </c>
      <c r="HJ6" s="108" t="str">
        <f t="shared" ref="HJ6" si="370">IF(HJ$2=4,"% of sales","")</f>
        <v/>
      </c>
      <c r="HK6" s="106" t="str">
        <f t="shared" ref="HK6" si="371">IF(HK$2=5,"Revenue","")</f>
        <v/>
      </c>
      <c r="HL6" s="105"/>
      <c r="HM6" s="103"/>
      <c r="HN6" s="109" t="str">
        <f t="shared" ref="HN6" si="372">IF(HM$2=1,"Units","")</f>
        <v/>
      </c>
      <c r="HO6" s="107" t="str">
        <f t="shared" ref="HO6" si="373">IF(HM$2=1,"$/unit","")</f>
        <v/>
      </c>
      <c r="HP6" s="108" t="str">
        <f t="shared" ref="HP6" si="374">IF(HP$2=4,"% of sales","")</f>
        <v/>
      </c>
      <c r="HQ6" s="106" t="str">
        <f t="shared" ref="HQ6" si="375">IF(HQ$2=5,"Revenue","")</f>
        <v/>
      </c>
      <c r="HR6" s="105"/>
      <c r="HS6" s="103"/>
      <c r="HT6" s="109" t="str">
        <f t="shared" ref="HT6" si="376">IF(HS$2=1,"Units","")</f>
        <v/>
      </c>
      <c r="HU6" s="107" t="str">
        <f t="shared" ref="HU6" si="377">IF(HS$2=1,"$/unit","")</f>
        <v/>
      </c>
      <c r="HV6" s="108" t="str">
        <f t="shared" ref="HV6" si="378">IF(HV$2=4,"% of sales","")</f>
        <v/>
      </c>
      <c r="HW6" s="106" t="str">
        <f t="shared" ref="HW6" si="379">IF(HW$2=5,"Revenue","")</f>
        <v/>
      </c>
      <c r="HX6" s="105"/>
      <c r="HY6" s="103"/>
      <c r="HZ6" s="109" t="str">
        <f t="shared" ref="HZ6" si="380">IF(HY$2=1,"Units","")</f>
        <v/>
      </c>
      <c r="IA6" s="107" t="str">
        <f t="shared" ref="IA6" si="381">IF(HY$2=1,"$/unit","")</f>
        <v/>
      </c>
      <c r="IB6" s="108" t="str">
        <f t="shared" ref="IB6" si="382">IF(IB$2=4,"% of sales","")</f>
        <v/>
      </c>
      <c r="IC6" s="106" t="str">
        <f t="shared" ref="IC6" si="383">IF(IC$2=5,"Revenue","")</f>
        <v/>
      </c>
      <c r="ID6" s="105"/>
      <c r="IE6" s="103"/>
      <c r="IF6" s="109" t="str">
        <f t="shared" ref="IF6" si="384">IF(IE$2=1,"Units","")</f>
        <v/>
      </c>
      <c r="IG6" s="107" t="str">
        <f t="shared" ref="IG6" si="385">IF(IE$2=1,"$/unit","")</f>
        <v/>
      </c>
      <c r="IH6" s="108" t="str">
        <f t="shared" ref="IH6" si="386">IF(IH$2=4,"% of sales","")</f>
        <v/>
      </c>
      <c r="II6" s="106" t="str">
        <f t="shared" ref="II6" si="387">IF(II$2=5,"Revenue","")</f>
        <v/>
      </c>
      <c r="IJ6" s="105"/>
      <c r="IK6" s="103"/>
      <c r="IL6" s="109" t="str">
        <f t="shared" ref="IL6" si="388">IF(IK$2=1,"Units","")</f>
        <v/>
      </c>
      <c r="IM6" s="107" t="str">
        <f t="shared" ref="IM6" si="389">IF(IK$2=1,"$/unit","")</f>
        <v/>
      </c>
      <c r="IN6" s="108" t="str">
        <f t="shared" ref="IN6" si="390">IF(IN$2=4,"% of sales","")</f>
        <v/>
      </c>
      <c r="IO6" s="106" t="str">
        <f t="shared" ref="IO6" si="391">IF(IO$2=5,"Revenue","")</f>
        <v/>
      </c>
      <c r="IP6" s="105"/>
      <c r="IQ6" s="103"/>
      <c r="IR6" s="109" t="str">
        <f t="shared" ref="IR6" si="392">IF(IQ$2=1,"Units","")</f>
        <v/>
      </c>
      <c r="IS6" s="107" t="str">
        <f t="shared" ref="IS6" si="393">IF(IQ$2=1,"$/unit","")</f>
        <v/>
      </c>
      <c r="IT6" s="108" t="str">
        <f t="shared" ref="IT6" si="394">IF(IT$2=4,"% of sales","")</f>
        <v/>
      </c>
      <c r="IU6" s="106" t="str">
        <f t="shared" ref="IU6" si="395">IF(IU$2=5,"Revenue","")</f>
        <v/>
      </c>
      <c r="IV6" s="105"/>
      <c r="IW6" s="103"/>
      <c r="IX6" s="109" t="str">
        <f t="shared" ref="IX6" si="396">IF(IW$2=1,"Units","")</f>
        <v/>
      </c>
      <c r="IY6" s="107" t="str">
        <f t="shared" ref="IY6" si="397">IF(IW$2=1,"$/unit","")</f>
        <v/>
      </c>
      <c r="IZ6" s="108" t="str">
        <f t="shared" ref="IZ6" si="398">IF(IZ$2=4,"% of sales","")</f>
        <v/>
      </c>
      <c r="JA6" s="106" t="str">
        <f t="shared" ref="JA6" si="399">IF(JA$2=5,"Revenue","")</f>
        <v/>
      </c>
      <c r="JB6" s="105"/>
      <c r="JC6" s="103"/>
      <c r="JD6" s="109" t="str">
        <f t="shared" ref="JD6" si="400">IF(JC$2=1,"Units","")</f>
        <v/>
      </c>
      <c r="JE6" s="107" t="str">
        <f t="shared" ref="JE6" si="401">IF(JC$2=1,"$/unit","")</f>
        <v/>
      </c>
      <c r="JF6" s="108" t="str">
        <f t="shared" ref="JF6" si="402">IF(JF$2=4,"% of sales","")</f>
        <v/>
      </c>
      <c r="JG6" s="106" t="str">
        <f t="shared" ref="JG6" si="403">IF(JG$2=5,"Revenue","")</f>
        <v/>
      </c>
      <c r="JH6" s="105"/>
      <c r="JJ6" s="111" t="str">
        <f t="shared" ref="JJ6" si="404">IF(JI$2=1,"Units","")</f>
        <v/>
      </c>
      <c r="JK6" s="112" t="str">
        <f t="shared" ref="JK6" si="405">IF(JI$2=1,"$/unit","")</f>
        <v/>
      </c>
      <c r="JL6" s="113" t="str">
        <f t="shared" ref="JL6" si="406">IF(JL$2=4,"% of sales","")</f>
        <v/>
      </c>
      <c r="JM6" s="106" t="str">
        <f t="shared" ref="JM6" si="407">IF(JM$2=5,"Revenue","")</f>
        <v/>
      </c>
      <c r="JP6" s="111" t="str">
        <f t="shared" ref="JP6" si="408">IF(JO$2=1,"Units","")</f>
        <v/>
      </c>
      <c r="JQ6" s="112" t="str">
        <f t="shared" ref="JQ6" si="409">IF(JO$2=1,"$/unit","")</f>
        <v/>
      </c>
      <c r="JR6" s="113" t="str">
        <f t="shared" ref="JR6" si="410">IF(JR$2=4,"% of sales","")</f>
        <v/>
      </c>
      <c r="JS6" s="106" t="str">
        <f t="shared" ref="JS6" si="411">IF(JS$2=5,"Revenue","")</f>
        <v/>
      </c>
      <c r="JV6" s="111" t="str">
        <f t="shared" ref="JV6" si="412">IF(JU$2=1,"Units","")</f>
        <v/>
      </c>
      <c r="JW6" s="112" t="str">
        <f t="shared" ref="JW6" si="413">IF(JU$2=1,"$/unit","")</f>
        <v/>
      </c>
      <c r="JX6" s="113" t="str">
        <f t="shared" ref="JX6" si="414">IF(JX$2=4,"% of sales","")</f>
        <v/>
      </c>
      <c r="JY6" s="106" t="str">
        <f t="shared" ref="JY6" si="415">IF(JY$2=5,"Revenue","")</f>
        <v/>
      </c>
      <c r="KB6" s="111" t="str">
        <f t="shared" ref="KB6" si="416">IF(KA$2=1,"Units","")</f>
        <v/>
      </c>
      <c r="KC6" s="112" t="str">
        <f t="shared" ref="KC6" si="417">IF(KA$2=1,"$/unit","")</f>
        <v/>
      </c>
      <c r="KD6" s="113" t="str">
        <f t="shared" ref="KD6" si="418">IF(KD$2=4,"% of sales","")</f>
        <v/>
      </c>
      <c r="KE6" s="106" t="str">
        <f t="shared" ref="KE6" si="419">IF(KE$2=5,"Revenue","")</f>
        <v/>
      </c>
      <c r="KH6" s="111" t="str">
        <f t="shared" ref="KH6" si="420">IF(KG$2=1,"Units","")</f>
        <v/>
      </c>
      <c r="KI6" s="112" t="str">
        <f t="shared" ref="KI6" si="421">IF(KG$2=1,"$/unit","")</f>
        <v/>
      </c>
      <c r="KJ6" s="113" t="str">
        <f t="shared" ref="KJ6" si="422">IF(KJ$2=4,"% of sales","")</f>
        <v/>
      </c>
      <c r="KK6" s="106" t="str">
        <f t="shared" ref="KK6" si="423">IF(KK$2=5,"Revenue","")</f>
        <v/>
      </c>
      <c r="KN6" s="111" t="str">
        <f t="shared" ref="KN6" si="424">IF(KM$2=1,"Units","")</f>
        <v/>
      </c>
      <c r="KO6" s="112" t="str">
        <f t="shared" ref="KO6" si="425">IF(KM$2=1,"$/unit","")</f>
        <v/>
      </c>
      <c r="KP6" s="113" t="str">
        <f t="shared" ref="KP6" si="426">IF(KP$2=4,"% of sales","")</f>
        <v/>
      </c>
      <c r="KQ6" s="106" t="str">
        <f t="shared" ref="KQ6" si="427">IF(KQ$2=5,"Revenue","")</f>
        <v/>
      </c>
      <c r="KT6" s="111" t="str">
        <f t="shared" ref="KT6" si="428">IF(KS$2=1,"Units","")</f>
        <v/>
      </c>
      <c r="KU6" s="112" t="str">
        <f t="shared" ref="KU6" si="429">IF(KS$2=1,"$/unit","")</f>
        <v/>
      </c>
      <c r="KV6" s="113" t="str">
        <f t="shared" ref="KV6" si="430">IF(KV$2=4,"% of sales","")</f>
        <v/>
      </c>
      <c r="KW6" s="106" t="str">
        <f t="shared" ref="KW6" si="431">IF(KW$2=5,"Revenue","")</f>
        <v/>
      </c>
      <c r="KZ6" s="111" t="str">
        <f t="shared" ref="KZ6" si="432">IF(KY$2=1,"Units","")</f>
        <v/>
      </c>
      <c r="LA6" s="112" t="str">
        <f t="shared" ref="LA6" si="433">IF(KY$2=1,"$/unit","")</f>
        <v/>
      </c>
      <c r="LB6" s="113" t="str">
        <f t="shared" ref="LB6" si="434">IF(LB$2=4,"% of sales","")</f>
        <v/>
      </c>
      <c r="LC6" s="106" t="str">
        <f t="shared" ref="LC6" si="435">IF(LC$2=5,"Revenue","")</f>
        <v/>
      </c>
    </row>
    <row r="7" spans="1:316" s="71" customFormat="1" ht="12.75" customHeight="1" x14ac:dyDescent="0.2">
      <c r="A7" s="62"/>
      <c r="B7" s="62">
        <v>2</v>
      </c>
      <c r="C7" s="62">
        <v>3</v>
      </c>
      <c r="D7" s="62"/>
      <c r="E7" s="62"/>
      <c r="F7" s="62" t="s">
        <v>77</v>
      </c>
      <c r="G7" s="114"/>
      <c r="J7" s="115" t="s">
        <v>51</v>
      </c>
      <c r="K7" s="116"/>
      <c r="L7" s="116"/>
      <c r="N7" s="117"/>
      <c r="P7" s="72"/>
      <c r="Q7" s="118"/>
      <c r="R7" s="902"/>
      <c r="S7" s="561"/>
      <c r="T7" s="119" t="str">
        <f>IF(T$2=4,IFERROR(R7/R11,""),"")</f>
        <v/>
      </c>
      <c r="U7" s="120" t="str">
        <f>IF(U$2=5,R7*S7,"")</f>
        <v/>
      </c>
      <c r="V7" s="72"/>
      <c r="W7" s="118"/>
      <c r="X7" s="902"/>
      <c r="Y7" s="561"/>
      <c r="Z7" s="121" t="str">
        <f t="shared" ref="Z7" si="436">IF(Z$2=4,IFERROR(X7/X11,""),"")</f>
        <v/>
      </c>
      <c r="AA7" s="122" t="str">
        <f t="shared" ref="AA7:AA10" si="437">IF(AA$2=5,X7*Y7,"")</f>
        <v/>
      </c>
      <c r="AB7" s="72"/>
      <c r="AC7" s="118"/>
      <c r="AD7" s="902"/>
      <c r="AE7" s="561"/>
      <c r="AF7" s="121" t="str">
        <f t="shared" ref="AF7" si="438">IF(AF$2=4,IFERROR(AD7/AD11,""),"")</f>
        <v/>
      </c>
      <c r="AG7" s="122" t="str">
        <f t="shared" ref="AG7:AG10" si="439">IF(AG$2=5,AD7*AE7,"")</f>
        <v/>
      </c>
      <c r="AH7" s="72"/>
      <c r="AI7" s="118"/>
      <c r="AJ7" s="902"/>
      <c r="AK7" s="566"/>
      <c r="AL7" s="121" t="str">
        <f t="shared" ref="AL7" si="440">IF(AL$2=4,IFERROR(AJ7/AJ11,""),"")</f>
        <v/>
      </c>
      <c r="AM7" s="122" t="str">
        <f t="shared" ref="AM7:AM10" si="441">IF(AM$2=5,AJ7*AK7,"")</f>
        <v/>
      </c>
      <c r="AN7" s="72"/>
      <c r="AO7" s="118"/>
      <c r="AP7" s="902"/>
      <c r="AQ7" s="566"/>
      <c r="AR7" s="121" t="str">
        <f t="shared" ref="AR7" si="442">IF(AR$2=4,IFERROR(AP7/AP11,""),"")</f>
        <v/>
      </c>
      <c r="AS7" s="122" t="str">
        <f t="shared" ref="AS7:AS10" si="443">IF(AS$2=5,AP7*AQ7,"")</f>
        <v/>
      </c>
      <c r="AT7" s="72"/>
      <c r="AU7" s="118"/>
      <c r="AV7" s="902"/>
      <c r="AW7" s="566"/>
      <c r="AX7" s="121" t="str">
        <f t="shared" ref="AX7" si="444">IF(AX$2=4,IFERROR(AV7/AV11,""),"")</f>
        <v/>
      </c>
      <c r="AY7" s="122" t="str">
        <f t="shared" ref="AY7:AY10" si="445">IF(AY$2=5,AV7*AW7,"")</f>
        <v/>
      </c>
      <c r="AZ7" s="72"/>
      <c r="BA7" s="118"/>
      <c r="BB7" s="902"/>
      <c r="BC7" s="566"/>
      <c r="BD7" s="121" t="str">
        <f t="shared" ref="BD7" si="446">IF(BD$2=4,IFERROR(BB7/BB11,""),"")</f>
        <v/>
      </c>
      <c r="BE7" s="122" t="str">
        <f t="shared" ref="BE7:BE10" si="447">IF(BE$2=5,BB7*BC7,"")</f>
        <v/>
      </c>
      <c r="BF7" s="72"/>
      <c r="BG7" s="118"/>
      <c r="BH7" s="902"/>
      <c r="BI7" s="566"/>
      <c r="BJ7" s="121" t="str">
        <f t="shared" ref="BJ7" si="448">IF(BJ$2=4,IFERROR(BH7/BH11,""),"")</f>
        <v/>
      </c>
      <c r="BK7" s="122" t="str">
        <f t="shared" ref="BK7:BK10" si="449">IF(BK$2=5,BH7*BI7,"")</f>
        <v/>
      </c>
      <c r="BL7" s="72"/>
      <c r="BM7" s="118"/>
      <c r="BN7" s="902"/>
      <c r="BO7" s="566"/>
      <c r="BP7" s="121" t="str">
        <f t="shared" ref="BP7" si="450">IF(BP$2=4,IFERROR(BN7/BN11,""),"")</f>
        <v/>
      </c>
      <c r="BQ7" s="122" t="str">
        <f t="shared" ref="BQ7:BQ10" si="451">IF(BQ$2=5,BN7*BO7,"")</f>
        <v/>
      </c>
      <c r="BR7" s="72"/>
      <c r="BS7" s="118"/>
      <c r="BT7" s="902"/>
      <c r="BU7" s="566"/>
      <c r="BV7" s="121" t="str">
        <f t="shared" ref="BV7" si="452">IF(BV$2=4,IFERROR(BT7/BT11,""),"")</f>
        <v/>
      </c>
      <c r="BW7" s="122" t="str">
        <f t="shared" ref="BW7:BW10" si="453">IF(BW$2=5,BT7*BU7,"")</f>
        <v/>
      </c>
      <c r="BX7" s="72"/>
      <c r="BY7" s="118"/>
      <c r="BZ7" s="902"/>
      <c r="CA7" s="566"/>
      <c r="CB7" s="121" t="str">
        <f t="shared" ref="CB7" si="454">IF(CB$2=4,IFERROR(BZ7/BZ11,""),"")</f>
        <v/>
      </c>
      <c r="CC7" s="122" t="str">
        <f t="shared" ref="CC7:CC10" si="455">IF(CC$2=5,BZ7*CA7,"")</f>
        <v/>
      </c>
      <c r="CD7" s="72"/>
      <c r="CE7" s="118"/>
      <c r="CF7" s="902"/>
      <c r="CG7" s="566"/>
      <c r="CH7" s="121" t="str">
        <f t="shared" ref="CH7" si="456">IF(CH$2=4,IFERROR(CF7/CF11,""),"")</f>
        <v/>
      </c>
      <c r="CI7" s="122" t="str">
        <f t="shared" ref="CI7:CI10" si="457">IF(CI$2=5,CF7*CG7,"")</f>
        <v/>
      </c>
      <c r="CJ7" s="72"/>
      <c r="CK7" s="118"/>
      <c r="CL7" s="902"/>
      <c r="CM7" s="566"/>
      <c r="CN7" s="121" t="str">
        <f t="shared" ref="CN7" si="458">IF(CN$2=4,IFERROR(CL7/CL11,""),"")</f>
        <v/>
      </c>
      <c r="CO7" s="122" t="str">
        <f t="shared" ref="CO7:CO10" si="459">IF(CO$2=5,CL7*CM7,"")</f>
        <v/>
      </c>
      <c r="CP7" s="72"/>
      <c r="CQ7" s="118"/>
      <c r="CR7" s="902"/>
      <c r="CS7" s="566"/>
      <c r="CT7" s="121" t="str">
        <f t="shared" ref="CT7" si="460">IF(CT$2=4,IFERROR(CR7/CR11,""),"")</f>
        <v/>
      </c>
      <c r="CU7" s="122" t="str">
        <f t="shared" ref="CU7:CU10" si="461">IF(CU$2=5,CR7*CS7,"")</f>
        <v/>
      </c>
      <c r="CV7" s="72"/>
      <c r="CW7" s="118"/>
      <c r="CX7" s="902"/>
      <c r="CY7" s="566"/>
      <c r="CZ7" s="121" t="str">
        <f t="shared" ref="CZ7" si="462">IF(CZ$2=4,IFERROR(CX7/CX11,""),"")</f>
        <v/>
      </c>
      <c r="DA7" s="122" t="str">
        <f t="shared" ref="DA7:DA10" si="463">IF(DA$2=5,CX7*CY7,"")</f>
        <v/>
      </c>
      <c r="DB7" s="72"/>
      <c r="DC7" s="118"/>
      <c r="DD7" s="902"/>
      <c r="DE7" s="566"/>
      <c r="DF7" s="121" t="str">
        <f t="shared" ref="DF7" si="464">IF(DF$2=4,IFERROR(DD7/DD11,""),"")</f>
        <v/>
      </c>
      <c r="DG7" s="122" t="str">
        <f t="shared" ref="DG7:DG10" si="465">IF(DG$2=5,DD7*DE7,"")</f>
        <v/>
      </c>
      <c r="DH7" s="72"/>
      <c r="DI7" s="118"/>
      <c r="DJ7" s="902"/>
      <c r="DK7" s="566"/>
      <c r="DL7" s="121" t="str">
        <f t="shared" ref="DL7" si="466">IF(DL$2=4,IFERROR(DJ7/DJ11,""),"")</f>
        <v/>
      </c>
      <c r="DM7" s="122" t="str">
        <f t="shared" ref="DM7:DM10" si="467">IF(DM$2=5,DJ7*DK7,"")</f>
        <v/>
      </c>
      <c r="DN7" s="72"/>
      <c r="DO7" s="118"/>
      <c r="DP7" s="902"/>
      <c r="DQ7" s="566"/>
      <c r="DR7" s="121" t="str">
        <f t="shared" ref="DR7" si="468">IF(DR$2=4,IFERROR(DP7/DP11,""),"")</f>
        <v/>
      </c>
      <c r="DS7" s="122" t="str">
        <f t="shared" ref="DS7:DS10" si="469">IF(DS$2=5,DP7*DQ7,"")</f>
        <v/>
      </c>
      <c r="DT7" s="72"/>
      <c r="DU7" s="118"/>
      <c r="DV7" s="902"/>
      <c r="DW7" s="566"/>
      <c r="DX7" s="121" t="str">
        <f t="shared" ref="DX7" si="470">IF(DX$2=4,IFERROR(DV7/DV11,""),"")</f>
        <v/>
      </c>
      <c r="DY7" s="122" t="str">
        <f t="shared" ref="DY7:DY10" si="471">IF(DY$2=5,DV7*DW7,"")</f>
        <v/>
      </c>
      <c r="DZ7" s="72"/>
      <c r="EA7" s="118"/>
      <c r="EB7" s="902"/>
      <c r="EC7" s="566"/>
      <c r="ED7" s="121" t="str">
        <f t="shared" ref="ED7" si="472">IF(ED$2=4,IFERROR(EB7/EB11,""),"")</f>
        <v/>
      </c>
      <c r="EE7" s="122" t="str">
        <f t="shared" ref="EE7:EE10" si="473">IF(EE$2=5,EB7*EC7,"")</f>
        <v/>
      </c>
      <c r="EF7" s="72"/>
      <c r="EG7" s="118"/>
      <c r="EH7" s="902"/>
      <c r="EI7" s="566"/>
      <c r="EJ7" s="121" t="str">
        <f t="shared" ref="EJ7" si="474">IF(EJ$2=4,IFERROR(EH7/EH11,""),"")</f>
        <v/>
      </c>
      <c r="EK7" s="122" t="str">
        <f t="shared" ref="EK7:EK10" si="475">IF(EK$2=5,EH7*EI7,"")</f>
        <v/>
      </c>
      <c r="EL7" s="72"/>
      <c r="EM7" s="118"/>
      <c r="EN7" s="902"/>
      <c r="EO7" s="566"/>
      <c r="EP7" s="121" t="str">
        <f t="shared" ref="EP7" si="476">IF(EP$2=4,IFERROR(EN7/EN11,""),"")</f>
        <v/>
      </c>
      <c r="EQ7" s="122" t="str">
        <f t="shared" ref="EQ7:EQ10" si="477">IF(EQ$2=5,EN7*EO7,"")</f>
        <v/>
      </c>
      <c r="ER7" s="72"/>
      <c r="ES7" s="118"/>
      <c r="ET7" s="902"/>
      <c r="EU7" s="566"/>
      <c r="EV7" s="121" t="str">
        <f t="shared" ref="EV7" si="478">IF(EV$2=4,IFERROR(ET7/ET11,""),"")</f>
        <v/>
      </c>
      <c r="EW7" s="122" t="str">
        <f t="shared" ref="EW7:EW10" si="479">IF(EW$2=5,ET7*EU7,"")</f>
        <v/>
      </c>
      <c r="EX7" s="72"/>
      <c r="EY7" s="118"/>
      <c r="EZ7" s="902"/>
      <c r="FA7" s="566"/>
      <c r="FB7" s="121" t="str">
        <f t="shared" ref="FB7" si="480">IF(FB$2=4,IFERROR(EZ7/EZ11,""),"")</f>
        <v/>
      </c>
      <c r="FC7" s="122" t="str">
        <f t="shared" ref="FC7:FC10" si="481">IF(FC$2=5,EZ7*FA7,"")</f>
        <v/>
      </c>
      <c r="FD7" s="72"/>
      <c r="FE7" s="118"/>
      <c r="FF7" s="902"/>
      <c r="FG7" s="566"/>
      <c r="FH7" s="121" t="str">
        <f t="shared" ref="FH7" si="482">IF(FH$2=4,IFERROR(FF7/FF11,""),"")</f>
        <v/>
      </c>
      <c r="FI7" s="122" t="str">
        <f t="shared" ref="FI7:FI10" si="483">IF(FI$2=5,FF7*FG7,"")</f>
        <v/>
      </c>
      <c r="FJ7" s="72"/>
      <c r="FK7" s="118"/>
      <c r="FL7" s="902"/>
      <c r="FM7" s="566"/>
      <c r="FN7" s="121" t="str">
        <f t="shared" ref="FN7" si="484">IF(FN$2=4,IFERROR(FL7/FL11,""),"")</f>
        <v/>
      </c>
      <c r="FO7" s="122" t="str">
        <f t="shared" ref="FO7:FO10" si="485">IF(FO$2=5,FL7*FM7,"")</f>
        <v/>
      </c>
      <c r="FP7" s="72"/>
      <c r="FQ7" s="118"/>
      <c r="FR7" s="902"/>
      <c r="FS7" s="566"/>
      <c r="FT7" s="121" t="str">
        <f t="shared" ref="FT7" si="486">IF(FT$2=4,IFERROR(FR7/FR11,""),"")</f>
        <v/>
      </c>
      <c r="FU7" s="122" t="str">
        <f t="shared" ref="FU7:FU10" si="487">IF(FU$2=5,FR7*FS7,"")</f>
        <v/>
      </c>
      <c r="FV7" s="72"/>
      <c r="FW7" s="118"/>
      <c r="FX7" s="902"/>
      <c r="FY7" s="566"/>
      <c r="FZ7" s="121" t="str">
        <f t="shared" ref="FZ7" si="488">IF(FZ$2=4,IFERROR(FX7/FX11,""),"")</f>
        <v/>
      </c>
      <c r="GA7" s="122" t="str">
        <f t="shared" ref="GA7:GA10" si="489">IF(GA$2=5,FX7*FY7,"")</f>
        <v/>
      </c>
      <c r="GB7" s="72"/>
      <c r="GC7" s="118"/>
      <c r="GD7" s="902"/>
      <c r="GE7" s="566"/>
      <c r="GF7" s="121" t="str">
        <f t="shared" ref="GF7" si="490">IF(GF$2=4,IFERROR(GD7/GD11,""),"")</f>
        <v/>
      </c>
      <c r="GG7" s="122" t="str">
        <f t="shared" ref="GG7:GG10" si="491">IF(GG$2=5,GD7*GE7,"")</f>
        <v/>
      </c>
      <c r="GH7" s="72"/>
      <c r="GI7" s="118"/>
      <c r="GJ7" s="902"/>
      <c r="GK7" s="566"/>
      <c r="GL7" s="121" t="str">
        <f t="shared" ref="GL7" si="492">IF(GL$2=4,IFERROR(GJ7/GJ11,""),"")</f>
        <v/>
      </c>
      <c r="GM7" s="122" t="str">
        <f t="shared" ref="GM7:GM10" si="493">IF(GM$2=5,GJ7*GK7,"")</f>
        <v/>
      </c>
      <c r="GN7" s="72"/>
      <c r="GO7" s="118"/>
      <c r="GP7" s="902"/>
      <c r="GQ7" s="566"/>
      <c r="GR7" s="121" t="str">
        <f t="shared" ref="GR7" si="494">IF(GR$2=4,IFERROR(GP7/GP11,""),"")</f>
        <v/>
      </c>
      <c r="GS7" s="122" t="str">
        <f t="shared" ref="GS7:GS10" si="495">IF(GS$2=5,GP7*GQ7,"")</f>
        <v/>
      </c>
      <c r="GT7" s="72"/>
      <c r="GU7" s="118"/>
      <c r="GV7" s="902"/>
      <c r="GW7" s="566"/>
      <c r="GX7" s="121" t="str">
        <f t="shared" ref="GX7" si="496">IF(GX$2=4,IFERROR(GV7/GV11,""),"")</f>
        <v/>
      </c>
      <c r="GY7" s="122" t="str">
        <f t="shared" ref="GY7:GY10" si="497">IF(GY$2=5,GV7*GW7,"")</f>
        <v/>
      </c>
      <c r="GZ7" s="72"/>
      <c r="HA7" s="118"/>
      <c r="HB7" s="902"/>
      <c r="HC7" s="566"/>
      <c r="HD7" s="121" t="str">
        <f t="shared" ref="HD7" si="498">IF(HD$2=4,IFERROR(HB7/HB11,""),"")</f>
        <v/>
      </c>
      <c r="HE7" s="122" t="str">
        <f t="shared" ref="HE7:HE10" si="499">IF(HE$2=5,HB7*HC7,"")</f>
        <v/>
      </c>
      <c r="HF7" s="72"/>
      <c r="HG7" s="118"/>
      <c r="HH7" s="902"/>
      <c r="HI7" s="566"/>
      <c r="HJ7" s="121" t="str">
        <f t="shared" ref="HJ7" si="500">IF(HJ$2=4,IFERROR(HH7/HH11,""),"")</f>
        <v/>
      </c>
      <c r="HK7" s="122" t="str">
        <f t="shared" ref="HK7:HK10" si="501">IF(HK$2=5,HH7*HI7,"")</f>
        <v/>
      </c>
      <c r="HL7" s="72"/>
      <c r="HM7" s="118"/>
      <c r="HN7" s="902"/>
      <c r="HO7" s="566"/>
      <c r="HP7" s="121" t="str">
        <f t="shared" ref="HP7" si="502">IF(HP$2=4,IFERROR(HN7/HN11,""),"")</f>
        <v/>
      </c>
      <c r="HQ7" s="122" t="str">
        <f t="shared" ref="HQ7:HQ10" si="503">IF(HQ$2=5,HN7*HO7,"")</f>
        <v/>
      </c>
      <c r="HR7" s="72"/>
      <c r="HS7" s="118"/>
      <c r="HT7" s="902"/>
      <c r="HU7" s="566"/>
      <c r="HV7" s="121" t="str">
        <f t="shared" ref="HV7" si="504">IF(HV$2=4,IFERROR(HT7/HT11,""),"")</f>
        <v/>
      </c>
      <c r="HW7" s="122" t="str">
        <f t="shared" ref="HW7:HW10" si="505">IF(HW$2=5,HT7*HU7,"")</f>
        <v/>
      </c>
      <c r="HX7" s="72"/>
      <c r="HY7" s="118"/>
      <c r="HZ7" s="902"/>
      <c r="IA7" s="566"/>
      <c r="IB7" s="121" t="str">
        <f t="shared" ref="IB7" si="506">IF(IB$2=4,IFERROR(HZ7/HZ11,""),"")</f>
        <v/>
      </c>
      <c r="IC7" s="122" t="str">
        <f t="shared" ref="IC7:IC10" si="507">IF(IC$2=5,HZ7*IA7,"")</f>
        <v/>
      </c>
      <c r="ID7" s="72"/>
      <c r="IE7" s="118"/>
      <c r="IF7" s="902"/>
      <c r="IG7" s="566"/>
      <c r="IH7" s="121" t="str">
        <f t="shared" ref="IH7" si="508">IF(IH$2=4,IFERROR(IF7/IF11,""),"")</f>
        <v/>
      </c>
      <c r="II7" s="122" t="str">
        <f t="shared" ref="II7:II10" si="509">IF(II$2=5,IF7*IG7,"")</f>
        <v/>
      </c>
      <c r="IJ7" s="72"/>
      <c r="IK7" s="118"/>
      <c r="IL7" s="902"/>
      <c r="IM7" s="566"/>
      <c r="IN7" s="121" t="str">
        <f t="shared" ref="IN7" si="510">IF(IN$2=4,IFERROR(IL7/IL11,""),"")</f>
        <v/>
      </c>
      <c r="IO7" s="122" t="str">
        <f t="shared" ref="IO7:IO10" si="511">IF(IO$2=5,IL7*IM7,"")</f>
        <v/>
      </c>
      <c r="IP7" s="72"/>
      <c r="IQ7" s="118"/>
      <c r="IR7" s="902"/>
      <c r="IS7" s="566"/>
      <c r="IT7" s="121" t="str">
        <f t="shared" ref="IT7" si="512">IF(IT$2=4,IFERROR(IR7/IR11,""),"")</f>
        <v/>
      </c>
      <c r="IU7" s="122" t="str">
        <f t="shared" ref="IU7:IU10" si="513">IF(IU$2=5,IR7*IS7,"")</f>
        <v/>
      </c>
      <c r="IV7" s="72"/>
      <c r="IW7" s="118"/>
      <c r="IX7" s="902"/>
      <c r="IY7" s="566"/>
      <c r="IZ7" s="121" t="str">
        <f t="shared" ref="IZ7" si="514">IF(IZ$2=4,IFERROR(IX7/IX11,""),"")</f>
        <v/>
      </c>
      <c r="JA7" s="122" t="str">
        <f t="shared" ref="JA7:JA10" si="515">IF(JA$2=5,IX7*IY7,"")</f>
        <v/>
      </c>
      <c r="JB7" s="72"/>
      <c r="JC7" s="118"/>
      <c r="JD7" s="902"/>
      <c r="JE7" s="566"/>
      <c r="JF7" s="121" t="str">
        <f t="shared" ref="JF7" si="516">IF(JF$2=4,IFERROR(JD7/JD11,""),"")</f>
        <v/>
      </c>
      <c r="JG7" s="122" t="str">
        <f t="shared" ref="JG7:JG10" si="517">IF(JG$2=5,JD7*JE7,"")</f>
        <v/>
      </c>
      <c r="JH7" s="72"/>
      <c r="JI7" s="124"/>
      <c r="JJ7" s="911"/>
      <c r="JK7" s="567"/>
      <c r="JL7" s="119" t="str">
        <f t="shared" ref="JL7" si="518">IF(JL$2=4,IFERROR(JJ7/JJ11,""),"")</f>
        <v/>
      </c>
      <c r="JM7" s="122" t="str">
        <f t="shared" ref="JM7:JM10" si="519">IF(JM$2=5,JJ7*JK7,"")</f>
        <v/>
      </c>
      <c r="JO7" s="124"/>
      <c r="JP7" s="911"/>
      <c r="JQ7" s="567"/>
      <c r="JR7" s="119" t="str">
        <f t="shared" ref="JR7" si="520">IF(JR$2=4,IFERROR(JP7/JP11,""),"")</f>
        <v/>
      </c>
      <c r="JS7" s="122" t="str">
        <f t="shared" ref="JS7:JS10" si="521">IF(JS$2=5,JP7*JQ7,"")</f>
        <v/>
      </c>
      <c r="JU7" s="124"/>
      <c r="JV7" s="911"/>
      <c r="JW7" s="567"/>
      <c r="JX7" s="119" t="str">
        <f t="shared" ref="JX7" si="522">IF(JX$2=4,IFERROR(JV7/JV11,""),"")</f>
        <v/>
      </c>
      <c r="JY7" s="122" t="str">
        <f t="shared" ref="JY7:JY10" si="523">IF(JY$2=5,JV7*JW7,"")</f>
        <v/>
      </c>
      <c r="KA7" s="124"/>
      <c r="KB7" s="911"/>
      <c r="KC7" s="567"/>
      <c r="KD7" s="119" t="str">
        <f t="shared" ref="KD7" si="524">IF(KD$2=4,IFERROR(KB7/KB11,""),"")</f>
        <v/>
      </c>
      <c r="KE7" s="122" t="str">
        <f t="shared" ref="KE7:KE10" si="525">IF(KE$2=5,KB7*KC7,"")</f>
        <v/>
      </c>
      <c r="KG7" s="124"/>
      <c r="KH7" s="911"/>
      <c r="KI7" s="567"/>
      <c r="KJ7" s="119" t="str">
        <f t="shared" ref="KJ7" si="526">IF(KJ$2=4,IFERROR(KH7/KH11,""),"")</f>
        <v/>
      </c>
      <c r="KK7" s="122" t="str">
        <f t="shared" ref="KK7:KK10" si="527">IF(KK$2=5,KH7*KI7,"")</f>
        <v/>
      </c>
      <c r="KM7" s="124"/>
      <c r="KN7" s="911"/>
      <c r="KO7" s="567"/>
      <c r="KP7" s="119" t="str">
        <f t="shared" ref="KP7" si="528">IF(KP$2=4,IFERROR(KN7/KN11,""),"")</f>
        <v/>
      </c>
      <c r="KQ7" s="122" t="str">
        <f t="shared" ref="KQ7:KQ10" si="529">IF(KQ$2=5,KN7*KO7,"")</f>
        <v/>
      </c>
      <c r="KS7" s="124"/>
      <c r="KT7" s="911"/>
      <c r="KU7" s="567"/>
      <c r="KV7" s="119" t="str">
        <f t="shared" ref="KV7" si="530">IF(KV$2=4,IFERROR(KT7/KT11,""),"")</f>
        <v/>
      </c>
      <c r="KW7" s="122" t="str">
        <f t="shared" ref="KW7:KW10" si="531">IF(KW$2=5,KT7*KU7,"")</f>
        <v/>
      </c>
      <c r="KY7" s="124"/>
      <c r="KZ7" s="911"/>
      <c r="LA7" s="567"/>
      <c r="LB7" s="119" t="str">
        <f t="shared" ref="LB7" si="532">IF(LB$2=4,IFERROR(KZ7/KZ11,""),"")</f>
        <v/>
      </c>
      <c r="LC7" s="122" t="str">
        <f t="shared" ref="LC7:LC10" si="533">IF(LC$2=5,KZ7*LA7,"")</f>
        <v/>
      </c>
    </row>
    <row r="8" spans="1:316" s="71" customFormat="1" ht="12.75" customHeight="1" x14ac:dyDescent="0.2">
      <c r="A8" s="62"/>
      <c r="B8" s="62">
        <v>2</v>
      </c>
      <c r="C8" s="62">
        <v>3</v>
      </c>
      <c r="D8" s="62"/>
      <c r="E8" s="62"/>
      <c r="F8" s="62" t="s">
        <v>77</v>
      </c>
      <c r="G8" s="114"/>
      <c r="J8" s="115" t="s">
        <v>52</v>
      </c>
      <c r="K8" s="116"/>
      <c r="L8" s="116"/>
      <c r="N8" s="117"/>
      <c r="P8" s="72"/>
      <c r="Q8" s="118"/>
      <c r="R8" s="902"/>
      <c r="S8" s="561"/>
      <c r="T8" s="119" t="str">
        <f>IF(T$2=4,IFERROR(R8/R11,""),"")</f>
        <v/>
      </c>
      <c r="U8" s="120" t="str">
        <f t="shared" ref="U8:U10" si="534">IF(U$2=5,R8*S8,"")</f>
        <v/>
      </c>
      <c r="V8" s="72"/>
      <c r="W8" s="118"/>
      <c r="X8" s="902"/>
      <c r="Y8" s="561"/>
      <c r="Z8" s="121" t="str">
        <f t="shared" ref="Z8" si="535">IF(Z$2=4,IFERROR(X8/X11,""),"")</f>
        <v/>
      </c>
      <c r="AA8" s="122" t="str">
        <f t="shared" si="437"/>
        <v/>
      </c>
      <c r="AB8" s="72"/>
      <c r="AC8" s="118"/>
      <c r="AD8" s="902"/>
      <c r="AE8" s="561"/>
      <c r="AF8" s="121" t="str">
        <f t="shared" ref="AF8" si="536">IF(AF$2=4,IFERROR(AD8/AD11,""),"")</f>
        <v/>
      </c>
      <c r="AG8" s="122" t="str">
        <f t="shared" si="439"/>
        <v/>
      </c>
      <c r="AH8" s="72"/>
      <c r="AI8" s="118"/>
      <c r="AJ8" s="902"/>
      <c r="AK8" s="566"/>
      <c r="AL8" s="121" t="str">
        <f t="shared" ref="AL8" si="537">IF(AL$2=4,IFERROR(AJ8/AJ11,""),"")</f>
        <v/>
      </c>
      <c r="AM8" s="122" t="str">
        <f t="shared" si="441"/>
        <v/>
      </c>
      <c r="AN8" s="72"/>
      <c r="AO8" s="118"/>
      <c r="AP8" s="902"/>
      <c r="AQ8" s="566"/>
      <c r="AR8" s="121" t="str">
        <f t="shared" ref="AR8" si="538">IF(AR$2=4,IFERROR(AP8/AP11,""),"")</f>
        <v/>
      </c>
      <c r="AS8" s="122" t="str">
        <f t="shared" si="443"/>
        <v/>
      </c>
      <c r="AT8" s="72"/>
      <c r="AU8" s="118"/>
      <c r="AV8" s="902"/>
      <c r="AW8" s="566"/>
      <c r="AX8" s="121" t="str">
        <f t="shared" ref="AX8" si="539">IF(AX$2=4,IFERROR(AV8/AV11,""),"")</f>
        <v/>
      </c>
      <c r="AY8" s="122" t="str">
        <f t="shared" si="445"/>
        <v/>
      </c>
      <c r="AZ8" s="72"/>
      <c r="BA8" s="118"/>
      <c r="BB8" s="902"/>
      <c r="BC8" s="566"/>
      <c r="BD8" s="121" t="str">
        <f t="shared" ref="BD8" si="540">IF(BD$2=4,IFERROR(BB8/BB11,""),"")</f>
        <v/>
      </c>
      <c r="BE8" s="122" t="str">
        <f t="shared" si="447"/>
        <v/>
      </c>
      <c r="BF8" s="72"/>
      <c r="BG8" s="118"/>
      <c r="BH8" s="902"/>
      <c r="BI8" s="566"/>
      <c r="BJ8" s="121" t="str">
        <f t="shared" ref="BJ8" si="541">IF(BJ$2=4,IFERROR(BH8/BH11,""),"")</f>
        <v/>
      </c>
      <c r="BK8" s="122" t="str">
        <f t="shared" si="449"/>
        <v/>
      </c>
      <c r="BL8" s="72"/>
      <c r="BM8" s="118"/>
      <c r="BN8" s="902"/>
      <c r="BO8" s="566"/>
      <c r="BP8" s="121" t="str">
        <f t="shared" ref="BP8" si="542">IF(BP$2=4,IFERROR(BN8/BN11,""),"")</f>
        <v/>
      </c>
      <c r="BQ8" s="122" t="str">
        <f t="shared" si="451"/>
        <v/>
      </c>
      <c r="BR8" s="72"/>
      <c r="BS8" s="118"/>
      <c r="BT8" s="902"/>
      <c r="BU8" s="566"/>
      <c r="BV8" s="121" t="str">
        <f t="shared" ref="BV8" si="543">IF(BV$2=4,IFERROR(BT8/BT11,""),"")</f>
        <v/>
      </c>
      <c r="BW8" s="122" t="str">
        <f t="shared" si="453"/>
        <v/>
      </c>
      <c r="BX8" s="72"/>
      <c r="BY8" s="118"/>
      <c r="BZ8" s="902"/>
      <c r="CA8" s="566"/>
      <c r="CB8" s="121" t="str">
        <f t="shared" ref="CB8" si="544">IF(CB$2=4,IFERROR(BZ8/BZ11,""),"")</f>
        <v/>
      </c>
      <c r="CC8" s="122" t="str">
        <f t="shared" si="455"/>
        <v/>
      </c>
      <c r="CD8" s="72"/>
      <c r="CE8" s="118"/>
      <c r="CF8" s="902"/>
      <c r="CG8" s="566"/>
      <c r="CH8" s="121" t="str">
        <f t="shared" ref="CH8" si="545">IF(CH$2=4,IFERROR(CF8/CF11,""),"")</f>
        <v/>
      </c>
      <c r="CI8" s="122" t="str">
        <f t="shared" si="457"/>
        <v/>
      </c>
      <c r="CJ8" s="72"/>
      <c r="CK8" s="118"/>
      <c r="CL8" s="902"/>
      <c r="CM8" s="566"/>
      <c r="CN8" s="121" t="str">
        <f t="shared" ref="CN8" si="546">IF(CN$2=4,IFERROR(CL8/CL11,""),"")</f>
        <v/>
      </c>
      <c r="CO8" s="122" t="str">
        <f t="shared" si="459"/>
        <v/>
      </c>
      <c r="CP8" s="72"/>
      <c r="CQ8" s="118"/>
      <c r="CR8" s="902"/>
      <c r="CS8" s="566"/>
      <c r="CT8" s="121" t="str">
        <f t="shared" ref="CT8" si="547">IF(CT$2=4,IFERROR(CR8/CR11,""),"")</f>
        <v/>
      </c>
      <c r="CU8" s="122" t="str">
        <f t="shared" si="461"/>
        <v/>
      </c>
      <c r="CV8" s="72"/>
      <c r="CW8" s="118"/>
      <c r="CX8" s="902"/>
      <c r="CY8" s="566"/>
      <c r="CZ8" s="121" t="str">
        <f t="shared" ref="CZ8" si="548">IF(CZ$2=4,IFERROR(CX8/CX11,""),"")</f>
        <v/>
      </c>
      <c r="DA8" s="122" t="str">
        <f t="shared" si="463"/>
        <v/>
      </c>
      <c r="DB8" s="72"/>
      <c r="DC8" s="118"/>
      <c r="DD8" s="902"/>
      <c r="DE8" s="566"/>
      <c r="DF8" s="121" t="str">
        <f t="shared" ref="DF8" si="549">IF(DF$2=4,IFERROR(DD8/DD11,""),"")</f>
        <v/>
      </c>
      <c r="DG8" s="122" t="str">
        <f t="shared" si="465"/>
        <v/>
      </c>
      <c r="DH8" s="72"/>
      <c r="DI8" s="118"/>
      <c r="DJ8" s="902"/>
      <c r="DK8" s="566"/>
      <c r="DL8" s="121" t="str">
        <f t="shared" ref="DL8" si="550">IF(DL$2=4,IFERROR(DJ8/DJ11,""),"")</f>
        <v/>
      </c>
      <c r="DM8" s="122" t="str">
        <f t="shared" si="467"/>
        <v/>
      </c>
      <c r="DN8" s="72"/>
      <c r="DO8" s="118"/>
      <c r="DP8" s="902"/>
      <c r="DQ8" s="566"/>
      <c r="DR8" s="121" t="str">
        <f t="shared" ref="DR8" si="551">IF(DR$2=4,IFERROR(DP8/DP11,""),"")</f>
        <v/>
      </c>
      <c r="DS8" s="122" t="str">
        <f t="shared" si="469"/>
        <v/>
      </c>
      <c r="DT8" s="72"/>
      <c r="DU8" s="118"/>
      <c r="DV8" s="902"/>
      <c r="DW8" s="566"/>
      <c r="DX8" s="121" t="str">
        <f t="shared" ref="DX8" si="552">IF(DX$2=4,IFERROR(DV8/DV11,""),"")</f>
        <v/>
      </c>
      <c r="DY8" s="122" t="str">
        <f t="shared" si="471"/>
        <v/>
      </c>
      <c r="DZ8" s="72"/>
      <c r="EA8" s="118"/>
      <c r="EB8" s="902"/>
      <c r="EC8" s="566"/>
      <c r="ED8" s="121" t="str">
        <f t="shared" ref="ED8" si="553">IF(ED$2=4,IFERROR(EB8/EB11,""),"")</f>
        <v/>
      </c>
      <c r="EE8" s="122" t="str">
        <f t="shared" si="473"/>
        <v/>
      </c>
      <c r="EF8" s="72"/>
      <c r="EG8" s="118"/>
      <c r="EH8" s="902"/>
      <c r="EI8" s="566"/>
      <c r="EJ8" s="121" t="str">
        <f t="shared" ref="EJ8" si="554">IF(EJ$2=4,IFERROR(EH8/EH11,""),"")</f>
        <v/>
      </c>
      <c r="EK8" s="122" t="str">
        <f t="shared" si="475"/>
        <v/>
      </c>
      <c r="EL8" s="72"/>
      <c r="EM8" s="118"/>
      <c r="EN8" s="902"/>
      <c r="EO8" s="566"/>
      <c r="EP8" s="121" t="str">
        <f t="shared" ref="EP8" si="555">IF(EP$2=4,IFERROR(EN8/EN11,""),"")</f>
        <v/>
      </c>
      <c r="EQ8" s="122" t="str">
        <f t="shared" si="477"/>
        <v/>
      </c>
      <c r="ER8" s="72"/>
      <c r="ES8" s="118"/>
      <c r="ET8" s="902"/>
      <c r="EU8" s="566"/>
      <c r="EV8" s="121" t="str">
        <f t="shared" ref="EV8" si="556">IF(EV$2=4,IFERROR(ET8/ET11,""),"")</f>
        <v/>
      </c>
      <c r="EW8" s="122" t="str">
        <f t="shared" si="479"/>
        <v/>
      </c>
      <c r="EX8" s="72"/>
      <c r="EY8" s="118"/>
      <c r="EZ8" s="902"/>
      <c r="FA8" s="566"/>
      <c r="FB8" s="121" t="str">
        <f t="shared" ref="FB8" si="557">IF(FB$2=4,IFERROR(EZ8/EZ11,""),"")</f>
        <v/>
      </c>
      <c r="FC8" s="122" t="str">
        <f t="shared" si="481"/>
        <v/>
      </c>
      <c r="FD8" s="72"/>
      <c r="FE8" s="118"/>
      <c r="FF8" s="902"/>
      <c r="FG8" s="566"/>
      <c r="FH8" s="121" t="str">
        <f t="shared" ref="FH8" si="558">IF(FH$2=4,IFERROR(FF8/FF11,""),"")</f>
        <v/>
      </c>
      <c r="FI8" s="122" t="str">
        <f t="shared" si="483"/>
        <v/>
      </c>
      <c r="FJ8" s="72"/>
      <c r="FK8" s="118"/>
      <c r="FL8" s="902"/>
      <c r="FM8" s="566"/>
      <c r="FN8" s="121" t="str">
        <f t="shared" ref="FN8" si="559">IF(FN$2=4,IFERROR(FL8/FL11,""),"")</f>
        <v/>
      </c>
      <c r="FO8" s="122" t="str">
        <f t="shared" si="485"/>
        <v/>
      </c>
      <c r="FP8" s="72"/>
      <c r="FQ8" s="118"/>
      <c r="FR8" s="902"/>
      <c r="FS8" s="566"/>
      <c r="FT8" s="121" t="str">
        <f t="shared" ref="FT8" si="560">IF(FT$2=4,IFERROR(FR8/FR11,""),"")</f>
        <v/>
      </c>
      <c r="FU8" s="122" t="str">
        <f t="shared" si="487"/>
        <v/>
      </c>
      <c r="FV8" s="72"/>
      <c r="FW8" s="118"/>
      <c r="FX8" s="902"/>
      <c r="FY8" s="566"/>
      <c r="FZ8" s="121" t="str">
        <f t="shared" ref="FZ8" si="561">IF(FZ$2=4,IFERROR(FX8/FX11,""),"")</f>
        <v/>
      </c>
      <c r="GA8" s="122" t="str">
        <f t="shared" si="489"/>
        <v/>
      </c>
      <c r="GB8" s="72"/>
      <c r="GC8" s="118"/>
      <c r="GD8" s="902"/>
      <c r="GE8" s="566"/>
      <c r="GF8" s="121" t="str">
        <f t="shared" ref="GF8" si="562">IF(GF$2=4,IFERROR(GD8/GD11,""),"")</f>
        <v/>
      </c>
      <c r="GG8" s="122" t="str">
        <f t="shared" si="491"/>
        <v/>
      </c>
      <c r="GH8" s="72"/>
      <c r="GI8" s="118"/>
      <c r="GJ8" s="902"/>
      <c r="GK8" s="566"/>
      <c r="GL8" s="121" t="str">
        <f t="shared" ref="GL8" si="563">IF(GL$2=4,IFERROR(GJ8/GJ11,""),"")</f>
        <v/>
      </c>
      <c r="GM8" s="122" t="str">
        <f t="shared" si="493"/>
        <v/>
      </c>
      <c r="GN8" s="72"/>
      <c r="GO8" s="118"/>
      <c r="GP8" s="902"/>
      <c r="GQ8" s="566"/>
      <c r="GR8" s="121" t="str">
        <f t="shared" ref="GR8" si="564">IF(GR$2=4,IFERROR(GP8/GP11,""),"")</f>
        <v/>
      </c>
      <c r="GS8" s="122" t="str">
        <f t="shared" si="495"/>
        <v/>
      </c>
      <c r="GT8" s="72"/>
      <c r="GU8" s="118"/>
      <c r="GV8" s="902"/>
      <c r="GW8" s="566"/>
      <c r="GX8" s="121" t="str">
        <f t="shared" ref="GX8" si="565">IF(GX$2=4,IFERROR(GV8/GV11,""),"")</f>
        <v/>
      </c>
      <c r="GY8" s="122" t="str">
        <f t="shared" si="497"/>
        <v/>
      </c>
      <c r="GZ8" s="72"/>
      <c r="HA8" s="118"/>
      <c r="HB8" s="902"/>
      <c r="HC8" s="566"/>
      <c r="HD8" s="121" t="str">
        <f t="shared" ref="HD8" si="566">IF(HD$2=4,IFERROR(HB8/HB11,""),"")</f>
        <v/>
      </c>
      <c r="HE8" s="122" t="str">
        <f t="shared" si="499"/>
        <v/>
      </c>
      <c r="HF8" s="72"/>
      <c r="HG8" s="118"/>
      <c r="HH8" s="902"/>
      <c r="HI8" s="566"/>
      <c r="HJ8" s="121" t="str">
        <f t="shared" ref="HJ8" si="567">IF(HJ$2=4,IFERROR(HH8/HH11,""),"")</f>
        <v/>
      </c>
      <c r="HK8" s="122" t="str">
        <f t="shared" si="501"/>
        <v/>
      </c>
      <c r="HL8" s="72"/>
      <c r="HM8" s="118"/>
      <c r="HN8" s="902"/>
      <c r="HO8" s="566"/>
      <c r="HP8" s="121" t="str">
        <f t="shared" ref="HP8" si="568">IF(HP$2=4,IFERROR(HN8/HN11,""),"")</f>
        <v/>
      </c>
      <c r="HQ8" s="122" t="str">
        <f t="shared" si="503"/>
        <v/>
      </c>
      <c r="HR8" s="72"/>
      <c r="HS8" s="118"/>
      <c r="HT8" s="902"/>
      <c r="HU8" s="566"/>
      <c r="HV8" s="121" t="str">
        <f t="shared" ref="HV8" si="569">IF(HV$2=4,IFERROR(HT8/HT11,""),"")</f>
        <v/>
      </c>
      <c r="HW8" s="122" t="str">
        <f t="shared" si="505"/>
        <v/>
      </c>
      <c r="HX8" s="72"/>
      <c r="HY8" s="118"/>
      <c r="HZ8" s="902"/>
      <c r="IA8" s="566"/>
      <c r="IB8" s="121" t="str">
        <f t="shared" ref="IB8" si="570">IF(IB$2=4,IFERROR(HZ8/HZ11,""),"")</f>
        <v/>
      </c>
      <c r="IC8" s="122" t="str">
        <f t="shared" si="507"/>
        <v/>
      </c>
      <c r="ID8" s="72"/>
      <c r="IE8" s="118"/>
      <c r="IF8" s="902"/>
      <c r="IG8" s="566"/>
      <c r="IH8" s="121" t="str">
        <f t="shared" ref="IH8" si="571">IF(IH$2=4,IFERROR(IF8/IF11,""),"")</f>
        <v/>
      </c>
      <c r="II8" s="122" t="str">
        <f t="shared" si="509"/>
        <v/>
      </c>
      <c r="IJ8" s="72"/>
      <c r="IK8" s="118"/>
      <c r="IL8" s="902"/>
      <c r="IM8" s="566"/>
      <c r="IN8" s="121" t="str">
        <f t="shared" ref="IN8" si="572">IF(IN$2=4,IFERROR(IL8/IL11,""),"")</f>
        <v/>
      </c>
      <c r="IO8" s="122" t="str">
        <f t="shared" si="511"/>
        <v/>
      </c>
      <c r="IP8" s="72"/>
      <c r="IQ8" s="118"/>
      <c r="IR8" s="902"/>
      <c r="IS8" s="566"/>
      <c r="IT8" s="121" t="str">
        <f t="shared" ref="IT8" si="573">IF(IT$2=4,IFERROR(IR8/IR11,""),"")</f>
        <v/>
      </c>
      <c r="IU8" s="122" t="str">
        <f t="shared" si="513"/>
        <v/>
      </c>
      <c r="IV8" s="72"/>
      <c r="IW8" s="118"/>
      <c r="IX8" s="902"/>
      <c r="IY8" s="566"/>
      <c r="IZ8" s="121" t="str">
        <f t="shared" ref="IZ8" si="574">IF(IZ$2=4,IFERROR(IX8/IX11,""),"")</f>
        <v/>
      </c>
      <c r="JA8" s="122" t="str">
        <f t="shared" si="515"/>
        <v/>
      </c>
      <c r="JB8" s="72"/>
      <c r="JC8" s="118"/>
      <c r="JD8" s="902"/>
      <c r="JE8" s="566"/>
      <c r="JF8" s="121" t="str">
        <f t="shared" ref="JF8" si="575">IF(JF$2=4,IFERROR(JD8/JD11,""),"")</f>
        <v/>
      </c>
      <c r="JG8" s="122" t="str">
        <f t="shared" si="517"/>
        <v/>
      </c>
      <c r="JH8" s="72"/>
      <c r="JI8" s="124"/>
      <c r="JJ8" s="911"/>
      <c r="JK8" s="567"/>
      <c r="JL8" s="119" t="str">
        <f t="shared" ref="JL8" si="576">IF(JL$2=4,IFERROR(JJ8/JJ11,""),"")</f>
        <v/>
      </c>
      <c r="JM8" s="122" t="str">
        <f t="shared" si="519"/>
        <v/>
      </c>
      <c r="JO8" s="124"/>
      <c r="JP8" s="911"/>
      <c r="JQ8" s="567"/>
      <c r="JR8" s="119" t="str">
        <f t="shared" ref="JR8" si="577">IF(JR$2=4,IFERROR(JP8/JP11,""),"")</f>
        <v/>
      </c>
      <c r="JS8" s="122" t="str">
        <f t="shared" si="521"/>
        <v/>
      </c>
      <c r="JU8" s="124"/>
      <c r="JV8" s="911"/>
      <c r="JW8" s="567"/>
      <c r="JX8" s="119" t="str">
        <f t="shared" ref="JX8" si="578">IF(JX$2=4,IFERROR(JV8/JV11,""),"")</f>
        <v/>
      </c>
      <c r="JY8" s="122" t="str">
        <f t="shared" si="523"/>
        <v/>
      </c>
      <c r="KA8" s="124"/>
      <c r="KB8" s="911"/>
      <c r="KC8" s="567"/>
      <c r="KD8" s="119" t="str">
        <f t="shared" ref="KD8" si="579">IF(KD$2=4,IFERROR(KB8/KB11,""),"")</f>
        <v/>
      </c>
      <c r="KE8" s="122" t="str">
        <f t="shared" si="525"/>
        <v/>
      </c>
      <c r="KG8" s="124"/>
      <c r="KH8" s="911"/>
      <c r="KI8" s="567"/>
      <c r="KJ8" s="119" t="str">
        <f t="shared" ref="KJ8" si="580">IF(KJ$2=4,IFERROR(KH8/KH11,""),"")</f>
        <v/>
      </c>
      <c r="KK8" s="122" t="str">
        <f t="shared" si="527"/>
        <v/>
      </c>
      <c r="KM8" s="124"/>
      <c r="KN8" s="911"/>
      <c r="KO8" s="567"/>
      <c r="KP8" s="119" t="str">
        <f t="shared" ref="KP8" si="581">IF(KP$2=4,IFERROR(KN8/KN11,""),"")</f>
        <v/>
      </c>
      <c r="KQ8" s="122" t="str">
        <f t="shared" si="529"/>
        <v/>
      </c>
      <c r="KS8" s="124"/>
      <c r="KT8" s="911"/>
      <c r="KU8" s="567"/>
      <c r="KV8" s="119" t="str">
        <f t="shared" ref="KV8" si="582">IF(KV$2=4,IFERROR(KT8/KT11,""),"")</f>
        <v/>
      </c>
      <c r="KW8" s="122" t="str">
        <f t="shared" si="531"/>
        <v/>
      </c>
      <c r="KY8" s="124"/>
      <c r="KZ8" s="911"/>
      <c r="LA8" s="567"/>
      <c r="LB8" s="119" t="str">
        <f t="shared" ref="LB8" si="583">IF(LB$2=4,IFERROR(KZ8/KZ11,""),"")</f>
        <v/>
      </c>
      <c r="LC8" s="122" t="str">
        <f t="shared" si="533"/>
        <v/>
      </c>
    </row>
    <row r="9" spans="1:316" s="71" customFormat="1" ht="12.75" customHeight="1" x14ac:dyDescent="0.2">
      <c r="A9" s="62"/>
      <c r="B9" s="62">
        <v>2</v>
      </c>
      <c r="C9" s="62">
        <v>3</v>
      </c>
      <c r="D9" s="62"/>
      <c r="E9" s="62"/>
      <c r="F9" s="62" t="s">
        <v>77</v>
      </c>
      <c r="G9" s="114"/>
      <c r="J9" s="115" t="s">
        <v>53</v>
      </c>
      <c r="K9" s="116"/>
      <c r="L9" s="116"/>
      <c r="N9" s="117"/>
      <c r="P9" s="72"/>
      <c r="Q9" s="118"/>
      <c r="R9" s="902"/>
      <c r="S9" s="561"/>
      <c r="T9" s="119" t="str">
        <f>IF(T$2=4,IFERROR(R9/R11,""),"")</f>
        <v/>
      </c>
      <c r="U9" s="120" t="str">
        <f t="shared" si="534"/>
        <v/>
      </c>
      <c r="V9" s="72"/>
      <c r="W9" s="118"/>
      <c r="X9" s="902"/>
      <c r="Y9" s="561"/>
      <c r="Z9" s="121" t="str">
        <f t="shared" ref="Z9" si="584">IF(Z$2=4,IFERROR(X9/X11,""),"")</f>
        <v/>
      </c>
      <c r="AA9" s="122" t="str">
        <f t="shared" si="437"/>
        <v/>
      </c>
      <c r="AB9" s="72"/>
      <c r="AC9" s="118"/>
      <c r="AD9" s="902"/>
      <c r="AE9" s="561"/>
      <c r="AF9" s="121" t="str">
        <f t="shared" ref="AF9" si="585">IF(AF$2=4,IFERROR(AD9/AD11,""),"")</f>
        <v/>
      </c>
      <c r="AG9" s="122" t="str">
        <f t="shared" si="439"/>
        <v/>
      </c>
      <c r="AH9" s="72"/>
      <c r="AI9" s="118"/>
      <c r="AJ9" s="902"/>
      <c r="AK9" s="566"/>
      <c r="AL9" s="121" t="str">
        <f t="shared" ref="AL9" si="586">IF(AL$2=4,IFERROR(AJ9/AJ11,""),"")</f>
        <v/>
      </c>
      <c r="AM9" s="122" t="str">
        <f t="shared" si="441"/>
        <v/>
      </c>
      <c r="AN9" s="72"/>
      <c r="AO9" s="118"/>
      <c r="AP9" s="902"/>
      <c r="AQ9" s="566"/>
      <c r="AR9" s="121" t="str">
        <f t="shared" ref="AR9" si="587">IF(AR$2=4,IFERROR(AP9/AP11,""),"")</f>
        <v/>
      </c>
      <c r="AS9" s="122" t="str">
        <f t="shared" si="443"/>
        <v/>
      </c>
      <c r="AT9" s="72"/>
      <c r="AU9" s="118"/>
      <c r="AV9" s="902"/>
      <c r="AW9" s="566"/>
      <c r="AX9" s="121" t="str">
        <f t="shared" ref="AX9" si="588">IF(AX$2=4,IFERROR(AV9/AV11,""),"")</f>
        <v/>
      </c>
      <c r="AY9" s="122" t="str">
        <f t="shared" si="445"/>
        <v/>
      </c>
      <c r="AZ9" s="72"/>
      <c r="BA9" s="118"/>
      <c r="BB9" s="902"/>
      <c r="BC9" s="566"/>
      <c r="BD9" s="121" t="str">
        <f t="shared" ref="BD9" si="589">IF(BD$2=4,IFERROR(BB9/BB11,""),"")</f>
        <v/>
      </c>
      <c r="BE9" s="122" t="str">
        <f t="shared" si="447"/>
        <v/>
      </c>
      <c r="BF9" s="72"/>
      <c r="BG9" s="118"/>
      <c r="BH9" s="902"/>
      <c r="BI9" s="566"/>
      <c r="BJ9" s="121" t="str">
        <f t="shared" ref="BJ9" si="590">IF(BJ$2=4,IFERROR(BH9/BH11,""),"")</f>
        <v/>
      </c>
      <c r="BK9" s="122" t="str">
        <f t="shared" si="449"/>
        <v/>
      </c>
      <c r="BL9" s="72"/>
      <c r="BM9" s="118"/>
      <c r="BN9" s="902"/>
      <c r="BO9" s="566"/>
      <c r="BP9" s="121" t="str">
        <f t="shared" ref="BP9" si="591">IF(BP$2=4,IFERROR(BN9/BN11,""),"")</f>
        <v/>
      </c>
      <c r="BQ9" s="122" t="str">
        <f t="shared" si="451"/>
        <v/>
      </c>
      <c r="BR9" s="72"/>
      <c r="BS9" s="118"/>
      <c r="BT9" s="902"/>
      <c r="BU9" s="566"/>
      <c r="BV9" s="121" t="str">
        <f t="shared" ref="BV9" si="592">IF(BV$2=4,IFERROR(BT9/BT11,""),"")</f>
        <v/>
      </c>
      <c r="BW9" s="122" t="str">
        <f t="shared" si="453"/>
        <v/>
      </c>
      <c r="BX9" s="72"/>
      <c r="BY9" s="118"/>
      <c r="BZ9" s="902"/>
      <c r="CA9" s="566"/>
      <c r="CB9" s="121" t="str">
        <f t="shared" ref="CB9" si="593">IF(CB$2=4,IFERROR(BZ9/BZ11,""),"")</f>
        <v/>
      </c>
      <c r="CC9" s="122" t="str">
        <f t="shared" si="455"/>
        <v/>
      </c>
      <c r="CD9" s="72"/>
      <c r="CE9" s="118"/>
      <c r="CF9" s="902"/>
      <c r="CG9" s="566"/>
      <c r="CH9" s="121" t="str">
        <f t="shared" ref="CH9" si="594">IF(CH$2=4,IFERROR(CF9/CF11,""),"")</f>
        <v/>
      </c>
      <c r="CI9" s="122" t="str">
        <f t="shared" si="457"/>
        <v/>
      </c>
      <c r="CJ9" s="72"/>
      <c r="CK9" s="118"/>
      <c r="CL9" s="902"/>
      <c r="CM9" s="566"/>
      <c r="CN9" s="121" t="str">
        <f t="shared" ref="CN9" si="595">IF(CN$2=4,IFERROR(CL9/CL11,""),"")</f>
        <v/>
      </c>
      <c r="CO9" s="122" t="str">
        <f t="shared" si="459"/>
        <v/>
      </c>
      <c r="CP9" s="72"/>
      <c r="CQ9" s="118"/>
      <c r="CR9" s="902"/>
      <c r="CS9" s="566"/>
      <c r="CT9" s="121" t="str">
        <f t="shared" ref="CT9" si="596">IF(CT$2=4,IFERROR(CR9/CR11,""),"")</f>
        <v/>
      </c>
      <c r="CU9" s="122" t="str">
        <f t="shared" si="461"/>
        <v/>
      </c>
      <c r="CV9" s="72"/>
      <c r="CW9" s="118"/>
      <c r="CX9" s="902"/>
      <c r="CY9" s="566"/>
      <c r="CZ9" s="121" t="str">
        <f t="shared" ref="CZ9" si="597">IF(CZ$2=4,IFERROR(CX9/CX11,""),"")</f>
        <v/>
      </c>
      <c r="DA9" s="122" t="str">
        <f t="shared" si="463"/>
        <v/>
      </c>
      <c r="DB9" s="72"/>
      <c r="DC9" s="118"/>
      <c r="DD9" s="902"/>
      <c r="DE9" s="566"/>
      <c r="DF9" s="121" t="str">
        <f t="shared" ref="DF9" si="598">IF(DF$2=4,IFERROR(DD9/DD11,""),"")</f>
        <v/>
      </c>
      <c r="DG9" s="122" t="str">
        <f t="shared" si="465"/>
        <v/>
      </c>
      <c r="DH9" s="72"/>
      <c r="DI9" s="118"/>
      <c r="DJ9" s="902"/>
      <c r="DK9" s="566"/>
      <c r="DL9" s="121" t="str">
        <f t="shared" ref="DL9" si="599">IF(DL$2=4,IFERROR(DJ9/DJ11,""),"")</f>
        <v/>
      </c>
      <c r="DM9" s="122" t="str">
        <f t="shared" si="467"/>
        <v/>
      </c>
      <c r="DN9" s="72"/>
      <c r="DO9" s="118"/>
      <c r="DP9" s="902"/>
      <c r="DQ9" s="566"/>
      <c r="DR9" s="121" t="str">
        <f t="shared" ref="DR9" si="600">IF(DR$2=4,IFERROR(DP9/DP11,""),"")</f>
        <v/>
      </c>
      <c r="DS9" s="122" t="str">
        <f t="shared" si="469"/>
        <v/>
      </c>
      <c r="DT9" s="72"/>
      <c r="DU9" s="118"/>
      <c r="DV9" s="902"/>
      <c r="DW9" s="566"/>
      <c r="DX9" s="121" t="str">
        <f t="shared" ref="DX9" si="601">IF(DX$2=4,IFERROR(DV9/DV11,""),"")</f>
        <v/>
      </c>
      <c r="DY9" s="122" t="str">
        <f t="shared" si="471"/>
        <v/>
      </c>
      <c r="DZ9" s="72"/>
      <c r="EA9" s="118"/>
      <c r="EB9" s="902"/>
      <c r="EC9" s="566"/>
      <c r="ED9" s="121" t="str">
        <f t="shared" ref="ED9" si="602">IF(ED$2=4,IFERROR(EB9/EB11,""),"")</f>
        <v/>
      </c>
      <c r="EE9" s="122" t="str">
        <f t="shared" si="473"/>
        <v/>
      </c>
      <c r="EF9" s="72"/>
      <c r="EG9" s="118"/>
      <c r="EH9" s="902"/>
      <c r="EI9" s="566"/>
      <c r="EJ9" s="121" t="str">
        <f t="shared" ref="EJ9" si="603">IF(EJ$2=4,IFERROR(EH9/EH11,""),"")</f>
        <v/>
      </c>
      <c r="EK9" s="122" t="str">
        <f t="shared" si="475"/>
        <v/>
      </c>
      <c r="EL9" s="72"/>
      <c r="EM9" s="118"/>
      <c r="EN9" s="902"/>
      <c r="EO9" s="566"/>
      <c r="EP9" s="121" t="str">
        <f t="shared" ref="EP9" si="604">IF(EP$2=4,IFERROR(EN9/EN11,""),"")</f>
        <v/>
      </c>
      <c r="EQ9" s="122" t="str">
        <f t="shared" si="477"/>
        <v/>
      </c>
      <c r="ER9" s="72"/>
      <c r="ES9" s="118"/>
      <c r="ET9" s="902"/>
      <c r="EU9" s="566"/>
      <c r="EV9" s="121" t="str">
        <f t="shared" ref="EV9" si="605">IF(EV$2=4,IFERROR(ET9/ET11,""),"")</f>
        <v/>
      </c>
      <c r="EW9" s="122" t="str">
        <f t="shared" si="479"/>
        <v/>
      </c>
      <c r="EX9" s="72"/>
      <c r="EY9" s="118"/>
      <c r="EZ9" s="902"/>
      <c r="FA9" s="566"/>
      <c r="FB9" s="121" t="str">
        <f t="shared" ref="FB9" si="606">IF(FB$2=4,IFERROR(EZ9/EZ11,""),"")</f>
        <v/>
      </c>
      <c r="FC9" s="122" t="str">
        <f t="shared" si="481"/>
        <v/>
      </c>
      <c r="FD9" s="72"/>
      <c r="FE9" s="118"/>
      <c r="FF9" s="902"/>
      <c r="FG9" s="566"/>
      <c r="FH9" s="121" t="str">
        <f t="shared" ref="FH9" si="607">IF(FH$2=4,IFERROR(FF9/FF11,""),"")</f>
        <v/>
      </c>
      <c r="FI9" s="122" t="str">
        <f t="shared" si="483"/>
        <v/>
      </c>
      <c r="FJ9" s="72"/>
      <c r="FK9" s="118"/>
      <c r="FL9" s="902"/>
      <c r="FM9" s="566"/>
      <c r="FN9" s="121" t="str">
        <f t="shared" ref="FN9" si="608">IF(FN$2=4,IFERROR(FL9/FL11,""),"")</f>
        <v/>
      </c>
      <c r="FO9" s="122" t="str">
        <f t="shared" si="485"/>
        <v/>
      </c>
      <c r="FP9" s="72"/>
      <c r="FQ9" s="118"/>
      <c r="FR9" s="902"/>
      <c r="FS9" s="566"/>
      <c r="FT9" s="121" t="str">
        <f t="shared" ref="FT9" si="609">IF(FT$2=4,IFERROR(FR9/FR11,""),"")</f>
        <v/>
      </c>
      <c r="FU9" s="122" t="str">
        <f t="shared" si="487"/>
        <v/>
      </c>
      <c r="FV9" s="72"/>
      <c r="FW9" s="118"/>
      <c r="FX9" s="902"/>
      <c r="FY9" s="566"/>
      <c r="FZ9" s="121" t="str">
        <f t="shared" ref="FZ9" si="610">IF(FZ$2=4,IFERROR(FX9/FX11,""),"")</f>
        <v/>
      </c>
      <c r="GA9" s="122" t="str">
        <f t="shared" si="489"/>
        <v/>
      </c>
      <c r="GB9" s="72"/>
      <c r="GC9" s="118"/>
      <c r="GD9" s="902"/>
      <c r="GE9" s="566"/>
      <c r="GF9" s="121" t="str">
        <f t="shared" ref="GF9" si="611">IF(GF$2=4,IFERROR(GD9/GD11,""),"")</f>
        <v/>
      </c>
      <c r="GG9" s="122" t="str">
        <f t="shared" si="491"/>
        <v/>
      </c>
      <c r="GH9" s="72"/>
      <c r="GI9" s="118"/>
      <c r="GJ9" s="902"/>
      <c r="GK9" s="566"/>
      <c r="GL9" s="121" t="str">
        <f t="shared" ref="GL9" si="612">IF(GL$2=4,IFERROR(GJ9/GJ11,""),"")</f>
        <v/>
      </c>
      <c r="GM9" s="122" t="str">
        <f t="shared" si="493"/>
        <v/>
      </c>
      <c r="GN9" s="72"/>
      <c r="GO9" s="118"/>
      <c r="GP9" s="902"/>
      <c r="GQ9" s="566"/>
      <c r="GR9" s="121" t="str">
        <f t="shared" ref="GR9" si="613">IF(GR$2=4,IFERROR(GP9/GP11,""),"")</f>
        <v/>
      </c>
      <c r="GS9" s="122" t="str">
        <f t="shared" si="495"/>
        <v/>
      </c>
      <c r="GT9" s="72"/>
      <c r="GU9" s="118"/>
      <c r="GV9" s="902"/>
      <c r="GW9" s="566"/>
      <c r="GX9" s="121" t="str">
        <f t="shared" ref="GX9" si="614">IF(GX$2=4,IFERROR(GV9/GV11,""),"")</f>
        <v/>
      </c>
      <c r="GY9" s="122" t="str">
        <f t="shared" si="497"/>
        <v/>
      </c>
      <c r="GZ9" s="72"/>
      <c r="HA9" s="118"/>
      <c r="HB9" s="902"/>
      <c r="HC9" s="566"/>
      <c r="HD9" s="121" t="str">
        <f t="shared" ref="HD9" si="615">IF(HD$2=4,IFERROR(HB9/HB11,""),"")</f>
        <v/>
      </c>
      <c r="HE9" s="122" t="str">
        <f t="shared" si="499"/>
        <v/>
      </c>
      <c r="HF9" s="72"/>
      <c r="HG9" s="118"/>
      <c r="HH9" s="902"/>
      <c r="HI9" s="566"/>
      <c r="HJ9" s="121" t="str">
        <f t="shared" ref="HJ9" si="616">IF(HJ$2=4,IFERROR(HH9/HH11,""),"")</f>
        <v/>
      </c>
      <c r="HK9" s="122" t="str">
        <f t="shared" si="501"/>
        <v/>
      </c>
      <c r="HL9" s="72"/>
      <c r="HM9" s="118"/>
      <c r="HN9" s="902"/>
      <c r="HO9" s="566"/>
      <c r="HP9" s="121" t="str">
        <f t="shared" ref="HP9" si="617">IF(HP$2=4,IFERROR(HN9/HN11,""),"")</f>
        <v/>
      </c>
      <c r="HQ9" s="122" t="str">
        <f t="shared" si="503"/>
        <v/>
      </c>
      <c r="HR9" s="72"/>
      <c r="HS9" s="118"/>
      <c r="HT9" s="902"/>
      <c r="HU9" s="566"/>
      <c r="HV9" s="121" t="str">
        <f t="shared" ref="HV9" si="618">IF(HV$2=4,IFERROR(HT9/HT11,""),"")</f>
        <v/>
      </c>
      <c r="HW9" s="122" t="str">
        <f t="shared" si="505"/>
        <v/>
      </c>
      <c r="HX9" s="72"/>
      <c r="HY9" s="118"/>
      <c r="HZ9" s="902"/>
      <c r="IA9" s="566"/>
      <c r="IB9" s="121" t="str">
        <f t="shared" ref="IB9" si="619">IF(IB$2=4,IFERROR(HZ9/HZ11,""),"")</f>
        <v/>
      </c>
      <c r="IC9" s="122" t="str">
        <f t="shared" si="507"/>
        <v/>
      </c>
      <c r="ID9" s="72"/>
      <c r="IE9" s="118"/>
      <c r="IF9" s="902"/>
      <c r="IG9" s="566"/>
      <c r="IH9" s="121" t="str">
        <f t="shared" ref="IH9" si="620">IF(IH$2=4,IFERROR(IF9/IF11,""),"")</f>
        <v/>
      </c>
      <c r="II9" s="122" t="str">
        <f t="shared" si="509"/>
        <v/>
      </c>
      <c r="IJ9" s="72"/>
      <c r="IK9" s="118"/>
      <c r="IL9" s="902"/>
      <c r="IM9" s="566"/>
      <c r="IN9" s="121" t="str">
        <f t="shared" ref="IN9" si="621">IF(IN$2=4,IFERROR(IL9/IL11,""),"")</f>
        <v/>
      </c>
      <c r="IO9" s="122" t="str">
        <f t="shared" si="511"/>
        <v/>
      </c>
      <c r="IP9" s="72"/>
      <c r="IQ9" s="118"/>
      <c r="IR9" s="902"/>
      <c r="IS9" s="566"/>
      <c r="IT9" s="121" t="str">
        <f t="shared" ref="IT9" si="622">IF(IT$2=4,IFERROR(IR9/IR11,""),"")</f>
        <v/>
      </c>
      <c r="IU9" s="122" t="str">
        <f t="shared" si="513"/>
        <v/>
      </c>
      <c r="IV9" s="72"/>
      <c r="IW9" s="118"/>
      <c r="IX9" s="902"/>
      <c r="IY9" s="566"/>
      <c r="IZ9" s="121" t="str">
        <f t="shared" ref="IZ9" si="623">IF(IZ$2=4,IFERROR(IX9/IX11,""),"")</f>
        <v/>
      </c>
      <c r="JA9" s="122" t="str">
        <f t="shared" si="515"/>
        <v/>
      </c>
      <c r="JB9" s="72"/>
      <c r="JC9" s="118"/>
      <c r="JD9" s="902"/>
      <c r="JE9" s="566"/>
      <c r="JF9" s="121" t="str">
        <f t="shared" ref="JF9" si="624">IF(JF$2=4,IFERROR(JD9/JD11,""),"")</f>
        <v/>
      </c>
      <c r="JG9" s="122" t="str">
        <f t="shared" si="517"/>
        <v/>
      </c>
      <c r="JH9" s="72"/>
      <c r="JI9" s="124"/>
      <c r="JJ9" s="911"/>
      <c r="JK9" s="567"/>
      <c r="JL9" s="119" t="str">
        <f t="shared" ref="JL9" si="625">IF(JL$2=4,IFERROR(JJ9/JJ11,""),"")</f>
        <v/>
      </c>
      <c r="JM9" s="122" t="str">
        <f t="shared" si="519"/>
        <v/>
      </c>
      <c r="JO9" s="124"/>
      <c r="JP9" s="911"/>
      <c r="JQ9" s="567"/>
      <c r="JR9" s="119" t="str">
        <f t="shared" ref="JR9" si="626">IF(JR$2=4,IFERROR(JP9/JP11,""),"")</f>
        <v/>
      </c>
      <c r="JS9" s="122" t="str">
        <f t="shared" si="521"/>
        <v/>
      </c>
      <c r="JU9" s="124"/>
      <c r="JV9" s="911"/>
      <c r="JW9" s="567"/>
      <c r="JX9" s="119" t="str">
        <f t="shared" ref="JX9" si="627">IF(JX$2=4,IFERROR(JV9/JV11,""),"")</f>
        <v/>
      </c>
      <c r="JY9" s="122" t="str">
        <f t="shared" si="523"/>
        <v/>
      </c>
      <c r="KA9" s="124"/>
      <c r="KB9" s="911"/>
      <c r="KC9" s="567"/>
      <c r="KD9" s="119" t="str">
        <f t="shared" ref="KD9" si="628">IF(KD$2=4,IFERROR(KB9/KB11,""),"")</f>
        <v/>
      </c>
      <c r="KE9" s="122" t="str">
        <f t="shared" si="525"/>
        <v/>
      </c>
      <c r="KG9" s="124"/>
      <c r="KH9" s="911"/>
      <c r="KI9" s="567"/>
      <c r="KJ9" s="119" t="str">
        <f t="shared" ref="KJ9" si="629">IF(KJ$2=4,IFERROR(KH9/KH11,""),"")</f>
        <v/>
      </c>
      <c r="KK9" s="122" t="str">
        <f t="shared" si="527"/>
        <v/>
      </c>
      <c r="KM9" s="124"/>
      <c r="KN9" s="911"/>
      <c r="KO9" s="567"/>
      <c r="KP9" s="119" t="str">
        <f t="shared" ref="KP9" si="630">IF(KP$2=4,IFERROR(KN9/KN11,""),"")</f>
        <v/>
      </c>
      <c r="KQ9" s="122" t="str">
        <f t="shared" si="529"/>
        <v/>
      </c>
      <c r="KS9" s="124"/>
      <c r="KT9" s="911"/>
      <c r="KU9" s="567"/>
      <c r="KV9" s="119" t="str">
        <f t="shared" ref="KV9" si="631">IF(KV$2=4,IFERROR(KT9/KT11,""),"")</f>
        <v/>
      </c>
      <c r="KW9" s="122" t="str">
        <f t="shared" si="531"/>
        <v/>
      </c>
      <c r="KY9" s="124"/>
      <c r="KZ9" s="911"/>
      <c r="LA9" s="567"/>
      <c r="LB9" s="119" t="str">
        <f t="shared" ref="LB9" si="632">IF(LB$2=4,IFERROR(KZ9/KZ11,""),"")</f>
        <v/>
      </c>
      <c r="LC9" s="122" t="str">
        <f t="shared" si="533"/>
        <v/>
      </c>
    </row>
    <row r="10" spans="1:316" s="71" customFormat="1" ht="12.75" customHeight="1" x14ac:dyDescent="0.2">
      <c r="A10" s="62"/>
      <c r="B10" s="62">
        <v>2</v>
      </c>
      <c r="C10" s="62">
        <v>3</v>
      </c>
      <c r="D10" s="62"/>
      <c r="E10" s="62"/>
      <c r="F10" s="62" t="s">
        <v>77</v>
      </c>
      <c r="G10" s="114"/>
      <c r="J10" s="115" t="s">
        <v>54</v>
      </c>
      <c r="K10" s="116"/>
      <c r="L10" s="116"/>
      <c r="N10" s="117"/>
      <c r="P10" s="72"/>
      <c r="Q10" s="118"/>
      <c r="R10" s="902"/>
      <c r="S10" s="561"/>
      <c r="T10" s="119" t="str">
        <f>IF(T$2=4,IFERROR(R10/R11,""),"")</f>
        <v/>
      </c>
      <c r="U10" s="120" t="str">
        <f t="shared" si="534"/>
        <v/>
      </c>
      <c r="V10" s="72"/>
      <c r="W10" s="118"/>
      <c r="X10" s="902"/>
      <c r="Y10" s="561"/>
      <c r="Z10" s="121" t="str">
        <f t="shared" ref="Z10" si="633">IF(Z$2=4,IFERROR(X10/X11,""),"")</f>
        <v/>
      </c>
      <c r="AA10" s="122" t="str">
        <f t="shared" si="437"/>
        <v/>
      </c>
      <c r="AB10" s="72"/>
      <c r="AC10" s="118"/>
      <c r="AD10" s="902"/>
      <c r="AE10" s="561"/>
      <c r="AF10" s="121" t="str">
        <f t="shared" ref="AF10" si="634">IF(AF$2=4,IFERROR(AD10/AD11,""),"")</f>
        <v/>
      </c>
      <c r="AG10" s="122" t="str">
        <f t="shared" si="439"/>
        <v/>
      </c>
      <c r="AH10" s="72"/>
      <c r="AI10" s="118"/>
      <c r="AJ10" s="902"/>
      <c r="AK10" s="566"/>
      <c r="AL10" s="121" t="str">
        <f t="shared" ref="AL10" si="635">IF(AL$2=4,IFERROR(AJ10/AJ11,""),"")</f>
        <v/>
      </c>
      <c r="AM10" s="122" t="str">
        <f t="shared" si="441"/>
        <v/>
      </c>
      <c r="AN10" s="72"/>
      <c r="AO10" s="118"/>
      <c r="AP10" s="902"/>
      <c r="AQ10" s="566"/>
      <c r="AR10" s="121" t="str">
        <f t="shared" ref="AR10" si="636">IF(AR$2=4,IFERROR(AP10/AP11,""),"")</f>
        <v/>
      </c>
      <c r="AS10" s="122" t="str">
        <f t="shared" si="443"/>
        <v/>
      </c>
      <c r="AT10" s="72"/>
      <c r="AU10" s="118"/>
      <c r="AV10" s="902"/>
      <c r="AW10" s="566"/>
      <c r="AX10" s="121" t="str">
        <f t="shared" ref="AX10" si="637">IF(AX$2=4,IFERROR(AV10/AV11,""),"")</f>
        <v/>
      </c>
      <c r="AY10" s="122" t="str">
        <f t="shared" si="445"/>
        <v/>
      </c>
      <c r="AZ10" s="72"/>
      <c r="BA10" s="118"/>
      <c r="BB10" s="902"/>
      <c r="BC10" s="566"/>
      <c r="BD10" s="121" t="str">
        <f t="shared" ref="BD10" si="638">IF(BD$2=4,IFERROR(BB10/BB11,""),"")</f>
        <v/>
      </c>
      <c r="BE10" s="122" t="str">
        <f t="shared" si="447"/>
        <v/>
      </c>
      <c r="BF10" s="72"/>
      <c r="BG10" s="118"/>
      <c r="BH10" s="902"/>
      <c r="BI10" s="566"/>
      <c r="BJ10" s="121" t="str">
        <f t="shared" ref="BJ10" si="639">IF(BJ$2=4,IFERROR(BH10/BH11,""),"")</f>
        <v/>
      </c>
      <c r="BK10" s="122" t="str">
        <f t="shared" si="449"/>
        <v/>
      </c>
      <c r="BL10" s="72"/>
      <c r="BM10" s="118"/>
      <c r="BN10" s="902"/>
      <c r="BO10" s="566"/>
      <c r="BP10" s="121" t="str">
        <f t="shared" ref="BP10" si="640">IF(BP$2=4,IFERROR(BN10/BN11,""),"")</f>
        <v/>
      </c>
      <c r="BQ10" s="122" t="str">
        <f t="shared" si="451"/>
        <v/>
      </c>
      <c r="BR10" s="72"/>
      <c r="BS10" s="118"/>
      <c r="BT10" s="902"/>
      <c r="BU10" s="566"/>
      <c r="BV10" s="121" t="str">
        <f t="shared" ref="BV10" si="641">IF(BV$2=4,IFERROR(BT10/BT11,""),"")</f>
        <v/>
      </c>
      <c r="BW10" s="122" t="str">
        <f t="shared" si="453"/>
        <v/>
      </c>
      <c r="BX10" s="72"/>
      <c r="BY10" s="118"/>
      <c r="BZ10" s="902"/>
      <c r="CA10" s="566"/>
      <c r="CB10" s="121" t="str">
        <f t="shared" ref="CB10" si="642">IF(CB$2=4,IFERROR(BZ10/BZ11,""),"")</f>
        <v/>
      </c>
      <c r="CC10" s="122" t="str">
        <f t="shared" si="455"/>
        <v/>
      </c>
      <c r="CD10" s="72"/>
      <c r="CE10" s="118"/>
      <c r="CF10" s="902"/>
      <c r="CG10" s="566"/>
      <c r="CH10" s="121" t="str">
        <f t="shared" ref="CH10" si="643">IF(CH$2=4,IFERROR(CF10/CF11,""),"")</f>
        <v/>
      </c>
      <c r="CI10" s="122" t="str">
        <f t="shared" si="457"/>
        <v/>
      </c>
      <c r="CJ10" s="72"/>
      <c r="CK10" s="118"/>
      <c r="CL10" s="902"/>
      <c r="CM10" s="566"/>
      <c r="CN10" s="121" t="str">
        <f t="shared" ref="CN10" si="644">IF(CN$2=4,IFERROR(CL10/CL11,""),"")</f>
        <v/>
      </c>
      <c r="CO10" s="122" t="str">
        <f t="shared" si="459"/>
        <v/>
      </c>
      <c r="CP10" s="72"/>
      <c r="CQ10" s="118"/>
      <c r="CR10" s="902"/>
      <c r="CS10" s="566"/>
      <c r="CT10" s="121" t="str">
        <f t="shared" ref="CT10" si="645">IF(CT$2=4,IFERROR(CR10/CR11,""),"")</f>
        <v/>
      </c>
      <c r="CU10" s="122" t="str">
        <f t="shared" si="461"/>
        <v/>
      </c>
      <c r="CV10" s="72"/>
      <c r="CW10" s="118"/>
      <c r="CX10" s="902"/>
      <c r="CY10" s="566"/>
      <c r="CZ10" s="121" t="str">
        <f t="shared" ref="CZ10" si="646">IF(CZ$2=4,IFERROR(CX10/CX11,""),"")</f>
        <v/>
      </c>
      <c r="DA10" s="122" t="str">
        <f t="shared" si="463"/>
        <v/>
      </c>
      <c r="DB10" s="72"/>
      <c r="DC10" s="118"/>
      <c r="DD10" s="902"/>
      <c r="DE10" s="566"/>
      <c r="DF10" s="121" t="str">
        <f t="shared" ref="DF10" si="647">IF(DF$2=4,IFERROR(DD10/DD11,""),"")</f>
        <v/>
      </c>
      <c r="DG10" s="122" t="str">
        <f t="shared" si="465"/>
        <v/>
      </c>
      <c r="DH10" s="72"/>
      <c r="DI10" s="118"/>
      <c r="DJ10" s="902"/>
      <c r="DK10" s="566"/>
      <c r="DL10" s="121" t="str">
        <f t="shared" ref="DL10" si="648">IF(DL$2=4,IFERROR(DJ10/DJ11,""),"")</f>
        <v/>
      </c>
      <c r="DM10" s="122" t="str">
        <f t="shared" si="467"/>
        <v/>
      </c>
      <c r="DN10" s="72"/>
      <c r="DO10" s="118"/>
      <c r="DP10" s="902"/>
      <c r="DQ10" s="566"/>
      <c r="DR10" s="121" t="str">
        <f t="shared" ref="DR10" si="649">IF(DR$2=4,IFERROR(DP10/DP11,""),"")</f>
        <v/>
      </c>
      <c r="DS10" s="122" t="str">
        <f t="shared" si="469"/>
        <v/>
      </c>
      <c r="DT10" s="72"/>
      <c r="DU10" s="118"/>
      <c r="DV10" s="902"/>
      <c r="DW10" s="566"/>
      <c r="DX10" s="121" t="str">
        <f t="shared" ref="DX10" si="650">IF(DX$2=4,IFERROR(DV10/DV11,""),"")</f>
        <v/>
      </c>
      <c r="DY10" s="122" t="str">
        <f t="shared" si="471"/>
        <v/>
      </c>
      <c r="DZ10" s="72"/>
      <c r="EA10" s="118"/>
      <c r="EB10" s="902"/>
      <c r="EC10" s="566"/>
      <c r="ED10" s="121" t="str">
        <f t="shared" ref="ED10" si="651">IF(ED$2=4,IFERROR(EB10/EB11,""),"")</f>
        <v/>
      </c>
      <c r="EE10" s="122" t="str">
        <f t="shared" si="473"/>
        <v/>
      </c>
      <c r="EF10" s="72"/>
      <c r="EG10" s="118"/>
      <c r="EH10" s="902"/>
      <c r="EI10" s="566"/>
      <c r="EJ10" s="121" t="str">
        <f t="shared" ref="EJ10" si="652">IF(EJ$2=4,IFERROR(EH10/EH11,""),"")</f>
        <v/>
      </c>
      <c r="EK10" s="122" t="str">
        <f t="shared" si="475"/>
        <v/>
      </c>
      <c r="EL10" s="72"/>
      <c r="EM10" s="118"/>
      <c r="EN10" s="902"/>
      <c r="EO10" s="566"/>
      <c r="EP10" s="121" t="str">
        <f t="shared" ref="EP10" si="653">IF(EP$2=4,IFERROR(EN10/EN11,""),"")</f>
        <v/>
      </c>
      <c r="EQ10" s="122" t="str">
        <f t="shared" si="477"/>
        <v/>
      </c>
      <c r="ER10" s="72"/>
      <c r="ES10" s="118"/>
      <c r="ET10" s="902"/>
      <c r="EU10" s="566"/>
      <c r="EV10" s="121" t="str">
        <f t="shared" ref="EV10" si="654">IF(EV$2=4,IFERROR(ET10/ET11,""),"")</f>
        <v/>
      </c>
      <c r="EW10" s="122" t="str">
        <f t="shared" si="479"/>
        <v/>
      </c>
      <c r="EX10" s="72"/>
      <c r="EY10" s="118"/>
      <c r="EZ10" s="902"/>
      <c r="FA10" s="566"/>
      <c r="FB10" s="121" t="str">
        <f t="shared" ref="FB10" si="655">IF(FB$2=4,IFERROR(EZ10/EZ11,""),"")</f>
        <v/>
      </c>
      <c r="FC10" s="122" t="str">
        <f t="shared" si="481"/>
        <v/>
      </c>
      <c r="FD10" s="72"/>
      <c r="FE10" s="118"/>
      <c r="FF10" s="902"/>
      <c r="FG10" s="566"/>
      <c r="FH10" s="121" t="str">
        <f t="shared" ref="FH10" si="656">IF(FH$2=4,IFERROR(FF10/FF11,""),"")</f>
        <v/>
      </c>
      <c r="FI10" s="122" t="str">
        <f t="shared" si="483"/>
        <v/>
      </c>
      <c r="FJ10" s="72"/>
      <c r="FK10" s="118"/>
      <c r="FL10" s="902"/>
      <c r="FM10" s="566"/>
      <c r="FN10" s="121" t="str">
        <f t="shared" ref="FN10" si="657">IF(FN$2=4,IFERROR(FL10/FL11,""),"")</f>
        <v/>
      </c>
      <c r="FO10" s="122" t="str">
        <f t="shared" si="485"/>
        <v/>
      </c>
      <c r="FP10" s="72"/>
      <c r="FQ10" s="118"/>
      <c r="FR10" s="902"/>
      <c r="FS10" s="566"/>
      <c r="FT10" s="121" t="str">
        <f t="shared" ref="FT10" si="658">IF(FT$2=4,IFERROR(FR10/FR11,""),"")</f>
        <v/>
      </c>
      <c r="FU10" s="122" t="str">
        <f t="shared" si="487"/>
        <v/>
      </c>
      <c r="FV10" s="72"/>
      <c r="FW10" s="118"/>
      <c r="FX10" s="902"/>
      <c r="FY10" s="566"/>
      <c r="FZ10" s="121" t="str">
        <f t="shared" ref="FZ10" si="659">IF(FZ$2=4,IFERROR(FX10/FX11,""),"")</f>
        <v/>
      </c>
      <c r="GA10" s="122" t="str">
        <f t="shared" si="489"/>
        <v/>
      </c>
      <c r="GB10" s="72"/>
      <c r="GC10" s="118"/>
      <c r="GD10" s="902"/>
      <c r="GE10" s="566"/>
      <c r="GF10" s="121" t="str">
        <f t="shared" ref="GF10" si="660">IF(GF$2=4,IFERROR(GD10/GD11,""),"")</f>
        <v/>
      </c>
      <c r="GG10" s="122" t="str">
        <f t="shared" si="491"/>
        <v/>
      </c>
      <c r="GH10" s="72"/>
      <c r="GI10" s="118"/>
      <c r="GJ10" s="902"/>
      <c r="GK10" s="566"/>
      <c r="GL10" s="121" t="str">
        <f t="shared" ref="GL10" si="661">IF(GL$2=4,IFERROR(GJ10/GJ11,""),"")</f>
        <v/>
      </c>
      <c r="GM10" s="122" t="str">
        <f t="shared" si="493"/>
        <v/>
      </c>
      <c r="GN10" s="72"/>
      <c r="GO10" s="118"/>
      <c r="GP10" s="902"/>
      <c r="GQ10" s="566"/>
      <c r="GR10" s="121" t="str">
        <f t="shared" ref="GR10" si="662">IF(GR$2=4,IFERROR(GP10/GP11,""),"")</f>
        <v/>
      </c>
      <c r="GS10" s="122" t="str">
        <f t="shared" si="495"/>
        <v/>
      </c>
      <c r="GT10" s="72"/>
      <c r="GU10" s="118"/>
      <c r="GV10" s="902"/>
      <c r="GW10" s="566"/>
      <c r="GX10" s="121" t="str">
        <f t="shared" ref="GX10" si="663">IF(GX$2=4,IFERROR(GV10/GV11,""),"")</f>
        <v/>
      </c>
      <c r="GY10" s="122" t="str">
        <f t="shared" si="497"/>
        <v/>
      </c>
      <c r="GZ10" s="72"/>
      <c r="HA10" s="118"/>
      <c r="HB10" s="902"/>
      <c r="HC10" s="566"/>
      <c r="HD10" s="121" t="str">
        <f t="shared" ref="HD10" si="664">IF(HD$2=4,IFERROR(HB10/HB11,""),"")</f>
        <v/>
      </c>
      <c r="HE10" s="122" t="str">
        <f t="shared" si="499"/>
        <v/>
      </c>
      <c r="HF10" s="72"/>
      <c r="HG10" s="118"/>
      <c r="HH10" s="902"/>
      <c r="HI10" s="566"/>
      <c r="HJ10" s="121" t="str">
        <f t="shared" ref="HJ10" si="665">IF(HJ$2=4,IFERROR(HH10/HH11,""),"")</f>
        <v/>
      </c>
      <c r="HK10" s="122" t="str">
        <f t="shared" si="501"/>
        <v/>
      </c>
      <c r="HL10" s="72"/>
      <c r="HM10" s="118"/>
      <c r="HN10" s="902"/>
      <c r="HO10" s="566"/>
      <c r="HP10" s="121" t="str">
        <f t="shared" ref="HP10" si="666">IF(HP$2=4,IFERROR(HN10/HN11,""),"")</f>
        <v/>
      </c>
      <c r="HQ10" s="122" t="str">
        <f t="shared" si="503"/>
        <v/>
      </c>
      <c r="HR10" s="72"/>
      <c r="HS10" s="118"/>
      <c r="HT10" s="902"/>
      <c r="HU10" s="566"/>
      <c r="HV10" s="121" t="str">
        <f t="shared" ref="HV10" si="667">IF(HV$2=4,IFERROR(HT10/HT11,""),"")</f>
        <v/>
      </c>
      <c r="HW10" s="122" t="str">
        <f t="shared" si="505"/>
        <v/>
      </c>
      <c r="HX10" s="72"/>
      <c r="HY10" s="118"/>
      <c r="HZ10" s="902"/>
      <c r="IA10" s="566"/>
      <c r="IB10" s="121" t="str">
        <f t="shared" ref="IB10" si="668">IF(IB$2=4,IFERROR(HZ10/HZ11,""),"")</f>
        <v/>
      </c>
      <c r="IC10" s="122" t="str">
        <f t="shared" si="507"/>
        <v/>
      </c>
      <c r="ID10" s="72"/>
      <c r="IE10" s="118"/>
      <c r="IF10" s="902"/>
      <c r="IG10" s="566"/>
      <c r="IH10" s="121" t="str">
        <f t="shared" ref="IH10" si="669">IF(IH$2=4,IFERROR(IF10/IF11,""),"")</f>
        <v/>
      </c>
      <c r="II10" s="122" t="str">
        <f t="shared" si="509"/>
        <v/>
      </c>
      <c r="IJ10" s="72"/>
      <c r="IK10" s="118"/>
      <c r="IL10" s="902"/>
      <c r="IM10" s="566"/>
      <c r="IN10" s="121" t="str">
        <f t="shared" ref="IN10" si="670">IF(IN$2=4,IFERROR(IL10/IL11,""),"")</f>
        <v/>
      </c>
      <c r="IO10" s="122" t="str">
        <f t="shared" si="511"/>
        <v/>
      </c>
      <c r="IP10" s="72"/>
      <c r="IQ10" s="118"/>
      <c r="IR10" s="902"/>
      <c r="IS10" s="566"/>
      <c r="IT10" s="121" t="str">
        <f t="shared" ref="IT10" si="671">IF(IT$2=4,IFERROR(IR10/IR11,""),"")</f>
        <v/>
      </c>
      <c r="IU10" s="122" t="str">
        <f t="shared" si="513"/>
        <v/>
      </c>
      <c r="IV10" s="72"/>
      <c r="IW10" s="118"/>
      <c r="IX10" s="902"/>
      <c r="IY10" s="566"/>
      <c r="IZ10" s="121" t="str">
        <f t="shared" ref="IZ10" si="672">IF(IZ$2=4,IFERROR(IX10/IX11,""),"")</f>
        <v/>
      </c>
      <c r="JA10" s="122" t="str">
        <f t="shared" si="515"/>
        <v/>
      </c>
      <c r="JB10" s="72"/>
      <c r="JC10" s="118"/>
      <c r="JD10" s="902"/>
      <c r="JE10" s="566"/>
      <c r="JF10" s="121" t="str">
        <f t="shared" ref="JF10" si="673">IF(JF$2=4,IFERROR(JD10/JD11,""),"")</f>
        <v/>
      </c>
      <c r="JG10" s="122" t="str">
        <f t="shared" si="517"/>
        <v/>
      </c>
      <c r="JH10" s="72"/>
      <c r="JI10" s="124"/>
      <c r="JJ10" s="911"/>
      <c r="JK10" s="567"/>
      <c r="JL10" s="119" t="str">
        <f t="shared" ref="JL10" si="674">IF(JL$2=4,IFERROR(JJ10/JJ11,""),"")</f>
        <v/>
      </c>
      <c r="JM10" s="122" t="str">
        <f t="shared" si="519"/>
        <v/>
      </c>
      <c r="JO10" s="124"/>
      <c r="JP10" s="911"/>
      <c r="JQ10" s="567"/>
      <c r="JR10" s="119" t="str">
        <f t="shared" ref="JR10" si="675">IF(JR$2=4,IFERROR(JP10/JP11,""),"")</f>
        <v/>
      </c>
      <c r="JS10" s="122" t="str">
        <f t="shared" si="521"/>
        <v/>
      </c>
      <c r="JU10" s="124"/>
      <c r="JV10" s="911"/>
      <c r="JW10" s="567"/>
      <c r="JX10" s="119" t="str">
        <f t="shared" ref="JX10" si="676">IF(JX$2=4,IFERROR(JV10/JV11,""),"")</f>
        <v/>
      </c>
      <c r="JY10" s="122" t="str">
        <f t="shared" si="523"/>
        <v/>
      </c>
      <c r="KA10" s="124"/>
      <c r="KB10" s="911"/>
      <c r="KC10" s="567"/>
      <c r="KD10" s="119" t="str">
        <f t="shared" ref="KD10" si="677">IF(KD$2=4,IFERROR(KB10/KB11,""),"")</f>
        <v/>
      </c>
      <c r="KE10" s="122" t="str">
        <f t="shared" si="525"/>
        <v/>
      </c>
      <c r="KG10" s="124"/>
      <c r="KH10" s="911"/>
      <c r="KI10" s="567"/>
      <c r="KJ10" s="119" t="str">
        <f t="shared" ref="KJ10" si="678">IF(KJ$2=4,IFERROR(KH10/KH11,""),"")</f>
        <v/>
      </c>
      <c r="KK10" s="122" t="str">
        <f t="shared" si="527"/>
        <v/>
      </c>
      <c r="KM10" s="124"/>
      <c r="KN10" s="911"/>
      <c r="KO10" s="567"/>
      <c r="KP10" s="119" t="str">
        <f t="shared" ref="KP10" si="679">IF(KP$2=4,IFERROR(KN10/KN11,""),"")</f>
        <v/>
      </c>
      <c r="KQ10" s="122" t="str">
        <f t="shared" si="529"/>
        <v/>
      </c>
      <c r="KS10" s="124"/>
      <c r="KT10" s="911"/>
      <c r="KU10" s="567"/>
      <c r="KV10" s="119" t="str">
        <f t="shared" ref="KV10" si="680">IF(KV$2=4,IFERROR(KT10/KT11,""),"")</f>
        <v/>
      </c>
      <c r="KW10" s="122" t="str">
        <f t="shared" si="531"/>
        <v/>
      </c>
      <c r="KY10" s="124"/>
      <c r="KZ10" s="911"/>
      <c r="LA10" s="567"/>
      <c r="LB10" s="119" t="str">
        <f t="shared" ref="LB10" si="681">IF(LB$2=4,IFERROR(KZ10/KZ11,""),"")</f>
        <v/>
      </c>
      <c r="LC10" s="122" t="str">
        <f t="shared" si="533"/>
        <v/>
      </c>
    </row>
    <row r="11" spans="1:316" s="127" customFormat="1" ht="12.75" customHeight="1" x14ac:dyDescent="0.2">
      <c r="A11" s="62"/>
      <c r="B11" s="62"/>
      <c r="C11" s="62"/>
      <c r="D11" s="62"/>
      <c r="E11" s="62"/>
      <c r="F11" s="62" t="s">
        <v>159</v>
      </c>
      <c r="G11" s="114"/>
      <c r="J11" s="127" t="s">
        <v>56</v>
      </c>
      <c r="K11" s="128"/>
      <c r="L11" s="128"/>
      <c r="N11" s="129"/>
      <c r="P11" s="130"/>
      <c r="Q11" s="131"/>
      <c r="R11" s="283" t="str">
        <f>IF(R$2=2,SUM(R7:R10),"")</f>
        <v/>
      </c>
      <c r="S11" s="131"/>
      <c r="U11" s="120" t="str">
        <f>IF(U$2=5,SUM(U7:U10),"")</f>
        <v/>
      </c>
      <c r="V11" s="130"/>
      <c r="W11" s="131"/>
      <c r="X11" s="283" t="str">
        <f t="shared" ref="X11" si="682">IF(X$2=2,SUM(X7:X10),"")</f>
        <v/>
      </c>
      <c r="Y11" s="131"/>
      <c r="Z11" s="131"/>
      <c r="AA11" s="122" t="str">
        <f t="shared" ref="AA11" si="683">IF(AA$2=5,SUM(AA7:AA10),"")</f>
        <v/>
      </c>
      <c r="AB11" s="130"/>
      <c r="AC11" s="131"/>
      <c r="AD11" s="283" t="str">
        <f t="shared" ref="AD11" si="684">IF(AD$2=2,SUM(AD7:AD10),"")</f>
        <v/>
      </c>
      <c r="AE11" s="131"/>
      <c r="AF11" s="131"/>
      <c r="AG11" s="122" t="str">
        <f t="shared" ref="AG11" si="685">IF(AG$2=5,SUM(AG7:AG10),"")</f>
        <v/>
      </c>
      <c r="AH11" s="130"/>
      <c r="AI11" s="131"/>
      <c r="AJ11" s="283" t="str">
        <f t="shared" ref="AJ11" si="686">IF(AJ$2=2,SUM(AJ7:AJ10),"")</f>
        <v/>
      </c>
      <c r="AK11" s="132"/>
      <c r="AL11" s="133"/>
      <c r="AM11" s="122" t="str">
        <f t="shared" ref="AM11" si="687">IF(AM$2=5,SUM(AM7:AM10),"")</f>
        <v/>
      </c>
      <c r="AN11" s="130"/>
      <c r="AO11" s="131"/>
      <c r="AP11" s="283" t="str">
        <f t="shared" ref="AP11" si="688">IF(AP$2=2,SUM(AP7:AP10),"")</f>
        <v/>
      </c>
      <c r="AQ11" s="132"/>
      <c r="AR11" s="133"/>
      <c r="AS11" s="122" t="str">
        <f t="shared" ref="AS11" si="689">IF(AS$2=5,SUM(AS7:AS10),"")</f>
        <v/>
      </c>
      <c r="AT11" s="130"/>
      <c r="AU11" s="131"/>
      <c r="AV11" s="283" t="str">
        <f t="shared" ref="AV11" si="690">IF(AV$2=2,SUM(AV7:AV10),"")</f>
        <v/>
      </c>
      <c r="AW11" s="132"/>
      <c r="AX11" s="133"/>
      <c r="AY11" s="122" t="str">
        <f t="shared" ref="AY11" si="691">IF(AY$2=5,SUM(AY7:AY10),"")</f>
        <v/>
      </c>
      <c r="AZ11" s="130"/>
      <c r="BA11" s="131"/>
      <c r="BB11" s="283" t="str">
        <f t="shared" ref="BB11" si="692">IF(BB$2=2,SUM(BB7:BB10),"")</f>
        <v/>
      </c>
      <c r="BC11" s="132"/>
      <c r="BD11" s="133"/>
      <c r="BE11" s="122" t="str">
        <f t="shared" ref="BE11" si="693">IF(BE$2=5,SUM(BE7:BE10),"")</f>
        <v/>
      </c>
      <c r="BF11" s="130"/>
      <c r="BG11" s="131"/>
      <c r="BH11" s="283" t="str">
        <f t="shared" ref="BH11" si="694">IF(BH$2=2,SUM(BH7:BH10),"")</f>
        <v/>
      </c>
      <c r="BI11" s="132"/>
      <c r="BJ11" s="133"/>
      <c r="BK11" s="122" t="str">
        <f t="shared" ref="BK11" si="695">IF(BK$2=5,SUM(BK7:BK10),"")</f>
        <v/>
      </c>
      <c r="BL11" s="130"/>
      <c r="BM11" s="131"/>
      <c r="BN11" s="283" t="str">
        <f t="shared" ref="BN11" si="696">IF(BN$2=2,SUM(BN7:BN10),"")</f>
        <v/>
      </c>
      <c r="BO11" s="132"/>
      <c r="BP11" s="133"/>
      <c r="BQ11" s="122" t="str">
        <f t="shared" ref="BQ11" si="697">IF(BQ$2=5,SUM(BQ7:BQ10),"")</f>
        <v/>
      </c>
      <c r="BR11" s="130"/>
      <c r="BS11" s="131"/>
      <c r="BT11" s="283" t="str">
        <f t="shared" ref="BT11" si="698">IF(BT$2=2,SUM(BT7:BT10),"")</f>
        <v/>
      </c>
      <c r="BU11" s="132"/>
      <c r="BV11" s="133"/>
      <c r="BW11" s="122" t="str">
        <f t="shared" ref="BW11" si="699">IF(BW$2=5,SUM(BW7:BW10),"")</f>
        <v/>
      </c>
      <c r="BX11" s="130"/>
      <c r="BY11" s="131"/>
      <c r="BZ11" s="283" t="str">
        <f t="shared" ref="BZ11" si="700">IF(BZ$2=2,SUM(BZ7:BZ10),"")</f>
        <v/>
      </c>
      <c r="CA11" s="132"/>
      <c r="CB11" s="133"/>
      <c r="CC11" s="122" t="str">
        <f t="shared" ref="CC11" si="701">IF(CC$2=5,SUM(CC7:CC10),"")</f>
        <v/>
      </c>
      <c r="CD11" s="130"/>
      <c r="CE11" s="131"/>
      <c r="CF11" s="283" t="str">
        <f t="shared" ref="CF11" si="702">IF(CF$2=2,SUM(CF7:CF10),"")</f>
        <v/>
      </c>
      <c r="CG11" s="132"/>
      <c r="CH11" s="133"/>
      <c r="CI11" s="122" t="str">
        <f t="shared" ref="CI11" si="703">IF(CI$2=5,SUM(CI7:CI10),"")</f>
        <v/>
      </c>
      <c r="CJ11" s="130"/>
      <c r="CK11" s="131"/>
      <c r="CL11" s="283" t="str">
        <f t="shared" ref="CL11" si="704">IF(CL$2=2,SUM(CL7:CL10),"")</f>
        <v/>
      </c>
      <c r="CM11" s="132"/>
      <c r="CN11" s="133"/>
      <c r="CO11" s="122" t="str">
        <f t="shared" ref="CO11" si="705">IF(CO$2=5,SUM(CO7:CO10),"")</f>
        <v/>
      </c>
      <c r="CP11" s="130"/>
      <c r="CQ11" s="131"/>
      <c r="CR11" s="283" t="str">
        <f t="shared" ref="CR11" si="706">IF(CR$2=2,SUM(CR7:CR10),"")</f>
        <v/>
      </c>
      <c r="CS11" s="132"/>
      <c r="CT11" s="133"/>
      <c r="CU11" s="122" t="str">
        <f t="shared" ref="CU11" si="707">IF(CU$2=5,SUM(CU7:CU10),"")</f>
        <v/>
      </c>
      <c r="CV11" s="130"/>
      <c r="CW11" s="131"/>
      <c r="CX11" s="283" t="str">
        <f t="shared" ref="CX11" si="708">IF(CX$2=2,SUM(CX7:CX10),"")</f>
        <v/>
      </c>
      <c r="CY11" s="132"/>
      <c r="CZ11" s="133"/>
      <c r="DA11" s="122" t="str">
        <f t="shared" ref="DA11" si="709">IF(DA$2=5,SUM(DA7:DA10),"")</f>
        <v/>
      </c>
      <c r="DB11" s="130"/>
      <c r="DC11" s="131"/>
      <c r="DD11" s="283" t="str">
        <f t="shared" ref="DD11" si="710">IF(DD$2=2,SUM(DD7:DD10),"")</f>
        <v/>
      </c>
      <c r="DE11" s="132"/>
      <c r="DF11" s="133"/>
      <c r="DG11" s="122" t="str">
        <f t="shared" ref="DG11" si="711">IF(DG$2=5,SUM(DG7:DG10),"")</f>
        <v/>
      </c>
      <c r="DH11" s="130"/>
      <c r="DI11" s="131"/>
      <c r="DJ11" s="283" t="str">
        <f t="shared" ref="DJ11" si="712">IF(DJ$2=2,SUM(DJ7:DJ10),"")</f>
        <v/>
      </c>
      <c r="DK11" s="132"/>
      <c r="DL11" s="133"/>
      <c r="DM11" s="122" t="str">
        <f t="shared" ref="DM11" si="713">IF(DM$2=5,SUM(DM7:DM10),"")</f>
        <v/>
      </c>
      <c r="DN11" s="130"/>
      <c r="DO11" s="131"/>
      <c r="DP11" s="283" t="str">
        <f t="shared" ref="DP11" si="714">IF(DP$2=2,SUM(DP7:DP10),"")</f>
        <v/>
      </c>
      <c r="DQ11" s="132"/>
      <c r="DR11" s="133"/>
      <c r="DS11" s="122" t="str">
        <f t="shared" ref="DS11" si="715">IF(DS$2=5,SUM(DS7:DS10),"")</f>
        <v/>
      </c>
      <c r="DT11" s="130"/>
      <c r="DU11" s="131"/>
      <c r="DV11" s="283" t="str">
        <f t="shared" ref="DV11" si="716">IF(DV$2=2,SUM(DV7:DV10),"")</f>
        <v/>
      </c>
      <c r="DW11" s="132"/>
      <c r="DX11" s="133"/>
      <c r="DY11" s="122" t="str">
        <f t="shared" ref="DY11" si="717">IF(DY$2=5,SUM(DY7:DY10),"")</f>
        <v/>
      </c>
      <c r="DZ11" s="130"/>
      <c r="EA11" s="131"/>
      <c r="EB11" s="283" t="str">
        <f t="shared" ref="EB11" si="718">IF(EB$2=2,SUM(EB7:EB10),"")</f>
        <v/>
      </c>
      <c r="EC11" s="132"/>
      <c r="ED11" s="133"/>
      <c r="EE11" s="122" t="str">
        <f t="shared" ref="EE11" si="719">IF(EE$2=5,SUM(EE7:EE10),"")</f>
        <v/>
      </c>
      <c r="EF11" s="130"/>
      <c r="EG11" s="131"/>
      <c r="EH11" s="283" t="str">
        <f t="shared" ref="EH11" si="720">IF(EH$2=2,SUM(EH7:EH10),"")</f>
        <v/>
      </c>
      <c r="EI11" s="132"/>
      <c r="EJ11" s="133"/>
      <c r="EK11" s="122" t="str">
        <f t="shared" ref="EK11" si="721">IF(EK$2=5,SUM(EK7:EK10),"")</f>
        <v/>
      </c>
      <c r="EL11" s="130"/>
      <c r="EM11" s="131"/>
      <c r="EN11" s="283" t="str">
        <f t="shared" ref="EN11" si="722">IF(EN$2=2,SUM(EN7:EN10),"")</f>
        <v/>
      </c>
      <c r="EO11" s="132"/>
      <c r="EP11" s="133"/>
      <c r="EQ11" s="122" t="str">
        <f t="shared" ref="EQ11" si="723">IF(EQ$2=5,SUM(EQ7:EQ10),"")</f>
        <v/>
      </c>
      <c r="ER11" s="130"/>
      <c r="ES11" s="131"/>
      <c r="ET11" s="283" t="str">
        <f t="shared" ref="ET11" si="724">IF(ET$2=2,SUM(ET7:ET10),"")</f>
        <v/>
      </c>
      <c r="EU11" s="132"/>
      <c r="EV11" s="133"/>
      <c r="EW11" s="122" t="str">
        <f t="shared" ref="EW11" si="725">IF(EW$2=5,SUM(EW7:EW10),"")</f>
        <v/>
      </c>
      <c r="EX11" s="130"/>
      <c r="EY11" s="131"/>
      <c r="EZ11" s="283" t="str">
        <f t="shared" ref="EZ11" si="726">IF(EZ$2=2,SUM(EZ7:EZ10),"")</f>
        <v/>
      </c>
      <c r="FA11" s="132"/>
      <c r="FB11" s="133"/>
      <c r="FC11" s="122" t="str">
        <f t="shared" ref="FC11" si="727">IF(FC$2=5,SUM(FC7:FC10),"")</f>
        <v/>
      </c>
      <c r="FD11" s="130"/>
      <c r="FE11" s="131"/>
      <c r="FF11" s="283" t="str">
        <f t="shared" ref="FF11" si="728">IF(FF$2=2,SUM(FF7:FF10),"")</f>
        <v/>
      </c>
      <c r="FG11" s="132"/>
      <c r="FH11" s="133"/>
      <c r="FI11" s="122" t="str">
        <f t="shared" ref="FI11" si="729">IF(FI$2=5,SUM(FI7:FI10),"")</f>
        <v/>
      </c>
      <c r="FJ11" s="130"/>
      <c r="FK11" s="131"/>
      <c r="FL11" s="283" t="str">
        <f t="shared" ref="FL11" si="730">IF(FL$2=2,SUM(FL7:FL10),"")</f>
        <v/>
      </c>
      <c r="FM11" s="132"/>
      <c r="FN11" s="133"/>
      <c r="FO11" s="122" t="str">
        <f t="shared" ref="FO11" si="731">IF(FO$2=5,SUM(FO7:FO10),"")</f>
        <v/>
      </c>
      <c r="FP11" s="130"/>
      <c r="FQ11" s="131"/>
      <c r="FR11" s="283" t="str">
        <f t="shared" ref="FR11" si="732">IF(FR$2=2,SUM(FR7:FR10),"")</f>
        <v/>
      </c>
      <c r="FS11" s="132"/>
      <c r="FT11" s="133"/>
      <c r="FU11" s="122" t="str">
        <f t="shared" ref="FU11" si="733">IF(FU$2=5,SUM(FU7:FU10),"")</f>
        <v/>
      </c>
      <c r="FV11" s="130"/>
      <c r="FW11" s="131"/>
      <c r="FX11" s="283" t="str">
        <f t="shared" ref="FX11" si="734">IF(FX$2=2,SUM(FX7:FX10),"")</f>
        <v/>
      </c>
      <c r="FY11" s="132"/>
      <c r="FZ11" s="133"/>
      <c r="GA11" s="122" t="str">
        <f t="shared" ref="GA11" si="735">IF(GA$2=5,SUM(GA7:GA10),"")</f>
        <v/>
      </c>
      <c r="GB11" s="130"/>
      <c r="GC11" s="131"/>
      <c r="GD11" s="283" t="str">
        <f t="shared" ref="GD11" si="736">IF(GD$2=2,SUM(GD7:GD10),"")</f>
        <v/>
      </c>
      <c r="GE11" s="132"/>
      <c r="GF11" s="133"/>
      <c r="GG11" s="122" t="str">
        <f t="shared" ref="GG11" si="737">IF(GG$2=5,SUM(GG7:GG10),"")</f>
        <v/>
      </c>
      <c r="GH11" s="130"/>
      <c r="GI11" s="131"/>
      <c r="GJ11" s="283" t="str">
        <f t="shared" ref="GJ11" si="738">IF(GJ$2=2,SUM(GJ7:GJ10),"")</f>
        <v/>
      </c>
      <c r="GK11" s="132"/>
      <c r="GL11" s="133"/>
      <c r="GM11" s="122" t="str">
        <f t="shared" ref="GM11" si="739">IF(GM$2=5,SUM(GM7:GM10),"")</f>
        <v/>
      </c>
      <c r="GN11" s="130"/>
      <c r="GO11" s="131"/>
      <c r="GP11" s="283" t="str">
        <f t="shared" ref="GP11" si="740">IF(GP$2=2,SUM(GP7:GP10),"")</f>
        <v/>
      </c>
      <c r="GQ11" s="132"/>
      <c r="GR11" s="133"/>
      <c r="GS11" s="122" t="str">
        <f t="shared" ref="GS11" si="741">IF(GS$2=5,SUM(GS7:GS10),"")</f>
        <v/>
      </c>
      <c r="GT11" s="130"/>
      <c r="GU11" s="131"/>
      <c r="GV11" s="283" t="str">
        <f t="shared" ref="GV11" si="742">IF(GV$2=2,SUM(GV7:GV10),"")</f>
        <v/>
      </c>
      <c r="GW11" s="132"/>
      <c r="GX11" s="133"/>
      <c r="GY11" s="122" t="str">
        <f t="shared" ref="GY11" si="743">IF(GY$2=5,SUM(GY7:GY10),"")</f>
        <v/>
      </c>
      <c r="GZ11" s="130"/>
      <c r="HA11" s="131"/>
      <c r="HB11" s="283" t="str">
        <f t="shared" ref="HB11" si="744">IF(HB$2=2,SUM(HB7:HB10),"")</f>
        <v/>
      </c>
      <c r="HC11" s="132"/>
      <c r="HD11" s="133"/>
      <c r="HE11" s="122" t="str">
        <f t="shared" ref="HE11" si="745">IF(HE$2=5,SUM(HE7:HE10),"")</f>
        <v/>
      </c>
      <c r="HF11" s="130"/>
      <c r="HG11" s="131"/>
      <c r="HH11" s="283" t="str">
        <f t="shared" ref="HH11" si="746">IF(HH$2=2,SUM(HH7:HH10),"")</f>
        <v/>
      </c>
      <c r="HI11" s="132"/>
      <c r="HJ11" s="133"/>
      <c r="HK11" s="122" t="str">
        <f t="shared" ref="HK11" si="747">IF(HK$2=5,SUM(HK7:HK10),"")</f>
        <v/>
      </c>
      <c r="HL11" s="130"/>
      <c r="HM11" s="131"/>
      <c r="HN11" s="283" t="str">
        <f t="shared" ref="HN11" si="748">IF(HN$2=2,SUM(HN7:HN10),"")</f>
        <v/>
      </c>
      <c r="HO11" s="132"/>
      <c r="HP11" s="133"/>
      <c r="HQ11" s="122" t="str">
        <f t="shared" ref="HQ11" si="749">IF(HQ$2=5,SUM(HQ7:HQ10),"")</f>
        <v/>
      </c>
      <c r="HR11" s="130"/>
      <c r="HS11" s="131"/>
      <c r="HT11" s="283" t="str">
        <f t="shared" ref="HT11" si="750">IF(HT$2=2,SUM(HT7:HT10),"")</f>
        <v/>
      </c>
      <c r="HU11" s="132"/>
      <c r="HV11" s="133"/>
      <c r="HW11" s="122" t="str">
        <f t="shared" ref="HW11" si="751">IF(HW$2=5,SUM(HW7:HW10),"")</f>
        <v/>
      </c>
      <c r="HX11" s="130"/>
      <c r="HY11" s="131"/>
      <c r="HZ11" s="283" t="str">
        <f t="shared" ref="HZ11" si="752">IF(HZ$2=2,SUM(HZ7:HZ10),"")</f>
        <v/>
      </c>
      <c r="IA11" s="132"/>
      <c r="IB11" s="133"/>
      <c r="IC11" s="122" t="str">
        <f t="shared" ref="IC11" si="753">IF(IC$2=5,SUM(IC7:IC10),"")</f>
        <v/>
      </c>
      <c r="ID11" s="130"/>
      <c r="IE11" s="131"/>
      <c r="IF11" s="283" t="str">
        <f t="shared" ref="IF11" si="754">IF(IF$2=2,SUM(IF7:IF10),"")</f>
        <v/>
      </c>
      <c r="IG11" s="132"/>
      <c r="IH11" s="133"/>
      <c r="II11" s="122" t="str">
        <f t="shared" ref="II11" si="755">IF(II$2=5,SUM(II7:II10),"")</f>
        <v/>
      </c>
      <c r="IJ11" s="130"/>
      <c r="IK11" s="131"/>
      <c r="IL11" s="283" t="str">
        <f t="shared" ref="IL11" si="756">IF(IL$2=2,SUM(IL7:IL10),"")</f>
        <v/>
      </c>
      <c r="IM11" s="132"/>
      <c r="IN11" s="133"/>
      <c r="IO11" s="122" t="str">
        <f t="shared" ref="IO11" si="757">IF(IO$2=5,SUM(IO7:IO10),"")</f>
        <v/>
      </c>
      <c r="IP11" s="130"/>
      <c r="IQ11" s="131"/>
      <c r="IR11" s="283" t="str">
        <f t="shared" ref="IR11" si="758">IF(IR$2=2,SUM(IR7:IR10),"")</f>
        <v/>
      </c>
      <c r="IS11" s="132"/>
      <c r="IT11" s="133"/>
      <c r="IU11" s="122" t="str">
        <f t="shared" ref="IU11" si="759">IF(IU$2=5,SUM(IU7:IU10),"")</f>
        <v/>
      </c>
      <c r="IV11" s="130"/>
      <c r="IW11" s="131"/>
      <c r="IX11" s="283" t="str">
        <f t="shared" ref="IX11" si="760">IF(IX$2=2,SUM(IX7:IX10),"")</f>
        <v/>
      </c>
      <c r="IY11" s="132"/>
      <c r="IZ11" s="133"/>
      <c r="JA11" s="122" t="str">
        <f t="shared" ref="JA11" si="761">IF(JA$2=5,SUM(JA7:JA10),"")</f>
        <v/>
      </c>
      <c r="JB11" s="130"/>
      <c r="JC11" s="131"/>
      <c r="JD11" s="283" t="str">
        <f t="shared" ref="JD11" si="762">IF(JD$2=2,SUM(JD7:JD10),"")</f>
        <v/>
      </c>
      <c r="JE11" s="132"/>
      <c r="JF11" s="131"/>
      <c r="JG11" s="122" t="str">
        <f t="shared" ref="JG11" si="763">IF(JG$2=5,SUM(JG7:JG10),"")</f>
        <v/>
      </c>
      <c r="JH11" s="130"/>
      <c r="JJ11" s="909" t="str">
        <f t="shared" ref="JJ11" si="764">IF(JJ$2=2,SUM(JJ7:JJ10),"")</f>
        <v/>
      </c>
      <c r="JK11" s="126"/>
      <c r="JM11" s="122" t="str">
        <f t="shared" ref="JM11" si="765">IF(JM$2=5,SUM(JM7:JM10),"")</f>
        <v/>
      </c>
      <c r="JP11" s="909" t="str">
        <f t="shared" ref="JP11" si="766">IF(JP$2=2,SUM(JP7:JP10),"")</f>
        <v/>
      </c>
      <c r="JQ11" s="126"/>
      <c r="JS11" s="122" t="str">
        <f t="shared" ref="JS11" si="767">IF(JS$2=5,SUM(JS7:JS10),"")</f>
        <v/>
      </c>
      <c r="JV11" s="909" t="str">
        <f t="shared" ref="JV11" si="768">IF(JV$2=2,SUM(JV7:JV10),"")</f>
        <v/>
      </c>
      <c r="JW11" s="126"/>
      <c r="JY11" s="122" t="str">
        <f t="shared" ref="JY11" si="769">IF(JY$2=5,SUM(JY7:JY10),"")</f>
        <v/>
      </c>
      <c r="KB11" s="909" t="str">
        <f t="shared" ref="KB11" si="770">IF(KB$2=2,SUM(KB7:KB10),"")</f>
        <v/>
      </c>
      <c r="KC11" s="126"/>
      <c r="KE11" s="122" t="str">
        <f t="shared" ref="KE11" si="771">IF(KE$2=5,SUM(KE7:KE10),"")</f>
        <v/>
      </c>
      <c r="KH11" s="909" t="str">
        <f t="shared" ref="KH11" si="772">IF(KH$2=2,SUM(KH7:KH10),"")</f>
        <v/>
      </c>
      <c r="KI11" s="126"/>
      <c r="KK11" s="122" t="str">
        <f t="shared" ref="KK11" si="773">IF(KK$2=5,SUM(KK7:KK10),"")</f>
        <v/>
      </c>
      <c r="KN11" s="909" t="str">
        <f t="shared" ref="KN11" si="774">IF(KN$2=2,SUM(KN7:KN10),"")</f>
        <v/>
      </c>
      <c r="KO11" s="126"/>
      <c r="KQ11" s="122" t="str">
        <f t="shared" ref="KQ11" si="775">IF(KQ$2=5,SUM(KQ7:KQ10),"")</f>
        <v/>
      </c>
      <c r="KT11" s="909" t="str">
        <f t="shared" ref="KT11" si="776">IF(KT$2=2,SUM(KT7:KT10),"")</f>
        <v/>
      </c>
      <c r="KU11" s="126"/>
      <c r="KW11" s="122" t="str">
        <f t="shared" ref="KW11" si="777">IF(KW$2=5,SUM(KW7:KW10),"")</f>
        <v/>
      </c>
      <c r="KZ11" s="909" t="str">
        <f t="shared" ref="KZ11" si="778">IF(KZ$2=2,SUM(KZ7:KZ10),"")</f>
        <v/>
      </c>
      <c r="LA11" s="126"/>
      <c r="LC11" s="122" t="str">
        <f t="shared" ref="LC11" si="779">IF(LC$2=5,SUM(LC7:LC10),"")</f>
        <v/>
      </c>
    </row>
    <row r="12" spans="1:316" s="71" customFormat="1" ht="6" customHeight="1" x14ac:dyDescent="0.2">
      <c r="A12" s="62"/>
      <c r="B12" s="62"/>
      <c r="C12" s="62"/>
      <c r="D12" s="62"/>
      <c r="E12" s="62"/>
      <c r="F12" s="62" t="s">
        <v>77</v>
      </c>
      <c r="G12" s="114"/>
      <c r="K12" s="116"/>
      <c r="L12" s="116"/>
      <c r="N12" s="117"/>
      <c r="P12" s="72"/>
      <c r="Q12" s="134"/>
      <c r="R12" s="282"/>
      <c r="S12" s="134"/>
      <c r="T12" s="134"/>
      <c r="U12" s="120"/>
      <c r="V12" s="72"/>
      <c r="W12" s="134"/>
      <c r="X12" s="282"/>
      <c r="Y12" s="134"/>
      <c r="Z12" s="134"/>
      <c r="AA12" s="122"/>
      <c r="AB12" s="72"/>
      <c r="AC12" s="134"/>
      <c r="AD12" s="282"/>
      <c r="AE12" s="134"/>
      <c r="AF12" s="134"/>
      <c r="AG12" s="122"/>
      <c r="AH12" s="72"/>
      <c r="AI12" s="134"/>
      <c r="AJ12" s="282"/>
      <c r="AK12" s="136"/>
      <c r="AL12" s="137"/>
      <c r="AM12" s="122"/>
      <c r="AN12" s="72"/>
      <c r="AO12" s="134"/>
      <c r="AP12" s="282"/>
      <c r="AQ12" s="136"/>
      <c r="AR12" s="137"/>
      <c r="AS12" s="122"/>
      <c r="AT12" s="72"/>
      <c r="AU12" s="134"/>
      <c r="AV12" s="282"/>
      <c r="AW12" s="136"/>
      <c r="AX12" s="137"/>
      <c r="AY12" s="122"/>
      <c r="AZ12" s="72"/>
      <c r="BA12" s="134"/>
      <c r="BB12" s="282"/>
      <c r="BC12" s="136"/>
      <c r="BD12" s="137"/>
      <c r="BE12" s="122"/>
      <c r="BF12" s="72"/>
      <c r="BG12" s="134"/>
      <c r="BH12" s="282"/>
      <c r="BI12" s="136"/>
      <c r="BJ12" s="137"/>
      <c r="BK12" s="122"/>
      <c r="BL12" s="72"/>
      <c r="BM12" s="134"/>
      <c r="BN12" s="282"/>
      <c r="BO12" s="136"/>
      <c r="BP12" s="137"/>
      <c r="BQ12" s="122"/>
      <c r="BR12" s="72"/>
      <c r="BS12" s="134"/>
      <c r="BT12" s="282"/>
      <c r="BU12" s="136"/>
      <c r="BV12" s="137"/>
      <c r="BW12" s="122"/>
      <c r="BX12" s="72"/>
      <c r="BY12" s="134"/>
      <c r="BZ12" s="282"/>
      <c r="CA12" s="136"/>
      <c r="CB12" s="137"/>
      <c r="CC12" s="122"/>
      <c r="CD12" s="72"/>
      <c r="CE12" s="134"/>
      <c r="CF12" s="282"/>
      <c r="CG12" s="136"/>
      <c r="CH12" s="137"/>
      <c r="CI12" s="122"/>
      <c r="CJ12" s="72"/>
      <c r="CK12" s="134"/>
      <c r="CL12" s="282"/>
      <c r="CM12" s="136"/>
      <c r="CN12" s="137"/>
      <c r="CO12" s="122"/>
      <c r="CP12" s="72"/>
      <c r="CQ12" s="134"/>
      <c r="CR12" s="282"/>
      <c r="CS12" s="136"/>
      <c r="CT12" s="137"/>
      <c r="CU12" s="122"/>
      <c r="CV12" s="72"/>
      <c r="CW12" s="134"/>
      <c r="CX12" s="282"/>
      <c r="CY12" s="136"/>
      <c r="CZ12" s="137"/>
      <c r="DA12" s="122"/>
      <c r="DB12" s="72"/>
      <c r="DC12" s="134"/>
      <c r="DD12" s="282"/>
      <c r="DE12" s="136"/>
      <c r="DF12" s="137"/>
      <c r="DG12" s="122"/>
      <c r="DH12" s="72"/>
      <c r="DI12" s="134"/>
      <c r="DJ12" s="282"/>
      <c r="DK12" s="136"/>
      <c r="DL12" s="137"/>
      <c r="DM12" s="122"/>
      <c r="DN12" s="72"/>
      <c r="DO12" s="134"/>
      <c r="DP12" s="282"/>
      <c r="DQ12" s="136"/>
      <c r="DR12" s="137"/>
      <c r="DS12" s="122"/>
      <c r="DT12" s="72"/>
      <c r="DU12" s="134"/>
      <c r="DV12" s="282"/>
      <c r="DW12" s="136"/>
      <c r="DX12" s="137"/>
      <c r="DY12" s="122"/>
      <c r="DZ12" s="72"/>
      <c r="EA12" s="134"/>
      <c r="EB12" s="282"/>
      <c r="EC12" s="136"/>
      <c r="ED12" s="137"/>
      <c r="EE12" s="122"/>
      <c r="EF12" s="72"/>
      <c r="EG12" s="134"/>
      <c r="EH12" s="282"/>
      <c r="EI12" s="136"/>
      <c r="EJ12" s="137"/>
      <c r="EK12" s="122"/>
      <c r="EL12" s="72"/>
      <c r="EM12" s="134"/>
      <c r="EN12" s="282"/>
      <c r="EO12" s="136"/>
      <c r="EP12" s="137"/>
      <c r="EQ12" s="122"/>
      <c r="ER12" s="72"/>
      <c r="ES12" s="134"/>
      <c r="ET12" s="282"/>
      <c r="EU12" s="136"/>
      <c r="EV12" s="137"/>
      <c r="EW12" s="122"/>
      <c r="EX12" s="72"/>
      <c r="EY12" s="134"/>
      <c r="EZ12" s="282"/>
      <c r="FA12" s="136"/>
      <c r="FB12" s="137"/>
      <c r="FC12" s="122"/>
      <c r="FD12" s="72"/>
      <c r="FE12" s="134"/>
      <c r="FF12" s="282"/>
      <c r="FG12" s="136"/>
      <c r="FH12" s="137"/>
      <c r="FI12" s="122"/>
      <c r="FJ12" s="72"/>
      <c r="FK12" s="134"/>
      <c r="FL12" s="282"/>
      <c r="FM12" s="136"/>
      <c r="FN12" s="137"/>
      <c r="FO12" s="122"/>
      <c r="FP12" s="72"/>
      <c r="FQ12" s="134"/>
      <c r="FR12" s="282"/>
      <c r="FS12" s="136"/>
      <c r="FT12" s="137"/>
      <c r="FU12" s="122"/>
      <c r="FV12" s="72"/>
      <c r="FW12" s="134"/>
      <c r="FX12" s="282"/>
      <c r="FY12" s="136"/>
      <c r="FZ12" s="137"/>
      <c r="GA12" s="122"/>
      <c r="GB12" s="72"/>
      <c r="GC12" s="134"/>
      <c r="GD12" s="282"/>
      <c r="GE12" s="136"/>
      <c r="GF12" s="137"/>
      <c r="GG12" s="122"/>
      <c r="GH12" s="72"/>
      <c r="GI12" s="134"/>
      <c r="GJ12" s="282"/>
      <c r="GK12" s="136"/>
      <c r="GL12" s="137"/>
      <c r="GM12" s="122"/>
      <c r="GN12" s="72"/>
      <c r="GO12" s="134"/>
      <c r="GP12" s="282"/>
      <c r="GQ12" s="136"/>
      <c r="GR12" s="137"/>
      <c r="GS12" s="122"/>
      <c r="GT12" s="72"/>
      <c r="GU12" s="134"/>
      <c r="GV12" s="282"/>
      <c r="GW12" s="136"/>
      <c r="GX12" s="137"/>
      <c r="GY12" s="122"/>
      <c r="GZ12" s="72"/>
      <c r="HA12" s="134"/>
      <c r="HB12" s="282"/>
      <c r="HC12" s="136"/>
      <c r="HD12" s="137"/>
      <c r="HE12" s="122"/>
      <c r="HF12" s="72"/>
      <c r="HG12" s="134"/>
      <c r="HH12" s="282"/>
      <c r="HI12" s="136"/>
      <c r="HJ12" s="137"/>
      <c r="HK12" s="122"/>
      <c r="HL12" s="72"/>
      <c r="HM12" s="134"/>
      <c r="HN12" s="282"/>
      <c r="HO12" s="136"/>
      <c r="HP12" s="137"/>
      <c r="HQ12" s="122"/>
      <c r="HR12" s="72"/>
      <c r="HS12" s="134"/>
      <c r="HT12" s="282"/>
      <c r="HU12" s="136"/>
      <c r="HV12" s="137"/>
      <c r="HW12" s="122"/>
      <c r="HX12" s="72"/>
      <c r="HY12" s="134"/>
      <c r="HZ12" s="282"/>
      <c r="IA12" s="136"/>
      <c r="IB12" s="137"/>
      <c r="IC12" s="122"/>
      <c r="ID12" s="72"/>
      <c r="IE12" s="134"/>
      <c r="IF12" s="282"/>
      <c r="IG12" s="136"/>
      <c r="IH12" s="137"/>
      <c r="II12" s="122"/>
      <c r="IJ12" s="72"/>
      <c r="IK12" s="134"/>
      <c r="IL12" s="282"/>
      <c r="IM12" s="136"/>
      <c r="IN12" s="137"/>
      <c r="IO12" s="122"/>
      <c r="IP12" s="72"/>
      <c r="IQ12" s="134"/>
      <c r="IR12" s="282"/>
      <c r="IS12" s="136"/>
      <c r="IT12" s="137"/>
      <c r="IU12" s="122"/>
      <c r="IV12" s="72"/>
      <c r="IW12" s="134"/>
      <c r="IX12" s="282"/>
      <c r="IY12" s="136"/>
      <c r="IZ12" s="137"/>
      <c r="JA12" s="122"/>
      <c r="JB12" s="72"/>
      <c r="JC12" s="134"/>
      <c r="JD12" s="282"/>
      <c r="JE12" s="136"/>
      <c r="JF12" s="138"/>
      <c r="JG12" s="122"/>
      <c r="JH12" s="72"/>
      <c r="JJ12" s="909"/>
      <c r="JK12" s="126"/>
      <c r="JL12" s="127"/>
      <c r="JM12" s="122"/>
      <c r="JP12" s="909"/>
      <c r="JQ12" s="126"/>
      <c r="JR12" s="127"/>
      <c r="JS12" s="122"/>
      <c r="JV12" s="909"/>
      <c r="JW12" s="126"/>
      <c r="JX12" s="127"/>
      <c r="JY12" s="122"/>
      <c r="KB12" s="909"/>
      <c r="KC12" s="126"/>
      <c r="KD12" s="127"/>
      <c r="KE12" s="122"/>
      <c r="KH12" s="909"/>
      <c r="KI12" s="126"/>
      <c r="KJ12" s="127"/>
      <c r="KK12" s="122"/>
      <c r="KN12" s="909"/>
      <c r="KO12" s="126"/>
      <c r="KP12" s="127"/>
      <c r="KQ12" s="122"/>
      <c r="KT12" s="909"/>
      <c r="KU12" s="126"/>
      <c r="KV12" s="127"/>
      <c r="KW12" s="122"/>
      <c r="KZ12" s="909"/>
      <c r="LA12" s="126"/>
      <c r="LB12" s="127"/>
      <c r="LC12" s="122"/>
    </row>
    <row r="13" spans="1:316" s="151" customFormat="1" ht="12.75" customHeight="1" x14ac:dyDescent="0.2">
      <c r="A13" s="62"/>
      <c r="B13" s="62"/>
      <c r="C13" s="62"/>
      <c r="D13" s="62"/>
      <c r="E13" s="62">
        <v>5</v>
      </c>
      <c r="F13" s="62" t="s">
        <v>77</v>
      </c>
      <c r="G13" s="139"/>
      <c r="H13" s="140"/>
      <c r="I13" s="140"/>
      <c r="J13" s="141" t="s">
        <v>154</v>
      </c>
      <c r="K13" s="142"/>
      <c r="L13" s="1114"/>
      <c r="M13" s="1115"/>
      <c r="N13" s="143"/>
      <c r="O13" s="140"/>
      <c r="P13" s="144"/>
      <c r="Q13" s="145"/>
      <c r="R13" s="903"/>
      <c r="S13" s="147"/>
      <c r="T13" s="148" t="str">
        <f>IF(T$2=4,"Manual expense (optional, or enter 0 if not in use)","")</f>
        <v/>
      </c>
      <c r="U13" s="562"/>
      <c r="V13" s="149"/>
      <c r="W13" s="148"/>
      <c r="X13" s="192"/>
      <c r="Y13" s="150"/>
      <c r="Z13" s="148" t="str">
        <f t="shared" ref="Z13" si="780">IF(Z$2=4,"Manual expense (optional, or enter 0 if not in use)","")</f>
        <v/>
      </c>
      <c r="AA13" s="562"/>
      <c r="AB13" s="149"/>
      <c r="AC13" s="148"/>
      <c r="AD13" s="192"/>
      <c r="AE13" s="150"/>
      <c r="AF13" s="148" t="str">
        <f t="shared" ref="AF13" si="781">IF(AF$2=4,"Manual expense (optional, or enter 0 if not in use)","")</f>
        <v/>
      </c>
      <c r="AG13" s="562"/>
      <c r="AH13" s="149"/>
      <c r="AI13" s="148"/>
      <c r="AJ13" s="192"/>
      <c r="AK13" s="150"/>
      <c r="AL13" s="148" t="str">
        <f t="shared" ref="AL13" si="782">IF(AL$2=4,"Manual expense (optional, or enter 0 if not in use)","")</f>
        <v/>
      </c>
      <c r="AM13" s="562"/>
      <c r="AN13" s="149"/>
      <c r="AO13" s="148"/>
      <c r="AP13" s="192"/>
      <c r="AQ13" s="150"/>
      <c r="AR13" s="148" t="str">
        <f t="shared" ref="AR13" si="783">IF(AR$2=4,"Manual expense (optional, or enter 0 if not in use)","")</f>
        <v/>
      </c>
      <c r="AS13" s="562"/>
      <c r="AT13" s="149"/>
      <c r="AU13" s="148"/>
      <c r="AV13" s="192"/>
      <c r="AW13" s="150"/>
      <c r="AX13" s="148" t="str">
        <f t="shared" ref="AX13" si="784">IF(AX$2=4,"Manual expense (optional, or enter 0 if not in use)","")</f>
        <v/>
      </c>
      <c r="AY13" s="562"/>
      <c r="AZ13" s="149"/>
      <c r="BA13" s="148"/>
      <c r="BB13" s="192"/>
      <c r="BC13" s="150"/>
      <c r="BD13" s="148" t="str">
        <f t="shared" ref="BD13" si="785">IF(BD$2=4,"Manual expense (optional, or enter 0 if not in use)","")</f>
        <v/>
      </c>
      <c r="BE13" s="562"/>
      <c r="BF13" s="149"/>
      <c r="BG13" s="148"/>
      <c r="BH13" s="192"/>
      <c r="BI13" s="150"/>
      <c r="BJ13" s="148" t="str">
        <f t="shared" ref="BJ13" si="786">IF(BJ$2=4,"Manual expense (optional, or enter 0 if not in use)","")</f>
        <v/>
      </c>
      <c r="BK13" s="562"/>
      <c r="BL13" s="149"/>
      <c r="BM13" s="148"/>
      <c r="BN13" s="192"/>
      <c r="BO13" s="150"/>
      <c r="BP13" s="148" t="str">
        <f t="shared" ref="BP13" si="787">IF(BP$2=4,"Manual expense (optional, or enter 0 if not in use)","")</f>
        <v/>
      </c>
      <c r="BQ13" s="562"/>
      <c r="BR13" s="149"/>
      <c r="BS13" s="148"/>
      <c r="BT13" s="192"/>
      <c r="BU13" s="150"/>
      <c r="BV13" s="148" t="str">
        <f t="shared" ref="BV13" si="788">IF(BV$2=4,"Manual expense (optional, or enter 0 if not in use)","")</f>
        <v/>
      </c>
      <c r="BW13" s="562"/>
      <c r="BX13" s="149"/>
      <c r="BY13" s="148"/>
      <c r="BZ13" s="192"/>
      <c r="CA13" s="150"/>
      <c r="CB13" s="148" t="str">
        <f t="shared" ref="CB13" si="789">IF(CB$2=4,"Manual expense (optional, or enter 0 if not in use)","")</f>
        <v/>
      </c>
      <c r="CC13" s="562"/>
      <c r="CD13" s="149"/>
      <c r="CE13" s="148"/>
      <c r="CF13" s="192"/>
      <c r="CG13" s="150"/>
      <c r="CH13" s="148" t="str">
        <f t="shared" ref="CH13" si="790">IF(CH$2=4,"Manual expense (optional, or enter 0 if not in use)","")</f>
        <v/>
      </c>
      <c r="CI13" s="562"/>
      <c r="CJ13" s="149"/>
      <c r="CK13" s="148"/>
      <c r="CL13" s="192"/>
      <c r="CM13" s="150"/>
      <c r="CN13" s="148" t="str">
        <f t="shared" ref="CN13" si="791">IF(CN$2=4,"Manual expense (optional, or enter 0 if not in use)","")</f>
        <v/>
      </c>
      <c r="CO13" s="562"/>
      <c r="CP13" s="149"/>
      <c r="CQ13" s="148"/>
      <c r="CR13" s="192"/>
      <c r="CS13" s="150"/>
      <c r="CT13" s="148" t="str">
        <f t="shared" ref="CT13" si="792">IF(CT$2=4,"Manual expense (optional, or enter 0 if not in use)","")</f>
        <v/>
      </c>
      <c r="CU13" s="562"/>
      <c r="CV13" s="149"/>
      <c r="CW13" s="148"/>
      <c r="CX13" s="192"/>
      <c r="CY13" s="150"/>
      <c r="CZ13" s="148" t="str">
        <f t="shared" ref="CZ13" si="793">IF(CZ$2=4,"Manual expense (optional, or enter 0 if not in use)","")</f>
        <v/>
      </c>
      <c r="DA13" s="562"/>
      <c r="DB13" s="149"/>
      <c r="DC13" s="148"/>
      <c r="DD13" s="192"/>
      <c r="DE13" s="150"/>
      <c r="DF13" s="148" t="str">
        <f t="shared" ref="DF13" si="794">IF(DF$2=4,"Manual expense (optional, or enter 0 if not in use)","")</f>
        <v/>
      </c>
      <c r="DG13" s="562"/>
      <c r="DH13" s="149"/>
      <c r="DI13" s="148"/>
      <c r="DJ13" s="192"/>
      <c r="DK13" s="150"/>
      <c r="DL13" s="148" t="str">
        <f t="shared" ref="DL13" si="795">IF(DL$2=4,"Manual expense (optional, or enter 0 if not in use)","")</f>
        <v/>
      </c>
      <c r="DM13" s="562"/>
      <c r="DN13" s="149"/>
      <c r="DO13" s="148"/>
      <c r="DP13" s="192"/>
      <c r="DQ13" s="150"/>
      <c r="DR13" s="148" t="str">
        <f t="shared" ref="DR13" si="796">IF(DR$2=4,"Manual expense (optional, or enter 0 if not in use)","")</f>
        <v/>
      </c>
      <c r="DS13" s="562"/>
      <c r="DT13" s="149"/>
      <c r="DU13" s="148"/>
      <c r="DV13" s="192"/>
      <c r="DW13" s="150"/>
      <c r="DX13" s="148" t="str">
        <f t="shared" ref="DX13" si="797">IF(DX$2=4,"Manual expense (optional, or enter 0 if not in use)","")</f>
        <v/>
      </c>
      <c r="DY13" s="562"/>
      <c r="DZ13" s="149"/>
      <c r="EA13" s="148"/>
      <c r="EB13" s="192"/>
      <c r="EC13" s="150"/>
      <c r="ED13" s="148" t="str">
        <f t="shared" ref="ED13" si="798">IF(ED$2=4,"Manual expense (optional, or enter 0 if not in use)","")</f>
        <v/>
      </c>
      <c r="EE13" s="562"/>
      <c r="EF13" s="149"/>
      <c r="EG13" s="148"/>
      <c r="EH13" s="192"/>
      <c r="EI13" s="150"/>
      <c r="EJ13" s="148" t="str">
        <f t="shared" ref="EJ13" si="799">IF(EJ$2=4,"Manual expense (optional, or enter 0 if not in use)","")</f>
        <v/>
      </c>
      <c r="EK13" s="562"/>
      <c r="EL13" s="149"/>
      <c r="EM13" s="148"/>
      <c r="EN13" s="192"/>
      <c r="EO13" s="150"/>
      <c r="EP13" s="148" t="str">
        <f t="shared" ref="EP13" si="800">IF(EP$2=4,"Manual expense (optional, or enter 0 if not in use)","")</f>
        <v/>
      </c>
      <c r="EQ13" s="562"/>
      <c r="ER13" s="149"/>
      <c r="ES13" s="148"/>
      <c r="ET13" s="192"/>
      <c r="EU13" s="150"/>
      <c r="EV13" s="148" t="str">
        <f t="shared" ref="EV13" si="801">IF(EV$2=4,"Manual expense (optional, or enter 0 if not in use)","")</f>
        <v/>
      </c>
      <c r="EW13" s="562"/>
      <c r="EX13" s="149"/>
      <c r="EY13" s="148"/>
      <c r="EZ13" s="192"/>
      <c r="FA13" s="150"/>
      <c r="FB13" s="148" t="str">
        <f t="shared" ref="FB13" si="802">IF(FB$2=4,"Manual expense (optional, or enter 0 if not in use)","")</f>
        <v/>
      </c>
      <c r="FC13" s="562"/>
      <c r="FD13" s="149"/>
      <c r="FE13" s="148"/>
      <c r="FF13" s="192"/>
      <c r="FG13" s="150"/>
      <c r="FH13" s="148" t="str">
        <f t="shared" ref="FH13" si="803">IF(FH$2=4,"Manual expense (optional, or enter 0 if not in use)","")</f>
        <v/>
      </c>
      <c r="FI13" s="562"/>
      <c r="FJ13" s="149"/>
      <c r="FK13" s="148"/>
      <c r="FL13" s="192"/>
      <c r="FM13" s="150"/>
      <c r="FN13" s="148" t="str">
        <f t="shared" ref="FN13" si="804">IF(FN$2=4,"Manual expense (optional, or enter 0 if not in use)","")</f>
        <v/>
      </c>
      <c r="FO13" s="562"/>
      <c r="FP13" s="149"/>
      <c r="FQ13" s="148"/>
      <c r="FR13" s="192"/>
      <c r="FS13" s="150"/>
      <c r="FT13" s="148" t="str">
        <f t="shared" ref="FT13" si="805">IF(FT$2=4,"Manual expense (optional, or enter 0 if not in use)","")</f>
        <v/>
      </c>
      <c r="FU13" s="562"/>
      <c r="FV13" s="149"/>
      <c r="FW13" s="148"/>
      <c r="FX13" s="192"/>
      <c r="FY13" s="150"/>
      <c r="FZ13" s="148" t="str">
        <f t="shared" ref="FZ13" si="806">IF(FZ$2=4,"Manual expense (optional, or enter 0 if not in use)","")</f>
        <v/>
      </c>
      <c r="GA13" s="562"/>
      <c r="GB13" s="149"/>
      <c r="GC13" s="148"/>
      <c r="GD13" s="192"/>
      <c r="GE13" s="150"/>
      <c r="GF13" s="148" t="str">
        <f t="shared" ref="GF13" si="807">IF(GF$2=4,"Manual expense (optional, or enter 0 if not in use)","")</f>
        <v/>
      </c>
      <c r="GG13" s="562"/>
      <c r="GH13" s="149"/>
      <c r="GI13" s="148"/>
      <c r="GJ13" s="192"/>
      <c r="GK13" s="150"/>
      <c r="GL13" s="148" t="str">
        <f t="shared" ref="GL13" si="808">IF(GL$2=4,"Manual expense (optional, or enter 0 if not in use)","")</f>
        <v/>
      </c>
      <c r="GM13" s="562"/>
      <c r="GN13" s="149"/>
      <c r="GO13" s="148"/>
      <c r="GP13" s="192"/>
      <c r="GQ13" s="150"/>
      <c r="GR13" s="148" t="str">
        <f t="shared" ref="GR13" si="809">IF(GR$2=4,"Manual expense (optional, or enter 0 if not in use)","")</f>
        <v/>
      </c>
      <c r="GS13" s="562"/>
      <c r="GT13" s="149"/>
      <c r="GU13" s="148"/>
      <c r="GV13" s="192"/>
      <c r="GW13" s="150"/>
      <c r="GX13" s="148" t="str">
        <f t="shared" ref="GX13" si="810">IF(GX$2=4,"Manual expense (optional, or enter 0 if not in use)","")</f>
        <v/>
      </c>
      <c r="GY13" s="562"/>
      <c r="GZ13" s="149"/>
      <c r="HA13" s="148"/>
      <c r="HB13" s="192"/>
      <c r="HC13" s="150"/>
      <c r="HD13" s="148" t="str">
        <f t="shared" ref="HD13" si="811">IF(HD$2=4,"Manual expense (optional, or enter 0 if not in use)","")</f>
        <v/>
      </c>
      <c r="HE13" s="562"/>
      <c r="HF13" s="149"/>
      <c r="HG13" s="148"/>
      <c r="HH13" s="192"/>
      <c r="HI13" s="150"/>
      <c r="HJ13" s="148" t="str">
        <f t="shared" ref="HJ13" si="812">IF(HJ$2=4,"Manual expense (optional, or enter 0 if not in use)","")</f>
        <v/>
      </c>
      <c r="HK13" s="562"/>
      <c r="HL13" s="149"/>
      <c r="HM13" s="148"/>
      <c r="HN13" s="192"/>
      <c r="HO13" s="150"/>
      <c r="HP13" s="148" t="str">
        <f t="shared" ref="HP13" si="813">IF(HP$2=4,"Manual expense (optional, or enter 0 if not in use)","")</f>
        <v/>
      </c>
      <c r="HQ13" s="562"/>
      <c r="HR13" s="149"/>
      <c r="HS13" s="148"/>
      <c r="HT13" s="192"/>
      <c r="HU13" s="150"/>
      <c r="HV13" s="148" t="str">
        <f t="shared" ref="HV13" si="814">IF(HV$2=4,"Manual expense (optional, or enter 0 if not in use)","")</f>
        <v/>
      </c>
      <c r="HW13" s="562"/>
      <c r="HX13" s="149"/>
      <c r="HY13" s="148"/>
      <c r="HZ13" s="192"/>
      <c r="IA13" s="150"/>
      <c r="IB13" s="148" t="str">
        <f t="shared" ref="IB13" si="815">IF(IB$2=4,"Manual expense (optional, or enter 0 if not in use)","")</f>
        <v/>
      </c>
      <c r="IC13" s="562"/>
      <c r="ID13" s="149"/>
      <c r="IE13" s="148"/>
      <c r="IF13" s="192"/>
      <c r="IG13" s="150"/>
      <c r="IH13" s="148" t="str">
        <f t="shared" ref="IH13" si="816">IF(IH$2=4,"Manual expense (optional, or enter 0 if not in use)","")</f>
        <v/>
      </c>
      <c r="II13" s="562"/>
      <c r="IJ13" s="149"/>
      <c r="IK13" s="148"/>
      <c r="IL13" s="192"/>
      <c r="IM13" s="150"/>
      <c r="IN13" s="148" t="str">
        <f t="shared" ref="IN13" si="817">IF(IN$2=4,"Manual expense (optional, or enter 0 if not in use)","")</f>
        <v/>
      </c>
      <c r="IO13" s="562"/>
      <c r="IP13" s="149"/>
      <c r="IQ13" s="148"/>
      <c r="IR13" s="192"/>
      <c r="IS13" s="150"/>
      <c r="IT13" s="148" t="str">
        <f t="shared" ref="IT13" si="818">IF(IT$2=4,"Manual expense (optional, or enter 0 if not in use)","")</f>
        <v/>
      </c>
      <c r="IU13" s="562"/>
      <c r="IV13" s="149"/>
      <c r="IW13" s="148"/>
      <c r="IX13" s="192"/>
      <c r="IY13" s="150"/>
      <c r="IZ13" s="148" t="str">
        <f t="shared" ref="IZ13" si="819">IF(IZ$2=4,"Manual expense (optional, or enter 0 if not in use)","")</f>
        <v/>
      </c>
      <c r="JA13" s="562"/>
      <c r="JB13" s="149"/>
      <c r="JC13" s="148"/>
      <c r="JD13" s="192"/>
      <c r="JE13" s="150"/>
      <c r="JF13" s="148" t="str">
        <f t="shared" ref="JF13" si="820">IF(JF$2=4,"Manual expense (optional, or enter 0 if not in use)","")</f>
        <v/>
      </c>
      <c r="JG13" s="562"/>
      <c r="JH13" s="149"/>
      <c r="JI13" s="148"/>
      <c r="JJ13" s="192"/>
      <c r="JK13" s="150"/>
      <c r="JL13" s="148" t="str">
        <f t="shared" ref="JL13" si="821">IF(JL$2=4,"Manual expense (optional, or enter 0 if not in use)","")</f>
        <v/>
      </c>
      <c r="JM13" s="562"/>
      <c r="JN13" s="148"/>
      <c r="JO13" s="148"/>
      <c r="JP13" s="192"/>
      <c r="JQ13" s="150"/>
      <c r="JR13" s="148" t="str">
        <f t="shared" ref="JR13" si="822">IF(JR$2=4,"Manual expense (optional, or enter 0 if not in use)","")</f>
        <v/>
      </c>
      <c r="JS13" s="562"/>
      <c r="JT13" s="148"/>
      <c r="JU13" s="148"/>
      <c r="JV13" s="192"/>
      <c r="JW13" s="150"/>
      <c r="JX13" s="148" t="str">
        <f t="shared" ref="JX13" si="823">IF(JX$2=4,"Manual expense (optional, or enter 0 if not in use)","")</f>
        <v/>
      </c>
      <c r="JY13" s="562"/>
      <c r="JZ13" s="148"/>
      <c r="KA13" s="148"/>
      <c r="KB13" s="192"/>
      <c r="KC13" s="150"/>
      <c r="KD13" s="148" t="str">
        <f t="shared" ref="KD13" si="824">IF(KD$2=4,"Manual expense (optional, or enter 0 if not in use)","")</f>
        <v/>
      </c>
      <c r="KE13" s="562"/>
      <c r="KF13" s="148"/>
      <c r="KG13" s="148"/>
      <c r="KH13" s="192"/>
      <c r="KI13" s="150"/>
      <c r="KJ13" s="148" t="str">
        <f t="shared" ref="KJ13" si="825">IF(KJ$2=4,"Manual expense (optional, or enter 0 if not in use)","")</f>
        <v/>
      </c>
      <c r="KK13" s="562"/>
      <c r="KL13" s="148"/>
      <c r="KM13" s="148"/>
      <c r="KN13" s="192"/>
      <c r="KO13" s="150"/>
      <c r="KP13" s="148" t="str">
        <f t="shared" ref="KP13" si="826">IF(KP$2=4,"Manual expense (optional, or enter 0 if not in use)","")</f>
        <v/>
      </c>
      <c r="KQ13" s="562"/>
      <c r="KR13" s="148"/>
      <c r="KS13" s="148"/>
      <c r="KT13" s="192"/>
      <c r="KU13" s="150"/>
      <c r="KV13" s="148" t="str">
        <f t="shared" ref="KV13" si="827">IF(KV$2=4,"Manual expense (optional, or enter 0 if not in use)","")</f>
        <v/>
      </c>
      <c r="KW13" s="562"/>
      <c r="KX13" s="148"/>
      <c r="KY13" s="148"/>
      <c r="KZ13" s="192"/>
      <c r="LA13" s="150"/>
      <c r="LB13" s="148" t="str">
        <f t="shared" ref="LB13" si="828">IF(LB$2=4,"Manual expense (optional, or enter 0 if not in use)","")</f>
        <v/>
      </c>
      <c r="LC13" s="562"/>
      <c r="LD13" s="148"/>
    </row>
    <row r="14" spans="1:316" s="151" customFormat="1" ht="12.75" customHeight="1" x14ac:dyDescent="0.2">
      <c r="A14" s="62"/>
      <c r="B14" s="62"/>
      <c r="C14" s="62"/>
      <c r="D14" s="62"/>
      <c r="E14" s="62"/>
      <c r="F14" s="62" t="s">
        <v>77</v>
      </c>
      <c r="G14" s="114"/>
      <c r="H14" s="71"/>
      <c r="I14" s="71"/>
      <c r="J14" s="71"/>
      <c r="K14" s="152" t="s">
        <v>157</v>
      </c>
      <c r="L14" s="1116" t="str">
        <f>IF(OR(M16=0,M16&lt;'Part A - Inputs'!$R$9),"Incomplete",IF(SUM(Q14:LD14)&lt;&gt;L13,"Error!  See comment","Done"))</f>
        <v>Incomplete</v>
      </c>
      <c r="M14" s="1116"/>
      <c r="N14" s="117"/>
      <c r="O14" s="71"/>
      <c r="P14" s="153"/>
      <c r="R14" s="283"/>
      <c r="S14" s="148"/>
      <c r="T14" s="148" t="str">
        <f>IF(T$2=4,"Item Expenses (calculated or manual)","")</f>
        <v/>
      </c>
      <c r="U14" s="120" t="str">
        <f>IF(T$2=4,IF(ISNUMBER(U13),U13,T15),"")</f>
        <v/>
      </c>
      <c r="V14" s="153"/>
      <c r="X14" s="908"/>
      <c r="Y14" s="150"/>
      <c r="Z14" s="148" t="str">
        <f t="shared" ref="Z14" si="829">IF(Z$2=4,"Item Expenses (calculated or manual)","")</f>
        <v/>
      </c>
      <c r="AA14" s="120" t="str">
        <f t="shared" ref="AA14" si="830">IF(Z$2=4,IF(ISNUMBER(AA13),AA13,Z15),"")</f>
        <v/>
      </c>
      <c r="AB14" s="149"/>
      <c r="AC14" s="148"/>
      <c r="AD14" s="192"/>
      <c r="AE14" s="150"/>
      <c r="AF14" s="148" t="str">
        <f t="shared" ref="AF14" si="831">IF(AF$2=4,"Item Expenses (calculated or manual)","")</f>
        <v/>
      </c>
      <c r="AG14" s="120" t="str">
        <f t="shared" ref="AG14" si="832">IF(AF$2=4,IF(ISNUMBER(AG13),AG13,AF15),"")</f>
        <v/>
      </c>
      <c r="AH14" s="149"/>
      <c r="AI14" s="148"/>
      <c r="AJ14" s="192"/>
      <c r="AK14" s="150"/>
      <c r="AL14" s="148" t="str">
        <f t="shared" ref="AL14" si="833">IF(AL$2=4,"Item Expenses (calculated or manual)","")</f>
        <v/>
      </c>
      <c r="AM14" s="120" t="str">
        <f t="shared" ref="AM14" si="834">IF(AL$2=4,IF(ISNUMBER(AM13),AM13,AL15),"")</f>
        <v/>
      </c>
      <c r="AN14" s="149"/>
      <c r="AO14" s="148"/>
      <c r="AP14" s="192"/>
      <c r="AQ14" s="150"/>
      <c r="AR14" s="148" t="str">
        <f t="shared" ref="AR14" si="835">IF(AR$2=4,"Item Expenses (calculated or manual)","")</f>
        <v/>
      </c>
      <c r="AS14" s="120" t="str">
        <f t="shared" ref="AS14" si="836">IF(AR$2=4,IF(ISNUMBER(AS13),AS13,AR15),"")</f>
        <v/>
      </c>
      <c r="AT14" s="149"/>
      <c r="AU14" s="148"/>
      <c r="AV14" s="192"/>
      <c r="AW14" s="150"/>
      <c r="AX14" s="148" t="str">
        <f t="shared" ref="AX14" si="837">IF(AX$2=4,"Item Expenses (calculated or manual)","")</f>
        <v/>
      </c>
      <c r="AY14" s="120" t="str">
        <f t="shared" ref="AY14" si="838">IF(AX$2=4,IF(ISNUMBER(AY13),AY13,AX15),"")</f>
        <v/>
      </c>
      <c r="AZ14" s="149"/>
      <c r="BA14" s="148"/>
      <c r="BB14" s="192"/>
      <c r="BC14" s="150"/>
      <c r="BD14" s="148" t="str">
        <f t="shared" ref="BD14" si="839">IF(BD$2=4,"Item Expenses (calculated or manual)","")</f>
        <v/>
      </c>
      <c r="BE14" s="120" t="str">
        <f t="shared" ref="BE14" si="840">IF(BD$2=4,IF(ISNUMBER(BE13),BE13,BD15),"")</f>
        <v/>
      </c>
      <c r="BF14" s="149"/>
      <c r="BG14" s="148"/>
      <c r="BH14" s="192"/>
      <c r="BI14" s="150"/>
      <c r="BJ14" s="148" t="str">
        <f t="shared" ref="BJ14" si="841">IF(BJ$2=4,"Item Expenses (calculated or manual)","")</f>
        <v/>
      </c>
      <c r="BK14" s="120" t="str">
        <f t="shared" ref="BK14" si="842">IF(BJ$2=4,IF(ISNUMBER(BK13),BK13,BJ15),"")</f>
        <v/>
      </c>
      <c r="BL14" s="149"/>
      <c r="BM14" s="148"/>
      <c r="BN14" s="192"/>
      <c r="BO14" s="150"/>
      <c r="BP14" s="148" t="str">
        <f t="shared" ref="BP14" si="843">IF(BP$2=4,"Item Expenses (calculated or manual)","")</f>
        <v/>
      </c>
      <c r="BQ14" s="120" t="str">
        <f t="shared" ref="BQ14" si="844">IF(BP$2=4,IF(ISNUMBER(BQ13),BQ13,BP15),"")</f>
        <v/>
      </c>
      <c r="BR14" s="149"/>
      <c r="BS14" s="148"/>
      <c r="BT14" s="192"/>
      <c r="BU14" s="150"/>
      <c r="BV14" s="148" t="str">
        <f t="shared" ref="BV14" si="845">IF(BV$2=4,"Item Expenses (calculated or manual)","")</f>
        <v/>
      </c>
      <c r="BW14" s="120" t="str">
        <f t="shared" ref="BW14" si="846">IF(BV$2=4,IF(ISNUMBER(BW13),BW13,BV15),"")</f>
        <v/>
      </c>
      <c r="BX14" s="149"/>
      <c r="BY14" s="148"/>
      <c r="BZ14" s="192"/>
      <c r="CA14" s="150"/>
      <c r="CB14" s="148" t="str">
        <f t="shared" ref="CB14" si="847">IF(CB$2=4,"Item Expenses (calculated or manual)","")</f>
        <v/>
      </c>
      <c r="CC14" s="120" t="str">
        <f t="shared" ref="CC14" si="848">IF(CB$2=4,IF(ISNUMBER(CC13),CC13,CB15),"")</f>
        <v/>
      </c>
      <c r="CD14" s="149"/>
      <c r="CE14" s="148"/>
      <c r="CF14" s="192"/>
      <c r="CG14" s="150"/>
      <c r="CH14" s="148" t="str">
        <f t="shared" ref="CH14" si="849">IF(CH$2=4,"Item Expenses (calculated or manual)","")</f>
        <v/>
      </c>
      <c r="CI14" s="120" t="str">
        <f t="shared" ref="CI14" si="850">IF(CH$2=4,IF(ISNUMBER(CI13),CI13,CH15),"")</f>
        <v/>
      </c>
      <c r="CJ14" s="149"/>
      <c r="CK14" s="148"/>
      <c r="CL14" s="192"/>
      <c r="CM14" s="150"/>
      <c r="CN14" s="148" t="str">
        <f t="shared" ref="CN14" si="851">IF(CN$2=4,"Item Expenses (calculated or manual)","")</f>
        <v/>
      </c>
      <c r="CO14" s="120" t="str">
        <f t="shared" ref="CO14" si="852">IF(CN$2=4,IF(ISNUMBER(CO13),CO13,CN15),"")</f>
        <v/>
      </c>
      <c r="CP14" s="149"/>
      <c r="CQ14" s="148"/>
      <c r="CR14" s="192"/>
      <c r="CS14" s="150"/>
      <c r="CT14" s="148" t="str">
        <f t="shared" ref="CT14" si="853">IF(CT$2=4,"Item Expenses (calculated or manual)","")</f>
        <v/>
      </c>
      <c r="CU14" s="120" t="str">
        <f t="shared" ref="CU14" si="854">IF(CT$2=4,IF(ISNUMBER(CU13),CU13,CT15),"")</f>
        <v/>
      </c>
      <c r="CV14" s="149"/>
      <c r="CW14" s="148"/>
      <c r="CX14" s="192"/>
      <c r="CY14" s="150"/>
      <c r="CZ14" s="148" t="str">
        <f t="shared" ref="CZ14" si="855">IF(CZ$2=4,"Item Expenses (calculated or manual)","")</f>
        <v/>
      </c>
      <c r="DA14" s="120" t="str">
        <f t="shared" ref="DA14" si="856">IF(CZ$2=4,IF(ISNUMBER(DA13),DA13,CZ15),"")</f>
        <v/>
      </c>
      <c r="DB14" s="149"/>
      <c r="DC14" s="148"/>
      <c r="DD14" s="192"/>
      <c r="DE14" s="150"/>
      <c r="DF14" s="148" t="str">
        <f t="shared" ref="DF14" si="857">IF(DF$2=4,"Item Expenses (calculated or manual)","")</f>
        <v/>
      </c>
      <c r="DG14" s="120" t="str">
        <f t="shared" ref="DG14" si="858">IF(DF$2=4,IF(ISNUMBER(DG13),DG13,DF15),"")</f>
        <v/>
      </c>
      <c r="DH14" s="149"/>
      <c r="DI14" s="148"/>
      <c r="DJ14" s="192"/>
      <c r="DK14" s="150"/>
      <c r="DL14" s="148" t="str">
        <f t="shared" ref="DL14" si="859">IF(DL$2=4,"Item Expenses (calculated or manual)","")</f>
        <v/>
      </c>
      <c r="DM14" s="120" t="str">
        <f t="shared" ref="DM14" si="860">IF(DL$2=4,IF(ISNUMBER(DM13),DM13,DL15),"")</f>
        <v/>
      </c>
      <c r="DN14" s="149"/>
      <c r="DO14" s="148"/>
      <c r="DP14" s="192"/>
      <c r="DQ14" s="150"/>
      <c r="DR14" s="148" t="str">
        <f t="shared" ref="DR14" si="861">IF(DR$2=4,"Item Expenses (calculated or manual)","")</f>
        <v/>
      </c>
      <c r="DS14" s="120" t="str">
        <f t="shared" ref="DS14" si="862">IF(DR$2=4,IF(ISNUMBER(DS13),DS13,DR15),"")</f>
        <v/>
      </c>
      <c r="DT14" s="149"/>
      <c r="DU14" s="148"/>
      <c r="DV14" s="192"/>
      <c r="DW14" s="150"/>
      <c r="DX14" s="148" t="str">
        <f t="shared" ref="DX14" si="863">IF(DX$2=4,"Item Expenses (calculated or manual)","")</f>
        <v/>
      </c>
      <c r="DY14" s="120" t="str">
        <f t="shared" ref="DY14" si="864">IF(DX$2=4,IF(ISNUMBER(DY13),DY13,DX15),"")</f>
        <v/>
      </c>
      <c r="DZ14" s="149"/>
      <c r="EA14" s="148"/>
      <c r="EB14" s="192"/>
      <c r="EC14" s="150"/>
      <c r="ED14" s="148" t="str">
        <f t="shared" ref="ED14" si="865">IF(ED$2=4,"Item Expenses (calculated or manual)","")</f>
        <v/>
      </c>
      <c r="EE14" s="120" t="str">
        <f t="shared" ref="EE14" si="866">IF(ED$2=4,IF(ISNUMBER(EE13),EE13,ED15),"")</f>
        <v/>
      </c>
      <c r="EF14" s="149"/>
      <c r="EG14" s="148"/>
      <c r="EH14" s="192"/>
      <c r="EI14" s="150"/>
      <c r="EJ14" s="148" t="str">
        <f t="shared" ref="EJ14" si="867">IF(EJ$2=4,"Item Expenses (calculated or manual)","")</f>
        <v/>
      </c>
      <c r="EK14" s="120" t="str">
        <f t="shared" ref="EK14" si="868">IF(EJ$2=4,IF(ISNUMBER(EK13),EK13,EJ15),"")</f>
        <v/>
      </c>
      <c r="EL14" s="149"/>
      <c r="EM14" s="148"/>
      <c r="EN14" s="192"/>
      <c r="EO14" s="150"/>
      <c r="EP14" s="148" t="str">
        <f t="shared" ref="EP14" si="869">IF(EP$2=4,"Item Expenses (calculated or manual)","")</f>
        <v/>
      </c>
      <c r="EQ14" s="120" t="str">
        <f t="shared" ref="EQ14" si="870">IF(EP$2=4,IF(ISNUMBER(EQ13),EQ13,EP15),"")</f>
        <v/>
      </c>
      <c r="ER14" s="149"/>
      <c r="ES14" s="148"/>
      <c r="ET14" s="192"/>
      <c r="EU14" s="150"/>
      <c r="EV14" s="148" t="str">
        <f t="shared" ref="EV14" si="871">IF(EV$2=4,"Item Expenses (calculated or manual)","")</f>
        <v/>
      </c>
      <c r="EW14" s="120" t="str">
        <f t="shared" ref="EW14" si="872">IF(EV$2=4,IF(ISNUMBER(EW13),EW13,EV15),"")</f>
        <v/>
      </c>
      <c r="EX14" s="149"/>
      <c r="EY14" s="148"/>
      <c r="EZ14" s="192"/>
      <c r="FA14" s="150"/>
      <c r="FB14" s="148" t="str">
        <f t="shared" ref="FB14" si="873">IF(FB$2=4,"Item Expenses (calculated or manual)","")</f>
        <v/>
      </c>
      <c r="FC14" s="120" t="str">
        <f t="shared" ref="FC14" si="874">IF(FB$2=4,IF(ISNUMBER(FC13),FC13,FB15),"")</f>
        <v/>
      </c>
      <c r="FD14" s="149"/>
      <c r="FE14" s="148"/>
      <c r="FF14" s="192"/>
      <c r="FG14" s="150"/>
      <c r="FH14" s="148" t="str">
        <f t="shared" ref="FH14" si="875">IF(FH$2=4,"Item Expenses (calculated or manual)","")</f>
        <v/>
      </c>
      <c r="FI14" s="120" t="str">
        <f t="shared" ref="FI14" si="876">IF(FH$2=4,IF(ISNUMBER(FI13),FI13,FH15),"")</f>
        <v/>
      </c>
      <c r="FJ14" s="149"/>
      <c r="FK14" s="148"/>
      <c r="FL14" s="192"/>
      <c r="FM14" s="150"/>
      <c r="FN14" s="148" t="str">
        <f t="shared" ref="FN14" si="877">IF(FN$2=4,"Item Expenses (calculated or manual)","")</f>
        <v/>
      </c>
      <c r="FO14" s="120" t="str">
        <f t="shared" ref="FO14" si="878">IF(FN$2=4,IF(ISNUMBER(FO13),FO13,FN15),"")</f>
        <v/>
      </c>
      <c r="FP14" s="149"/>
      <c r="FQ14" s="148"/>
      <c r="FR14" s="192"/>
      <c r="FS14" s="150"/>
      <c r="FT14" s="148" t="str">
        <f t="shared" ref="FT14" si="879">IF(FT$2=4,"Item Expenses (calculated or manual)","")</f>
        <v/>
      </c>
      <c r="FU14" s="120" t="str">
        <f t="shared" ref="FU14" si="880">IF(FT$2=4,IF(ISNUMBER(FU13),FU13,FT15),"")</f>
        <v/>
      </c>
      <c r="FV14" s="149"/>
      <c r="FW14" s="148"/>
      <c r="FX14" s="192"/>
      <c r="FY14" s="150"/>
      <c r="FZ14" s="148" t="str">
        <f t="shared" ref="FZ14" si="881">IF(FZ$2=4,"Item Expenses (calculated or manual)","")</f>
        <v/>
      </c>
      <c r="GA14" s="120" t="str">
        <f t="shared" ref="GA14" si="882">IF(FZ$2=4,IF(ISNUMBER(GA13),GA13,FZ15),"")</f>
        <v/>
      </c>
      <c r="GB14" s="149"/>
      <c r="GC14" s="148"/>
      <c r="GD14" s="192"/>
      <c r="GE14" s="150"/>
      <c r="GF14" s="148" t="str">
        <f t="shared" ref="GF14" si="883">IF(GF$2=4,"Item Expenses (calculated or manual)","")</f>
        <v/>
      </c>
      <c r="GG14" s="120" t="str">
        <f t="shared" ref="GG14" si="884">IF(GF$2=4,IF(ISNUMBER(GG13),GG13,GF15),"")</f>
        <v/>
      </c>
      <c r="GH14" s="149"/>
      <c r="GI14" s="148"/>
      <c r="GJ14" s="192"/>
      <c r="GK14" s="150"/>
      <c r="GL14" s="148" t="str">
        <f t="shared" ref="GL14" si="885">IF(GL$2=4,"Item Expenses (calculated or manual)","")</f>
        <v/>
      </c>
      <c r="GM14" s="120" t="str">
        <f t="shared" ref="GM14" si="886">IF(GL$2=4,IF(ISNUMBER(GM13),GM13,GL15),"")</f>
        <v/>
      </c>
      <c r="GN14" s="149"/>
      <c r="GO14" s="148"/>
      <c r="GP14" s="192"/>
      <c r="GQ14" s="150"/>
      <c r="GR14" s="148" t="str">
        <f t="shared" ref="GR14" si="887">IF(GR$2=4,"Item Expenses (calculated or manual)","")</f>
        <v/>
      </c>
      <c r="GS14" s="120" t="str">
        <f t="shared" ref="GS14" si="888">IF(GR$2=4,IF(ISNUMBER(GS13),GS13,GR15),"")</f>
        <v/>
      </c>
      <c r="GT14" s="149"/>
      <c r="GU14" s="148"/>
      <c r="GV14" s="192"/>
      <c r="GW14" s="150"/>
      <c r="GX14" s="148" t="str">
        <f t="shared" ref="GX14" si="889">IF(GX$2=4,"Item Expenses (calculated or manual)","")</f>
        <v/>
      </c>
      <c r="GY14" s="120" t="str">
        <f t="shared" ref="GY14" si="890">IF(GX$2=4,IF(ISNUMBER(GY13),GY13,GX15),"")</f>
        <v/>
      </c>
      <c r="GZ14" s="149"/>
      <c r="HA14" s="148"/>
      <c r="HB14" s="192"/>
      <c r="HC14" s="150"/>
      <c r="HD14" s="148" t="str">
        <f t="shared" ref="HD14" si="891">IF(HD$2=4,"Item Expenses (calculated or manual)","")</f>
        <v/>
      </c>
      <c r="HE14" s="120" t="str">
        <f t="shared" ref="HE14" si="892">IF(HD$2=4,IF(ISNUMBER(HE13),HE13,HD15),"")</f>
        <v/>
      </c>
      <c r="HF14" s="149"/>
      <c r="HG14" s="148"/>
      <c r="HH14" s="192"/>
      <c r="HI14" s="150"/>
      <c r="HJ14" s="148" t="str">
        <f t="shared" ref="HJ14" si="893">IF(HJ$2=4,"Item Expenses (calculated or manual)","")</f>
        <v/>
      </c>
      <c r="HK14" s="120" t="str">
        <f t="shared" ref="HK14" si="894">IF(HJ$2=4,IF(ISNUMBER(HK13),HK13,HJ15),"")</f>
        <v/>
      </c>
      <c r="HL14" s="149"/>
      <c r="HM14" s="148"/>
      <c r="HN14" s="192"/>
      <c r="HO14" s="150"/>
      <c r="HP14" s="148" t="str">
        <f t="shared" ref="HP14" si="895">IF(HP$2=4,"Item Expenses (calculated or manual)","")</f>
        <v/>
      </c>
      <c r="HQ14" s="120" t="str">
        <f t="shared" ref="HQ14" si="896">IF(HP$2=4,IF(ISNUMBER(HQ13),HQ13,HP15),"")</f>
        <v/>
      </c>
      <c r="HR14" s="149"/>
      <c r="HS14" s="148"/>
      <c r="HT14" s="192"/>
      <c r="HU14" s="150"/>
      <c r="HV14" s="148" t="str">
        <f t="shared" ref="HV14" si="897">IF(HV$2=4,"Item Expenses (calculated or manual)","")</f>
        <v/>
      </c>
      <c r="HW14" s="120" t="str">
        <f t="shared" ref="HW14" si="898">IF(HV$2=4,IF(ISNUMBER(HW13),HW13,HV15),"")</f>
        <v/>
      </c>
      <c r="HX14" s="149"/>
      <c r="HY14" s="148"/>
      <c r="HZ14" s="192"/>
      <c r="IA14" s="150"/>
      <c r="IB14" s="148" t="str">
        <f t="shared" ref="IB14" si="899">IF(IB$2=4,"Item Expenses (calculated or manual)","")</f>
        <v/>
      </c>
      <c r="IC14" s="120" t="str">
        <f t="shared" ref="IC14" si="900">IF(IB$2=4,IF(ISNUMBER(IC13),IC13,IB15),"")</f>
        <v/>
      </c>
      <c r="ID14" s="149"/>
      <c r="IE14" s="148"/>
      <c r="IF14" s="192"/>
      <c r="IG14" s="150"/>
      <c r="IH14" s="148" t="str">
        <f t="shared" ref="IH14" si="901">IF(IH$2=4,"Item Expenses (calculated or manual)","")</f>
        <v/>
      </c>
      <c r="II14" s="120" t="str">
        <f t="shared" ref="II14" si="902">IF(IH$2=4,IF(ISNUMBER(II13),II13,IH15),"")</f>
        <v/>
      </c>
      <c r="IJ14" s="149"/>
      <c r="IK14" s="148"/>
      <c r="IL14" s="192"/>
      <c r="IM14" s="150"/>
      <c r="IN14" s="148" t="str">
        <f t="shared" ref="IN14" si="903">IF(IN$2=4,"Item Expenses (calculated or manual)","")</f>
        <v/>
      </c>
      <c r="IO14" s="120" t="str">
        <f t="shared" ref="IO14" si="904">IF(IN$2=4,IF(ISNUMBER(IO13),IO13,IN15),"")</f>
        <v/>
      </c>
      <c r="IP14" s="149"/>
      <c r="IQ14" s="148"/>
      <c r="IR14" s="192"/>
      <c r="IS14" s="150"/>
      <c r="IT14" s="148" t="str">
        <f t="shared" ref="IT14" si="905">IF(IT$2=4,"Item Expenses (calculated or manual)","")</f>
        <v/>
      </c>
      <c r="IU14" s="120" t="str">
        <f t="shared" ref="IU14" si="906">IF(IT$2=4,IF(ISNUMBER(IU13),IU13,IT15),"")</f>
        <v/>
      </c>
      <c r="IV14" s="149"/>
      <c r="IW14" s="148"/>
      <c r="IX14" s="192"/>
      <c r="IY14" s="150"/>
      <c r="IZ14" s="148" t="str">
        <f t="shared" ref="IZ14" si="907">IF(IZ$2=4,"Item Expenses (calculated or manual)","")</f>
        <v/>
      </c>
      <c r="JA14" s="120" t="str">
        <f t="shared" ref="JA14" si="908">IF(IZ$2=4,IF(ISNUMBER(JA13),JA13,IZ15),"")</f>
        <v/>
      </c>
      <c r="JB14" s="149"/>
      <c r="JC14" s="148"/>
      <c r="JD14" s="192"/>
      <c r="JE14" s="150"/>
      <c r="JF14" s="148" t="str">
        <f t="shared" ref="JF14" si="909">IF(JF$2=4,"Item Expenses (calculated or manual)","")</f>
        <v/>
      </c>
      <c r="JG14" s="120" t="str">
        <f t="shared" ref="JG14" si="910">IF(JF$2=4,IF(ISNUMBER(JG13),JG13,JF15),"")</f>
        <v/>
      </c>
      <c r="JH14" s="149"/>
      <c r="JI14" s="148"/>
      <c r="JJ14" s="192"/>
      <c r="JK14" s="150"/>
      <c r="JL14" s="148" t="str">
        <f t="shared" ref="JL14" si="911">IF(JL$2=4,"Item Expenses (calculated or manual)","")</f>
        <v/>
      </c>
      <c r="JM14" s="120" t="str">
        <f t="shared" ref="JM14" si="912">IF(JL$2=4,IF(ISNUMBER(JM13),JM13,JL15),"")</f>
        <v/>
      </c>
      <c r="JN14" s="148"/>
      <c r="JO14" s="148"/>
      <c r="JP14" s="192"/>
      <c r="JQ14" s="150"/>
      <c r="JR14" s="148" t="str">
        <f t="shared" ref="JR14" si="913">IF(JR$2=4,"Item Expenses (calculated or manual)","")</f>
        <v/>
      </c>
      <c r="JS14" s="120" t="str">
        <f t="shared" ref="JS14" si="914">IF(JR$2=4,IF(ISNUMBER(JS13),JS13,JR15),"")</f>
        <v/>
      </c>
      <c r="JT14" s="148"/>
      <c r="JU14" s="148"/>
      <c r="JV14" s="192"/>
      <c r="JW14" s="150"/>
      <c r="JX14" s="148" t="str">
        <f t="shared" ref="JX14" si="915">IF(JX$2=4,"Item Expenses (calculated or manual)","")</f>
        <v/>
      </c>
      <c r="JY14" s="120" t="str">
        <f t="shared" ref="JY14" si="916">IF(JX$2=4,IF(ISNUMBER(JY13),JY13,JX15),"")</f>
        <v/>
      </c>
      <c r="JZ14" s="148"/>
      <c r="KA14" s="148"/>
      <c r="KB14" s="192"/>
      <c r="KC14" s="150"/>
      <c r="KD14" s="148" t="str">
        <f t="shared" ref="KD14" si="917">IF(KD$2=4,"Item Expenses (calculated or manual)","")</f>
        <v/>
      </c>
      <c r="KE14" s="120" t="str">
        <f t="shared" ref="KE14" si="918">IF(KD$2=4,IF(ISNUMBER(KE13),KE13,KD15),"")</f>
        <v/>
      </c>
      <c r="KF14" s="148"/>
      <c r="KG14" s="148"/>
      <c r="KH14" s="192"/>
      <c r="KI14" s="150"/>
      <c r="KJ14" s="148" t="str">
        <f t="shared" ref="KJ14" si="919">IF(KJ$2=4,"Item Expenses (calculated or manual)","")</f>
        <v/>
      </c>
      <c r="KK14" s="120" t="str">
        <f t="shared" ref="KK14" si="920">IF(KJ$2=4,IF(ISNUMBER(KK13),KK13,KJ15),"")</f>
        <v/>
      </c>
      <c r="KL14" s="148"/>
      <c r="KM14" s="148"/>
      <c r="KN14" s="192"/>
      <c r="KO14" s="150"/>
      <c r="KP14" s="148" t="str">
        <f t="shared" ref="KP14" si="921">IF(KP$2=4,"Item Expenses (calculated or manual)","")</f>
        <v/>
      </c>
      <c r="KQ14" s="120" t="str">
        <f t="shared" ref="KQ14" si="922">IF(KP$2=4,IF(ISNUMBER(KQ13),KQ13,KP15),"")</f>
        <v/>
      </c>
      <c r="KR14" s="148"/>
      <c r="KS14" s="148"/>
      <c r="KT14" s="192"/>
      <c r="KU14" s="150"/>
      <c r="KV14" s="148" t="str">
        <f t="shared" ref="KV14" si="923">IF(KV$2=4,"Item Expenses (calculated or manual)","")</f>
        <v/>
      </c>
      <c r="KW14" s="120" t="str">
        <f t="shared" ref="KW14" si="924">IF(KV$2=4,IF(ISNUMBER(KW13),KW13,KV15),"")</f>
        <v/>
      </c>
      <c r="KX14" s="148"/>
      <c r="KY14" s="148"/>
      <c r="KZ14" s="192"/>
      <c r="LA14" s="150"/>
      <c r="LB14" s="148" t="str">
        <f t="shared" ref="LB14" si="925">IF(LB$2=4,"Item Expenses (calculated or manual)","")</f>
        <v/>
      </c>
      <c r="LC14" s="120" t="str">
        <f t="shared" ref="LC14" si="926">IF(LB$2=4,IF(ISNUMBER(LC13),LC13,LB15),"")</f>
        <v/>
      </c>
      <c r="LD14" s="148"/>
    </row>
    <row r="15" spans="1:316" s="151" customFormat="1" ht="12.75" hidden="1" customHeight="1" x14ac:dyDescent="0.2">
      <c r="A15" s="61" t="s">
        <v>61</v>
      </c>
      <c r="B15" s="62"/>
      <c r="C15" s="62"/>
      <c r="D15" s="62"/>
      <c r="E15" s="62"/>
      <c r="F15" s="62"/>
      <c r="G15" s="155"/>
      <c r="H15" s="64"/>
      <c r="I15" s="64"/>
      <c r="J15" s="62"/>
      <c r="K15" s="64"/>
      <c r="L15" s="156" t="s">
        <v>153</v>
      </c>
      <c r="M15" s="157">
        <f>MAX(L13-SUM(Q13:LD13),0)</f>
        <v>0</v>
      </c>
      <c r="N15" s="158"/>
      <c r="O15" s="64"/>
      <c r="P15" s="156"/>
      <c r="Q15" s="156"/>
      <c r="R15" s="904"/>
      <c r="S15" s="160" t="str">
        <f>IF(AND(S$2=3,U15=1),IFERROR(U11/SUMIFS(11:11,$2:$2,5,15:15,1),0),"")</f>
        <v/>
      </c>
      <c r="T15" s="161" t="str">
        <f>IF(T$2=4,IF(U15=0,0,$M15*S15),"")</f>
        <v/>
      </c>
      <c r="U15" s="162" t="str">
        <f>IF(U$2=5,IF(ISBLANK(U13),1,0),"")</f>
        <v/>
      </c>
      <c r="V15" s="156"/>
      <c r="W15" s="156"/>
      <c r="X15" s="907"/>
      <c r="Y15" s="163" t="str">
        <f t="shared" ref="Y15" si="927">IF(AND(Y$2=3,AA15=1),IFERROR(AA11/SUMIFS(11:11,$2:$2,5,15:15,1),0),"")</f>
        <v/>
      </c>
      <c r="Z15" s="164" t="str">
        <f t="shared" ref="Z15" si="928">IF(Z$2=4,IF(AA15=0,0,$M15*Y15),"")</f>
        <v/>
      </c>
      <c r="AA15" s="165" t="str">
        <f t="shared" ref="AA15" si="929">IF(AA$2=5,IF(ISBLANK(AA13),1,0),"")</f>
        <v/>
      </c>
      <c r="AB15" s="156"/>
      <c r="AC15" s="156"/>
      <c r="AD15" s="907"/>
      <c r="AE15" s="163" t="str">
        <f t="shared" ref="AE15" si="930">IF(AND(AE$2=3,AG15=1),IFERROR(AG11/SUMIFS(11:11,$2:$2,5,15:15,1),0),"")</f>
        <v/>
      </c>
      <c r="AF15" s="164" t="str">
        <f t="shared" ref="AF15" si="931">IF(AF$2=4,IF(AG15=0,0,$M15*AE15),"")</f>
        <v/>
      </c>
      <c r="AG15" s="165" t="str">
        <f t="shared" ref="AG15" si="932">IF(AG$2=5,IF(ISBLANK(AG13),1,0),"")</f>
        <v/>
      </c>
      <c r="AH15" s="156"/>
      <c r="AI15" s="156"/>
      <c r="AJ15" s="907"/>
      <c r="AK15" s="163" t="str">
        <f t="shared" ref="AK15" si="933">IF(AND(AK$2=3,AM15=1),IFERROR(AM11/SUMIFS(11:11,$2:$2,5,15:15,1),0),"")</f>
        <v/>
      </c>
      <c r="AL15" s="164" t="str">
        <f t="shared" ref="AL15" si="934">IF(AL$2=4,IF(AM15=0,0,$M15*AK15),"")</f>
        <v/>
      </c>
      <c r="AM15" s="165" t="str">
        <f t="shared" ref="AM15" si="935">IF(AM$2=5,IF(ISBLANK(AM13),1,0),"")</f>
        <v/>
      </c>
      <c r="AN15" s="156"/>
      <c r="AO15" s="156"/>
      <c r="AP15" s="907"/>
      <c r="AQ15" s="163" t="str">
        <f t="shared" ref="AQ15" si="936">IF(AND(AQ$2=3,AS15=1),IFERROR(AS11/SUMIFS(11:11,$2:$2,5,15:15,1),0),"")</f>
        <v/>
      </c>
      <c r="AR15" s="164" t="str">
        <f t="shared" ref="AR15" si="937">IF(AR$2=4,IF(AS15=0,0,$M15*AQ15),"")</f>
        <v/>
      </c>
      <c r="AS15" s="165" t="str">
        <f t="shared" ref="AS15" si="938">IF(AS$2=5,IF(ISBLANK(AS13),1,0),"")</f>
        <v/>
      </c>
      <c r="AT15" s="156"/>
      <c r="AU15" s="156"/>
      <c r="AV15" s="907"/>
      <c r="AW15" s="163" t="str">
        <f t="shared" ref="AW15" si="939">IF(AND(AW$2=3,AY15=1),IFERROR(AY11/SUMIFS(11:11,$2:$2,5,15:15,1),0),"")</f>
        <v/>
      </c>
      <c r="AX15" s="164" t="str">
        <f t="shared" ref="AX15" si="940">IF(AX$2=4,IF(AY15=0,0,$M15*AW15),"")</f>
        <v/>
      </c>
      <c r="AY15" s="165" t="str">
        <f t="shared" ref="AY15" si="941">IF(AY$2=5,IF(ISBLANK(AY13),1,0),"")</f>
        <v/>
      </c>
      <c r="AZ15" s="156"/>
      <c r="BA15" s="156"/>
      <c r="BB15" s="907"/>
      <c r="BC15" s="163" t="str">
        <f t="shared" ref="BC15" si="942">IF(AND(BC$2=3,BE15=1),IFERROR(BE11/SUMIFS(11:11,$2:$2,5,15:15,1),0),"")</f>
        <v/>
      </c>
      <c r="BD15" s="164" t="str">
        <f t="shared" ref="BD15" si="943">IF(BD$2=4,IF(BE15=0,0,$M15*BC15),"")</f>
        <v/>
      </c>
      <c r="BE15" s="165" t="str">
        <f t="shared" ref="BE15" si="944">IF(BE$2=5,IF(ISBLANK(BE13),1,0),"")</f>
        <v/>
      </c>
      <c r="BF15" s="156"/>
      <c r="BG15" s="156"/>
      <c r="BH15" s="907"/>
      <c r="BI15" s="163" t="str">
        <f t="shared" ref="BI15" si="945">IF(AND(BI$2=3,BK15=1),IFERROR(BK11/SUMIFS(11:11,$2:$2,5,15:15,1),0),"")</f>
        <v/>
      </c>
      <c r="BJ15" s="164" t="str">
        <f t="shared" ref="BJ15" si="946">IF(BJ$2=4,IF(BK15=0,0,$M15*BI15),"")</f>
        <v/>
      </c>
      <c r="BK15" s="165" t="str">
        <f t="shared" ref="BK15" si="947">IF(BK$2=5,IF(ISBLANK(BK13),1,0),"")</f>
        <v/>
      </c>
      <c r="BL15" s="156"/>
      <c r="BM15" s="156"/>
      <c r="BN15" s="907"/>
      <c r="BO15" s="163" t="str">
        <f t="shared" ref="BO15" si="948">IF(AND(BO$2=3,BQ15=1),IFERROR(BQ11/SUMIFS(11:11,$2:$2,5,15:15,1),0),"")</f>
        <v/>
      </c>
      <c r="BP15" s="164" t="str">
        <f t="shared" ref="BP15" si="949">IF(BP$2=4,IF(BQ15=0,0,$M15*BO15),"")</f>
        <v/>
      </c>
      <c r="BQ15" s="165" t="str">
        <f t="shared" ref="BQ15" si="950">IF(BQ$2=5,IF(ISBLANK(BQ13),1,0),"")</f>
        <v/>
      </c>
      <c r="BR15" s="156"/>
      <c r="BS15" s="156"/>
      <c r="BT15" s="907"/>
      <c r="BU15" s="163" t="str">
        <f t="shared" ref="BU15" si="951">IF(AND(BU$2=3,BW15=1),IFERROR(BW11/SUMIFS(11:11,$2:$2,5,15:15,1),0),"")</f>
        <v/>
      </c>
      <c r="BV15" s="164" t="str">
        <f t="shared" ref="BV15" si="952">IF(BV$2=4,IF(BW15=0,0,$M15*BU15),"")</f>
        <v/>
      </c>
      <c r="BW15" s="165" t="str">
        <f t="shared" ref="BW15" si="953">IF(BW$2=5,IF(ISBLANK(BW13),1,0),"")</f>
        <v/>
      </c>
      <c r="BX15" s="156"/>
      <c r="BY15" s="156"/>
      <c r="BZ15" s="907"/>
      <c r="CA15" s="163" t="str">
        <f t="shared" ref="CA15" si="954">IF(AND(CA$2=3,CC15=1),IFERROR(CC11/SUMIFS(11:11,$2:$2,5,15:15,1),0),"")</f>
        <v/>
      </c>
      <c r="CB15" s="164" t="str">
        <f t="shared" ref="CB15" si="955">IF(CB$2=4,IF(CC15=0,0,$M15*CA15),"")</f>
        <v/>
      </c>
      <c r="CC15" s="165" t="str">
        <f t="shared" ref="CC15" si="956">IF(CC$2=5,IF(ISBLANK(CC13),1,0),"")</f>
        <v/>
      </c>
      <c r="CD15" s="156"/>
      <c r="CE15" s="156"/>
      <c r="CF15" s="907"/>
      <c r="CG15" s="163" t="str">
        <f t="shared" ref="CG15" si="957">IF(AND(CG$2=3,CI15=1),IFERROR(CI11/SUMIFS(11:11,$2:$2,5,15:15,1),0),"")</f>
        <v/>
      </c>
      <c r="CH15" s="164" t="str">
        <f t="shared" ref="CH15" si="958">IF(CH$2=4,IF(CI15=0,0,$M15*CG15),"")</f>
        <v/>
      </c>
      <c r="CI15" s="165" t="str">
        <f t="shared" ref="CI15" si="959">IF(CI$2=5,IF(ISBLANK(CI13),1,0),"")</f>
        <v/>
      </c>
      <c r="CJ15" s="156"/>
      <c r="CK15" s="156"/>
      <c r="CL15" s="907"/>
      <c r="CM15" s="163" t="str">
        <f t="shared" ref="CM15" si="960">IF(AND(CM$2=3,CO15=1),IFERROR(CO11/SUMIFS(11:11,$2:$2,5,15:15,1),0),"")</f>
        <v/>
      </c>
      <c r="CN15" s="164" t="str">
        <f t="shared" ref="CN15" si="961">IF(CN$2=4,IF(CO15=0,0,$M15*CM15),"")</f>
        <v/>
      </c>
      <c r="CO15" s="165" t="str">
        <f t="shared" ref="CO15" si="962">IF(CO$2=5,IF(ISBLANK(CO13),1,0),"")</f>
        <v/>
      </c>
      <c r="CP15" s="156"/>
      <c r="CQ15" s="156"/>
      <c r="CR15" s="907"/>
      <c r="CS15" s="163" t="str">
        <f t="shared" ref="CS15" si="963">IF(AND(CS$2=3,CU15=1),IFERROR(CU11/SUMIFS(11:11,$2:$2,5,15:15,1),0),"")</f>
        <v/>
      </c>
      <c r="CT15" s="164" t="str">
        <f t="shared" ref="CT15" si="964">IF(CT$2=4,IF(CU15=0,0,$M15*CS15),"")</f>
        <v/>
      </c>
      <c r="CU15" s="165" t="str">
        <f t="shared" ref="CU15" si="965">IF(CU$2=5,IF(ISBLANK(CU13),1,0),"")</f>
        <v/>
      </c>
      <c r="CV15" s="156"/>
      <c r="CW15" s="156"/>
      <c r="CX15" s="907"/>
      <c r="CY15" s="163" t="str">
        <f t="shared" ref="CY15" si="966">IF(AND(CY$2=3,DA15=1),IFERROR(DA11/SUMIFS(11:11,$2:$2,5,15:15,1),0),"")</f>
        <v/>
      </c>
      <c r="CZ15" s="164" t="str">
        <f t="shared" ref="CZ15" si="967">IF(CZ$2=4,IF(DA15=0,0,$M15*CY15),"")</f>
        <v/>
      </c>
      <c r="DA15" s="165" t="str">
        <f t="shared" ref="DA15" si="968">IF(DA$2=5,IF(ISBLANK(DA13),1,0),"")</f>
        <v/>
      </c>
      <c r="DB15" s="156"/>
      <c r="DC15" s="156"/>
      <c r="DD15" s="907"/>
      <c r="DE15" s="163" t="str">
        <f t="shared" ref="DE15" si="969">IF(AND(DE$2=3,DG15=1),IFERROR(DG11/SUMIFS(11:11,$2:$2,5,15:15,1),0),"")</f>
        <v/>
      </c>
      <c r="DF15" s="164" t="str">
        <f t="shared" ref="DF15" si="970">IF(DF$2=4,IF(DG15=0,0,$M15*DE15),"")</f>
        <v/>
      </c>
      <c r="DG15" s="165" t="str">
        <f t="shared" ref="DG15" si="971">IF(DG$2=5,IF(ISBLANK(DG13),1,0),"")</f>
        <v/>
      </c>
      <c r="DH15" s="156"/>
      <c r="DI15" s="156"/>
      <c r="DJ15" s="907"/>
      <c r="DK15" s="163" t="str">
        <f t="shared" ref="DK15" si="972">IF(AND(DK$2=3,DM15=1),IFERROR(DM11/SUMIFS(11:11,$2:$2,5,15:15,1),0),"")</f>
        <v/>
      </c>
      <c r="DL15" s="164" t="str">
        <f t="shared" ref="DL15" si="973">IF(DL$2=4,IF(DM15=0,0,$M15*DK15),"")</f>
        <v/>
      </c>
      <c r="DM15" s="165" t="str">
        <f t="shared" ref="DM15" si="974">IF(DM$2=5,IF(ISBLANK(DM13),1,0),"")</f>
        <v/>
      </c>
      <c r="DN15" s="156"/>
      <c r="DO15" s="156"/>
      <c r="DP15" s="907"/>
      <c r="DQ15" s="163" t="str">
        <f t="shared" ref="DQ15" si="975">IF(AND(DQ$2=3,DS15=1),IFERROR(DS11/SUMIFS(11:11,$2:$2,5,15:15,1),0),"")</f>
        <v/>
      </c>
      <c r="DR15" s="164" t="str">
        <f t="shared" ref="DR15" si="976">IF(DR$2=4,IF(DS15=0,0,$M15*DQ15),"")</f>
        <v/>
      </c>
      <c r="DS15" s="165" t="str">
        <f t="shared" ref="DS15" si="977">IF(DS$2=5,IF(ISBLANK(DS13),1,0),"")</f>
        <v/>
      </c>
      <c r="DT15" s="156"/>
      <c r="DU15" s="156"/>
      <c r="DV15" s="907"/>
      <c r="DW15" s="163" t="str">
        <f t="shared" ref="DW15" si="978">IF(AND(DW$2=3,DY15=1),IFERROR(DY11/SUMIFS(11:11,$2:$2,5,15:15,1),0),"")</f>
        <v/>
      </c>
      <c r="DX15" s="164" t="str">
        <f t="shared" ref="DX15" si="979">IF(DX$2=4,IF(DY15=0,0,$M15*DW15),"")</f>
        <v/>
      </c>
      <c r="DY15" s="165" t="str">
        <f t="shared" ref="DY15" si="980">IF(DY$2=5,IF(ISBLANK(DY13),1,0),"")</f>
        <v/>
      </c>
      <c r="DZ15" s="156"/>
      <c r="EA15" s="156"/>
      <c r="EB15" s="907"/>
      <c r="EC15" s="163" t="str">
        <f t="shared" ref="EC15" si="981">IF(AND(EC$2=3,EE15=1),IFERROR(EE11/SUMIFS(11:11,$2:$2,5,15:15,1),0),"")</f>
        <v/>
      </c>
      <c r="ED15" s="164" t="str">
        <f t="shared" ref="ED15" si="982">IF(ED$2=4,IF(EE15=0,0,$M15*EC15),"")</f>
        <v/>
      </c>
      <c r="EE15" s="165" t="str">
        <f t="shared" ref="EE15" si="983">IF(EE$2=5,IF(ISBLANK(EE13),1,0),"")</f>
        <v/>
      </c>
      <c r="EF15" s="156"/>
      <c r="EG15" s="156"/>
      <c r="EH15" s="907"/>
      <c r="EI15" s="163" t="str">
        <f t="shared" ref="EI15" si="984">IF(AND(EI$2=3,EK15=1),IFERROR(EK11/SUMIFS(11:11,$2:$2,5,15:15,1),0),"")</f>
        <v/>
      </c>
      <c r="EJ15" s="164" t="str">
        <f t="shared" ref="EJ15" si="985">IF(EJ$2=4,IF(EK15=0,0,$M15*EI15),"")</f>
        <v/>
      </c>
      <c r="EK15" s="165" t="str">
        <f t="shared" ref="EK15" si="986">IF(EK$2=5,IF(ISBLANK(EK13),1,0),"")</f>
        <v/>
      </c>
      <c r="EL15" s="156"/>
      <c r="EM15" s="156"/>
      <c r="EN15" s="907"/>
      <c r="EO15" s="163" t="str">
        <f t="shared" ref="EO15" si="987">IF(AND(EO$2=3,EQ15=1),IFERROR(EQ11/SUMIFS(11:11,$2:$2,5,15:15,1),0),"")</f>
        <v/>
      </c>
      <c r="EP15" s="164" t="str">
        <f t="shared" ref="EP15" si="988">IF(EP$2=4,IF(EQ15=0,0,$M15*EO15),"")</f>
        <v/>
      </c>
      <c r="EQ15" s="165" t="str">
        <f t="shared" ref="EQ15" si="989">IF(EQ$2=5,IF(ISBLANK(EQ13),1,0),"")</f>
        <v/>
      </c>
      <c r="ER15" s="156"/>
      <c r="ES15" s="156"/>
      <c r="ET15" s="907"/>
      <c r="EU15" s="163" t="str">
        <f t="shared" ref="EU15" si="990">IF(AND(EU$2=3,EW15=1),IFERROR(EW11/SUMIFS(11:11,$2:$2,5,15:15,1),0),"")</f>
        <v/>
      </c>
      <c r="EV15" s="164" t="str">
        <f t="shared" ref="EV15" si="991">IF(EV$2=4,IF(EW15=0,0,$M15*EU15),"")</f>
        <v/>
      </c>
      <c r="EW15" s="165" t="str">
        <f t="shared" ref="EW15" si="992">IF(EW$2=5,IF(ISBLANK(EW13),1,0),"")</f>
        <v/>
      </c>
      <c r="EX15" s="156"/>
      <c r="EY15" s="156"/>
      <c r="EZ15" s="907"/>
      <c r="FA15" s="163" t="str">
        <f t="shared" ref="FA15" si="993">IF(AND(FA$2=3,FC15=1),IFERROR(FC11/SUMIFS(11:11,$2:$2,5,15:15,1),0),"")</f>
        <v/>
      </c>
      <c r="FB15" s="164" t="str">
        <f t="shared" ref="FB15" si="994">IF(FB$2=4,IF(FC15=0,0,$M15*FA15),"")</f>
        <v/>
      </c>
      <c r="FC15" s="165" t="str">
        <f t="shared" ref="FC15" si="995">IF(FC$2=5,IF(ISBLANK(FC13),1,0),"")</f>
        <v/>
      </c>
      <c r="FD15" s="156"/>
      <c r="FE15" s="156"/>
      <c r="FF15" s="907"/>
      <c r="FG15" s="163" t="str">
        <f t="shared" ref="FG15" si="996">IF(AND(FG$2=3,FI15=1),IFERROR(FI11/SUMIFS(11:11,$2:$2,5,15:15,1),0),"")</f>
        <v/>
      </c>
      <c r="FH15" s="164" t="str">
        <f t="shared" ref="FH15" si="997">IF(FH$2=4,IF(FI15=0,0,$M15*FG15),"")</f>
        <v/>
      </c>
      <c r="FI15" s="165" t="str">
        <f t="shared" ref="FI15" si="998">IF(FI$2=5,IF(ISBLANK(FI13),1,0),"")</f>
        <v/>
      </c>
      <c r="FJ15" s="156"/>
      <c r="FK15" s="156"/>
      <c r="FL15" s="907"/>
      <c r="FM15" s="163" t="str">
        <f t="shared" ref="FM15" si="999">IF(AND(FM$2=3,FO15=1),IFERROR(FO11/SUMIFS(11:11,$2:$2,5,15:15,1),0),"")</f>
        <v/>
      </c>
      <c r="FN15" s="164" t="str">
        <f t="shared" ref="FN15" si="1000">IF(FN$2=4,IF(FO15=0,0,$M15*FM15),"")</f>
        <v/>
      </c>
      <c r="FO15" s="165" t="str">
        <f t="shared" ref="FO15" si="1001">IF(FO$2=5,IF(ISBLANK(FO13),1,0),"")</f>
        <v/>
      </c>
      <c r="FP15" s="156"/>
      <c r="FQ15" s="156"/>
      <c r="FR15" s="907"/>
      <c r="FS15" s="163" t="str">
        <f t="shared" ref="FS15" si="1002">IF(AND(FS$2=3,FU15=1),IFERROR(FU11/SUMIFS(11:11,$2:$2,5,15:15,1),0),"")</f>
        <v/>
      </c>
      <c r="FT15" s="164" t="str">
        <f t="shared" ref="FT15" si="1003">IF(FT$2=4,IF(FU15=0,0,$M15*FS15),"")</f>
        <v/>
      </c>
      <c r="FU15" s="165" t="str">
        <f t="shared" ref="FU15" si="1004">IF(FU$2=5,IF(ISBLANK(FU13),1,0),"")</f>
        <v/>
      </c>
      <c r="FV15" s="156"/>
      <c r="FW15" s="156"/>
      <c r="FX15" s="907"/>
      <c r="FY15" s="163" t="str">
        <f t="shared" ref="FY15" si="1005">IF(AND(FY$2=3,GA15=1),IFERROR(GA11/SUMIFS(11:11,$2:$2,5,15:15,1),0),"")</f>
        <v/>
      </c>
      <c r="FZ15" s="164" t="str">
        <f t="shared" ref="FZ15" si="1006">IF(FZ$2=4,IF(GA15=0,0,$M15*FY15),"")</f>
        <v/>
      </c>
      <c r="GA15" s="165" t="str">
        <f t="shared" ref="GA15" si="1007">IF(GA$2=5,IF(ISBLANK(GA13),1,0),"")</f>
        <v/>
      </c>
      <c r="GB15" s="156"/>
      <c r="GC15" s="156"/>
      <c r="GD15" s="907"/>
      <c r="GE15" s="163" t="str">
        <f t="shared" ref="GE15" si="1008">IF(AND(GE$2=3,GG15=1),IFERROR(GG11/SUMIFS(11:11,$2:$2,5,15:15,1),0),"")</f>
        <v/>
      </c>
      <c r="GF15" s="164" t="str">
        <f t="shared" ref="GF15" si="1009">IF(GF$2=4,IF(GG15=0,0,$M15*GE15),"")</f>
        <v/>
      </c>
      <c r="GG15" s="165" t="str">
        <f t="shared" ref="GG15" si="1010">IF(GG$2=5,IF(ISBLANK(GG13),1,0),"")</f>
        <v/>
      </c>
      <c r="GH15" s="156"/>
      <c r="GI15" s="156"/>
      <c r="GJ15" s="907"/>
      <c r="GK15" s="163" t="str">
        <f t="shared" ref="GK15" si="1011">IF(AND(GK$2=3,GM15=1),IFERROR(GM11/SUMIFS(11:11,$2:$2,5,15:15,1),0),"")</f>
        <v/>
      </c>
      <c r="GL15" s="164" t="str">
        <f t="shared" ref="GL15" si="1012">IF(GL$2=4,IF(GM15=0,0,$M15*GK15),"")</f>
        <v/>
      </c>
      <c r="GM15" s="165" t="str">
        <f t="shared" ref="GM15" si="1013">IF(GM$2=5,IF(ISBLANK(GM13),1,0),"")</f>
        <v/>
      </c>
      <c r="GN15" s="156"/>
      <c r="GO15" s="156"/>
      <c r="GP15" s="907"/>
      <c r="GQ15" s="163" t="str">
        <f t="shared" ref="GQ15" si="1014">IF(AND(GQ$2=3,GS15=1),IFERROR(GS11/SUMIFS(11:11,$2:$2,5,15:15,1),0),"")</f>
        <v/>
      </c>
      <c r="GR15" s="164" t="str">
        <f t="shared" ref="GR15" si="1015">IF(GR$2=4,IF(GS15=0,0,$M15*GQ15),"")</f>
        <v/>
      </c>
      <c r="GS15" s="165" t="str">
        <f t="shared" ref="GS15" si="1016">IF(GS$2=5,IF(ISBLANK(GS13),1,0),"")</f>
        <v/>
      </c>
      <c r="GT15" s="156"/>
      <c r="GU15" s="156"/>
      <c r="GV15" s="907"/>
      <c r="GW15" s="163" t="str">
        <f t="shared" ref="GW15" si="1017">IF(AND(GW$2=3,GY15=1),IFERROR(GY11/SUMIFS(11:11,$2:$2,5,15:15,1),0),"")</f>
        <v/>
      </c>
      <c r="GX15" s="164" t="str">
        <f t="shared" ref="GX15" si="1018">IF(GX$2=4,IF(GY15=0,0,$M15*GW15),"")</f>
        <v/>
      </c>
      <c r="GY15" s="165" t="str">
        <f t="shared" ref="GY15" si="1019">IF(GY$2=5,IF(ISBLANK(GY13),1,0),"")</f>
        <v/>
      </c>
      <c r="GZ15" s="156"/>
      <c r="HA15" s="156"/>
      <c r="HB15" s="907"/>
      <c r="HC15" s="163" t="str">
        <f t="shared" ref="HC15" si="1020">IF(AND(HC$2=3,HE15=1),IFERROR(HE11/SUMIFS(11:11,$2:$2,5,15:15,1),0),"")</f>
        <v/>
      </c>
      <c r="HD15" s="164" t="str">
        <f t="shared" ref="HD15" si="1021">IF(HD$2=4,IF(HE15=0,0,$M15*HC15),"")</f>
        <v/>
      </c>
      <c r="HE15" s="165" t="str">
        <f t="shared" ref="HE15" si="1022">IF(HE$2=5,IF(ISBLANK(HE13),1,0),"")</f>
        <v/>
      </c>
      <c r="HF15" s="156"/>
      <c r="HG15" s="156"/>
      <c r="HH15" s="907"/>
      <c r="HI15" s="163" t="str">
        <f t="shared" ref="HI15" si="1023">IF(AND(HI$2=3,HK15=1),IFERROR(HK11/SUMIFS(11:11,$2:$2,5,15:15,1),0),"")</f>
        <v/>
      </c>
      <c r="HJ15" s="164" t="str">
        <f t="shared" ref="HJ15" si="1024">IF(HJ$2=4,IF(HK15=0,0,$M15*HI15),"")</f>
        <v/>
      </c>
      <c r="HK15" s="165" t="str">
        <f t="shared" ref="HK15" si="1025">IF(HK$2=5,IF(ISBLANK(HK13),1,0),"")</f>
        <v/>
      </c>
      <c r="HL15" s="156"/>
      <c r="HM15" s="156"/>
      <c r="HN15" s="907"/>
      <c r="HO15" s="163" t="str">
        <f t="shared" ref="HO15" si="1026">IF(AND(HO$2=3,HQ15=1),IFERROR(HQ11/SUMIFS(11:11,$2:$2,5,15:15,1),0),"")</f>
        <v/>
      </c>
      <c r="HP15" s="164" t="str">
        <f t="shared" ref="HP15" si="1027">IF(HP$2=4,IF(HQ15=0,0,$M15*HO15),"")</f>
        <v/>
      </c>
      <c r="HQ15" s="165" t="str">
        <f t="shared" ref="HQ15" si="1028">IF(HQ$2=5,IF(ISBLANK(HQ13),1,0),"")</f>
        <v/>
      </c>
      <c r="HR15" s="156"/>
      <c r="HS15" s="156"/>
      <c r="HT15" s="907"/>
      <c r="HU15" s="163" t="str">
        <f t="shared" ref="HU15" si="1029">IF(AND(HU$2=3,HW15=1),IFERROR(HW11/SUMIFS(11:11,$2:$2,5,15:15,1),0),"")</f>
        <v/>
      </c>
      <c r="HV15" s="164" t="str">
        <f t="shared" ref="HV15" si="1030">IF(HV$2=4,IF(HW15=0,0,$M15*HU15),"")</f>
        <v/>
      </c>
      <c r="HW15" s="165" t="str">
        <f t="shared" ref="HW15" si="1031">IF(HW$2=5,IF(ISBLANK(HW13),1,0),"")</f>
        <v/>
      </c>
      <c r="HX15" s="156"/>
      <c r="HY15" s="156"/>
      <c r="HZ15" s="907"/>
      <c r="IA15" s="163" t="str">
        <f t="shared" ref="IA15" si="1032">IF(AND(IA$2=3,IC15=1),IFERROR(IC11/SUMIFS(11:11,$2:$2,5,15:15,1),0),"")</f>
        <v/>
      </c>
      <c r="IB15" s="164" t="str">
        <f t="shared" ref="IB15" si="1033">IF(IB$2=4,IF(IC15=0,0,$M15*IA15),"")</f>
        <v/>
      </c>
      <c r="IC15" s="165" t="str">
        <f t="shared" ref="IC15" si="1034">IF(IC$2=5,IF(ISBLANK(IC13),1,0),"")</f>
        <v/>
      </c>
      <c r="ID15" s="156"/>
      <c r="IE15" s="156"/>
      <c r="IF15" s="907"/>
      <c r="IG15" s="163" t="str">
        <f t="shared" ref="IG15" si="1035">IF(AND(IG$2=3,II15=1),IFERROR(II11/SUMIFS(11:11,$2:$2,5,15:15,1),0),"")</f>
        <v/>
      </c>
      <c r="IH15" s="164" t="str">
        <f t="shared" ref="IH15" si="1036">IF(IH$2=4,IF(II15=0,0,$M15*IG15),"")</f>
        <v/>
      </c>
      <c r="II15" s="165" t="str">
        <f t="shared" ref="II15" si="1037">IF(II$2=5,IF(ISBLANK(II13),1,0),"")</f>
        <v/>
      </c>
      <c r="IJ15" s="156"/>
      <c r="IK15" s="156"/>
      <c r="IL15" s="907"/>
      <c r="IM15" s="163" t="str">
        <f t="shared" ref="IM15" si="1038">IF(AND(IM$2=3,IO15=1),IFERROR(IO11/SUMIFS(11:11,$2:$2,5,15:15,1),0),"")</f>
        <v/>
      </c>
      <c r="IN15" s="164" t="str">
        <f t="shared" ref="IN15" si="1039">IF(IN$2=4,IF(IO15=0,0,$M15*IM15),"")</f>
        <v/>
      </c>
      <c r="IO15" s="165" t="str">
        <f t="shared" ref="IO15" si="1040">IF(IO$2=5,IF(ISBLANK(IO13),1,0),"")</f>
        <v/>
      </c>
      <c r="IP15" s="156"/>
      <c r="IQ15" s="156"/>
      <c r="IR15" s="907"/>
      <c r="IS15" s="163" t="str">
        <f t="shared" ref="IS15" si="1041">IF(AND(IS$2=3,IU15=1),IFERROR(IU11/SUMIFS(11:11,$2:$2,5,15:15,1),0),"")</f>
        <v/>
      </c>
      <c r="IT15" s="164" t="str">
        <f t="shared" ref="IT15" si="1042">IF(IT$2=4,IF(IU15=0,0,$M15*IS15),"")</f>
        <v/>
      </c>
      <c r="IU15" s="165" t="str">
        <f t="shared" ref="IU15" si="1043">IF(IU$2=5,IF(ISBLANK(IU13),1,0),"")</f>
        <v/>
      </c>
      <c r="IV15" s="156"/>
      <c r="IW15" s="156"/>
      <c r="IX15" s="907"/>
      <c r="IY15" s="163" t="str">
        <f t="shared" ref="IY15" si="1044">IF(AND(IY$2=3,JA15=1),IFERROR(JA11/SUMIFS(11:11,$2:$2,5,15:15,1),0),"")</f>
        <v/>
      </c>
      <c r="IZ15" s="164" t="str">
        <f t="shared" ref="IZ15" si="1045">IF(IZ$2=4,IF(JA15=0,0,$M15*IY15),"")</f>
        <v/>
      </c>
      <c r="JA15" s="165" t="str">
        <f t="shared" ref="JA15" si="1046">IF(JA$2=5,IF(ISBLANK(JA13),1,0),"")</f>
        <v/>
      </c>
      <c r="JB15" s="156"/>
      <c r="JC15" s="156"/>
      <c r="JD15" s="907"/>
      <c r="JE15" s="163" t="str">
        <f t="shared" ref="JE15" si="1047">IF(AND(JE$2=3,JG15=1),IFERROR(JG11/SUMIFS(11:11,$2:$2,5,15:15,1),0),"")</f>
        <v/>
      </c>
      <c r="JF15" s="164" t="str">
        <f t="shared" ref="JF15" si="1048">IF(JF$2=4,IF(JG15=0,0,$M15*JE15),"")</f>
        <v/>
      </c>
      <c r="JG15" s="165" t="str">
        <f t="shared" ref="JG15" si="1049">IF(JG$2=5,IF(ISBLANK(JG13),1,0),"")</f>
        <v/>
      </c>
      <c r="JH15" s="156"/>
      <c r="JI15" s="156"/>
      <c r="JJ15" s="910"/>
      <c r="JK15" s="163" t="str">
        <f t="shared" ref="JK15" si="1050">IF(AND(JK$2=3,JM15=1),IFERROR(JM11/SUMIFS(11:11,$2:$2,5,15:15,1),0),"")</f>
        <v/>
      </c>
      <c r="JL15" s="164" t="str">
        <f t="shared" ref="JL15" si="1051">IF(JL$2=4,IF(JM15=0,0,$M15*JK15),"")</f>
        <v/>
      </c>
      <c r="JM15" s="165" t="str">
        <f t="shared" ref="JM15" si="1052">IF(JM$2=5,IF(ISBLANK(JM13),1,0),"")</f>
        <v/>
      </c>
      <c r="JN15" s="156"/>
      <c r="JO15" s="156"/>
      <c r="JP15" s="910"/>
      <c r="JQ15" s="163" t="str">
        <f t="shared" ref="JQ15" si="1053">IF(AND(JQ$2=3,JS15=1),IFERROR(JS11/SUMIFS(11:11,$2:$2,5,15:15,1),0),"")</f>
        <v/>
      </c>
      <c r="JR15" s="164" t="str">
        <f t="shared" ref="JR15" si="1054">IF(JR$2=4,IF(JS15=0,0,$M15*JQ15),"")</f>
        <v/>
      </c>
      <c r="JS15" s="165" t="str">
        <f t="shared" ref="JS15" si="1055">IF(JS$2=5,IF(ISBLANK(JS13),1,0),"")</f>
        <v/>
      </c>
      <c r="JT15" s="156"/>
      <c r="JU15" s="156"/>
      <c r="JV15" s="910"/>
      <c r="JW15" s="163" t="str">
        <f t="shared" ref="JW15" si="1056">IF(AND(JW$2=3,JY15=1),IFERROR(JY11/SUMIFS(11:11,$2:$2,5,15:15,1),0),"")</f>
        <v/>
      </c>
      <c r="JX15" s="164" t="str">
        <f t="shared" ref="JX15" si="1057">IF(JX$2=4,IF(JY15=0,0,$M15*JW15),"")</f>
        <v/>
      </c>
      <c r="JY15" s="165" t="str">
        <f t="shared" ref="JY15" si="1058">IF(JY$2=5,IF(ISBLANK(JY13),1,0),"")</f>
        <v/>
      </c>
      <c r="JZ15" s="156"/>
      <c r="KA15" s="156"/>
      <c r="KB15" s="910"/>
      <c r="KC15" s="163" t="str">
        <f t="shared" ref="KC15" si="1059">IF(AND(KC$2=3,KE15=1),IFERROR(KE11/SUMIFS(11:11,$2:$2,5,15:15,1),0),"")</f>
        <v/>
      </c>
      <c r="KD15" s="164" t="str">
        <f t="shared" ref="KD15" si="1060">IF(KD$2=4,IF(KE15=0,0,$M15*KC15),"")</f>
        <v/>
      </c>
      <c r="KE15" s="165" t="str">
        <f t="shared" ref="KE15" si="1061">IF(KE$2=5,IF(ISBLANK(KE13),1,0),"")</f>
        <v/>
      </c>
      <c r="KF15" s="156"/>
      <c r="KG15" s="156"/>
      <c r="KH15" s="910"/>
      <c r="KI15" s="163" t="str">
        <f t="shared" ref="KI15" si="1062">IF(AND(KI$2=3,KK15=1),IFERROR(KK11/SUMIFS(11:11,$2:$2,5,15:15,1),0),"")</f>
        <v/>
      </c>
      <c r="KJ15" s="164" t="str">
        <f t="shared" ref="KJ15" si="1063">IF(KJ$2=4,IF(KK15=0,0,$M15*KI15),"")</f>
        <v/>
      </c>
      <c r="KK15" s="165" t="str">
        <f t="shared" ref="KK15" si="1064">IF(KK$2=5,IF(ISBLANK(KK13),1,0),"")</f>
        <v/>
      </c>
      <c r="KL15" s="156"/>
      <c r="KM15" s="156"/>
      <c r="KN15" s="910"/>
      <c r="KO15" s="163" t="str">
        <f t="shared" ref="KO15" si="1065">IF(AND(KO$2=3,KQ15=1),IFERROR(KQ11/SUMIFS(11:11,$2:$2,5,15:15,1),0),"")</f>
        <v/>
      </c>
      <c r="KP15" s="164" t="str">
        <f t="shared" ref="KP15" si="1066">IF(KP$2=4,IF(KQ15=0,0,$M15*KO15),"")</f>
        <v/>
      </c>
      <c r="KQ15" s="165" t="str">
        <f t="shared" ref="KQ15" si="1067">IF(KQ$2=5,IF(ISBLANK(KQ13),1,0),"")</f>
        <v/>
      </c>
      <c r="KR15" s="156"/>
      <c r="KS15" s="156"/>
      <c r="KT15" s="910"/>
      <c r="KU15" s="163" t="str">
        <f t="shared" ref="KU15" si="1068">IF(AND(KU$2=3,KW15=1),IFERROR(KW11/SUMIFS(11:11,$2:$2,5,15:15,1),0),"")</f>
        <v/>
      </c>
      <c r="KV15" s="164" t="str">
        <f t="shared" ref="KV15" si="1069">IF(KV$2=4,IF(KW15=0,0,$M15*KU15),"")</f>
        <v/>
      </c>
      <c r="KW15" s="165" t="str">
        <f t="shared" ref="KW15" si="1070">IF(KW$2=5,IF(ISBLANK(KW13),1,0),"")</f>
        <v/>
      </c>
      <c r="KX15" s="156"/>
      <c r="KY15" s="156"/>
      <c r="KZ15" s="910"/>
      <c r="LA15" s="163" t="str">
        <f t="shared" ref="LA15" si="1071">IF(AND(LA$2=3,LC15=1),IFERROR(LC11/SUMIFS(11:11,$2:$2,5,15:15,1),0),"")</f>
        <v/>
      </c>
      <c r="LB15" s="164" t="str">
        <f t="shared" ref="LB15" si="1072">IF(LB$2=4,IF(LC15=0,0,$M15*LA15),"")</f>
        <v/>
      </c>
      <c r="LC15" s="165" t="str">
        <f t="shared" ref="LC15" si="1073">IF(LC$2=5,IF(ISBLANK(LC13),1,0),"")</f>
        <v/>
      </c>
      <c r="LD15" s="156"/>
    </row>
    <row r="16" spans="1:316" s="171" customFormat="1" ht="12.75" hidden="1" customHeight="1" x14ac:dyDescent="0.2">
      <c r="A16" s="61" t="s">
        <v>61</v>
      </c>
      <c r="B16" s="62"/>
      <c r="C16" s="62"/>
      <c r="D16" s="62"/>
      <c r="E16" s="62"/>
      <c r="F16" s="62"/>
      <c r="G16" s="155"/>
      <c r="H16" s="62"/>
      <c r="I16" s="62"/>
      <c r="J16" s="62"/>
      <c r="K16" s="62"/>
      <c r="L16" s="156" t="s">
        <v>155</v>
      </c>
      <c r="M16" s="159">
        <f>COUNTIFS($47:$47,"Complete",$2:$2,1)+COUNTIFS($47:$47,"NIU",$2:$2,1)</f>
        <v>0</v>
      </c>
      <c r="N16" s="166"/>
      <c r="O16" s="62"/>
      <c r="P16" s="62"/>
      <c r="Q16" s="62" t="str">
        <f>IF(Q$2=1,"cust complete","")</f>
        <v/>
      </c>
      <c r="R16" s="904" t="str">
        <f>IF(R$2=2,IF(OR(COUNT(R7:S7)=0,COUNT(R7:S7)=2),"Y","N"),"")</f>
        <v/>
      </c>
      <c r="S16" s="167" t="str">
        <f>IF(S$2=3,IF(OR(COUNT(R8:S8)=0,COUNT(R8:S8)=2),"Y","N"),"")</f>
        <v/>
      </c>
      <c r="T16" s="168" t="str">
        <f>IF(T$2=4,IF(OR(COUNT(R9:S9)=0,COUNT(R9:S9)=2),"Y","N"),"")</f>
        <v/>
      </c>
      <c r="U16" s="165" t="str">
        <f>IF(U$2=5,IF(OR(COUNT(R10:S10)=0,COUNT(R10:S10)=2),"Y","N"),"")</f>
        <v/>
      </c>
      <c r="V16" s="62"/>
      <c r="W16" s="62" t="str">
        <f t="shared" ref="W16" si="1074">IF(W$2=1,"cust complete","")</f>
        <v/>
      </c>
      <c r="X16" s="907" t="str">
        <f t="shared" ref="X16" si="1075">IF(X$2=2,IF(OR(COUNT(X7:Y7)=0,COUNT(X7:Y7)=2),"Y","N"),"")</f>
        <v/>
      </c>
      <c r="Y16" s="169" t="str">
        <f t="shared" ref="Y16" si="1076">IF(Y$2=3,IF(OR(COUNT(X8:Y8)=0,COUNT(X8:Y8)=2),"Y","N"),"")</f>
        <v/>
      </c>
      <c r="Z16" s="170" t="str">
        <f t="shared" ref="Z16" si="1077">IF(Z$2=4,IF(OR(COUNT(X9:Y9)=0,COUNT(X9:Y9)=2),"Y","N"),"")</f>
        <v/>
      </c>
      <c r="AA16" s="165" t="str">
        <f t="shared" ref="AA16" si="1078">IF(AA$2=5,IF(OR(COUNT(X10:Y10)=0,COUNT(X10:Y10)=2),"Y","N"),"")</f>
        <v/>
      </c>
      <c r="AB16" s="62"/>
      <c r="AC16" s="62" t="str">
        <f t="shared" ref="AC16" si="1079">IF(AC$2=1,"cust complete","")</f>
        <v/>
      </c>
      <c r="AD16" s="907" t="str">
        <f t="shared" ref="AD16" si="1080">IF(AD$2=2,IF(OR(COUNT(AD7:AE7)=0,COUNT(AD7:AE7)=2),"Y","N"),"")</f>
        <v/>
      </c>
      <c r="AE16" s="169" t="str">
        <f t="shared" ref="AE16" si="1081">IF(AE$2=3,IF(OR(COUNT(AD8:AE8)=0,COUNT(AD8:AE8)=2),"Y","N"),"")</f>
        <v/>
      </c>
      <c r="AF16" s="170" t="str">
        <f t="shared" ref="AF16" si="1082">IF(AF$2=4,IF(OR(COUNT(AD9:AE9)=0,COUNT(AD9:AE9)=2),"Y","N"),"")</f>
        <v/>
      </c>
      <c r="AG16" s="165" t="str">
        <f t="shared" ref="AG16" si="1083">IF(AG$2=5,IF(OR(COUNT(AD10:AE10)=0,COUNT(AD10:AE10)=2),"Y","N"),"")</f>
        <v/>
      </c>
      <c r="AH16" s="62"/>
      <c r="AI16" s="62" t="str">
        <f t="shared" ref="AI16" si="1084">IF(AI$2=1,"cust complete","")</f>
        <v/>
      </c>
      <c r="AJ16" s="907" t="str">
        <f t="shared" ref="AJ16" si="1085">IF(AJ$2=2,IF(OR(COUNT(AJ7:AK7)=0,COUNT(AJ7:AK7)=2),"Y","N"),"")</f>
        <v/>
      </c>
      <c r="AK16" s="169" t="str">
        <f t="shared" ref="AK16" si="1086">IF(AK$2=3,IF(OR(COUNT(AJ8:AK8)=0,COUNT(AJ8:AK8)=2),"Y","N"),"")</f>
        <v/>
      </c>
      <c r="AL16" s="170" t="str">
        <f t="shared" ref="AL16" si="1087">IF(AL$2=4,IF(OR(COUNT(AJ9:AK9)=0,COUNT(AJ9:AK9)=2),"Y","N"),"")</f>
        <v/>
      </c>
      <c r="AM16" s="165" t="str">
        <f t="shared" ref="AM16" si="1088">IF(AM$2=5,IF(OR(COUNT(AJ10:AK10)=0,COUNT(AJ10:AK10)=2),"Y","N"),"")</f>
        <v/>
      </c>
      <c r="AN16" s="62"/>
      <c r="AO16" s="62" t="str">
        <f t="shared" ref="AO16" si="1089">IF(AO$2=1,"cust complete","")</f>
        <v/>
      </c>
      <c r="AP16" s="907" t="str">
        <f t="shared" ref="AP16" si="1090">IF(AP$2=2,IF(OR(COUNT(AP7:AQ7)=0,COUNT(AP7:AQ7)=2),"Y","N"),"")</f>
        <v/>
      </c>
      <c r="AQ16" s="169" t="str">
        <f t="shared" ref="AQ16" si="1091">IF(AQ$2=3,IF(OR(COUNT(AP8:AQ8)=0,COUNT(AP8:AQ8)=2),"Y","N"),"")</f>
        <v/>
      </c>
      <c r="AR16" s="170" t="str">
        <f t="shared" ref="AR16" si="1092">IF(AR$2=4,IF(OR(COUNT(AP9:AQ9)=0,COUNT(AP9:AQ9)=2),"Y","N"),"")</f>
        <v/>
      </c>
      <c r="AS16" s="165" t="str">
        <f t="shared" ref="AS16" si="1093">IF(AS$2=5,IF(OR(COUNT(AP10:AQ10)=0,COUNT(AP10:AQ10)=2),"Y","N"),"")</f>
        <v/>
      </c>
      <c r="AT16" s="62"/>
      <c r="AU16" s="62" t="str">
        <f t="shared" ref="AU16" si="1094">IF(AU$2=1,"cust complete","")</f>
        <v/>
      </c>
      <c r="AV16" s="907" t="str">
        <f t="shared" ref="AV16" si="1095">IF(AV$2=2,IF(OR(COUNT(AV7:AW7)=0,COUNT(AV7:AW7)=2),"Y","N"),"")</f>
        <v/>
      </c>
      <c r="AW16" s="169" t="str">
        <f t="shared" ref="AW16" si="1096">IF(AW$2=3,IF(OR(COUNT(AV8:AW8)=0,COUNT(AV8:AW8)=2),"Y","N"),"")</f>
        <v/>
      </c>
      <c r="AX16" s="170" t="str">
        <f t="shared" ref="AX16" si="1097">IF(AX$2=4,IF(OR(COUNT(AV9:AW9)=0,COUNT(AV9:AW9)=2),"Y","N"),"")</f>
        <v/>
      </c>
      <c r="AY16" s="165" t="str">
        <f t="shared" ref="AY16" si="1098">IF(AY$2=5,IF(OR(COUNT(AV10:AW10)=0,COUNT(AV10:AW10)=2),"Y","N"),"")</f>
        <v/>
      </c>
      <c r="AZ16" s="62"/>
      <c r="BA16" s="62" t="str">
        <f t="shared" ref="BA16" si="1099">IF(BA$2=1,"cust complete","")</f>
        <v/>
      </c>
      <c r="BB16" s="907" t="str">
        <f t="shared" ref="BB16" si="1100">IF(BB$2=2,IF(OR(COUNT(BB7:BC7)=0,COUNT(BB7:BC7)=2),"Y","N"),"")</f>
        <v/>
      </c>
      <c r="BC16" s="169" t="str">
        <f t="shared" ref="BC16" si="1101">IF(BC$2=3,IF(OR(COUNT(BB8:BC8)=0,COUNT(BB8:BC8)=2),"Y","N"),"")</f>
        <v/>
      </c>
      <c r="BD16" s="170" t="str">
        <f t="shared" ref="BD16" si="1102">IF(BD$2=4,IF(OR(COUNT(BB9:BC9)=0,COUNT(BB9:BC9)=2),"Y","N"),"")</f>
        <v/>
      </c>
      <c r="BE16" s="165" t="str">
        <f t="shared" ref="BE16" si="1103">IF(BE$2=5,IF(OR(COUNT(BB10:BC10)=0,COUNT(BB10:BC10)=2),"Y","N"),"")</f>
        <v/>
      </c>
      <c r="BF16" s="62"/>
      <c r="BG16" s="62" t="str">
        <f t="shared" ref="BG16" si="1104">IF(BG$2=1,"cust complete","")</f>
        <v/>
      </c>
      <c r="BH16" s="907" t="str">
        <f t="shared" ref="BH16" si="1105">IF(BH$2=2,IF(OR(COUNT(BH7:BI7)=0,COUNT(BH7:BI7)=2),"Y","N"),"")</f>
        <v/>
      </c>
      <c r="BI16" s="169" t="str">
        <f t="shared" ref="BI16" si="1106">IF(BI$2=3,IF(OR(COUNT(BH8:BI8)=0,COUNT(BH8:BI8)=2),"Y","N"),"")</f>
        <v/>
      </c>
      <c r="BJ16" s="170" t="str">
        <f t="shared" ref="BJ16" si="1107">IF(BJ$2=4,IF(OR(COUNT(BH9:BI9)=0,COUNT(BH9:BI9)=2),"Y","N"),"")</f>
        <v/>
      </c>
      <c r="BK16" s="165" t="str">
        <f t="shared" ref="BK16" si="1108">IF(BK$2=5,IF(OR(COUNT(BH10:BI10)=0,COUNT(BH10:BI10)=2),"Y","N"),"")</f>
        <v/>
      </c>
      <c r="BL16" s="62"/>
      <c r="BM16" s="62" t="str">
        <f t="shared" ref="BM16" si="1109">IF(BM$2=1,"cust complete","")</f>
        <v/>
      </c>
      <c r="BN16" s="907" t="str">
        <f t="shared" ref="BN16" si="1110">IF(BN$2=2,IF(OR(COUNT(BN7:BO7)=0,COUNT(BN7:BO7)=2),"Y","N"),"")</f>
        <v/>
      </c>
      <c r="BO16" s="169" t="str">
        <f t="shared" ref="BO16" si="1111">IF(BO$2=3,IF(OR(COUNT(BN8:BO8)=0,COUNT(BN8:BO8)=2),"Y","N"),"")</f>
        <v/>
      </c>
      <c r="BP16" s="170" t="str">
        <f t="shared" ref="BP16" si="1112">IF(BP$2=4,IF(OR(COUNT(BN9:BO9)=0,COUNT(BN9:BO9)=2),"Y","N"),"")</f>
        <v/>
      </c>
      <c r="BQ16" s="165" t="str">
        <f t="shared" ref="BQ16" si="1113">IF(BQ$2=5,IF(OR(COUNT(BN10:BO10)=0,COUNT(BN10:BO10)=2),"Y","N"),"")</f>
        <v/>
      </c>
      <c r="BR16" s="62"/>
      <c r="BS16" s="62" t="str">
        <f t="shared" ref="BS16" si="1114">IF(BS$2=1,"cust complete","")</f>
        <v/>
      </c>
      <c r="BT16" s="907" t="str">
        <f t="shared" ref="BT16" si="1115">IF(BT$2=2,IF(OR(COUNT(BT7:BU7)=0,COUNT(BT7:BU7)=2),"Y","N"),"")</f>
        <v/>
      </c>
      <c r="BU16" s="169" t="str">
        <f t="shared" ref="BU16" si="1116">IF(BU$2=3,IF(OR(COUNT(BT8:BU8)=0,COUNT(BT8:BU8)=2),"Y","N"),"")</f>
        <v/>
      </c>
      <c r="BV16" s="170" t="str">
        <f t="shared" ref="BV16" si="1117">IF(BV$2=4,IF(OR(COUNT(BT9:BU9)=0,COUNT(BT9:BU9)=2),"Y","N"),"")</f>
        <v/>
      </c>
      <c r="BW16" s="165" t="str">
        <f t="shared" ref="BW16" si="1118">IF(BW$2=5,IF(OR(COUNT(BT10:BU10)=0,COUNT(BT10:BU10)=2),"Y","N"),"")</f>
        <v/>
      </c>
      <c r="BX16" s="62"/>
      <c r="BY16" s="62" t="str">
        <f t="shared" ref="BY16" si="1119">IF(BY$2=1,"cust complete","")</f>
        <v/>
      </c>
      <c r="BZ16" s="907" t="str">
        <f t="shared" ref="BZ16" si="1120">IF(BZ$2=2,IF(OR(COUNT(BZ7:CA7)=0,COUNT(BZ7:CA7)=2),"Y","N"),"")</f>
        <v/>
      </c>
      <c r="CA16" s="169" t="str">
        <f t="shared" ref="CA16" si="1121">IF(CA$2=3,IF(OR(COUNT(BZ8:CA8)=0,COUNT(BZ8:CA8)=2),"Y","N"),"")</f>
        <v/>
      </c>
      <c r="CB16" s="170" t="str">
        <f t="shared" ref="CB16" si="1122">IF(CB$2=4,IF(OR(COUNT(BZ9:CA9)=0,COUNT(BZ9:CA9)=2),"Y","N"),"")</f>
        <v/>
      </c>
      <c r="CC16" s="165" t="str">
        <f t="shared" ref="CC16" si="1123">IF(CC$2=5,IF(OR(COUNT(BZ10:CA10)=0,COUNT(BZ10:CA10)=2),"Y","N"),"")</f>
        <v/>
      </c>
      <c r="CD16" s="62"/>
      <c r="CE16" s="62" t="str">
        <f t="shared" ref="CE16" si="1124">IF(CE$2=1,"cust complete","")</f>
        <v/>
      </c>
      <c r="CF16" s="907" t="str">
        <f t="shared" ref="CF16" si="1125">IF(CF$2=2,IF(OR(COUNT(CF7:CG7)=0,COUNT(CF7:CG7)=2),"Y","N"),"")</f>
        <v/>
      </c>
      <c r="CG16" s="169" t="str">
        <f t="shared" ref="CG16" si="1126">IF(CG$2=3,IF(OR(COUNT(CF8:CG8)=0,COUNT(CF8:CG8)=2),"Y","N"),"")</f>
        <v/>
      </c>
      <c r="CH16" s="170" t="str">
        <f t="shared" ref="CH16" si="1127">IF(CH$2=4,IF(OR(COUNT(CF9:CG9)=0,COUNT(CF9:CG9)=2),"Y","N"),"")</f>
        <v/>
      </c>
      <c r="CI16" s="165" t="str">
        <f t="shared" ref="CI16" si="1128">IF(CI$2=5,IF(OR(COUNT(CF10:CG10)=0,COUNT(CF10:CG10)=2),"Y","N"),"")</f>
        <v/>
      </c>
      <c r="CJ16" s="62"/>
      <c r="CK16" s="62" t="str">
        <f t="shared" ref="CK16" si="1129">IF(CK$2=1,"cust complete","")</f>
        <v/>
      </c>
      <c r="CL16" s="907" t="str">
        <f t="shared" ref="CL16" si="1130">IF(CL$2=2,IF(OR(COUNT(CL7:CM7)=0,COUNT(CL7:CM7)=2),"Y","N"),"")</f>
        <v/>
      </c>
      <c r="CM16" s="169" t="str">
        <f t="shared" ref="CM16" si="1131">IF(CM$2=3,IF(OR(COUNT(CL8:CM8)=0,COUNT(CL8:CM8)=2),"Y","N"),"")</f>
        <v/>
      </c>
      <c r="CN16" s="170" t="str">
        <f t="shared" ref="CN16" si="1132">IF(CN$2=4,IF(OR(COUNT(CL9:CM9)=0,COUNT(CL9:CM9)=2),"Y","N"),"")</f>
        <v/>
      </c>
      <c r="CO16" s="165" t="str">
        <f t="shared" ref="CO16" si="1133">IF(CO$2=5,IF(OR(COUNT(CL10:CM10)=0,COUNT(CL10:CM10)=2),"Y","N"),"")</f>
        <v/>
      </c>
      <c r="CP16" s="62"/>
      <c r="CQ16" s="62" t="str">
        <f t="shared" ref="CQ16" si="1134">IF(CQ$2=1,"cust complete","")</f>
        <v/>
      </c>
      <c r="CR16" s="907" t="str">
        <f t="shared" ref="CR16" si="1135">IF(CR$2=2,IF(OR(COUNT(CR7:CS7)=0,COUNT(CR7:CS7)=2),"Y","N"),"")</f>
        <v/>
      </c>
      <c r="CS16" s="169" t="str">
        <f t="shared" ref="CS16" si="1136">IF(CS$2=3,IF(OR(COUNT(CR8:CS8)=0,COUNT(CR8:CS8)=2),"Y","N"),"")</f>
        <v/>
      </c>
      <c r="CT16" s="170" t="str">
        <f t="shared" ref="CT16" si="1137">IF(CT$2=4,IF(OR(COUNT(CR9:CS9)=0,COUNT(CR9:CS9)=2),"Y","N"),"")</f>
        <v/>
      </c>
      <c r="CU16" s="165" t="str">
        <f t="shared" ref="CU16" si="1138">IF(CU$2=5,IF(OR(COUNT(CR10:CS10)=0,COUNT(CR10:CS10)=2),"Y","N"),"")</f>
        <v/>
      </c>
      <c r="CV16" s="62"/>
      <c r="CW16" s="62" t="str">
        <f t="shared" ref="CW16" si="1139">IF(CW$2=1,"cust complete","")</f>
        <v/>
      </c>
      <c r="CX16" s="907" t="str">
        <f t="shared" ref="CX16" si="1140">IF(CX$2=2,IF(OR(COUNT(CX7:CY7)=0,COUNT(CX7:CY7)=2),"Y","N"),"")</f>
        <v/>
      </c>
      <c r="CY16" s="169" t="str">
        <f t="shared" ref="CY16" si="1141">IF(CY$2=3,IF(OR(COUNT(CX8:CY8)=0,COUNT(CX8:CY8)=2),"Y","N"),"")</f>
        <v/>
      </c>
      <c r="CZ16" s="170" t="str">
        <f t="shared" ref="CZ16" si="1142">IF(CZ$2=4,IF(OR(COUNT(CX9:CY9)=0,COUNT(CX9:CY9)=2),"Y","N"),"")</f>
        <v/>
      </c>
      <c r="DA16" s="165" t="str">
        <f t="shared" ref="DA16" si="1143">IF(DA$2=5,IF(OR(COUNT(CX10:CY10)=0,COUNT(CX10:CY10)=2),"Y","N"),"")</f>
        <v/>
      </c>
      <c r="DB16" s="62"/>
      <c r="DC16" s="62" t="str">
        <f t="shared" ref="DC16" si="1144">IF(DC$2=1,"cust complete","")</f>
        <v/>
      </c>
      <c r="DD16" s="907" t="str">
        <f t="shared" ref="DD16" si="1145">IF(DD$2=2,IF(OR(COUNT(DD7:DE7)=0,COUNT(DD7:DE7)=2),"Y","N"),"")</f>
        <v/>
      </c>
      <c r="DE16" s="169" t="str">
        <f t="shared" ref="DE16" si="1146">IF(DE$2=3,IF(OR(COUNT(DD8:DE8)=0,COUNT(DD8:DE8)=2),"Y","N"),"")</f>
        <v/>
      </c>
      <c r="DF16" s="170" t="str">
        <f t="shared" ref="DF16" si="1147">IF(DF$2=4,IF(OR(COUNT(DD9:DE9)=0,COUNT(DD9:DE9)=2),"Y","N"),"")</f>
        <v/>
      </c>
      <c r="DG16" s="165" t="str">
        <f t="shared" ref="DG16" si="1148">IF(DG$2=5,IF(OR(COUNT(DD10:DE10)=0,COUNT(DD10:DE10)=2),"Y","N"),"")</f>
        <v/>
      </c>
      <c r="DH16" s="62"/>
      <c r="DI16" s="62" t="str">
        <f t="shared" ref="DI16" si="1149">IF(DI$2=1,"cust complete","")</f>
        <v/>
      </c>
      <c r="DJ16" s="907" t="str">
        <f t="shared" ref="DJ16" si="1150">IF(DJ$2=2,IF(OR(COUNT(DJ7:DK7)=0,COUNT(DJ7:DK7)=2),"Y","N"),"")</f>
        <v/>
      </c>
      <c r="DK16" s="169" t="str">
        <f t="shared" ref="DK16" si="1151">IF(DK$2=3,IF(OR(COUNT(DJ8:DK8)=0,COUNT(DJ8:DK8)=2),"Y","N"),"")</f>
        <v/>
      </c>
      <c r="DL16" s="170" t="str">
        <f t="shared" ref="DL16" si="1152">IF(DL$2=4,IF(OR(COUNT(DJ9:DK9)=0,COUNT(DJ9:DK9)=2),"Y","N"),"")</f>
        <v/>
      </c>
      <c r="DM16" s="165" t="str">
        <f t="shared" ref="DM16" si="1153">IF(DM$2=5,IF(OR(COUNT(DJ10:DK10)=0,COUNT(DJ10:DK10)=2),"Y","N"),"")</f>
        <v/>
      </c>
      <c r="DN16" s="62"/>
      <c r="DO16" s="62" t="str">
        <f t="shared" ref="DO16" si="1154">IF(DO$2=1,"cust complete","")</f>
        <v/>
      </c>
      <c r="DP16" s="907" t="str">
        <f t="shared" ref="DP16" si="1155">IF(DP$2=2,IF(OR(COUNT(DP7:DQ7)=0,COUNT(DP7:DQ7)=2),"Y","N"),"")</f>
        <v/>
      </c>
      <c r="DQ16" s="169" t="str">
        <f t="shared" ref="DQ16" si="1156">IF(DQ$2=3,IF(OR(COUNT(DP8:DQ8)=0,COUNT(DP8:DQ8)=2),"Y","N"),"")</f>
        <v/>
      </c>
      <c r="DR16" s="170" t="str">
        <f t="shared" ref="DR16" si="1157">IF(DR$2=4,IF(OR(COUNT(DP9:DQ9)=0,COUNT(DP9:DQ9)=2),"Y","N"),"")</f>
        <v/>
      </c>
      <c r="DS16" s="165" t="str">
        <f t="shared" ref="DS16" si="1158">IF(DS$2=5,IF(OR(COUNT(DP10:DQ10)=0,COUNT(DP10:DQ10)=2),"Y","N"),"")</f>
        <v/>
      </c>
      <c r="DT16" s="62"/>
      <c r="DU16" s="62" t="str">
        <f t="shared" ref="DU16" si="1159">IF(DU$2=1,"cust complete","")</f>
        <v/>
      </c>
      <c r="DV16" s="907" t="str">
        <f t="shared" ref="DV16" si="1160">IF(DV$2=2,IF(OR(COUNT(DV7:DW7)=0,COUNT(DV7:DW7)=2),"Y","N"),"")</f>
        <v/>
      </c>
      <c r="DW16" s="169" t="str">
        <f t="shared" ref="DW16" si="1161">IF(DW$2=3,IF(OR(COUNT(DV8:DW8)=0,COUNT(DV8:DW8)=2),"Y","N"),"")</f>
        <v/>
      </c>
      <c r="DX16" s="170" t="str">
        <f t="shared" ref="DX16" si="1162">IF(DX$2=4,IF(OR(COUNT(DV9:DW9)=0,COUNT(DV9:DW9)=2),"Y","N"),"")</f>
        <v/>
      </c>
      <c r="DY16" s="165" t="str">
        <f t="shared" ref="DY16" si="1163">IF(DY$2=5,IF(OR(COUNT(DV10:DW10)=0,COUNT(DV10:DW10)=2),"Y","N"),"")</f>
        <v/>
      </c>
      <c r="DZ16" s="62"/>
      <c r="EA16" s="62" t="str">
        <f t="shared" ref="EA16" si="1164">IF(EA$2=1,"cust complete","")</f>
        <v/>
      </c>
      <c r="EB16" s="907" t="str">
        <f t="shared" ref="EB16" si="1165">IF(EB$2=2,IF(OR(COUNT(EB7:EC7)=0,COUNT(EB7:EC7)=2),"Y","N"),"")</f>
        <v/>
      </c>
      <c r="EC16" s="169" t="str">
        <f t="shared" ref="EC16" si="1166">IF(EC$2=3,IF(OR(COUNT(EB8:EC8)=0,COUNT(EB8:EC8)=2),"Y","N"),"")</f>
        <v/>
      </c>
      <c r="ED16" s="170" t="str">
        <f t="shared" ref="ED16" si="1167">IF(ED$2=4,IF(OR(COUNT(EB9:EC9)=0,COUNT(EB9:EC9)=2),"Y","N"),"")</f>
        <v/>
      </c>
      <c r="EE16" s="165" t="str">
        <f t="shared" ref="EE16" si="1168">IF(EE$2=5,IF(OR(COUNT(EB10:EC10)=0,COUNT(EB10:EC10)=2),"Y","N"),"")</f>
        <v/>
      </c>
      <c r="EF16" s="62"/>
      <c r="EG16" s="62" t="str">
        <f t="shared" ref="EG16" si="1169">IF(EG$2=1,"cust complete","")</f>
        <v/>
      </c>
      <c r="EH16" s="907" t="str">
        <f t="shared" ref="EH16" si="1170">IF(EH$2=2,IF(OR(COUNT(EH7:EI7)=0,COUNT(EH7:EI7)=2),"Y","N"),"")</f>
        <v/>
      </c>
      <c r="EI16" s="169" t="str">
        <f t="shared" ref="EI16" si="1171">IF(EI$2=3,IF(OR(COUNT(EH8:EI8)=0,COUNT(EH8:EI8)=2),"Y","N"),"")</f>
        <v/>
      </c>
      <c r="EJ16" s="170" t="str">
        <f t="shared" ref="EJ16" si="1172">IF(EJ$2=4,IF(OR(COUNT(EH9:EI9)=0,COUNT(EH9:EI9)=2),"Y","N"),"")</f>
        <v/>
      </c>
      <c r="EK16" s="165" t="str">
        <f t="shared" ref="EK16" si="1173">IF(EK$2=5,IF(OR(COUNT(EH10:EI10)=0,COUNT(EH10:EI10)=2),"Y","N"),"")</f>
        <v/>
      </c>
      <c r="EL16" s="62"/>
      <c r="EM16" s="62" t="str">
        <f t="shared" ref="EM16" si="1174">IF(EM$2=1,"cust complete","")</f>
        <v/>
      </c>
      <c r="EN16" s="907" t="str">
        <f t="shared" ref="EN16" si="1175">IF(EN$2=2,IF(OR(COUNT(EN7:EO7)=0,COUNT(EN7:EO7)=2),"Y","N"),"")</f>
        <v/>
      </c>
      <c r="EO16" s="169" t="str">
        <f t="shared" ref="EO16" si="1176">IF(EO$2=3,IF(OR(COUNT(EN8:EO8)=0,COUNT(EN8:EO8)=2),"Y","N"),"")</f>
        <v/>
      </c>
      <c r="EP16" s="170" t="str">
        <f t="shared" ref="EP16" si="1177">IF(EP$2=4,IF(OR(COUNT(EN9:EO9)=0,COUNT(EN9:EO9)=2),"Y","N"),"")</f>
        <v/>
      </c>
      <c r="EQ16" s="165" t="str">
        <f t="shared" ref="EQ16" si="1178">IF(EQ$2=5,IF(OR(COUNT(EN10:EO10)=0,COUNT(EN10:EO10)=2),"Y","N"),"")</f>
        <v/>
      </c>
      <c r="ER16" s="62"/>
      <c r="ES16" s="62" t="str">
        <f t="shared" ref="ES16" si="1179">IF(ES$2=1,"cust complete","")</f>
        <v/>
      </c>
      <c r="ET16" s="907" t="str">
        <f t="shared" ref="ET16" si="1180">IF(ET$2=2,IF(OR(COUNT(ET7:EU7)=0,COUNT(ET7:EU7)=2),"Y","N"),"")</f>
        <v/>
      </c>
      <c r="EU16" s="169" t="str">
        <f t="shared" ref="EU16" si="1181">IF(EU$2=3,IF(OR(COUNT(ET8:EU8)=0,COUNT(ET8:EU8)=2),"Y","N"),"")</f>
        <v/>
      </c>
      <c r="EV16" s="170" t="str">
        <f t="shared" ref="EV16" si="1182">IF(EV$2=4,IF(OR(COUNT(ET9:EU9)=0,COUNT(ET9:EU9)=2),"Y","N"),"")</f>
        <v/>
      </c>
      <c r="EW16" s="165" t="str">
        <f t="shared" ref="EW16" si="1183">IF(EW$2=5,IF(OR(COUNT(ET10:EU10)=0,COUNT(ET10:EU10)=2),"Y","N"),"")</f>
        <v/>
      </c>
      <c r="EX16" s="62"/>
      <c r="EY16" s="62" t="str">
        <f t="shared" ref="EY16" si="1184">IF(EY$2=1,"cust complete","")</f>
        <v/>
      </c>
      <c r="EZ16" s="907" t="str">
        <f t="shared" ref="EZ16" si="1185">IF(EZ$2=2,IF(OR(COUNT(EZ7:FA7)=0,COUNT(EZ7:FA7)=2),"Y","N"),"")</f>
        <v/>
      </c>
      <c r="FA16" s="169" t="str">
        <f t="shared" ref="FA16" si="1186">IF(FA$2=3,IF(OR(COUNT(EZ8:FA8)=0,COUNT(EZ8:FA8)=2),"Y","N"),"")</f>
        <v/>
      </c>
      <c r="FB16" s="170" t="str">
        <f t="shared" ref="FB16" si="1187">IF(FB$2=4,IF(OR(COUNT(EZ9:FA9)=0,COUNT(EZ9:FA9)=2),"Y","N"),"")</f>
        <v/>
      </c>
      <c r="FC16" s="165" t="str">
        <f t="shared" ref="FC16" si="1188">IF(FC$2=5,IF(OR(COUNT(EZ10:FA10)=0,COUNT(EZ10:FA10)=2),"Y","N"),"")</f>
        <v/>
      </c>
      <c r="FD16" s="62"/>
      <c r="FE16" s="62" t="str">
        <f t="shared" ref="FE16" si="1189">IF(FE$2=1,"cust complete","")</f>
        <v/>
      </c>
      <c r="FF16" s="907" t="str">
        <f t="shared" ref="FF16" si="1190">IF(FF$2=2,IF(OR(COUNT(FF7:FG7)=0,COUNT(FF7:FG7)=2),"Y","N"),"")</f>
        <v/>
      </c>
      <c r="FG16" s="169" t="str">
        <f t="shared" ref="FG16" si="1191">IF(FG$2=3,IF(OR(COUNT(FF8:FG8)=0,COUNT(FF8:FG8)=2),"Y","N"),"")</f>
        <v/>
      </c>
      <c r="FH16" s="170" t="str">
        <f t="shared" ref="FH16" si="1192">IF(FH$2=4,IF(OR(COUNT(FF9:FG9)=0,COUNT(FF9:FG9)=2),"Y","N"),"")</f>
        <v/>
      </c>
      <c r="FI16" s="165" t="str">
        <f t="shared" ref="FI16" si="1193">IF(FI$2=5,IF(OR(COUNT(FF10:FG10)=0,COUNT(FF10:FG10)=2),"Y","N"),"")</f>
        <v/>
      </c>
      <c r="FJ16" s="62"/>
      <c r="FK16" s="62" t="str">
        <f t="shared" ref="FK16" si="1194">IF(FK$2=1,"cust complete","")</f>
        <v/>
      </c>
      <c r="FL16" s="907" t="str">
        <f t="shared" ref="FL16" si="1195">IF(FL$2=2,IF(OR(COUNT(FL7:FM7)=0,COUNT(FL7:FM7)=2),"Y","N"),"")</f>
        <v/>
      </c>
      <c r="FM16" s="169" t="str">
        <f t="shared" ref="FM16" si="1196">IF(FM$2=3,IF(OR(COUNT(FL8:FM8)=0,COUNT(FL8:FM8)=2),"Y","N"),"")</f>
        <v/>
      </c>
      <c r="FN16" s="170" t="str">
        <f t="shared" ref="FN16" si="1197">IF(FN$2=4,IF(OR(COUNT(FL9:FM9)=0,COUNT(FL9:FM9)=2),"Y","N"),"")</f>
        <v/>
      </c>
      <c r="FO16" s="165" t="str">
        <f t="shared" ref="FO16" si="1198">IF(FO$2=5,IF(OR(COUNT(FL10:FM10)=0,COUNT(FL10:FM10)=2),"Y","N"),"")</f>
        <v/>
      </c>
      <c r="FP16" s="62"/>
      <c r="FQ16" s="62" t="str">
        <f t="shared" ref="FQ16" si="1199">IF(FQ$2=1,"cust complete","")</f>
        <v/>
      </c>
      <c r="FR16" s="907" t="str">
        <f t="shared" ref="FR16" si="1200">IF(FR$2=2,IF(OR(COUNT(FR7:FS7)=0,COUNT(FR7:FS7)=2),"Y","N"),"")</f>
        <v/>
      </c>
      <c r="FS16" s="169" t="str">
        <f t="shared" ref="FS16" si="1201">IF(FS$2=3,IF(OR(COUNT(FR8:FS8)=0,COUNT(FR8:FS8)=2),"Y","N"),"")</f>
        <v/>
      </c>
      <c r="FT16" s="170" t="str">
        <f t="shared" ref="FT16" si="1202">IF(FT$2=4,IF(OR(COUNT(FR9:FS9)=0,COUNT(FR9:FS9)=2),"Y","N"),"")</f>
        <v/>
      </c>
      <c r="FU16" s="165" t="str">
        <f t="shared" ref="FU16" si="1203">IF(FU$2=5,IF(OR(COUNT(FR10:FS10)=0,COUNT(FR10:FS10)=2),"Y","N"),"")</f>
        <v/>
      </c>
      <c r="FV16" s="62"/>
      <c r="FW16" s="62" t="str">
        <f t="shared" ref="FW16" si="1204">IF(FW$2=1,"cust complete","")</f>
        <v/>
      </c>
      <c r="FX16" s="907" t="str">
        <f t="shared" ref="FX16" si="1205">IF(FX$2=2,IF(OR(COUNT(FX7:FY7)=0,COUNT(FX7:FY7)=2),"Y","N"),"")</f>
        <v/>
      </c>
      <c r="FY16" s="169" t="str">
        <f t="shared" ref="FY16" si="1206">IF(FY$2=3,IF(OR(COUNT(FX8:FY8)=0,COUNT(FX8:FY8)=2),"Y","N"),"")</f>
        <v/>
      </c>
      <c r="FZ16" s="170" t="str">
        <f t="shared" ref="FZ16" si="1207">IF(FZ$2=4,IF(OR(COUNT(FX9:FY9)=0,COUNT(FX9:FY9)=2),"Y","N"),"")</f>
        <v/>
      </c>
      <c r="GA16" s="165" t="str">
        <f t="shared" ref="GA16" si="1208">IF(GA$2=5,IF(OR(COUNT(FX10:FY10)=0,COUNT(FX10:FY10)=2),"Y","N"),"")</f>
        <v/>
      </c>
      <c r="GB16" s="62"/>
      <c r="GC16" s="62" t="str">
        <f t="shared" ref="GC16" si="1209">IF(GC$2=1,"cust complete","")</f>
        <v/>
      </c>
      <c r="GD16" s="907" t="str">
        <f t="shared" ref="GD16" si="1210">IF(GD$2=2,IF(OR(COUNT(GD7:GE7)=0,COUNT(GD7:GE7)=2),"Y","N"),"")</f>
        <v/>
      </c>
      <c r="GE16" s="169" t="str">
        <f t="shared" ref="GE16" si="1211">IF(GE$2=3,IF(OR(COUNT(GD8:GE8)=0,COUNT(GD8:GE8)=2),"Y","N"),"")</f>
        <v/>
      </c>
      <c r="GF16" s="170" t="str">
        <f t="shared" ref="GF16" si="1212">IF(GF$2=4,IF(OR(COUNT(GD9:GE9)=0,COUNT(GD9:GE9)=2),"Y","N"),"")</f>
        <v/>
      </c>
      <c r="GG16" s="165" t="str">
        <f t="shared" ref="GG16" si="1213">IF(GG$2=5,IF(OR(COUNT(GD10:GE10)=0,COUNT(GD10:GE10)=2),"Y","N"),"")</f>
        <v/>
      </c>
      <c r="GH16" s="62"/>
      <c r="GI16" s="62" t="str">
        <f t="shared" ref="GI16" si="1214">IF(GI$2=1,"cust complete","")</f>
        <v/>
      </c>
      <c r="GJ16" s="907" t="str">
        <f t="shared" ref="GJ16" si="1215">IF(GJ$2=2,IF(OR(COUNT(GJ7:GK7)=0,COUNT(GJ7:GK7)=2),"Y","N"),"")</f>
        <v/>
      </c>
      <c r="GK16" s="169" t="str">
        <f t="shared" ref="GK16" si="1216">IF(GK$2=3,IF(OR(COUNT(GJ8:GK8)=0,COUNT(GJ8:GK8)=2),"Y","N"),"")</f>
        <v/>
      </c>
      <c r="GL16" s="170" t="str">
        <f t="shared" ref="GL16" si="1217">IF(GL$2=4,IF(OR(COUNT(GJ9:GK9)=0,COUNT(GJ9:GK9)=2),"Y","N"),"")</f>
        <v/>
      </c>
      <c r="GM16" s="165" t="str">
        <f t="shared" ref="GM16" si="1218">IF(GM$2=5,IF(OR(COUNT(GJ10:GK10)=0,COUNT(GJ10:GK10)=2),"Y","N"),"")</f>
        <v/>
      </c>
      <c r="GN16" s="62"/>
      <c r="GO16" s="62" t="str">
        <f t="shared" ref="GO16" si="1219">IF(GO$2=1,"cust complete","")</f>
        <v/>
      </c>
      <c r="GP16" s="907" t="str">
        <f t="shared" ref="GP16" si="1220">IF(GP$2=2,IF(OR(COUNT(GP7:GQ7)=0,COUNT(GP7:GQ7)=2),"Y","N"),"")</f>
        <v/>
      </c>
      <c r="GQ16" s="169" t="str">
        <f t="shared" ref="GQ16" si="1221">IF(GQ$2=3,IF(OR(COUNT(GP8:GQ8)=0,COUNT(GP8:GQ8)=2),"Y","N"),"")</f>
        <v/>
      </c>
      <c r="GR16" s="170" t="str">
        <f t="shared" ref="GR16" si="1222">IF(GR$2=4,IF(OR(COUNT(GP9:GQ9)=0,COUNT(GP9:GQ9)=2),"Y","N"),"")</f>
        <v/>
      </c>
      <c r="GS16" s="165" t="str">
        <f t="shared" ref="GS16" si="1223">IF(GS$2=5,IF(OR(COUNT(GP10:GQ10)=0,COUNT(GP10:GQ10)=2),"Y","N"),"")</f>
        <v/>
      </c>
      <c r="GT16" s="62"/>
      <c r="GU16" s="62" t="str">
        <f t="shared" ref="GU16" si="1224">IF(GU$2=1,"cust complete","")</f>
        <v/>
      </c>
      <c r="GV16" s="907" t="str">
        <f t="shared" ref="GV16" si="1225">IF(GV$2=2,IF(OR(COUNT(GV7:GW7)=0,COUNT(GV7:GW7)=2),"Y","N"),"")</f>
        <v/>
      </c>
      <c r="GW16" s="169" t="str">
        <f t="shared" ref="GW16" si="1226">IF(GW$2=3,IF(OR(COUNT(GV8:GW8)=0,COUNT(GV8:GW8)=2),"Y","N"),"")</f>
        <v/>
      </c>
      <c r="GX16" s="170" t="str">
        <f t="shared" ref="GX16" si="1227">IF(GX$2=4,IF(OR(COUNT(GV9:GW9)=0,COUNT(GV9:GW9)=2),"Y","N"),"")</f>
        <v/>
      </c>
      <c r="GY16" s="165" t="str">
        <f t="shared" ref="GY16" si="1228">IF(GY$2=5,IF(OR(COUNT(GV10:GW10)=0,COUNT(GV10:GW10)=2),"Y","N"),"")</f>
        <v/>
      </c>
      <c r="GZ16" s="62"/>
      <c r="HA16" s="62" t="str">
        <f t="shared" ref="HA16" si="1229">IF(HA$2=1,"cust complete","")</f>
        <v/>
      </c>
      <c r="HB16" s="907" t="str">
        <f t="shared" ref="HB16" si="1230">IF(HB$2=2,IF(OR(COUNT(HB7:HC7)=0,COUNT(HB7:HC7)=2),"Y","N"),"")</f>
        <v/>
      </c>
      <c r="HC16" s="169" t="str">
        <f t="shared" ref="HC16" si="1231">IF(HC$2=3,IF(OR(COUNT(HB8:HC8)=0,COUNT(HB8:HC8)=2),"Y","N"),"")</f>
        <v/>
      </c>
      <c r="HD16" s="170" t="str">
        <f t="shared" ref="HD16" si="1232">IF(HD$2=4,IF(OR(COUNT(HB9:HC9)=0,COUNT(HB9:HC9)=2),"Y","N"),"")</f>
        <v/>
      </c>
      <c r="HE16" s="165" t="str">
        <f t="shared" ref="HE16" si="1233">IF(HE$2=5,IF(OR(COUNT(HB10:HC10)=0,COUNT(HB10:HC10)=2),"Y","N"),"")</f>
        <v/>
      </c>
      <c r="HF16" s="62"/>
      <c r="HG16" s="62" t="str">
        <f t="shared" ref="HG16" si="1234">IF(HG$2=1,"cust complete","")</f>
        <v/>
      </c>
      <c r="HH16" s="907" t="str">
        <f t="shared" ref="HH16" si="1235">IF(HH$2=2,IF(OR(COUNT(HH7:HI7)=0,COUNT(HH7:HI7)=2),"Y","N"),"")</f>
        <v/>
      </c>
      <c r="HI16" s="169" t="str">
        <f t="shared" ref="HI16" si="1236">IF(HI$2=3,IF(OR(COUNT(HH8:HI8)=0,COUNT(HH8:HI8)=2),"Y","N"),"")</f>
        <v/>
      </c>
      <c r="HJ16" s="170" t="str">
        <f t="shared" ref="HJ16" si="1237">IF(HJ$2=4,IF(OR(COUNT(HH9:HI9)=0,COUNT(HH9:HI9)=2),"Y","N"),"")</f>
        <v/>
      </c>
      <c r="HK16" s="165" t="str">
        <f t="shared" ref="HK16" si="1238">IF(HK$2=5,IF(OR(COUNT(HH10:HI10)=0,COUNT(HH10:HI10)=2),"Y","N"),"")</f>
        <v/>
      </c>
      <c r="HL16" s="62"/>
      <c r="HM16" s="62" t="str">
        <f t="shared" ref="HM16" si="1239">IF(HM$2=1,"cust complete","")</f>
        <v/>
      </c>
      <c r="HN16" s="907" t="str">
        <f t="shared" ref="HN16" si="1240">IF(HN$2=2,IF(OR(COUNT(HN7:HO7)=0,COUNT(HN7:HO7)=2),"Y","N"),"")</f>
        <v/>
      </c>
      <c r="HO16" s="169" t="str">
        <f t="shared" ref="HO16" si="1241">IF(HO$2=3,IF(OR(COUNT(HN8:HO8)=0,COUNT(HN8:HO8)=2),"Y","N"),"")</f>
        <v/>
      </c>
      <c r="HP16" s="170" t="str">
        <f t="shared" ref="HP16" si="1242">IF(HP$2=4,IF(OR(COUNT(HN9:HO9)=0,COUNT(HN9:HO9)=2),"Y","N"),"")</f>
        <v/>
      </c>
      <c r="HQ16" s="165" t="str">
        <f t="shared" ref="HQ16" si="1243">IF(HQ$2=5,IF(OR(COUNT(HN10:HO10)=0,COUNT(HN10:HO10)=2),"Y","N"),"")</f>
        <v/>
      </c>
      <c r="HR16" s="62"/>
      <c r="HS16" s="62" t="str">
        <f t="shared" ref="HS16" si="1244">IF(HS$2=1,"cust complete","")</f>
        <v/>
      </c>
      <c r="HT16" s="907" t="str">
        <f t="shared" ref="HT16" si="1245">IF(HT$2=2,IF(OR(COUNT(HT7:HU7)=0,COUNT(HT7:HU7)=2),"Y","N"),"")</f>
        <v/>
      </c>
      <c r="HU16" s="169" t="str">
        <f t="shared" ref="HU16" si="1246">IF(HU$2=3,IF(OR(COUNT(HT8:HU8)=0,COUNT(HT8:HU8)=2),"Y","N"),"")</f>
        <v/>
      </c>
      <c r="HV16" s="170" t="str">
        <f t="shared" ref="HV16" si="1247">IF(HV$2=4,IF(OR(COUNT(HT9:HU9)=0,COUNT(HT9:HU9)=2),"Y","N"),"")</f>
        <v/>
      </c>
      <c r="HW16" s="165" t="str">
        <f t="shared" ref="HW16" si="1248">IF(HW$2=5,IF(OR(COUNT(HT10:HU10)=0,COUNT(HT10:HU10)=2),"Y","N"),"")</f>
        <v/>
      </c>
      <c r="HX16" s="62"/>
      <c r="HY16" s="62" t="str">
        <f t="shared" ref="HY16" si="1249">IF(HY$2=1,"cust complete","")</f>
        <v/>
      </c>
      <c r="HZ16" s="907" t="str">
        <f t="shared" ref="HZ16" si="1250">IF(HZ$2=2,IF(OR(COUNT(HZ7:IA7)=0,COUNT(HZ7:IA7)=2),"Y","N"),"")</f>
        <v/>
      </c>
      <c r="IA16" s="169" t="str">
        <f t="shared" ref="IA16" si="1251">IF(IA$2=3,IF(OR(COUNT(HZ8:IA8)=0,COUNT(HZ8:IA8)=2),"Y","N"),"")</f>
        <v/>
      </c>
      <c r="IB16" s="170" t="str">
        <f t="shared" ref="IB16" si="1252">IF(IB$2=4,IF(OR(COUNT(HZ9:IA9)=0,COUNT(HZ9:IA9)=2),"Y","N"),"")</f>
        <v/>
      </c>
      <c r="IC16" s="165" t="str">
        <f t="shared" ref="IC16" si="1253">IF(IC$2=5,IF(OR(COUNT(HZ10:IA10)=0,COUNT(HZ10:IA10)=2),"Y","N"),"")</f>
        <v/>
      </c>
      <c r="ID16" s="62"/>
      <c r="IE16" s="62" t="str">
        <f t="shared" ref="IE16" si="1254">IF(IE$2=1,"cust complete","")</f>
        <v/>
      </c>
      <c r="IF16" s="907" t="str">
        <f t="shared" ref="IF16" si="1255">IF(IF$2=2,IF(OR(COUNT(IF7:IG7)=0,COUNT(IF7:IG7)=2),"Y","N"),"")</f>
        <v/>
      </c>
      <c r="IG16" s="169" t="str">
        <f t="shared" ref="IG16" si="1256">IF(IG$2=3,IF(OR(COUNT(IF8:IG8)=0,COUNT(IF8:IG8)=2),"Y","N"),"")</f>
        <v/>
      </c>
      <c r="IH16" s="170" t="str">
        <f t="shared" ref="IH16" si="1257">IF(IH$2=4,IF(OR(COUNT(IF9:IG9)=0,COUNT(IF9:IG9)=2),"Y","N"),"")</f>
        <v/>
      </c>
      <c r="II16" s="165" t="str">
        <f t="shared" ref="II16" si="1258">IF(II$2=5,IF(OR(COUNT(IF10:IG10)=0,COUNT(IF10:IG10)=2),"Y","N"),"")</f>
        <v/>
      </c>
      <c r="IJ16" s="62"/>
      <c r="IK16" s="62" t="str">
        <f t="shared" ref="IK16" si="1259">IF(IK$2=1,"cust complete","")</f>
        <v/>
      </c>
      <c r="IL16" s="907" t="str">
        <f t="shared" ref="IL16" si="1260">IF(IL$2=2,IF(OR(COUNT(IL7:IM7)=0,COUNT(IL7:IM7)=2),"Y","N"),"")</f>
        <v/>
      </c>
      <c r="IM16" s="169" t="str">
        <f t="shared" ref="IM16" si="1261">IF(IM$2=3,IF(OR(COUNT(IL8:IM8)=0,COUNT(IL8:IM8)=2),"Y","N"),"")</f>
        <v/>
      </c>
      <c r="IN16" s="170" t="str">
        <f t="shared" ref="IN16" si="1262">IF(IN$2=4,IF(OR(COUNT(IL9:IM9)=0,COUNT(IL9:IM9)=2),"Y","N"),"")</f>
        <v/>
      </c>
      <c r="IO16" s="165" t="str">
        <f t="shared" ref="IO16" si="1263">IF(IO$2=5,IF(OR(COUNT(IL10:IM10)=0,COUNT(IL10:IM10)=2),"Y","N"),"")</f>
        <v/>
      </c>
      <c r="IP16" s="62"/>
      <c r="IQ16" s="62" t="str">
        <f t="shared" ref="IQ16" si="1264">IF(IQ$2=1,"cust complete","")</f>
        <v/>
      </c>
      <c r="IR16" s="907" t="str">
        <f t="shared" ref="IR16" si="1265">IF(IR$2=2,IF(OR(COUNT(IR7:IS7)=0,COUNT(IR7:IS7)=2),"Y","N"),"")</f>
        <v/>
      </c>
      <c r="IS16" s="169" t="str">
        <f t="shared" ref="IS16" si="1266">IF(IS$2=3,IF(OR(COUNT(IR8:IS8)=0,COUNT(IR8:IS8)=2),"Y","N"),"")</f>
        <v/>
      </c>
      <c r="IT16" s="170" t="str">
        <f t="shared" ref="IT16" si="1267">IF(IT$2=4,IF(OR(COUNT(IR9:IS9)=0,COUNT(IR9:IS9)=2),"Y","N"),"")</f>
        <v/>
      </c>
      <c r="IU16" s="165" t="str">
        <f t="shared" ref="IU16" si="1268">IF(IU$2=5,IF(OR(COUNT(IR10:IS10)=0,COUNT(IR10:IS10)=2),"Y","N"),"")</f>
        <v/>
      </c>
      <c r="IV16" s="62"/>
      <c r="IW16" s="62" t="str">
        <f t="shared" ref="IW16" si="1269">IF(IW$2=1,"cust complete","")</f>
        <v/>
      </c>
      <c r="IX16" s="907" t="str">
        <f t="shared" ref="IX16" si="1270">IF(IX$2=2,IF(OR(COUNT(IX7:IY7)=0,COUNT(IX7:IY7)=2),"Y","N"),"")</f>
        <v/>
      </c>
      <c r="IY16" s="169" t="str">
        <f t="shared" ref="IY16" si="1271">IF(IY$2=3,IF(OR(COUNT(IX8:IY8)=0,COUNT(IX8:IY8)=2),"Y","N"),"")</f>
        <v/>
      </c>
      <c r="IZ16" s="170" t="str">
        <f t="shared" ref="IZ16" si="1272">IF(IZ$2=4,IF(OR(COUNT(IX9:IY9)=0,COUNT(IX9:IY9)=2),"Y","N"),"")</f>
        <v/>
      </c>
      <c r="JA16" s="165" t="str">
        <f t="shared" ref="JA16" si="1273">IF(JA$2=5,IF(OR(COUNT(IX10:IY10)=0,COUNT(IX10:IY10)=2),"Y","N"),"")</f>
        <v/>
      </c>
      <c r="JB16" s="62"/>
      <c r="JC16" s="62" t="str">
        <f t="shared" ref="JC16" si="1274">IF(JC$2=1,"cust complete","")</f>
        <v/>
      </c>
      <c r="JD16" s="907" t="str">
        <f t="shared" ref="JD16" si="1275">IF(JD$2=2,IF(OR(COUNT(JD7:JE7)=0,COUNT(JD7:JE7)=2),"Y","N"),"")</f>
        <v/>
      </c>
      <c r="JE16" s="169" t="str">
        <f t="shared" ref="JE16" si="1276">IF(JE$2=3,IF(OR(COUNT(JD8:JE8)=0,COUNT(JD8:JE8)=2),"Y","N"),"")</f>
        <v/>
      </c>
      <c r="JF16" s="170" t="str">
        <f t="shared" ref="JF16" si="1277">IF(JF$2=4,IF(OR(COUNT(JD9:JE9)=0,COUNT(JD9:JE9)=2),"Y","N"),"")</f>
        <v/>
      </c>
      <c r="JG16" s="165" t="str">
        <f t="shared" ref="JG16" si="1278">IF(JG$2=5,IF(OR(COUNT(JD10:JE10)=0,COUNT(JD10:JE10)=2),"Y","N"),"")</f>
        <v/>
      </c>
      <c r="JH16" s="62"/>
      <c r="JI16" s="62" t="str">
        <f t="shared" ref="JI16" si="1279">IF(JI$2=1,"cust complete","")</f>
        <v/>
      </c>
      <c r="JJ16" s="907" t="str">
        <f t="shared" ref="JJ16" si="1280">IF(JJ$2=2,IF(OR(COUNT(JJ7:JK7)=0,COUNT(JJ7:JK7)=2),"Y","N"),"")</f>
        <v/>
      </c>
      <c r="JK16" s="169" t="str">
        <f t="shared" ref="JK16" si="1281">IF(JK$2=3,IF(OR(COUNT(JJ8:JK8)=0,COUNT(JJ8:JK8)=2),"Y","N"),"")</f>
        <v/>
      </c>
      <c r="JL16" s="170" t="str">
        <f t="shared" ref="JL16" si="1282">IF(JL$2=4,IF(OR(COUNT(JJ9:JK9)=0,COUNT(JJ9:JK9)=2),"Y","N"),"")</f>
        <v/>
      </c>
      <c r="JM16" s="165" t="str">
        <f t="shared" ref="JM16" si="1283">IF(JM$2=5,IF(OR(COUNT(JJ10:JK10)=0,COUNT(JJ10:JK10)=2),"Y","N"),"")</f>
        <v/>
      </c>
      <c r="JN16" s="62"/>
      <c r="JO16" s="62" t="str">
        <f t="shared" ref="JO16" si="1284">IF(JO$2=1,"cust complete","")</f>
        <v/>
      </c>
      <c r="JP16" s="907" t="str">
        <f t="shared" ref="JP16" si="1285">IF(JP$2=2,IF(OR(COUNT(JP7:JQ7)=0,COUNT(JP7:JQ7)=2),"Y","N"),"")</f>
        <v/>
      </c>
      <c r="JQ16" s="169" t="str">
        <f t="shared" ref="JQ16" si="1286">IF(JQ$2=3,IF(OR(COUNT(JP8:JQ8)=0,COUNT(JP8:JQ8)=2),"Y","N"),"")</f>
        <v/>
      </c>
      <c r="JR16" s="170" t="str">
        <f t="shared" ref="JR16" si="1287">IF(JR$2=4,IF(OR(COUNT(JP9:JQ9)=0,COUNT(JP9:JQ9)=2),"Y","N"),"")</f>
        <v/>
      </c>
      <c r="JS16" s="165" t="str">
        <f t="shared" ref="JS16" si="1288">IF(JS$2=5,IF(OR(COUNT(JP10:JQ10)=0,COUNT(JP10:JQ10)=2),"Y","N"),"")</f>
        <v/>
      </c>
      <c r="JT16" s="62"/>
      <c r="JU16" s="62" t="str">
        <f t="shared" ref="JU16" si="1289">IF(JU$2=1,"cust complete","")</f>
        <v/>
      </c>
      <c r="JV16" s="907" t="str">
        <f t="shared" ref="JV16" si="1290">IF(JV$2=2,IF(OR(COUNT(JV7:JW7)=0,COUNT(JV7:JW7)=2),"Y","N"),"")</f>
        <v/>
      </c>
      <c r="JW16" s="169" t="str">
        <f t="shared" ref="JW16" si="1291">IF(JW$2=3,IF(OR(COUNT(JV8:JW8)=0,COUNT(JV8:JW8)=2),"Y","N"),"")</f>
        <v/>
      </c>
      <c r="JX16" s="170" t="str">
        <f t="shared" ref="JX16" si="1292">IF(JX$2=4,IF(OR(COUNT(JV9:JW9)=0,COUNT(JV9:JW9)=2),"Y","N"),"")</f>
        <v/>
      </c>
      <c r="JY16" s="165" t="str">
        <f t="shared" ref="JY16" si="1293">IF(JY$2=5,IF(OR(COUNT(JV10:JW10)=0,COUNT(JV10:JW10)=2),"Y","N"),"")</f>
        <v/>
      </c>
      <c r="JZ16" s="62"/>
      <c r="KA16" s="62" t="str">
        <f t="shared" ref="KA16" si="1294">IF(KA$2=1,"cust complete","")</f>
        <v/>
      </c>
      <c r="KB16" s="907" t="str">
        <f t="shared" ref="KB16" si="1295">IF(KB$2=2,IF(OR(COUNT(KB7:KC7)=0,COUNT(KB7:KC7)=2),"Y","N"),"")</f>
        <v/>
      </c>
      <c r="KC16" s="169" t="str">
        <f t="shared" ref="KC16" si="1296">IF(KC$2=3,IF(OR(COUNT(KB8:KC8)=0,COUNT(KB8:KC8)=2),"Y","N"),"")</f>
        <v/>
      </c>
      <c r="KD16" s="170" t="str">
        <f t="shared" ref="KD16" si="1297">IF(KD$2=4,IF(OR(COUNT(KB9:KC9)=0,COUNT(KB9:KC9)=2),"Y","N"),"")</f>
        <v/>
      </c>
      <c r="KE16" s="165" t="str">
        <f t="shared" ref="KE16" si="1298">IF(KE$2=5,IF(OR(COUNT(KB10:KC10)=0,COUNT(KB10:KC10)=2),"Y","N"),"")</f>
        <v/>
      </c>
      <c r="KF16" s="62"/>
      <c r="KG16" s="62" t="str">
        <f t="shared" ref="KG16" si="1299">IF(KG$2=1,"cust complete","")</f>
        <v/>
      </c>
      <c r="KH16" s="907" t="str">
        <f t="shared" ref="KH16" si="1300">IF(KH$2=2,IF(OR(COUNT(KH7:KI7)=0,COUNT(KH7:KI7)=2),"Y","N"),"")</f>
        <v/>
      </c>
      <c r="KI16" s="169" t="str">
        <f t="shared" ref="KI16" si="1301">IF(KI$2=3,IF(OR(COUNT(KH8:KI8)=0,COUNT(KH8:KI8)=2),"Y","N"),"")</f>
        <v/>
      </c>
      <c r="KJ16" s="170" t="str">
        <f t="shared" ref="KJ16" si="1302">IF(KJ$2=4,IF(OR(COUNT(KH9:KI9)=0,COUNT(KH9:KI9)=2),"Y","N"),"")</f>
        <v/>
      </c>
      <c r="KK16" s="165" t="str">
        <f t="shared" ref="KK16" si="1303">IF(KK$2=5,IF(OR(COUNT(KH10:KI10)=0,COUNT(KH10:KI10)=2),"Y","N"),"")</f>
        <v/>
      </c>
      <c r="KL16" s="62"/>
      <c r="KM16" s="62" t="str">
        <f t="shared" ref="KM16" si="1304">IF(KM$2=1,"cust complete","")</f>
        <v/>
      </c>
      <c r="KN16" s="907" t="str">
        <f t="shared" ref="KN16" si="1305">IF(KN$2=2,IF(OR(COUNT(KN7:KO7)=0,COUNT(KN7:KO7)=2),"Y","N"),"")</f>
        <v/>
      </c>
      <c r="KO16" s="169" t="str">
        <f t="shared" ref="KO16" si="1306">IF(KO$2=3,IF(OR(COUNT(KN8:KO8)=0,COUNT(KN8:KO8)=2),"Y","N"),"")</f>
        <v/>
      </c>
      <c r="KP16" s="170" t="str">
        <f t="shared" ref="KP16" si="1307">IF(KP$2=4,IF(OR(COUNT(KN9:KO9)=0,COUNT(KN9:KO9)=2),"Y","N"),"")</f>
        <v/>
      </c>
      <c r="KQ16" s="165" t="str">
        <f t="shared" ref="KQ16" si="1308">IF(KQ$2=5,IF(OR(COUNT(KN10:KO10)=0,COUNT(KN10:KO10)=2),"Y","N"),"")</f>
        <v/>
      </c>
      <c r="KR16" s="62"/>
      <c r="KS16" s="62" t="str">
        <f t="shared" ref="KS16" si="1309">IF(KS$2=1,"cust complete","")</f>
        <v/>
      </c>
      <c r="KT16" s="907" t="str">
        <f t="shared" ref="KT16" si="1310">IF(KT$2=2,IF(OR(COUNT(KT7:KU7)=0,COUNT(KT7:KU7)=2),"Y","N"),"")</f>
        <v/>
      </c>
      <c r="KU16" s="169" t="str">
        <f t="shared" ref="KU16" si="1311">IF(KU$2=3,IF(OR(COUNT(KT8:KU8)=0,COUNT(KT8:KU8)=2),"Y","N"),"")</f>
        <v/>
      </c>
      <c r="KV16" s="170" t="str">
        <f t="shared" ref="KV16" si="1312">IF(KV$2=4,IF(OR(COUNT(KT9:KU9)=0,COUNT(KT9:KU9)=2),"Y","N"),"")</f>
        <v/>
      </c>
      <c r="KW16" s="165" t="str">
        <f t="shared" ref="KW16" si="1313">IF(KW$2=5,IF(OR(COUNT(KT10:KU10)=0,COUNT(KT10:KU10)=2),"Y","N"),"")</f>
        <v/>
      </c>
      <c r="KX16" s="62"/>
      <c r="KY16" s="62" t="str">
        <f t="shared" ref="KY16" si="1314">IF(KY$2=1,"cust complete","")</f>
        <v/>
      </c>
      <c r="KZ16" s="907" t="str">
        <f t="shared" ref="KZ16" si="1315">IF(KZ$2=2,IF(OR(COUNT(KZ7:LA7)=0,COUNT(KZ7:LA7)=2),"Y","N"),"")</f>
        <v/>
      </c>
      <c r="LA16" s="169" t="str">
        <f t="shared" ref="LA16" si="1316">IF(LA$2=3,IF(OR(COUNT(KZ8:LA8)=0,COUNT(KZ8:LA8)=2),"Y","N"),"")</f>
        <v/>
      </c>
      <c r="LB16" s="170" t="str">
        <f t="shared" ref="LB16" si="1317">IF(LB$2=4,IF(OR(COUNT(KZ9:LA9)=0,COUNT(KZ9:LA9)=2),"Y","N"),"")</f>
        <v/>
      </c>
      <c r="LC16" s="165" t="str">
        <f t="shared" ref="LC16" si="1318">IF(LC$2=5,IF(OR(COUNT(KZ10:LA10)=0,COUNT(KZ10:LA10)=2),"Y","N"),"")</f>
        <v/>
      </c>
      <c r="LD16" s="62"/>
    </row>
    <row r="17" spans="1:316" s="71" customFormat="1" ht="6" customHeight="1" x14ac:dyDescent="0.2">
      <c r="A17" s="62"/>
      <c r="B17" s="62"/>
      <c r="C17" s="62"/>
      <c r="D17" s="62"/>
      <c r="E17" s="62"/>
      <c r="F17" s="62" t="s">
        <v>77</v>
      </c>
      <c r="G17" s="114"/>
      <c r="K17" s="116"/>
      <c r="L17" s="116"/>
      <c r="M17" s="140"/>
      <c r="N17" s="117"/>
      <c r="P17" s="72"/>
      <c r="Q17" s="134"/>
      <c r="R17" s="282"/>
      <c r="S17" s="134"/>
      <c r="T17" s="134"/>
      <c r="U17" s="120"/>
      <c r="V17" s="72"/>
      <c r="W17" s="134"/>
      <c r="X17" s="282"/>
      <c r="Y17" s="134"/>
      <c r="Z17" s="134"/>
      <c r="AA17" s="122"/>
      <c r="AB17" s="72"/>
      <c r="AC17" s="134"/>
      <c r="AD17" s="282"/>
      <c r="AE17" s="134"/>
      <c r="AF17" s="134"/>
      <c r="AG17" s="122"/>
      <c r="AH17" s="72"/>
      <c r="AI17" s="134"/>
      <c r="AJ17" s="282"/>
      <c r="AK17" s="134"/>
      <c r="AL17" s="172"/>
      <c r="AM17" s="122"/>
      <c r="AN17" s="72"/>
      <c r="AO17" s="134"/>
      <c r="AP17" s="282"/>
      <c r="AQ17" s="134"/>
      <c r="AR17" s="172"/>
      <c r="AS17" s="122"/>
      <c r="AT17" s="72"/>
      <c r="AU17" s="134"/>
      <c r="AV17" s="282"/>
      <c r="AW17" s="134"/>
      <c r="AX17" s="172"/>
      <c r="AY17" s="122"/>
      <c r="AZ17" s="72"/>
      <c r="BA17" s="134"/>
      <c r="BB17" s="282"/>
      <c r="BC17" s="134"/>
      <c r="BD17" s="172"/>
      <c r="BE17" s="122"/>
      <c r="BF17" s="72"/>
      <c r="BG17" s="134"/>
      <c r="BH17" s="282"/>
      <c r="BI17" s="134"/>
      <c r="BJ17" s="172"/>
      <c r="BK17" s="122"/>
      <c r="BL17" s="72"/>
      <c r="BM17" s="134"/>
      <c r="BN17" s="282"/>
      <c r="BO17" s="134"/>
      <c r="BP17" s="172"/>
      <c r="BQ17" s="122"/>
      <c r="BR17" s="72"/>
      <c r="BS17" s="134"/>
      <c r="BT17" s="282"/>
      <c r="BU17" s="134"/>
      <c r="BV17" s="172"/>
      <c r="BW17" s="122"/>
      <c r="BX17" s="72"/>
      <c r="BY17" s="134"/>
      <c r="BZ17" s="282"/>
      <c r="CA17" s="134"/>
      <c r="CB17" s="172"/>
      <c r="CC17" s="122"/>
      <c r="CD17" s="72"/>
      <c r="CE17" s="134"/>
      <c r="CF17" s="282"/>
      <c r="CG17" s="134"/>
      <c r="CH17" s="172"/>
      <c r="CI17" s="122"/>
      <c r="CJ17" s="72"/>
      <c r="CK17" s="134"/>
      <c r="CL17" s="282"/>
      <c r="CM17" s="134"/>
      <c r="CN17" s="172"/>
      <c r="CO17" s="122"/>
      <c r="CP17" s="72"/>
      <c r="CQ17" s="134"/>
      <c r="CR17" s="282"/>
      <c r="CS17" s="134"/>
      <c r="CT17" s="172"/>
      <c r="CU17" s="122"/>
      <c r="CV17" s="72"/>
      <c r="CW17" s="134"/>
      <c r="CX17" s="282"/>
      <c r="CY17" s="134"/>
      <c r="CZ17" s="172"/>
      <c r="DA17" s="122"/>
      <c r="DB17" s="72"/>
      <c r="DC17" s="134"/>
      <c r="DD17" s="282"/>
      <c r="DE17" s="134"/>
      <c r="DF17" s="172"/>
      <c r="DG17" s="122"/>
      <c r="DH17" s="72"/>
      <c r="DI17" s="134"/>
      <c r="DJ17" s="282"/>
      <c r="DK17" s="134"/>
      <c r="DL17" s="172"/>
      <c r="DM17" s="122"/>
      <c r="DN17" s="72"/>
      <c r="DO17" s="134"/>
      <c r="DP17" s="282"/>
      <c r="DQ17" s="134"/>
      <c r="DR17" s="172"/>
      <c r="DS17" s="122"/>
      <c r="DT17" s="72"/>
      <c r="DU17" s="134"/>
      <c r="DV17" s="282"/>
      <c r="DW17" s="134"/>
      <c r="DX17" s="172"/>
      <c r="DY17" s="122"/>
      <c r="DZ17" s="72"/>
      <c r="EA17" s="134"/>
      <c r="EB17" s="282"/>
      <c r="EC17" s="134"/>
      <c r="ED17" s="172"/>
      <c r="EE17" s="122"/>
      <c r="EF17" s="72"/>
      <c r="EG17" s="134"/>
      <c r="EH17" s="282"/>
      <c r="EI17" s="134"/>
      <c r="EJ17" s="172"/>
      <c r="EK17" s="122"/>
      <c r="EL17" s="72"/>
      <c r="EM17" s="134"/>
      <c r="EN17" s="282"/>
      <c r="EO17" s="134"/>
      <c r="EP17" s="172"/>
      <c r="EQ17" s="122"/>
      <c r="ER17" s="72"/>
      <c r="ES17" s="134"/>
      <c r="ET17" s="282"/>
      <c r="EU17" s="134"/>
      <c r="EV17" s="172"/>
      <c r="EW17" s="122"/>
      <c r="EX17" s="72"/>
      <c r="EY17" s="134"/>
      <c r="EZ17" s="282"/>
      <c r="FA17" s="134"/>
      <c r="FB17" s="172"/>
      <c r="FC17" s="122"/>
      <c r="FD17" s="72"/>
      <c r="FE17" s="134"/>
      <c r="FF17" s="282"/>
      <c r="FG17" s="134"/>
      <c r="FH17" s="172"/>
      <c r="FI17" s="122"/>
      <c r="FJ17" s="72"/>
      <c r="FK17" s="134"/>
      <c r="FL17" s="282"/>
      <c r="FM17" s="134"/>
      <c r="FN17" s="172"/>
      <c r="FO17" s="122"/>
      <c r="FP17" s="72"/>
      <c r="FQ17" s="134"/>
      <c r="FR17" s="282"/>
      <c r="FS17" s="134"/>
      <c r="FT17" s="172"/>
      <c r="FU17" s="122"/>
      <c r="FV17" s="72"/>
      <c r="FW17" s="134"/>
      <c r="FX17" s="282"/>
      <c r="FY17" s="134"/>
      <c r="FZ17" s="172"/>
      <c r="GA17" s="122"/>
      <c r="GB17" s="72"/>
      <c r="GC17" s="134"/>
      <c r="GD17" s="282"/>
      <c r="GE17" s="134"/>
      <c r="GF17" s="172"/>
      <c r="GG17" s="122"/>
      <c r="GH17" s="72"/>
      <c r="GI17" s="134"/>
      <c r="GJ17" s="282"/>
      <c r="GK17" s="134"/>
      <c r="GL17" s="172"/>
      <c r="GM17" s="122"/>
      <c r="GN17" s="72"/>
      <c r="GO17" s="134"/>
      <c r="GP17" s="282"/>
      <c r="GQ17" s="134"/>
      <c r="GR17" s="172"/>
      <c r="GS17" s="122"/>
      <c r="GT17" s="72"/>
      <c r="GU17" s="134"/>
      <c r="GV17" s="282"/>
      <c r="GW17" s="134"/>
      <c r="GX17" s="172"/>
      <c r="GY17" s="122"/>
      <c r="GZ17" s="72"/>
      <c r="HA17" s="134"/>
      <c r="HB17" s="282"/>
      <c r="HC17" s="134"/>
      <c r="HD17" s="172"/>
      <c r="HE17" s="122"/>
      <c r="HF17" s="72"/>
      <c r="HG17" s="134"/>
      <c r="HH17" s="282"/>
      <c r="HI17" s="134"/>
      <c r="HJ17" s="172"/>
      <c r="HK17" s="122"/>
      <c r="HL17" s="72"/>
      <c r="HM17" s="134"/>
      <c r="HN17" s="282"/>
      <c r="HO17" s="134"/>
      <c r="HP17" s="172"/>
      <c r="HQ17" s="122"/>
      <c r="HR17" s="72"/>
      <c r="HS17" s="134"/>
      <c r="HT17" s="282"/>
      <c r="HU17" s="134"/>
      <c r="HV17" s="172"/>
      <c r="HW17" s="122"/>
      <c r="HX17" s="72"/>
      <c r="HY17" s="134"/>
      <c r="HZ17" s="282"/>
      <c r="IA17" s="134"/>
      <c r="IB17" s="172"/>
      <c r="IC17" s="122"/>
      <c r="ID17" s="72"/>
      <c r="IE17" s="134"/>
      <c r="IF17" s="282"/>
      <c r="IG17" s="134"/>
      <c r="IH17" s="172"/>
      <c r="II17" s="122"/>
      <c r="IJ17" s="72"/>
      <c r="IK17" s="134"/>
      <c r="IL17" s="282"/>
      <c r="IM17" s="134"/>
      <c r="IN17" s="172"/>
      <c r="IO17" s="122"/>
      <c r="IP17" s="72"/>
      <c r="IQ17" s="134"/>
      <c r="IR17" s="282"/>
      <c r="IS17" s="134"/>
      <c r="IT17" s="172"/>
      <c r="IU17" s="122"/>
      <c r="IV17" s="72"/>
      <c r="IW17" s="134"/>
      <c r="IX17" s="282"/>
      <c r="IY17" s="134"/>
      <c r="IZ17" s="172"/>
      <c r="JA17" s="122"/>
      <c r="JB17" s="72"/>
      <c r="JC17" s="134"/>
      <c r="JD17" s="282"/>
      <c r="JE17" s="134"/>
      <c r="JF17" s="134"/>
      <c r="JG17" s="122"/>
      <c r="JH17" s="72"/>
      <c r="JJ17" s="909"/>
      <c r="JM17" s="122"/>
      <c r="JP17" s="909"/>
      <c r="JS17" s="122"/>
      <c r="JV17" s="909"/>
      <c r="JY17" s="122"/>
      <c r="KB17" s="909"/>
      <c r="KE17" s="122"/>
      <c r="KH17" s="909"/>
      <c r="KK17" s="122"/>
      <c r="KN17" s="909"/>
      <c r="KQ17" s="122"/>
      <c r="KT17" s="909"/>
      <c r="KW17" s="122"/>
      <c r="KZ17" s="909"/>
      <c r="LC17" s="122"/>
    </row>
    <row r="18" spans="1:316" s="82" customFormat="1" ht="12.75" customHeight="1" x14ac:dyDescent="0.2">
      <c r="A18" s="62"/>
      <c r="B18" s="62"/>
      <c r="C18" s="62"/>
      <c r="D18" s="62"/>
      <c r="E18" s="62"/>
      <c r="F18" s="62" t="s">
        <v>77</v>
      </c>
      <c r="G18" s="114"/>
      <c r="J18" s="82" t="s">
        <v>55</v>
      </c>
      <c r="K18" s="173"/>
      <c r="L18" s="173"/>
      <c r="M18" s="174"/>
      <c r="N18" s="175"/>
      <c r="P18" s="83"/>
      <c r="Q18" s="176"/>
      <c r="R18" s="176"/>
      <c r="S18" s="176"/>
      <c r="T18" s="176"/>
      <c r="U18" s="177" t="str">
        <f>IF(T$2=4,U11-U14,"")</f>
        <v/>
      </c>
      <c r="V18" s="178"/>
      <c r="W18" s="176"/>
      <c r="X18" s="176"/>
      <c r="Y18" s="176"/>
      <c r="Z18" s="176"/>
      <c r="AA18" s="177" t="str">
        <f t="shared" ref="AA18" si="1319">IF(Z$2=4,AA11-AA14,"")</f>
        <v/>
      </c>
      <c r="AB18" s="178"/>
      <c r="AC18" s="176"/>
      <c r="AD18" s="176"/>
      <c r="AE18" s="176"/>
      <c r="AF18" s="176"/>
      <c r="AG18" s="177" t="str">
        <f t="shared" ref="AG18" si="1320">IF(AF$2=4,AG11-AG14,"")</f>
        <v/>
      </c>
      <c r="AH18" s="178"/>
      <c r="AI18" s="176"/>
      <c r="AJ18" s="176"/>
      <c r="AK18" s="176"/>
      <c r="AL18" s="176"/>
      <c r="AM18" s="177" t="str">
        <f t="shared" ref="AM18" si="1321">IF(AL$2=4,AM11-AM14,"")</f>
        <v/>
      </c>
      <c r="AN18" s="178"/>
      <c r="AO18" s="176"/>
      <c r="AP18" s="176"/>
      <c r="AQ18" s="176"/>
      <c r="AR18" s="176"/>
      <c r="AS18" s="177" t="str">
        <f t="shared" ref="AS18" si="1322">IF(AR$2=4,AS11-AS14,"")</f>
        <v/>
      </c>
      <c r="AT18" s="178"/>
      <c r="AU18" s="176"/>
      <c r="AV18" s="176"/>
      <c r="AW18" s="176"/>
      <c r="AX18" s="176"/>
      <c r="AY18" s="177" t="str">
        <f t="shared" ref="AY18" si="1323">IF(AX$2=4,AY11-AY14,"")</f>
        <v/>
      </c>
      <c r="AZ18" s="178"/>
      <c r="BA18" s="176"/>
      <c r="BB18" s="176"/>
      <c r="BC18" s="176"/>
      <c r="BD18" s="176"/>
      <c r="BE18" s="177" t="str">
        <f t="shared" ref="BE18" si="1324">IF(BD$2=4,BE11-BE14,"")</f>
        <v/>
      </c>
      <c r="BF18" s="178"/>
      <c r="BG18" s="176"/>
      <c r="BH18" s="176"/>
      <c r="BI18" s="176"/>
      <c r="BJ18" s="176"/>
      <c r="BK18" s="177" t="str">
        <f t="shared" ref="BK18" si="1325">IF(BJ$2=4,BK11-BK14,"")</f>
        <v/>
      </c>
      <c r="BL18" s="178"/>
      <c r="BM18" s="176"/>
      <c r="BN18" s="176"/>
      <c r="BO18" s="176"/>
      <c r="BP18" s="176"/>
      <c r="BQ18" s="177" t="str">
        <f t="shared" ref="BQ18" si="1326">IF(BP$2=4,BQ11-BQ14,"")</f>
        <v/>
      </c>
      <c r="BR18" s="178"/>
      <c r="BS18" s="176"/>
      <c r="BT18" s="176"/>
      <c r="BU18" s="176"/>
      <c r="BV18" s="176"/>
      <c r="BW18" s="177" t="str">
        <f t="shared" ref="BW18" si="1327">IF(BV$2=4,BW11-BW14,"")</f>
        <v/>
      </c>
      <c r="BX18" s="178"/>
      <c r="BY18" s="176"/>
      <c r="BZ18" s="176"/>
      <c r="CA18" s="176"/>
      <c r="CB18" s="176"/>
      <c r="CC18" s="177" t="str">
        <f t="shared" ref="CC18" si="1328">IF(CB$2=4,CC11-CC14,"")</f>
        <v/>
      </c>
      <c r="CD18" s="178"/>
      <c r="CE18" s="176"/>
      <c r="CF18" s="176"/>
      <c r="CG18" s="176"/>
      <c r="CH18" s="176"/>
      <c r="CI18" s="177" t="str">
        <f t="shared" ref="CI18" si="1329">IF(CH$2=4,CI11-CI14,"")</f>
        <v/>
      </c>
      <c r="CJ18" s="178"/>
      <c r="CK18" s="176"/>
      <c r="CL18" s="176"/>
      <c r="CM18" s="176"/>
      <c r="CN18" s="176"/>
      <c r="CO18" s="177" t="str">
        <f t="shared" ref="CO18" si="1330">IF(CN$2=4,CO11-CO14,"")</f>
        <v/>
      </c>
      <c r="CP18" s="178"/>
      <c r="CQ18" s="176"/>
      <c r="CR18" s="176"/>
      <c r="CS18" s="176"/>
      <c r="CT18" s="176"/>
      <c r="CU18" s="177" t="str">
        <f t="shared" ref="CU18" si="1331">IF(CT$2=4,CU11-CU14,"")</f>
        <v/>
      </c>
      <c r="CV18" s="178"/>
      <c r="CW18" s="176"/>
      <c r="CX18" s="176"/>
      <c r="CY18" s="176"/>
      <c r="CZ18" s="176"/>
      <c r="DA18" s="177" t="str">
        <f t="shared" ref="DA18" si="1332">IF(CZ$2=4,DA11-DA14,"")</f>
        <v/>
      </c>
      <c r="DB18" s="178"/>
      <c r="DC18" s="176"/>
      <c r="DD18" s="176"/>
      <c r="DE18" s="176"/>
      <c r="DF18" s="176"/>
      <c r="DG18" s="177" t="str">
        <f t="shared" ref="DG18" si="1333">IF(DF$2=4,DG11-DG14,"")</f>
        <v/>
      </c>
      <c r="DH18" s="178"/>
      <c r="DI18" s="176"/>
      <c r="DJ18" s="176"/>
      <c r="DK18" s="176"/>
      <c r="DL18" s="176"/>
      <c r="DM18" s="177" t="str">
        <f t="shared" ref="DM18" si="1334">IF(DL$2=4,DM11-DM14,"")</f>
        <v/>
      </c>
      <c r="DN18" s="178"/>
      <c r="DO18" s="176"/>
      <c r="DP18" s="176"/>
      <c r="DQ18" s="176"/>
      <c r="DR18" s="176"/>
      <c r="DS18" s="177" t="str">
        <f t="shared" ref="DS18" si="1335">IF(DR$2=4,DS11-DS14,"")</f>
        <v/>
      </c>
      <c r="DT18" s="178"/>
      <c r="DU18" s="176"/>
      <c r="DV18" s="176"/>
      <c r="DW18" s="176"/>
      <c r="DX18" s="176"/>
      <c r="DY18" s="177" t="str">
        <f t="shared" ref="DY18" si="1336">IF(DX$2=4,DY11-DY14,"")</f>
        <v/>
      </c>
      <c r="DZ18" s="178"/>
      <c r="EA18" s="176"/>
      <c r="EB18" s="176"/>
      <c r="EC18" s="176"/>
      <c r="ED18" s="176"/>
      <c r="EE18" s="177" t="str">
        <f t="shared" ref="EE18" si="1337">IF(ED$2=4,EE11-EE14,"")</f>
        <v/>
      </c>
      <c r="EF18" s="178"/>
      <c r="EG18" s="176"/>
      <c r="EH18" s="176"/>
      <c r="EI18" s="176"/>
      <c r="EJ18" s="176"/>
      <c r="EK18" s="177" t="str">
        <f t="shared" ref="EK18" si="1338">IF(EJ$2=4,EK11-EK14,"")</f>
        <v/>
      </c>
      <c r="EL18" s="178"/>
      <c r="EM18" s="176"/>
      <c r="EN18" s="176"/>
      <c r="EO18" s="176"/>
      <c r="EP18" s="176"/>
      <c r="EQ18" s="177" t="str">
        <f t="shared" ref="EQ18" si="1339">IF(EP$2=4,EQ11-EQ14,"")</f>
        <v/>
      </c>
      <c r="ER18" s="178"/>
      <c r="ES18" s="176"/>
      <c r="ET18" s="176"/>
      <c r="EU18" s="176"/>
      <c r="EV18" s="176"/>
      <c r="EW18" s="177" t="str">
        <f t="shared" ref="EW18" si="1340">IF(EV$2=4,EW11-EW14,"")</f>
        <v/>
      </c>
      <c r="EX18" s="178"/>
      <c r="EY18" s="176"/>
      <c r="EZ18" s="176"/>
      <c r="FA18" s="176"/>
      <c r="FB18" s="176"/>
      <c r="FC18" s="177" t="str">
        <f t="shared" ref="FC18" si="1341">IF(FB$2=4,FC11-FC14,"")</f>
        <v/>
      </c>
      <c r="FD18" s="178"/>
      <c r="FE18" s="176"/>
      <c r="FF18" s="176"/>
      <c r="FG18" s="176"/>
      <c r="FH18" s="176"/>
      <c r="FI18" s="177" t="str">
        <f t="shared" ref="FI18" si="1342">IF(FH$2=4,FI11-FI14,"")</f>
        <v/>
      </c>
      <c r="FJ18" s="178"/>
      <c r="FK18" s="176"/>
      <c r="FL18" s="176"/>
      <c r="FM18" s="176"/>
      <c r="FN18" s="176"/>
      <c r="FO18" s="177" t="str">
        <f t="shared" ref="FO18" si="1343">IF(FN$2=4,FO11-FO14,"")</f>
        <v/>
      </c>
      <c r="FP18" s="178"/>
      <c r="FQ18" s="176"/>
      <c r="FR18" s="176"/>
      <c r="FS18" s="176"/>
      <c r="FT18" s="176"/>
      <c r="FU18" s="177" t="str">
        <f t="shared" ref="FU18" si="1344">IF(FT$2=4,FU11-FU14,"")</f>
        <v/>
      </c>
      <c r="FV18" s="178"/>
      <c r="FW18" s="176"/>
      <c r="FX18" s="176"/>
      <c r="FY18" s="176"/>
      <c r="FZ18" s="176"/>
      <c r="GA18" s="177" t="str">
        <f t="shared" ref="GA18" si="1345">IF(FZ$2=4,GA11-GA14,"")</f>
        <v/>
      </c>
      <c r="GB18" s="178"/>
      <c r="GC18" s="176"/>
      <c r="GD18" s="176"/>
      <c r="GE18" s="176"/>
      <c r="GF18" s="176"/>
      <c r="GG18" s="177" t="str">
        <f t="shared" ref="GG18" si="1346">IF(GF$2=4,GG11-GG14,"")</f>
        <v/>
      </c>
      <c r="GH18" s="178"/>
      <c r="GI18" s="176"/>
      <c r="GJ18" s="176"/>
      <c r="GK18" s="176"/>
      <c r="GL18" s="176"/>
      <c r="GM18" s="177" t="str">
        <f t="shared" ref="GM18" si="1347">IF(GL$2=4,GM11-GM14,"")</f>
        <v/>
      </c>
      <c r="GN18" s="178"/>
      <c r="GO18" s="176"/>
      <c r="GP18" s="176"/>
      <c r="GQ18" s="176"/>
      <c r="GR18" s="176"/>
      <c r="GS18" s="177" t="str">
        <f t="shared" ref="GS18" si="1348">IF(GR$2=4,GS11-GS14,"")</f>
        <v/>
      </c>
      <c r="GT18" s="178"/>
      <c r="GU18" s="176"/>
      <c r="GV18" s="176"/>
      <c r="GW18" s="176"/>
      <c r="GX18" s="176"/>
      <c r="GY18" s="177" t="str">
        <f t="shared" ref="GY18" si="1349">IF(GX$2=4,GY11-GY14,"")</f>
        <v/>
      </c>
      <c r="GZ18" s="178"/>
      <c r="HA18" s="176"/>
      <c r="HB18" s="176"/>
      <c r="HC18" s="176"/>
      <c r="HD18" s="176"/>
      <c r="HE18" s="177" t="str">
        <f t="shared" ref="HE18" si="1350">IF(HD$2=4,HE11-HE14,"")</f>
        <v/>
      </c>
      <c r="HF18" s="178"/>
      <c r="HG18" s="176"/>
      <c r="HH18" s="176"/>
      <c r="HI18" s="176"/>
      <c r="HJ18" s="176"/>
      <c r="HK18" s="177" t="str">
        <f t="shared" ref="HK18" si="1351">IF(HJ$2=4,HK11-HK14,"")</f>
        <v/>
      </c>
      <c r="HL18" s="178"/>
      <c r="HM18" s="176"/>
      <c r="HN18" s="176"/>
      <c r="HO18" s="176"/>
      <c r="HP18" s="176"/>
      <c r="HQ18" s="177" t="str">
        <f t="shared" ref="HQ18" si="1352">IF(HP$2=4,HQ11-HQ14,"")</f>
        <v/>
      </c>
      <c r="HR18" s="178"/>
      <c r="HS18" s="176"/>
      <c r="HT18" s="176"/>
      <c r="HU18" s="176"/>
      <c r="HV18" s="176"/>
      <c r="HW18" s="177" t="str">
        <f t="shared" ref="HW18" si="1353">IF(HV$2=4,HW11-HW14,"")</f>
        <v/>
      </c>
      <c r="HX18" s="178"/>
      <c r="HY18" s="176"/>
      <c r="HZ18" s="176"/>
      <c r="IA18" s="176"/>
      <c r="IB18" s="176"/>
      <c r="IC18" s="177" t="str">
        <f t="shared" ref="IC18" si="1354">IF(IB$2=4,IC11-IC14,"")</f>
        <v/>
      </c>
      <c r="ID18" s="178"/>
      <c r="IE18" s="176"/>
      <c r="IF18" s="176"/>
      <c r="IG18" s="176"/>
      <c r="IH18" s="176"/>
      <c r="II18" s="177" t="str">
        <f t="shared" ref="II18" si="1355">IF(IH$2=4,II11-II14,"")</f>
        <v/>
      </c>
      <c r="IJ18" s="178"/>
      <c r="IK18" s="176"/>
      <c r="IL18" s="176"/>
      <c r="IM18" s="176"/>
      <c r="IN18" s="176"/>
      <c r="IO18" s="177" t="str">
        <f t="shared" ref="IO18" si="1356">IF(IN$2=4,IO11-IO14,"")</f>
        <v/>
      </c>
      <c r="IP18" s="178"/>
      <c r="IQ18" s="176"/>
      <c r="IR18" s="176"/>
      <c r="IS18" s="176"/>
      <c r="IT18" s="176"/>
      <c r="IU18" s="177" t="str">
        <f t="shared" ref="IU18" si="1357">IF(IT$2=4,IU11-IU14,"")</f>
        <v/>
      </c>
      <c r="IV18" s="178"/>
      <c r="IW18" s="176"/>
      <c r="IX18" s="176"/>
      <c r="IY18" s="176"/>
      <c r="IZ18" s="176"/>
      <c r="JA18" s="177" t="str">
        <f t="shared" ref="JA18" si="1358">IF(IZ$2=4,JA11-JA14,"")</f>
        <v/>
      </c>
      <c r="JB18" s="178"/>
      <c r="JC18" s="176"/>
      <c r="JD18" s="176"/>
      <c r="JE18" s="176"/>
      <c r="JF18" s="176"/>
      <c r="JG18" s="177" t="str">
        <f t="shared" ref="JG18" si="1359">IF(JF$2=4,JG11-JG14,"")</f>
        <v/>
      </c>
      <c r="JH18" s="178"/>
      <c r="JI18" s="176"/>
      <c r="JJ18" s="176"/>
      <c r="JK18" s="176"/>
      <c r="JL18" s="176"/>
      <c r="JM18" s="177" t="str">
        <f t="shared" ref="JM18" si="1360">IF(JL$2=4,JM11-JM14,"")</f>
        <v/>
      </c>
      <c r="JN18" s="176"/>
      <c r="JO18" s="176"/>
      <c r="JP18" s="176"/>
      <c r="JQ18" s="176"/>
      <c r="JR18" s="176"/>
      <c r="JS18" s="177" t="str">
        <f t="shared" ref="JS18" si="1361">IF(JR$2=4,JS11-JS14,"")</f>
        <v/>
      </c>
      <c r="JT18" s="176"/>
      <c r="JU18" s="176"/>
      <c r="JV18" s="176"/>
      <c r="JW18" s="176"/>
      <c r="JX18" s="176"/>
      <c r="JY18" s="177" t="str">
        <f t="shared" ref="JY18" si="1362">IF(JX$2=4,JY11-JY14,"")</f>
        <v/>
      </c>
      <c r="JZ18" s="176"/>
      <c r="KA18" s="176"/>
      <c r="KB18" s="176"/>
      <c r="KC18" s="176"/>
      <c r="KD18" s="176"/>
      <c r="KE18" s="177" t="str">
        <f t="shared" ref="KE18" si="1363">IF(KD$2=4,KE11-KE14,"")</f>
        <v/>
      </c>
      <c r="KF18" s="176"/>
      <c r="KG18" s="176"/>
      <c r="KH18" s="176"/>
      <c r="KI18" s="176"/>
      <c r="KJ18" s="176"/>
      <c r="KK18" s="177" t="str">
        <f t="shared" ref="KK18" si="1364">IF(KJ$2=4,KK11-KK14,"")</f>
        <v/>
      </c>
      <c r="KL18" s="176"/>
      <c r="KM18" s="176"/>
      <c r="KN18" s="176"/>
      <c r="KO18" s="176"/>
      <c r="KP18" s="176"/>
      <c r="KQ18" s="177" t="str">
        <f t="shared" ref="KQ18" si="1365">IF(KP$2=4,KQ11-KQ14,"")</f>
        <v/>
      </c>
      <c r="KR18" s="176"/>
      <c r="KS18" s="176"/>
      <c r="KT18" s="176"/>
      <c r="KU18" s="176"/>
      <c r="KV18" s="176"/>
      <c r="KW18" s="177" t="str">
        <f t="shared" ref="KW18" si="1366">IF(KV$2=4,KW11-KW14,"")</f>
        <v/>
      </c>
      <c r="KX18" s="176"/>
      <c r="KY18" s="176"/>
      <c r="KZ18" s="176"/>
      <c r="LA18" s="176"/>
      <c r="LB18" s="176"/>
      <c r="LC18" s="177" t="str">
        <f t="shared" ref="LC18" si="1367">IF(LB$2=4,LC11-LC14,"")</f>
        <v/>
      </c>
      <c r="LD18" s="176"/>
    </row>
    <row r="19" spans="1:316" s="71" customFormat="1" ht="12.75" customHeight="1" x14ac:dyDescent="0.2">
      <c r="A19" s="62"/>
      <c r="B19" s="62"/>
      <c r="C19" s="62"/>
      <c r="D19" s="62"/>
      <c r="E19" s="62"/>
      <c r="F19" s="62" t="s">
        <v>77</v>
      </c>
      <c r="G19" s="114"/>
      <c r="K19" s="116"/>
      <c r="L19" s="116"/>
      <c r="M19" s="140"/>
      <c r="N19" s="117"/>
      <c r="P19" s="72"/>
      <c r="Q19" s="134"/>
      <c r="R19" s="282"/>
      <c r="S19" s="134"/>
      <c r="T19" s="134"/>
      <c r="U19" s="120"/>
      <c r="V19" s="72"/>
      <c r="W19" s="134"/>
      <c r="X19" s="282"/>
      <c r="Y19" s="134"/>
      <c r="Z19" s="134"/>
      <c r="AA19" s="122"/>
      <c r="AB19" s="72"/>
      <c r="AC19" s="134"/>
      <c r="AD19" s="282"/>
      <c r="AE19" s="134"/>
      <c r="AF19" s="134"/>
      <c r="AG19" s="122"/>
      <c r="AH19" s="72"/>
      <c r="AI19" s="134"/>
      <c r="AJ19" s="282"/>
      <c r="AK19" s="136"/>
      <c r="AL19" s="137"/>
      <c r="AM19" s="122"/>
      <c r="AN19" s="72"/>
      <c r="AO19" s="134"/>
      <c r="AP19" s="282"/>
      <c r="AQ19" s="136"/>
      <c r="AR19" s="137"/>
      <c r="AS19" s="122"/>
      <c r="AT19" s="72"/>
      <c r="AU19" s="134"/>
      <c r="AV19" s="282"/>
      <c r="AW19" s="136"/>
      <c r="AX19" s="137"/>
      <c r="AY19" s="122"/>
      <c r="AZ19" s="72"/>
      <c r="BA19" s="134"/>
      <c r="BB19" s="282"/>
      <c r="BC19" s="136"/>
      <c r="BD19" s="137"/>
      <c r="BE19" s="122"/>
      <c r="BF19" s="72"/>
      <c r="BG19" s="134"/>
      <c r="BH19" s="282"/>
      <c r="BI19" s="136"/>
      <c r="BJ19" s="137"/>
      <c r="BK19" s="122"/>
      <c r="BL19" s="72"/>
      <c r="BM19" s="134"/>
      <c r="BN19" s="282"/>
      <c r="BO19" s="136"/>
      <c r="BP19" s="137"/>
      <c r="BQ19" s="122"/>
      <c r="BR19" s="72"/>
      <c r="BS19" s="134"/>
      <c r="BT19" s="282"/>
      <c r="BU19" s="136"/>
      <c r="BV19" s="137"/>
      <c r="BW19" s="122"/>
      <c r="BX19" s="72"/>
      <c r="BY19" s="134"/>
      <c r="BZ19" s="282"/>
      <c r="CA19" s="136"/>
      <c r="CB19" s="137"/>
      <c r="CC19" s="122"/>
      <c r="CD19" s="72"/>
      <c r="CE19" s="134"/>
      <c r="CF19" s="282"/>
      <c r="CG19" s="136"/>
      <c r="CH19" s="137"/>
      <c r="CI19" s="122"/>
      <c r="CJ19" s="72"/>
      <c r="CK19" s="134"/>
      <c r="CL19" s="282"/>
      <c r="CM19" s="136"/>
      <c r="CN19" s="137"/>
      <c r="CO19" s="122"/>
      <c r="CP19" s="72"/>
      <c r="CQ19" s="134"/>
      <c r="CR19" s="282"/>
      <c r="CS19" s="136"/>
      <c r="CT19" s="137"/>
      <c r="CU19" s="122"/>
      <c r="CV19" s="72"/>
      <c r="CW19" s="134"/>
      <c r="CX19" s="282"/>
      <c r="CY19" s="136"/>
      <c r="CZ19" s="137"/>
      <c r="DA19" s="122"/>
      <c r="DB19" s="72"/>
      <c r="DC19" s="134"/>
      <c r="DD19" s="282"/>
      <c r="DE19" s="136"/>
      <c r="DF19" s="137"/>
      <c r="DG19" s="122"/>
      <c r="DH19" s="72"/>
      <c r="DI19" s="134"/>
      <c r="DJ19" s="282"/>
      <c r="DK19" s="136"/>
      <c r="DL19" s="137"/>
      <c r="DM19" s="122"/>
      <c r="DN19" s="72"/>
      <c r="DO19" s="134"/>
      <c r="DP19" s="282"/>
      <c r="DQ19" s="136"/>
      <c r="DR19" s="137"/>
      <c r="DS19" s="122"/>
      <c r="DT19" s="72"/>
      <c r="DU19" s="134"/>
      <c r="DV19" s="282"/>
      <c r="DW19" s="136"/>
      <c r="DX19" s="137"/>
      <c r="DY19" s="122"/>
      <c r="DZ19" s="72"/>
      <c r="EA19" s="179"/>
      <c r="EB19" s="283"/>
      <c r="EC19" s="123"/>
      <c r="ED19" s="133"/>
      <c r="EE19" s="122"/>
      <c r="EF19" s="72"/>
      <c r="EG19" s="179"/>
      <c r="EH19" s="283"/>
      <c r="EI19" s="123"/>
      <c r="EJ19" s="133"/>
      <c r="EK19" s="122"/>
      <c r="EL19" s="72"/>
      <c r="EM19" s="179"/>
      <c r="EN19" s="283"/>
      <c r="EO19" s="123"/>
      <c r="EP19" s="133"/>
      <c r="EQ19" s="122"/>
      <c r="ER19" s="72"/>
      <c r="ES19" s="179"/>
      <c r="ET19" s="283"/>
      <c r="EU19" s="123"/>
      <c r="EV19" s="133"/>
      <c r="EW19" s="122"/>
      <c r="EX19" s="72"/>
      <c r="EY19" s="179"/>
      <c r="EZ19" s="283"/>
      <c r="FA19" s="123"/>
      <c r="FB19" s="133"/>
      <c r="FC19" s="122"/>
      <c r="FD19" s="72"/>
      <c r="FE19" s="179"/>
      <c r="FF19" s="283"/>
      <c r="FG19" s="123"/>
      <c r="FH19" s="133"/>
      <c r="FI19" s="122"/>
      <c r="FJ19" s="72"/>
      <c r="FK19" s="179"/>
      <c r="FL19" s="283"/>
      <c r="FM19" s="123"/>
      <c r="FN19" s="133"/>
      <c r="FO19" s="122"/>
      <c r="FP19" s="72"/>
      <c r="FQ19" s="179"/>
      <c r="FR19" s="283"/>
      <c r="FS19" s="123"/>
      <c r="FT19" s="133"/>
      <c r="FU19" s="122"/>
      <c r="FV19" s="72"/>
      <c r="FW19" s="179"/>
      <c r="FX19" s="283"/>
      <c r="FY19" s="123"/>
      <c r="FZ19" s="133"/>
      <c r="GA19" s="122"/>
      <c r="GB19" s="72"/>
      <c r="GC19" s="179"/>
      <c r="GD19" s="283"/>
      <c r="GE19" s="123"/>
      <c r="GF19" s="133"/>
      <c r="GG19" s="122"/>
      <c r="GH19" s="72"/>
      <c r="GI19" s="179"/>
      <c r="GJ19" s="283"/>
      <c r="GK19" s="123"/>
      <c r="GL19" s="133"/>
      <c r="GM19" s="122"/>
      <c r="GN19" s="72"/>
      <c r="GO19" s="179"/>
      <c r="GP19" s="283"/>
      <c r="GQ19" s="123"/>
      <c r="GR19" s="133"/>
      <c r="GS19" s="122"/>
      <c r="GT19" s="72"/>
      <c r="GU19" s="179"/>
      <c r="GV19" s="283"/>
      <c r="GW19" s="123"/>
      <c r="GX19" s="133"/>
      <c r="GY19" s="122"/>
      <c r="GZ19" s="72"/>
      <c r="HA19" s="179"/>
      <c r="HB19" s="283"/>
      <c r="HC19" s="123"/>
      <c r="HD19" s="133"/>
      <c r="HE19" s="122"/>
      <c r="HF19" s="72"/>
      <c r="HG19" s="179"/>
      <c r="HH19" s="283"/>
      <c r="HI19" s="123"/>
      <c r="HJ19" s="133"/>
      <c r="HK19" s="122"/>
      <c r="HL19" s="72"/>
      <c r="HM19" s="179"/>
      <c r="HN19" s="283"/>
      <c r="HO19" s="123"/>
      <c r="HP19" s="133"/>
      <c r="HQ19" s="122"/>
      <c r="HR19" s="72"/>
      <c r="HS19" s="179"/>
      <c r="HT19" s="283"/>
      <c r="HU19" s="123"/>
      <c r="HV19" s="133"/>
      <c r="HW19" s="122"/>
      <c r="HX19" s="72"/>
      <c r="HY19" s="179"/>
      <c r="HZ19" s="283"/>
      <c r="IA19" s="123"/>
      <c r="IB19" s="133"/>
      <c r="IC19" s="122"/>
      <c r="ID19" s="72"/>
      <c r="IE19" s="179"/>
      <c r="IF19" s="283"/>
      <c r="IG19" s="123"/>
      <c r="IH19" s="133"/>
      <c r="II19" s="122"/>
      <c r="IJ19" s="72"/>
      <c r="IK19" s="179"/>
      <c r="IL19" s="283"/>
      <c r="IM19" s="123"/>
      <c r="IN19" s="133"/>
      <c r="IO19" s="122"/>
      <c r="IP19" s="72"/>
      <c r="IQ19" s="179"/>
      <c r="IR19" s="283"/>
      <c r="IS19" s="123"/>
      <c r="IT19" s="133"/>
      <c r="IU19" s="122"/>
      <c r="IV19" s="72"/>
      <c r="IW19" s="179"/>
      <c r="IX19" s="283"/>
      <c r="IY19" s="123"/>
      <c r="IZ19" s="133"/>
      <c r="JA19" s="122"/>
      <c r="JB19" s="72"/>
      <c r="JC19" s="179"/>
      <c r="JD19" s="283"/>
      <c r="JE19" s="123"/>
      <c r="JF19" s="180"/>
      <c r="JG19" s="122"/>
      <c r="JH19" s="72"/>
      <c r="JJ19" s="909"/>
      <c r="JK19" s="126"/>
      <c r="JL19" s="127"/>
      <c r="JM19" s="122"/>
      <c r="JP19" s="909"/>
      <c r="JQ19" s="126"/>
      <c r="JR19" s="127"/>
      <c r="JS19" s="122"/>
      <c r="JV19" s="909"/>
      <c r="JW19" s="126"/>
      <c r="JX19" s="127"/>
      <c r="JY19" s="122"/>
      <c r="KB19" s="909"/>
      <c r="KC19" s="126"/>
      <c r="KD19" s="127"/>
      <c r="KE19" s="122"/>
      <c r="KH19" s="909"/>
      <c r="KI19" s="126"/>
      <c r="KJ19" s="127"/>
      <c r="KK19" s="122"/>
      <c r="KN19" s="909"/>
      <c r="KO19" s="126"/>
      <c r="KP19" s="127"/>
      <c r="KQ19" s="122"/>
      <c r="KT19" s="909"/>
      <c r="KU19" s="126"/>
      <c r="KV19" s="127"/>
      <c r="KW19" s="122"/>
      <c r="KZ19" s="909"/>
      <c r="LA19" s="126"/>
      <c r="LB19" s="127"/>
      <c r="LC19" s="122"/>
    </row>
    <row r="20" spans="1:316" s="99" customFormat="1" ht="12.75" customHeight="1" x14ac:dyDescent="0.2">
      <c r="A20" s="97"/>
      <c r="B20" s="97"/>
      <c r="C20" s="97"/>
      <c r="D20" s="97"/>
      <c r="E20" s="97"/>
      <c r="F20" s="97" t="s">
        <v>77</v>
      </c>
      <c r="G20" s="98"/>
      <c r="I20" s="82" t="str">
        <f>Control!C7&amp;" (Actual)"</f>
        <v>FY22 (Actual)</v>
      </c>
      <c r="K20" s="100"/>
      <c r="L20" s="100"/>
      <c r="M20" s="181"/>
      <c r="N20" s="101"/>
      <c r="P20" s="102"/>
      <c r="Q20" s="103"/>
      <c r="R20" s="905" t="str">
        <f>IF(Q$2=1,"Units","")</f>
        <v/>
      </c>
      <c r="S20" s="103" t="str">
        <f>IF(Q$2=1,"$/unit","")</f>
        <v/>
      </c>
      <c r="T20" s="103" t="str">
        <f>IF(T$2=4,"% of sales","")</f>
        <v/>
      </c>
      <c r="U20" s="182" t="str">
        <f>IF(U$2=5,"Revenue","")</f>
        <v/>
      </c>
      <c r="V20" s="105"/>
      <c r="W20" s="103"/>
      <c r="X20" s="905" t="str">
        <f t="shared" ref="X20" si="1368">IF(W$2=1,"Units","")</f>
        <v/>
      </c>
      <c r="Y20" s="103" t="str">
        <f t="shared" ref="Y20" si="1369">IF(W$2=1,"$/unit","")</f>
        <v/>
      </c>
      <c r="Z20" s="103" t="str">
        <f t="shared" ref="Z20" si="1370">IF(Z$2=4,"% of sales","")</f>
        <v/>
      </c>
      <c r="AA20" s="182" t="str">
        <f t="shared" ref="AA20" si="1371">IF(AA$2=5,"Revenue","")</f>
        <v/>
      </c>
      <c r="AB20" s="105"/>
      <c r="AC20" s="103"/>
      <c r="AD20" s="905" t="str">
        <f t="shared" ref="AD20" si="1372">IF(AC$2=1,"Units","")</f>
        <v/>
      </c>
      <c r="AE20" s="103" t="str">
        <f t="shared" ref="AE20" si="1373">IF(AC$2=1,"$/unit","")</f>
        <v/>
      </c>
      <c r="AF20" s="103" t="str">
        <f t="shared" ref="AF20" si="1374">IF(AF$2=4,"% of sales","")</f>
        <v/>
      </c>
      <c r="AG20" s="182" t="str">
        <f t="shared" ref="AG20" si="1375">IF(AG$2=5,"Revenue","")</f>
        <v/>
      </c>
      <c r="AH20" s="105"/>
      <c r="AI20" s="103"/>
      <c r="AJ20" s="905" t="str">
        <f t="shared" ref="AJ20" si="1376">IF(AI$2=1,"Units","")</f>
        <v/>
      </c>
      <c r="AK20" s="107" t="str">
        <f t="shared" ref="AK20" si="1377">IF(AI$2=1,"$/unit","")</f>
        <v/>
      </c>
      <c r="AL20" s="108" t="str">
        <f t="shared" ref="AL20" si="1378">IF(AL$2=4,"% of sales","")</f>
        <v/>
      </c>
      <c r="AM20" s="182" t="str">
        <f t="shared" ref="AM20" si="1379">IF(AM$2=5,"Revenue","")</f>
        <v/>
      </c>
      <c r="AN20" s="105"/>
      <c r="AO20" s="103"/>
      <c r="AP20" s="905" t="str">
        <f t="shared" ref="AP20" si="1380">IF(AO$2=1,"Units","")</f>
        <v/>
      </c>
      <c r="AQ20" s="107" t="str">
        <f t="shared" ref="AQ20" si="1381">IF(AO$2=1,"$/unit","")</f>
        <v/>
      </c>
      <c r="AR20" s="108" t="str">
        <f t="shared" ref="AR20" si="1382">IF(AR$2=4,"% of sales","")</f>
        <v/>
      </c>
      <c r="AS20" s="182" t="str">
        <f t="shared" ref="AS20" si="1383">IF(AS$2=5,"Revenue","")</f>
        <v/>
      </c>
      <c r="AT20" s="105"/>
      <c r="AU20" s="103"/>
      <c r="AV20" s="905" t="str">
        <f t="shared" ref="AV20" si="1384">IF(AU$2=1,"Units","")</f>
        <v/>
      </c>
      <c r="AW20" s="107" t="str">
        <f t="shared" ref="AW20" si="1385">IF(AU$2=1,"$/unit","")</f>
        <v/>
      </c>
      <c r="AX20" s="108" t="str">
        <f t="shared" ref="AX20" si="1386">IF(AX$2=4,"% of sales","")</f>
        <v/>
      </c>
      <c r="AY20" s="182" t="str">
        <f t="shared" ref="AY20" si="1387">IF(AY$2=5,"Revenue","")</f>
        <v/>
      </c>
      <c r="AZ20" s="105"/>
      <c r="BA20" s="103"/>
      <c r="BB20" s="905" t="str">
        <f t="shared" ref="BB20" si="1388">IF(BA$2=1,"Units","")</f>
        <v/>
      </c>
      <c r="BC20" s="107" t="str">
        <f t="shared" ref="BC20" si="1389">IF(BA$2=1,"$/unit","")</f>
        <v/>
      </c>
      <c r="BD20" s="108" t="str">
        <f t="shared" ref="BD20" si="1390">IF(BD$2=4,"% of sales","")</f>
        <v/>
      </c>
      <c r="BE20" s="182" t="str">
        <f t="shared" ref="BE20" si="1391">IF(BE$2=5,"Revenue","")</f>
        <v/>
      </c>
      <c r="BF20" s="105"/>
      <c r="BG20" s="103"/>
      <c r="BH20" s="905" t="str">
        <f t="shared" ref="BH20" si="1392">IF(BG$2=1,"Units","")</f>
        <v/>
      </c>
      <c r="BI20" s="107" t="str">
        <f t="shared" ref="BI20" si="1393">IF(BG$2=1,"$/unit","")</f>
        <v/>
      </c>
      <c r="BJ20" s="108" t="str">
        <f t="shared" ref="BJ20" si="1394">IF(BJ$2=4,"% of sales","")</f>
        <v/>
      </c>
      <c r="BK20" s="182" t="str">
        <f t="shared" ref="BK20" si="1395">IF(BK$2=5,"Revenue","")</f>
        <v/>
      </c>
      <c r="BL20" s="105"/>
      <c r="BM20" s="103"/>
      <c r="BN20" s="905" t="str">
        <f t="shared" ref="BN20" si="1396">IF(BM$2=1,"Units","")</f>
        <v/>
      </c>
      <c r="BO20" s="107" t="str">
        <f t="shared" ref="BO20" si="1397">IF(BM$2=1,"$/unit","")</f>
        <v/>
      </c>
      <c r="BP20" s="108" t="str">
        <f t="shared" ref="BP20" si="1398">IF(BP$2=4,"% of sales","")</f>
        <v/>
      </c>
      <c r="BQ20" s="182" t="str">
        <f t="shared" ref="BQ20" si="1399">IF(BQ$2=5,"Revenue","")</f>
        <v/>
      </c>
      <c r="BR20" s="105"/>
      <c r="BS20" s="103"/>
      <c r="BT20" s="905" t="str">
        <f t="shared" ref="BT20" si="1400">IF(BS$2=1,"Units","")</f>
        <v/>
      </c>
      <c r="BU20" s="107" t="str">
        <f t="shared" ref="BU20" si="1401">IF(BS$2=1,"$/unit","")</f>
        <v/>
      </c>
      <c r="BV20" s="108" t="str">
        <f t="shared" ref="BV20" si="1402">IF(BV$2=4,"% of sales","")</f>
        <v/>
      </c>
      <c r="BW20" s="182" t="str">
        <f t="shared" ref="BW20" si="1403">IF(BW$2=5,"Revenue","")</f>
        <v/>
      </c>
      <c r="BX20" s="105"/>
      <c r="BY20" s="103"/>
      <c r="BZ20" s="905" t="str">
        <f t="shared" ref="BZ20" si="1404">IF(BY$2=1,"Units","")</f>
        <v/>
      </c>
      <c r="CA20" s="107" t="str">
        <f t="shared" ref="CA20" si="1405">IF(BY$2=1,"$/unit","")</f>
        <v/>
      </c>
      <c r="CB20" s="108" t="str">
        <f t="shared" ref="CB20" si="1406">IF(CB$2=4,"% of sales","")</f>
        <v/>
      </c>
      <c r="CC20" s="182" t="str">
        <f t="shared" ref="CC20" si="1407">IF(CC$2=5,"Revenue","")</f>
        <v/>
      </c>
      <c r="CD20" s="105"/>
      <c r="CE20" s="103"/>
      <c r="CF20" s="905" t="str">
        <f t="shared" ref="CF20" si="1408">IF(CE$2=1,"Units","")</f>
        <v/>
      </c>
      <c r="CG20" s="107" t="str">
        <f t="shared" ref="CG20" si="1409">IF(CE$2=1,"$/unit","")</f>
        <v/>
      </c>
      <c r="CH20" s="108" t="str">
        <f t="shared" ref="CH20" si="1410">IF(CH$2=4,"% of sales","")</f>
        <v/>
      </c>
      <c r="CI20" s="182" t="str">
        <f t="shared" ref="CI20" si="1411">IF(CI$2=5,"Revenue","")</f>
        <v/>
      </c>
      <c r="CJ20" s="105"/>
      <c r="CK20" s="103"/>
      <c r="CL20" s="905" t="str">
        <f t="shared" ref="CL20" si="1412">IF(CK$2=1,"Units","")</f>
        <v/>
      </c>
      <c r="CM20" s="107" t="str">
        <f t="shared" ref="CM20" si="1413">IF(CK$2=1,"$/unit","")</f>
        <v/>
      </c>
      <c r="CN20" s="108" t="str">
        <f t="shared" ref="CN20" si="1414">IF(CN$2=4,"% of sales","")</f>
        <v/>
      </c>
      <c r="CO20" s="182" t="str">
        <f t="shared" ref="CO20" si="1415">IF(CO$2=5,"Revenue","")</f>
        <v/>
      </c>
      <c r="CP20" s="105"/>
      <c r="CQ20" s="103"/>
      <c r="CR20" s="905" t="str">
        <f t="shared" ref="CR20" si="1416">IF(CQ$2=1,"Units","")</f>
        <v/>
      </c>
      <c r="CS20" s="107" t="str">
        <f t="shared" ref="CS20" si="1417">IF(CQ$2=1,"$/unit","")</f>
        <v/>
      </c>
      <c r="CT20" s="108" t="str">
        <f t="shared" ref="CT20" si="1418">IF(CT$2=4,"% of sales","")</f>
        <v/>
      </c>
      <c r="CU20" s="182" t="str">
        <f t="shared" ref="CU20" si="1419">IF(CU$2=5,"Revenue","")</f>
        <v/>
      </c>
      <c r="CV20" s="105"/>
      <c r="CW20" s="103"/>
      <c r="CX20" s="905" t="str">
        <f t="shared" ref="CX20" si="1420">IF(CW$2=1,"Units","")</f>
        <v/>
      </c>
      <c r="CY20" s="107" t="str">
        <f t="shared" ref="CY20" si="1421">IF(CW$2=1,"$/unit","")</f>
        <v/>
      </c>
      <c r="CZ20" s="108" t="str">
        <f t="shared" ref="CZ20" si="1422">IF(CZ$2=4,"% of sales","")</f>
        <v/>
      </c>
      <c r="DA20" s="182" t="str">
        <f t="shared" ref="DA20" si="1423">IF(DA$2=5,"Revenue","")</f>
        <v/>
      </c>
      <c r="DB20" s="105"/>
      <c r="DC20" s="103"/>
      <c r="DD20" s="905" t="str">
        <f t="shared" ref="DD20" si="1424">IF(DC$2=1,"Units","")</f>
        <v/>
      </c>
      <c r="DE20" s="107" t="str">
        <f t="shared" ref="DE20" si="1425">IF(DC$2=1,"$/unit","")</f>
        <v/>
      </c>
      <c r="DF20" s="108" t="str">
        <f t="shared" ref="DF20" si="1426">IF(DF$2=4,"% of sales","")</f>
        <v/>
      </c>
      <c r="DG20" s="182" t="str">
        <f t="shared" ref="DG20" si="1427">IF(DG$2=5,"Revenue","")</f>
        <v/>
      </c>
      <c r="DH20" s="105"/>
      <c r="DI20" s="103"/>
      <c r="DJ20" s="905" t="str">
        <f t="shared" ref="DJ20" si="1428">IF(DI$2=1,"Units","")</f>
        <v/>
      </c>
      <c r="DK20" s="107" t="str">
        <f t="shared" ref="DK20" si="1429">IF(DI$2=1,"$/unit","")</f>
        <v/>
      </c>
      <c r="DL20" s="108" t="str">
        <f t="shared" ref="DL20" si="1430">IF(DL$2=4,"% of sales","")</f>
        <v/>
      </c>
      <c r="DM20" s="182" t="str">
        <f t="shared" ref="DM20" si="1431">IF(DM$2=5,"Revenue","")</f>
        <v/>
      </c>
      <c r="DN20" s="105"/>
      <c r="DO20" s="103"/>
      <c r="DP20" s="905" t="str">
        <f t="shared" ref="DP20" si="1432">IF(DO$2=1,"Units","")</f>
        <v/>
      </c>
      <c r="DQ20" s="107" t="str">
        <f t="shared" ref="DQ20" si="1433">IF(DO$2=1,"$/unit","")</f>
        <v/>
      </c>
      <c r="DR20" s="108" t="str">
        <f t="shared" ref="DR20" si="1434">IF(DR$2=4,"% of sales","")</f>
        <v/>
      </c>
      <c r="DS20" s="182" t="str">
        <f t="shared" ref="DS20" si="1435">IF(DS$2=5,"Revenue","")</f>
        <v/>
      </c>
      <c r="DT20" s="105"/>
      <c r="DU20" s="103"/>
      <c r="DV20" s="905" t="str">
        <f t="shared" ref="DV20" si="1436">IF(DU$2=1,"Units","")</f>
        <v/>
      </c>
      <c r="DW20" s="107" t="str">
        <f t="shared" ref="DW20" si="1437">IF(DU$2=1,"$/unit","")</f>
        <v/>
      </c>
      <c r="DX20" s="108" t="str">
        <f t="shared" ref="DX20" si="1438">IF(DX$2=4,"% of sales","")</f>
        <v/>
      </c>
      <c r="DY20" s="182" t="str">
        <f t="shared" ref="DY20" si="1439">IF(DY$2=5,"Revenue","")</f>
        <v/>
      </c>
      <c r="DZ20" s="105"/>
      <c r="EA20" s="103"/>
      <c r="EB20" s="905" t="str">
        <f t="shared" ref="EB20" si="1440">IF(EA$2=1,"Units","")</f>
        <v/>
      </c>
      <c r="EC20" s="107" t="str">
        <f t="shared" ref="EC20" si="1441">IF(EA$2=1,"$/unit","")</f>
        <v/>
      </c>
      <c r="ED20" s="108" t="str">
        <f t="shared" ref="ED20" si="1442">IF(ED$2=4,"% of sales","")</f>
        <v/>
      </c>
      <c r="EE20" s="182" t="str">
        <f t="shared" ref="EE20" si="1443">IF(EE$2=5,"Revenue","")</f>
        <v/>
      </c>
      <c r="EF20" s="105"/>
      <c r="EG20" s="103"/>
      <c r="EH20" s="905" t="str">
        <f t="shared" ref="EH20" si="1444">IF(EG$2=1,"Units","")</f>
        <v/>
      </c>
      <c r="EI20" s="107" t="str">
        <f t="shared" ref="EI20" si="1445">IF(EG$2=1,"$/unit","")</f>
        <v/>
      </c>
      <c r="EJ20" s="108" t="str">
        <f t="shared" ref="EJ20" si="1446">IF(EJ$2=4,"% of sales","")</f>
        <v/>
      </c>
      <c r="EK20" s="182" t="str">
        <f t="shared" ref="EK20" si="1447">IF(EK$2=5,"Revenue","")</f>
        <v/>
      </c>
      <c r="EL20" s="105"/>
      <c r="EM20" s="103"/>
      <c r="EN20" s="905" t="str">
        <f t="shared" ref="EN20" si="1448">IF(EM$2=1,"Units","")</f>
        <v/>
      </c>
      <c r="EO20" s="107" t="str">
        <f t="shared" ref="EO20" si="1449">IF(EM$2=1,"$/unit","")</f>
        <v/>
      </c>
      <c r="EP20" s="108" t="str">
        <f t="shared" ref="EP20" si="1450">IF(EP$2=4,"% of sales","")</f>
        <v/>
      </c>
      <c r="EQ20" s="182" t="str">
        <f t="shared" ref="EQ20" si="1451">IF(EQ$2=5,"Revenue","")</f>
        <v/>
      </c>
      <c r="ER20" s="105"/>
      <c r="ES20" s="103"/>
      <c r="ET20" s="905" t="str">
        <f t="shared" ref="ET20" si="1452">IF(ES$2=1,"Units","")</f>
        <v/>
      </c>
      <c r="EU20" s="107" t="str">
        <f t="shared" ref="EU20" si="1453">IF(ES$2=1,"$/unit","")</f>
        <v/>
      </c>
      <c r="EV20" s="108" t="str">
        <f t="shared" ref="EV20" si="1454">IF(EV$2=4,"% of sales","")</f>
        <v/>
      </c>
      <c r="EW20" s="182" t="str">
        <f t="shared" ref="EW20" si="1455">IF(EW$2=5,"Revenue","")</f>
        <v/>
      </c>
      <c r="EX20" s="105"/>
      <c r="EY20" s="103"/>
      <c r="EZ20" s="905" t="str">
        <f t="shared" ref="EZ20" si="1456">IF(EY$2=1,"Units","")</f>
        <v/>
      </c>
      <c r="FA20" s="107" t="str">
        <f t="shared" ref="FA20" si="1457">IF(EY$2=1,"$/unit","")</f>
        <v/>
      </c>
      <c r="FB20" s="108" t="str">
        <f t="shared" ref="FB20" si="1458">IF(FB$2=4,"% of sales","")</f>
        <v/>
      </c>
      <c r="FC20" s="182" t="str">
        <f t="shared" ref="FC20" si="1459">IF(FC$2=5,"Revenue","")</f>
        <v/>
      </c>
      <c r="FD20" s="105"/>
      <c r="FE20" s="103"/>
      <c r="FF20" s="905" t="str">
        <f t="shared" ref="FF20" si="1460">IF(FE$2=1,"Units","")</f>
        <v/>
      </c>
      <c r="FG20" s="107" t="str">
        <f t="shared" ref="FG20" si="1461">IF(FE$2=1,"$/unit","")</f>
        <v/>
      </c>
      <c r="FH20" s="108" t="str">
        <f t="shared" ref="FH20" si="1462">IF(FH$2=4,"% of sales","")</f>
        <v/>
      </c>
      <c r="FI20" s="182" t="str">
        <f t="shared" ref="FI20" si="1463">IF(FI$2=5,"Revenue","")</f>
        <v/>
      </c>
      <c r="FJ20" s="105"/>
      <c r="FK20" s="103"/>
      <c r="FL20" s="905" t="str">
        <f t="shared" ref="FL20" si="1464">IF(FK$2=1,"Units","")</f>
        <v/>
      </c>
      <c r="FM20" s="107" t="str">
        <f t="shared" ref="FM20" si="1465">IF(FK$2=1,"$/unit","")</f>
        <v/>
      </c>
      <c r="FN20" s="108" t="str">
        <f t="shared" ref="FN20" si="1466">IF(FN$2=4,"% of sales","")</f>
        <v/>
      </c>
      <c r="FO20" s="182" t="str">
        <f t="shared" ref="FO20" si="1467">IF(FO$2=5,"Revenue","")</f>
        <v/>
      </c>
      <c r="FP20" s="105"/>
      <c r="FQ20" s="103"/>
      <c r="FR20" s="905" t="str">
        <f t="shared" ref="FR20" si="1468">IF(FQ$2=1,"Units","")</f>
        <v/>
      </c>
      <c r="FS20" s="107" t="str">
        <f t="shared" ref="FS20" si="1469">IF(FQ$2=1,"$/unit","")</f>
        <v/>
      </c>
      <c r="FT20" s="108" t="str">
        <f t="shared" ref="FT20" si="1470">IF(FT$2=4,"% of sales","")</f>
        <v/>
      </c>
      <c r="FU20" s="182" t="str">
        <f t="shared" ref="FU20" si="1471">IF(FU$2=5,"Revenue","")</f>
        <v/>
      </c>
      <c r="FV20" s="105"/>
      <c r="FW20" s="103"/>
      <c r="FX20" s="905" t="str">
        <f t="shared" ref="FX20" si="1472">IF(FW$2=1,"Units","")</f>
        <v/>
      </c>
      <c r="FY20" s="107" t="str">
        <f t="shared" ref="FY20" si="1473">IF(FW$2=1,"$/unit","")</f>
        <v/>
      </c>
      <c r="FZ20" s="108" t="str">
        <f t="shared" ref="FZ20" si="1474">IF(FZ$2=4,"% of sales","")</f>
        <v/>
      </c>
      <c r="GA20" s="182" t="str">
        <f t="shared" ref="GA20" si="1475">IF(GA$2=5,"Revenue","")</f>
        <v/>
      </c>
      <c r="GB20" s="105"/>
      <c r="GC20" s="103"/>
      <c r="GD20" s="905" t="str">
        <f t="shared" ref="GD20" si="1476">IF(GC$2=1,"Units","")</f>
        <v/>
      </c>
      <c r="GE20" s="107" t="str">
        <f t="shared" ref="GE20" si="1477">IF(GC$2=1,"$/unit","")</f>
        <v/>
      </c>
      <c r="GF20" s="108" t="str">
        <f t="shared" ref="GF20" si="1478">IF(GF$2=4,"% of sales","")</f>
        <v/>
      </c>
      <c r="GG20" s="182" t="str">
        <f t="shared" ref="GG20" si="1479">IF(GG$2=5,"Revenue","")</f>
        <v/>
      </c>
      <c r="GH20" s="105"/>
      <c r="GI20" s="103"/>
      <c r="GJ20" s="905" t="str">
        <f t="shared" ref="GJ20" si="1480">IF(GI$2=1,"Units","")</f>
        <v/>
      </c>
      <c r="GK20" s="107" t="str">
        <f t="shared" ref="GK20" si="1481">IF(GI$2=1,"$/unit","")</f>
        <v/>
      </c>
      <c r="GL20" s="108" t="str">
        <f t="shared" ref="GL20" si="1482">IF(GL$2=4,"% of sales","")</f>
        <v/>
      </c>
      <c r="GM20" s="182" t="str">
        <f t="shared" ref="GM20" si="1483">IF(GM$2=5,"Revenue","")</f>
        <v/>
      </c>
      <c r="GN20" s="105"/>
      <c r="GO20" s="103"/>
      <c r="GP20" s="905" t="str">
        <f t="shared" ref="GP20" si="1484">IF(GO$2=1,"Units","")</f>
        <v/>
      </c>
      <c r="GQ20" s="107" t="str">
        <f t="shared" ref="GQ20" si="1485">IF(GO$2=1,"$/unit","")</f>
        <v/>
      </c>
      <c r="GR20" s="108" t="str">
        <f t="shared" ref="GR20" si="1486">IF(GR$2=4,"% of sales","")</f>
        <v/>
      </c>
      <c r="GS20" s="182" t="str">
        <f t="shared" ref="GS20" si="1487">IF(GS$2=5,"Revenue","")</f>
        <v/>
      </c>
      <c r="GT20" s="105"/>
      <c r="GU20" s="103"/>
      <c r="GV20" s="905" t="str">
        <f t="shared" ref="GV20" si="1488">IF(GU$2=1,"Units","")</f>
        <v/>
      </c>
      <c r="GW20" s="107" t="str">
        <f t="shared" ref="GW20" si="1489">IF(GU$2=1,"$/unit","")</f>
        <v/>
      </c>
      <c r="GX20" s="108" t="str">
        <f t="shared" ref="GX20" si="1490">IF(GX$2=4,"% of sales","")</f>
        <v/>
      </c>
      <c r="GY20" s="182" t="str">
        <f t="shared" ref="GY20" si="1491">IF(GY$2=5,"Revenue","")</f>
        <v/>
      </c>
      <c r="GZ20" s="105"/>
      <c r="HA20" s="103"/>
      <c r="HB20" s="905" t="str">
        <f t="shared" ref="HB20" si="1492">IF(HA$2=1,"Units","")</f>
        <v/>
      </c>
      <c r="HC20" s="107" t="str">
        <f t="shared" ref="HC20" si="1493">IF(HA$2=1,"$/unit","")</f>
        <v/>
      </c>
      <c r="HD20" s="108" t="str">
        <f t="shared" ref="HD20" si="1494">IF(HD$2=4,"% of sales","")</f>
        <v/>
      </c>
      <c r="HE20" s="182" t="str">
        <f t="shared" ref="HE20" si="1495">IF(HE$2=5,"Revenue","")</f>
        <v/>
      </c>
      <c r="HF20" s="105"/>
      <c r="HG20" s="103"/>
      <c r="HH20" s="905" t="str">
        <f t="shared" ref="HH20" si="1496">IF(HG$2=1,"Units","")</f>
        <v/>
      </c>
      <c r="HI20" s="107" t="str">
        <f t="shared" ref="HI20" si="1497">IF(HG$2=1,"$/unit","")</f>
        <v/>
      </c>
      <c r="HJ20" s="108" t="str">
        <f t="shared" ref="HJ20" si="1498">IF(HJ$2=4,"% of sales","")</f>
        <v/>
      </c>
      <c r="HK20" s="182" t="str">
        <f t="shared" ref="HK20" si="1499">IF(HK$2=5,"Revenue","")</f>
        <v/>
      </c>
      <c r="HL20" s="105"/>
      <c r="HM20" s="103"/>
      <c r="HN20" s="905" t="str">
        <f t="shared" ref="HN20" si="1500">IF(HM$2=1,"Units","")</f>
        <v/>
      </c>
      <c r="HO20" s="107" t="str">
        <f t="shared" ref="HO20" si="1501">IF(HM$2=1,"$/unit","")</f>
        <v/>
      </c>
      <c r="HP20" s="108" t="str">
        <f t="shared" ref="HP20" si="1502">IF(HP$2=4,"% of sales","")</f>
        <v/>
      </c>
      <c r="HQ20" s="182" t="str">
        <f t="shared" ref="HQ20" si="1503">IF(HQ$2=5,"Revenue","")</f>
        <v/>
      </c>
      <c r="HR20" s="105"/>
      <c r="HS20" s="103"/>
      <c r="HT20" s="905" t="str">
        <f t="shared" ref="HT20" si="1504">IF(HS$2=1,"Units","")</f>
        <v/>
      </c>
      <c r="HU20" s="107" t="str">
        <f t="shared" ref="HU20" si="1505">IF(HS$2=1,"$/unit","")</f>
        <v/>
      </c>
      <c r="HV20" s="108" t="str">
        <f t="shared" ref="HV20" si="1506">IF(HV$2=4,"% of sales","")</f>
        <v/>
      </c>
      <c r="HW20" s="182" t="str">
        <f t="shared" ref="HW20" si="1507">IF(HW$2=5,"Revenue","")</f>
        <v/>
      </c>
      <c r="HX20" s="105"/>
      <c r="HY20" s="103"/>
      <c r="HZ20" s="905" t="str">
        <f t="shared" ref="HZ20" si="1508">IF(HY$2=1,"Units","")</f>
        <v/>
      </c>
      <c r="IA20" s="107" t="str">
        <f t="shared" ref="IA20" si="1509">IF(HY$2=1,"$/unit","")</f>
        <v/>
      </c>
      <c r="IB20" s="108" t="str">
        <f t="shared" ref="IB20" si="1510">IF(IB$2=4,"% of sales","")</f>
        <v/>
      </c>
      <c r="IC20" s="182" t="str">
        <f t="shared" ref="IC20" si="1511">IF(IC$2=5,"Revenue","")</f>
        <v/>
      </c>
      <c r="ID20" s="105"/>
      <c r="IE20" s="103"/>
      <c r="IF20" s="905" t="str">
        <f t="shared" ref="IF20" si="1512">IF(IE$2=1,"Units","")</f>
        <v/>
      </c>
      <c r="IG20" s="107" t="str">
        <f t="shared" ref="IG20" si="1513">IF(IE$2=1,"$/unit","")</f>
        <v/>
      </c>
      <c r="IH20" s="108" t="str">
        <f t="shared" ref="IH20" si="1514">IF(IH$2=4,"% of sales","")</f>
        <v/>
      </c>
      <c r="II20" s="182" t="str">
        <f t="shared" ref="II20" si="1515">IF(II$2=5,"Revenue","")</f>
        <v/>
      </c>
      <c r="IJ20" s="105"/>
      <c r="IK20" s="103"/>
      <c r="IL20" s="905" t="str">
        <f t="shared" ref="IL20" si="1516">IF(IK$2=1,"Units","")</f>
        <v/>
      </c>
      <c r="IM20" s="107" t="str">
        <f t="shared" ref="IM20" si="1517">IF(IK$2=1,"$/unit","")</f>
        <v/>
      </c>
      <c r="IN20" s="108" t="str">
        <f t="shared" ref="IN20" si="1518">IF(IN$2=4,"% of sales","")</f>
        <v/>
      </c>
      <c r="IO20" s="182" t="str">
        <f t="shared" ref="IO20" si="1519">IF(IO$2=5,"Revenue","")</f>
        <v/>
      </c>
      <c r="IP20" s="105"/>
      <c r="IQ20" s="103"/>
      <c r="IR20" s="905" t="str">
        <f t="shared" ref="IR20" si="1520">IF(IQ$2=1,"Units","")</f>
        <v/>
      </c>
      <c r="IS20" s="107" t="str">
        <f t="shared" ref="IS20" si="1521">IF(IQ$2=1,"$/unit","")</f>
        <v/>
      </c>
      <c r="IT20" s="108" t="str">
        <f t="shared" ref="IT20" si="1522">IF(IT$2=4,"% of sales","")</f>
        <v/>
      </c>
      <c r="IU20" s="182" t="str">
        <f t="shared" ref="IU20" si="1523">IF(IU$2=5,"Revenue","")</f>
        <v/>
      </c>
      <c r="IV20" s="105"/>
      <c r="IW20" s="103"/>
      <c r="IX20" s="905" t="str">
        <f t="shared" ref="IX20" si="1524">IF(IW$2=1,"Units","")</f>
        <v/>
      </c>
      <c r="IY20" s="107" t="str">
        <f t="shared" ref="IY20" si="1525">IF(IW$2=1,"$/unit","")</f>
        <v/>
      </c>
      <c r="IZ20" s="108" t="str">
        <f t="shared" ref="IZ20" si="1526">IF(IZ$2=4,"% of sales","")</f>
        <v/>
      </c>
      <c r="JA20" s="182" t="str">
        <f t="shared" ref="JA20" si="1527">IF(JA$2=5,"Revenue","")</f>
        <v/>
      </c>
      <c r="JB20" s="105"/>
      <c r="JC20" s="103"/>
      <c r="JD20" s="905" t="str">
        <f t="shared" ref="JD20" si="1528">IF(JC$2=1,"Units","")</f>
        <v/>
      </c>
      <c r="JE20" s="107" t="str">
        <f t="shared" ref="JE20" si="1529">IF(JC$2=1,"$/unit","")</f>
        <v/>
      </c>
      <c r="JF20" s="108" t="str">
        <f t="shared" ref="JF20" si="1530">IF(JF$2=4,"% of sales","")</f>
        <v/>
      </c>
      <c r="JG20" s="182" t="str">
        <f t="shared" ref="JG20" si="1531">IF(JG$2=5,"Revenue","")</f>
        <v/>
      </c>
      <c r="JH20" s="105"/>
      <c r="JI20" s="110"/>
      <c r="JJ20" s="905" t="str">
        <f t="shared" ref="JJ20" si="1532">IF(JI$2=1,"Units","")</f>
        <v/>
      </c>
      <c r="JK20" s="112" t="str">
        <f t="shared" ref="JK20" si="1533">IF(JI$2=1,"$/unit","")</f>
        <v/>
      </c>
      <c r="JL20" s="113" t="str">
        <f t="shared" ref="JL20" si="1534">IF(JL$2=4,"% of sales","")</f>
        <v/>
      </c>
      <c r="JM20" s="182" t="str">
        <f t="shared" ref="JM20" si="1535">IF(JM$2=5,"Revenue","")</f>
        <v/>
      </c>
      <c r="JN20" s="110"/>
      <c r="JO20" s="110"/>
      <c r="JP20" s="905" t="str">
        <f t="shared" ref="JP20" si="1536">IF(JO$2=1,"Units","")</f>
        <v/>
      </c>
      <c r="JQ20" s="112" t="str">
        <f t="shared" ref="JQ20" si="1537">IF(JO$2=1,"$/unit","")</f>
        <v/>
      </c>
      <c r="JR20" s="113" t="str">
        <f t="shared" ref="JR20" si="1538">IF(JR$2=4,"% of sales","")</f>
        <v/>
      </c>
      <c r="JS20" s="182" t="str">
        <f t="shared" ref="JS20" si="1539">IF(JS$2=5,"Revenue","")</f>
        <v/>
      </c>
      <c r="JT20" s="110"/>
      <c r="JU20" s="110"/>
      <c r="JV20" s="905" t="str">
        <f t="shared" ref="JV20" si="1540">IF(JU$2=1,"Units","")</f>
        <v/>
      </c>
      <c r="JW20" s="112" t="str">
        <f t="shared" ref="JW20" si="1541">IF(JU$2=1,"$/unit","")</f>
        <v/>
      </c>
      <c r="JX20" s="113" t="str">
        <f t="shared" ref="JX20" si="1542">IF(JX$2=4,"% of sales","")</f>
        <v/>
      </c>
      <c r="JY20" s="182" t="str">
        <f t="shared" ref="JY20" si="1543">IF(JY$2=5,"Revenue","")</f>
        <v/>
      </c>
      <c r="JZ20" s="110"/>
      <c r="KA20" s="110"/>
      <c r="KB20" s="905" t="str">
        <f t="shared" ref="KB20" si="1544">IF(KA$2=1,"Units","")</f>
        <v/>
      </c>
      <c r="KC20" s="112" t="str">
        <f t="shared" ref="KC20" si="1545">IF(KA$2=1,"$/unit","")</f>
        <v/>
      </c>
      <c r="KD20" s="113" t="str">
        <f t="shared" ref="KD20" si="1546">IF(KD$2=4,"% of sales","")</f>
        <v/>
      </c>
      <c r="KE20" s="182" t="str">
        <f t="shared" ref="KE20" si="1547">IF(KE$2=5,"Revenue","")</f>
        <v/>
      </c>
      <c r="KF20" s="110"/>
      <c r="KG20" s="110"/>
      <c r="KH20" s="905" t="str">
        <f t="shared" ref="KH20" si="1548">IF(KG$2=1,"Units","")</f>
        <v/>
      </c>
      <c r="KI20" s="112" t="str">
        <f t="shared" ref="KI20" si="1549">IF(KG$2=1,"$/unit","")</f>
        <v/>
      </c>
      <c r="KJ20" s="113" t="str">
        <f t="shared" ref="KJ20" si="1550">IF(KJ$2=4,"% of sales","")</f>
        <v/>
      </c>
      <c r="KK20" s="182" t="str">
        <f t="shared" ref="KK20" si="1551">IF(KK$2=5,"Revenue","")</f>
        <v/>
      </c>
      <c r="KL20" s="110"/>
      <c r="KM20" s="110"/>
      <c r="KN20" s="905" t="str">
        <f t="shared" ref="KN20" si="1552">IF(KM$2=1,"Units","")</f>
        <v/>
      </c>
      <c r="KO20" s="112" t="str">
        <f t="shared" ref="KO20" si="1553">IF(KM$2=1,"$/unit","")</f>
        <v/>
      </c>
      <c r="KP20" s="113" t="str">
        <f t="shared" ref="KP20" si="1554">IF(KP$2=4,"% of sales","")</f>
        <v/>
      </c>
      <c r="KQ20" s="182" t="str">
        <f t="shared" ref="KQ20" si="1555">IF(KQ$2=5,"Revenue","")</f>
        <v/>
      </c>
      <c r="KR20" s="110"/>
      <c r="KS20" s="110"/>
      <c r="KT20" s="905" t="str">
        <f t="shared" ref="KT20" si="1556">IF(KS$2=1,"Units","")</f>
        <v/>
      </c>
      <c r="KU20" s="112" t="str">
        <f t="shared" ref="KU20" si="1557">IF(KS$2=1,"$/unit","")</f>
        <v/>
      </c>
      <c r="KV20" s="113" t="str">
        <f t="shared" ref="KV20" si="1558">IF(KV$2=4,"% of sales","")</f>
        <v/>
      </c>
      <c r="KW20" s="182" t="str">
        <f t="shared" ref="KW20" si="1559">IF(KW$2=5,"Revenue","")</f>
        <v/>
      </c>
      <c r="KX20" s="110"/>
      <c r="KY20" s="110"/>
      <c r="KZ20" s="905" t="str">
        <f t="shared" ref="KZ20" si="1560">IF(KY$2=1,"Units","")</f>
        <v/>
      </c>
      <c r="LA20" s="112" t="str">
        <f t="shared" ref="LA20" si="1561">IF(KY$2=1,"$/unit","")</f>
        <v/>
      </c>
      <c r="LB20" s="113" t="str">
        <f t="shared" ref="LB20" si="1562">IF(LB$2=4,"% of sales","")</f>
        <v/>
      </c>
      <c r="LC20" s="182" t="str">
        <f t="shared" ref="LC20" si="1563">IF(LC$2=5,"Revenue","")</f>
        <v/>
      </c>
      <c r="LD20" s="110"/>
    </row>
    <row r="21" spans="1:316" s="71" customFormat="1" ht="12.75" customHeight="1" x14ac:dyDescent="0.2">
      <c r="A21" s="62"/>
      <c r="B21" s="62">
        <v>2</v>
      </c>
      <c r="C21" s="62">
        <v>3</v>
      </c>
      <c r="D21" s="62"/>
      <c r="E21" s="62"/>
      <c r="F21" s="62" t="s">
        <v>77</v>
      </c>
      <c r="G21" s="114"/>
      <c r="J21" s="115" t="s">
        <v>51</v>
      </c>
      <c r="K21" s="116"/>
      <c r="L21" s="116"/>
      <c r="M21" s="140"/>
      <c r="N21" s="117"/>
      <c r="P21" s="72"/>
      <c r="Q21" s="118"/>
      <c r="R21" s="902"/>
      <c r="S21" s="561"/>
      <c r="T21" s="121" t="str">
        <f>IF(T$2=4,IFERROR(R21/R25,""),"")</f>
        <v/>
      </c>
      <c r="U21" s="120" t="str">
        <f>IF(U$2=5,R21*S21,"")</f>
        <v/>
      </c>
      <c r="V21" s="72"/>
      <c r="W21" s="118"/>
      <c r="X21" s="902"/>
      <c r="Y21" s="561"/>
      <c r="Z21" s="121" t="str">
        <f t="shared" ref="Z21" si="1564">IF(Z$2=4,IFERROR(X21/X25,""),"")</f>
        <v/>
      </c>
      <c r="AA21" s="122" t="str">
        <f t="shared" ref="AA21:AA24" si="1565">IF(AA$2=5,X21*Y21,"")</f>
        <v/>
      </c>
      <c r="AB21" s="72"/>
      <c r="AC21" s="118"/>
      <c r="AD21" s="902"/>
      <c r="AE21" s="561"/>
      <c r="AF21" s="121" t="str">
        <f t="shared" ref="AF21" si="1566">IF(AF$2=4,IFERROR(AD21/AD25,""),"")</f>
        <v/>
      </c>
      <c r="AG21" s="122" t="str">
        <f t="shared" ref="AG21:AG24" si="1567">IF(AG$2=5,AD21*AE21,"")</f>
        <v/>
      </c>
      <c r="AH21" s="72"/>
      <c r="AI21" s="118"/>
      <c r="AJ21" s="902"/>
      <c r="AK21" s="566"/>
      <c r="AL21" s="121" t="str">
        <f t="shared" ref="AL21" si="1568">IF(AL$2=4,IFERROR(AJ21/AJ25,""),"")</f>
        <v/>
      </c>
      <c r="AM21" s="122" t="str">
        <f t="shared" ref="AM21:AM24" si="1569">IF(AM$2=5,AJ21*AK21,"")</f>
        <v/>
      </c>
      <c r="AN21" s="72"/>
      <c r="AO21" s="118"/>
      <c r="AP21" s="902"/>
      <c r="AQ21" s="566"/>
      <c r="AR21" s="121" t="str">
        <f t="shared" ref="AR21" si="1570">IF(AR$2=4,IFERROR(AP21/AP25,""),"")</f>
        <v/>
      </c>
      <c r="AS21" s="122" t="str">
        <f t="shared" ref="AS21:AS24" si="1571">IF(AS$2=5,AP21*AQ21,"")</f>
        <v/>
      </c>
      <c r="AT21" s="72"/>
      <c r="AU21" s="118"/>
      <c r="AV21" s="902"/>
      <c r="AW21" s="566"/>
      <c r="AX21" s="121" t="str">
        <f t="shared" ref="AX21" si="1572">IF(AX$2=4,IFERROR(AV21/AV25,""),"")</f>
        <v/>
      </c>
      <c r="AY21" s="122" t="str">
        <f t="shared" ref="AY21:AY24" si="1573">IF(AY$2=5,AV21*AW21,"")</f>
        <v/>
      </c>
      <c r="AZ21" s="72"/>
      <c r="BA21" s="118"/>
      <c r="BB21" s="902"/>
      <c r="BC21" s="566"/>
      <c r="BD21" s="121" t="str">
        <f t="shared" ref="BD21" si="1574">IF(BD$2=4,IFERROR(BB21/BB25,""),"")</f>
        <v/>
      </c>
      <c r="BE21" s="122" t="str">
        <f t="shared" ref="BE21:BE24" si="1575">IF(BE$2=5,BB21*BC21,"")</f>
        <v/>
      </c>
      <c r="BF21" s="72"/>
      <c r="BG21" s="118"/>
      <c r="BH21" s="902"/>
      <c r="BI21" s="566"/>
      <c r="BJ21" s="121" t="str">
        <f t="shared" ref="BJ21" si="1576">IF(BJ$2=4,IFERROR(BH21/BH25,""),"")</f>
        <v/>
      </c>
      <c r="BK21" s="122" t="str">
        <f t="shared" ref="BK21:BK24" si="1577">IF(BK$2=5,BH21*BI21,"")</f>
        <v/>
      </c>
      <c r="BL21" s="72"/>
      <c r="BM21" s="118"/>
      <c r="BN21" s="902"/>
      <c r="BO21" s="566"/>
      <c r="BP21" s="121" t="str">
        <f t="shared" ref="BP21" si="1578">IF(BP$2=4,IFERROR(BN21/BN25,""),"")</f>
        <v/>
      </c>
      <c r="BQ21" s="122" t="str">
        <f t="shared" ref="BQ21:BQ24" si="1579">IF(BQ$2=5,BN21*BO21,"")</f>
        <v/>
      </c>
      <c r="BR21" s="72"/>
      <c r="BS21" s="118"/>
      <c r="BT21" s="902"/>
      <c r="BU21" s="566"/>
      <c r="BV21" s="121" t="str">
        <f t="shared" ref="BV21" si="1580">IF(BV$2=4,IFERROR(BT21/BT25,""),"")</f>
        <v/>
      </c>
      <c r="BW21" s="122" t="str">
        <f t="shared" ref="BW21:BW24" si="1581">IF(BW$2=5,BT21*BU21,"")</f>
        <v/>
      </c>
      <c r="BX21" s="72"/>
      <c r="BY21" s="118"/>
      <c r="BZ21" s="902"/>
      <c r="CA21" s="566"/>
      <c r="CB21" s="121" t="str">
        <f t="shared" ref="CB21" si="1582">IF(CB$2=4,IFERROR(BZ21/BZ25,""),"")</f>
        <v/>
      </c>
      <c r="CC21" s="122" t="str">
        <f t="shared" ref="CC21:CC24" si="1583">IF(CC$2=5,BZ21*CA21,"")</f>
        <v/>
      </c>
      <c r="CD21" s="72"/>
      <c r="CE21" s="118"/>
      <c r="CF21" s="902"/>
      <c r="CG21" s="566"/>
      <c r="CH21" s="121" t="str">
        <f t="shared" ref="CH21" si="1584">IF(CH$2=4,IFERROR(CF21/CF25,""),"")</f>
        <v/>
      </c>
      <c r="CI21" s="122" t="str">
        <f t="shared" ref="CI21:CI24" si="1585">IF(CI$2=5,CF21*CG21,"")</f>
        <v/>
      </c>
      <c r="CJ21" s="72"/>
      <c r="CK21" s="118"/>
      <c r="CL21" s="902"/>
      <c r="CM21" s="566"/>
      <c r="CN21" s="121" t="str">
        <f t="shared" ref="CN21" si="1586">IF(CN$2=4,IFERROR(CL21/CL25,""),"")</f>
        <v/>
      </c>
      <c r="CO21" s="122" t="str">
        <f t="shared" ref="CO21:CO24" si="1587">IF(CO$2=5,CL21*CM21,"")</f>
        <v/>
      </c>
      <c r="CP21" s="72"/>
      <c r="CQ21" s="118"/>
      <c r="CR21" s="902"/>
      <c r="CS21" s="566"/>
      <c r="CT21" s="121" t="str">
        <f t="shared" ref="CT21" si="1588">IF(CT$2=4,IFERROR(CR21/CR25,""),"")</f>
        <v/>
      </c>
      <c r="CU21" s="122" t="str">
        <f t="shared" ref="CU21:CU24" si="1589">IF(CU$2=5,CR21*CS21,"")</f>
        <v/>
      </c>
      <c r="CV21" s="72"/>
      <c r="CW21" s="118"/>
      <c r="CX21" s="902"/>
      <c r="CY21" s="566"/>
      <c r="CZ21" s="121" t="str">
        <f t="shared" ref="CZ21" si="1590">IF(CZ$2=4,IFERROR(CX21/CX25,""),"")</f>
        <v/>
      </c>
      <c r="DA21" s="122" t="str">
        <f t="shared" ref="DA21:DA24" si="1591">IF(DA$2=5,CX21*CY21,"")</f>
        <v/>
      </c>
      <c r="DB21" s="72"/>
      <c r="DC21" s="118"/>
      <c r="DD21" s="902"/>
      <c r="DE21" s="566"/>
      <c r="DF21" s="121" t="str">
        <f t="shared" ref="DF21" si="1592">IF(DF$2=4,IFERROR(DD21/DD25,""),"")</f>
        <v/>
      </c>
      <c r="DG21" s="122" t="str">
        <f t="shared" ref="DG21:DG24" si="1593">IF(DG$2=5,DD21*DE21,"")</f>
        <v/>
      </c>
      <c r="DH21" s="72"/>
      <c r="DI21" s="118"/>
      <c r="DJ21" s="902"/>
      <c r="DK21" s="566"/>
      <c r="DL21" s="121" t="str">
        <f t="shared" ref="DL21" si="1594">IF(DL$2=4,IFERROR(DJ21/DJ25,""),"")</f>
        <v/>
      </c>
      <c r="DM21" s="122" t="str">
        <f t="shared" ref="DM21:DM24" si="1595">IF(DM$2=5,DJ21*DK21,"")</f>
        <v/>
      </c>
      <c r="DN21" s="72"/>
      <c r="DO21" s="118"/>
      <c r="DP21" s="902"/>
      <c r="DQ21" s="566"/>
      <c r="DR21" s="121" t="str">
        <f t="shared" ref="DR21" si="1596">IF(DR$2=4,IFERROR(DP21/DP25,""),"")</f>
        <v/>
      </c>
      <c r="DS21" s="122" t="str">
        <f t="shared" ref="DS21:DS24" si="1597">IF(DS$2=5,DP21*DQ21,"")</f>
        <v/>
      </c>
      <c r="DT21" s="72"/>
      <c r="DU21" s="118"/>
      <c r="DV21" s="902"/>
      <c r="DW21" s="566"/>
      <c r="DX21" s="121" t="str">
        <f t="shared" ref="DX21" si="1598">IF(DX$2=4,IFERROR(DV21/DV25,""),"")</f>
        <v/>
      </c>
      <c r="DY21" s="122" t="str">
        <f t="shared" ref="DY21:DY24" si="1599">IF(DY$2=5,DV21*DW21,"")</f>
        <v/>
      </c>
      <c r="DZ21" s="72"/>
      <c r="EA21" s="118"/>
      <c r="EB21" s="902"/>
      <c r="EC21" s="566"/>
      <c r="ED21" s="121" t="str">
        <f t="shared" ref="ED21" si="1600">IF(ED$2=4,IFERROR(EB21/EB25,""),"")</f>
        <v/>
      </c>
      <c r="EE21" s="122" t="str">
        <f t="shared" ref="EE21:EE24" si="1601">IF(EE$2=5,EB21*EC21,"")</f>
        <v/>
      </c>
      <c r="EF21" s="72"/>
      <c r="EG21" s="118"/>
      <c r="EH21" s="902"/>
      <c r="EI21" s="566"/>
      <c r="EJ21" s="121" t="str">
        <f t="shared" ref="EJ21" si="1602">IF(EJ$2=4,IFERROR(EH21/EH25,""),"")</f>
        <v/>
      </c>
      <c r="EK21" s="122" t="str">
        <f t="shared" ref="EK21:EK24" si="1603">IF(EK$2=5,EH21*EI21,"")</f>
        <v/>
      </c>
      <c r="EL21" s="72"/>
      <c r="EM21" s="118"/>
      <c r="EN21" s="902"/>
      <c r="EO21" s="566"/>
      <c r="EP21" s="121" t="str">
        <f t="shared" ref="EP21" si="1604">IF(EP$2=4,IFERROR(EN21/EN25,""),"")</f>
        <v/>
      </c>
      <c r="EQ21" s="122" t="str">
        <f t="shared" ref="EQ21:EQ24" si="1605">IF(EQ$2=5,EN21*EO21,"")</f>
        <v/>
      </c>
      <c r="ER21" s="72"/>
      <c r="ES21" s="118"/>
      <c r="ET21" s="902"/>
      <c r="EU21" s="566"/>
      <c r="EV21" s="121" t="str">
        <f t="shared" ref="EV21" si="1606">IF(EV$2=4,IFERROR(ET21/ET25,""),"")</f>
        <v/>
      </c>
      <c r="EW21" s="122" t="str">
        <f t="shared" ref="EW21:EW24" si="1607">IF(EW$2=5,ET21*EU21,"")</f>
        <v/>
      </c>
      <c r="EX21" s="72"/>
      <c r="EY21" s="118"/>
      <c r="EZ21" s="902"/>
      <c r="FA21" s="566"/>
      <c r="FB21" s="121" t="str">
        <f t="shared" ref="FB21" si="1608">IF(FB$2=4,IFERROR(EZ21/EZ25,""),"")</f>
        <v/>
      </c>
      <c r="FC21" s="122" t="str">
        <f t="shared" ref="FC21:FC24" si="1609">IF(FC$2=5,EZ21*FA21,"")</f>
        <v/>
      </c>
      <c r="FD21" s="72"/>
      <c r="FE21" s="118"/>
      <c r="FF21" s="902"/>
      <c r="FG21" s="566"/>
      <c r="FH21" s="121" t="str">
        <f t="shared" ref="FH21" si="1610">IF(FH$2=4,IFERROR(FF21/FF25,""),"")</f>
        <v/>
      </c>
      <c r="FI21" s="122" t="str">
        <f t="shared" ref="FI21:FI24" si="1611">IF(FI$2=5,FF21*FG21,"")</f>
        <v/>
      </c>
      <c r="FJ21" s="72"/>
      <c r="FK21" s="118"/>
      <c r="FL21" s="902"/>
      <c r="FM21" s="566"/>
      <c r="FN21" s="121" t="str">
        <f t="shared" ref="FN21" si="1612">IF(FN$2=4,IFERROR(FL21/FL25,""),"")</f>
        <v/>
      </c>
      <c r="FO21" s="122" t="str">
        <f t="shared" ref="FO21:FO24" si="1613">IF(FO$2=5,FL21*FM21,"")</f>
        <v/>
      </c>
      <c r="FP21" s="72"/>
      <c r="FQ21" s="118"/>
      <c r="FR21" s="902"/>
      <c r="FS21" s="566"/>
      <c r="FT21" s="121" t="str">
        <f t="shared" ref="FT21" si="1614">IF(FT$2=4,IFERROR(FR21/FR25,""),"")</f>
        <v/>
      </c>
      <c r="FU21" s="122" t="str">
        <f t="shared" ref="FU21:FU24" si="1615">IF(FU$2=5,FR21*FS21,"")</f>
        <v/>
      </c>
      <c r="FV21" s="72"/>
      <c r="FW21" s="118"/>
      <c r="FX21" s="902"/>
      <c r="FY21" s="566"/>
      <c r="FZ21" s="121" t="str">
        <f t="shared" ref="FZ21" si="1616">IF(FZ$2=4,IFERROR(FX21/FX25,""),"")</f>
        <v/>
      </c>
      <c r="GA21" s="122" t="str">
        <f t="shared" ref="GA21:GA24" si="1617">IF(GA$2=5,FX21*FY21,"")</f>
        <v/>
      </c>
      <c r="GB21" s="72"/>
      <c r="GC21" s="118"/>
      <c r="GD21" s="902"/>
      <c r="GE21" s="566"/>
      <c r="GF21" s="121" t="str">
        <f t="shared" ref="GF21" si="1618">IF(GF$2=4,IFERROR(GD21/GD25,""),"")</f>
        <v/>
      </c>
      <c r="GG21" s="122" t="str">
        <f t="shared" ref="GG21:GG24" si="1619">IF(GG$2=5,GD21*GE21,"")</f>
        <v/>
      </c>
      <c r="GH21" s="72"/>
      <c r="GI21" s="118"/>
      <c r="GJ21" s="902"/>
      <c r="GK21" s="566"/>
      <c r="GL21" s="121" t="str">
        <f t="shared" ref="GL21" si="1620">IF(GL$2=4,IFERROR(GJ21/GJ25,""),"")</f>
        <v/>
      </c>
      <c r="GM21" s="122" t="str">
        <f t="shared" ref="GM21:GM24" si="1621">IF(GM$2=5,GJ21*GK21,"")</f>
        <v/>
      </c>
      <c r="GN21" s="72"/>
      <c r="GO21" s="118"/>
      <c r="GP21" s="902"/>
      <c r="GQ21" s="566"/>
      <c r="GR21" s="121" t="str">
        <f t="shared" ref="GR21" si="1622">IF(GR$2=4,IFERROR(GP21/GP25,""),"")</f>
        <v/>
      </c>
      <c r="GS21" s="122" t="str">
        <f t="shared" ref="GS21:GS24" si="1623">IF(GS$2=5,GP21*GQ21,"")</f>
        <v/>
      </c>
      <c r="GT21" s="72"/>
      <c r="GU21" s="118"/>
      <c r="GV21" s="902"/>
      <c r="GW21" s="566"/>
      <c r="GX21" s="121" t="str">
        <f t="shared" ref="GX21" si="1624">IF(GX$2=4,IFERROR(GV21/GV25,""),"")</f>
        <v/>
      </c>
      <c r="GY21" s="122" t="str">
        <f t="shared" ref="GY21:GY24" si="1625">IF(GY$2=5,GV21*GW21,"")</f>
        <v/>
      </c>
      <c r="GZ21" s="72"/>
      <c r="HA21" s="118"/>
      <c r="HB21" s="902"/>
      <c r="HC21" s="566"/>
      <c r="HD21" s="121" t="str">
        <f t="shared" ref="HD21" si="1626">IF(HD$2=4,IFERROR(HB21/HB25,""),"")</f>
        <v/>
      </c>
      <c r="HE21" s="122" t="str">
        <f t="shared" ref="HE21:HE24" si="1627">IF(HE$2=5,HB21*HC21,"")</f>
        <v/>
      </c>
      <c r="HF21" s="72"/>
      <c r="HG21" s="118"/>
      <c r="HH21" s="902"/>
      <c r="HI21" s="566"/>
      <c r="HJ21" s="121" t="str">
        <f t="shared" ref="HJ21" si="1628">IF(HJ$2=4,IFERROR(HH21/HH25,""),"")</f>
        <v/>
      </c>
      <c r="HK21" s="122" t="str">
        <f t="shared" ref="HK21:HK24" si="1629">IF(HK$2=5,HH21*HI21,"")</f>
        <v/>
      </c>
      <c r="HL21" s="72"/>
      <c r="HM21" s="118"/>
      <c r="HN21" s="902"/>
      <c r="HO21" s="566"/>
      <c r="HP21" s="121" t="str">
        <f t="shared" ref="HP21" si="1630">IF(HP$2=4,IFERROR(HN21/HN25,""),"")</f>
        <v/>
      </c>
      <c r="HQ21" s="122" t="str">
        <f t="shared" ref="HQ21:HQ24" si="1631">IF(HQ$2=5,HN21*HO21,"")</f>
        <v/>
      </c>
      <c r="HR21" s="72"/>
      <c r="HS21" s="118"/>
      <c r="HT21" s="902"/>
      <c r="HU21" s="566"/>
      <c r="HV21" s="121" t="str">
        <f t="shared" ref="HV21" si="1632">IF(HV$2=4,IFERROR(HT21/HT25,""),"")</f>
        <v/>
      </c>
      <c r="HW21" s="122" t="str">
        <f t="shared" ref="HW21:HW24" si="1633">IF(HW$2=5,HT21*HU21,"")</f>
        <v/>
      </c>
      <c r="HX21" s="72"/>
      <c r="HY21" s="118"/>
      <c r="HZ21" s="902"/>
      <c r="IA21" s="566"/>
      <c r="IB21" s="121" t="str">
        <f t="shared" ref="IB21" si="1634">IF(IB$2=4,IFERROR(HZ21/HZ25,""),"")</f>
        <v/>
      </c>
      <c r="IC21" s="122" t="str">
        <f t="shared" ref="IC21:IC24" si="1635">IF(IC$2=5,HZ21*IA21,"")</f>
        <v/>
      </c>
      <c r="ID21" s="72"/>
      <c r="IE21" s="118"/>
      <c r="IF21" s="902"/>
      <c r="IG21" s="566"/>
      <c r="IH21" s="121" t="str">
        <f t="shared" ref="IH21" si="1636">IF(IH$2=4,IFERROR(IF21/IF25,""),"")</f>
        <v/>
      </c>
      <c r="II21" s="122" t="str">
        <f t="shared" ref="II21:II24" si="1637">IF(II$2=5,IF21*IG21,"")</f>
        <v/>
      </c>
      <c r="IJ21" s="72"/>
      <c r="IK21" s="118"/>
      <c r="IL21" s="902"/>
      <c r="IM21" s="566"/>
      <c r="IN21" s="121" t="str">
        <f t="shared" ref="IN21" si="1638">IF(IN$2=4,IFERROR(IL21/IL25,""),"")</f>
        <v/>
      </c>
      <c r="IO21" s="122" t="str">
        <f t="shared" ref="IO21:IO24" si="1639">IF(IO$2=5,IL21*IM21,"")</f>
        <v/>
      </c>
      <c r="IP21" s="72"/>
      <c r="IQ21" s="118"/>
      <c r="IR21" s="902"/>
      <c r="IS21" s="566"/>
      <c r="IT21" s="121" t="str">
        <f t="shared" ref="IT21" si="1640">IF(IT$2=4,IFERROR(IR21/IR25,""),"")</f>
        <v/>
      </c>
      <c r="IU21" s="122" t="str">
        <f t="shared" ref="IU21:IU24" si="1641">IF(IU$2=5,IR21*IS21,"")</f>
        <v/>
      </c>
      <c r="IV21" s="72"/>
      <c r="IW21" s="118"/>
      <c r="IX21" s="902"/>
      <c r="IY21" s="566"/>
      <c r="IZ21" s="121" t="str">
        <f t="shared" ref="IZ21" si="1642">IF(IZ$2=4,IFERROR(IX21/IX25,""),"")</f>
        <v/>
      </c>
      <c r="JA21" s="122" t="str">
        <f t="shared" ref="JA21:JA24" si="1643">IF(JA$2=5,IX21*IY21,"")</f>
        <v/>
      </c>
      <c r="JB21" s="72"/>
      <c r="JC21" s="118"/>
      <c r="JD21" s="902"/>
      <c r="JE21" s="566"/>
      <c r="JF21" s="121" t="str">
        <f t="shared" ref="JF21" si="1644">IF(JF$2=4,IFERROR(JD21/JD25,""),"")</f>
        <v/>
      </c>
      <c r="JG21" s="122" t="str">
        <f t="shared" ref="JG21:JG24" si="1645">IF(JG$2=5,JD21*JE21,"")</f>
        <v/>
      </c>
      <c r="JH21" s="72"/>
      <c r="JI21" s="124"/>
      <c r="JJ21" s="911"/>
      <c r="JK21" s="567"/>
      <c r="JL21" s="119" t="str">
        <f t="shared" ref="JL21" si="1646">IF(JL$2=4,IFERROR(JJ21/JJ25,""),"")</f>
        <v/>
      </c>
      <c r="JM21" s="122" t="str">
        <f t="shared" ref="JM21:JM24" si="1647">IF(JM$2=5,JJ21*JK21,"")</f>
        <v/>
      </c>
      <c r="JO21" s="124"/>
      <c r="JP21" s="911"/>
      <c r="JQ21" s="567"/>
      <c r="JR21" s="119" t="str">
        <f t="shared" ref="JR21" si="1648">IF(JR$2=4,IFERROR(JP21/JP25,""),"")</f>
        <v/>
      </c>
      <c r="JS21" s="122" t="str">
        <f t="shared" ref="JS21:JS24" si="1649">IF(JS$2=5,JP21*JQ21,"")</f>
        <v/>
      </c>
      <c r="JU21" s="124"/>
      <c r="JV21" s="911"/>
      <c r="JW21" s="567"/>
      <c r="JX21" s="119" t="str">
        <f t="shared" ref="JX21" si="1650">IF(JX$2=4,IFERROR(JV21/JV25,""),"")</f>
        <v/>
      </c>
      <c r="JY21" s="122" t="str">
        <f t="shared" ref="JY21:JY24" si="1651">IF(JY$2=5,JV21*JW21,"")</f>
        <v/>
      </c>
      <c r="KA21" s="124"/>
      <c r="KB21" s="911"/>
      <c r="KC21" s="567"/>
      <c r="KD21" s="119" t="str">
        <f t="shared" ref="KD21" si="1652">IF(KD$2=4,IFERROR(KB21/KB25,""),"")</f>
        <v/>
      </c>
      <c r="KE21" s="122" t="str">
        <f t="shared" ref="KE21:KE24" si="1653">IF(KE$2=5,KB21*KC21,"")</f>
        <v/>
      </c>
      <c r="KG21" s="124"/>
      <c r="KH21" s="911"/>
      <c r="KI21" s="567"/>
      <c r="KJ21" s="119" t="str">
        <f t="shared" ref="KJ21" si="1654">IF(KJ$2=4,IFERROR(KH21/KH25,""),"")</f>
        <v/>
      </c>
      <c r="KK21" s="122" t="str">
        <f t="shared" ref="KK21:KK24" si="1655">IF(KK$2=5,KH21*KI21,"")</f>
        <v/>
      </c>
      <c r="KM21" s="124"/>
      <c r="KN21" s="911"/>
      <c r="KO21" s="567"/>
      <c r="KP21" s="119" t="str">
        <f t="shared" ref="KP21" si="1656">IF(KP$2=4,IFERROR(KN21/KN25,""),"")</f>
        <v/>
      </c>
      <c r="KQ21" s="122" t="str">
        <f t="shared" ref="KQ21:KQ24" si="1657">IF(KQ$2=5,KN21*KO21,"")</f>
        <v/>
      </c>
      <c r="KS21" s="124"/>
      <c r="KT21" s="911"/>
      <c r="KU21" s="567"/>
      <c r="KV21" s="119" t="str">
        <f t="shared" ref="KV21" si="1658">IF(KV$2=4,IFERROR(KT21/KT25,""),"")</f>
        <v/>
      </c>
      <c r="KW21" s="122" t="str">
        <f t="shared" ref="KW21:KW24" si="1659">IF(KW$2=5,KT21*KU21,"")</f>
        <v/>
      </c>
      <c r="KY21" s="124"/>
      <c r="KZ21" s="911"/>
      <c r="LA21" s="567"/>
      <c r="LB21" s="119" t="str">
        <f t="shared" ref="LB21" si="1660">IF(LB$2=4,IFERROR(KZ21/KZ25,""),"")</f>
        <v/>
      </c>
      <c r="LC21" s="122" t="str">
        <f t="shared" ref="LC21:LC24" si="1661">IF(LC$2=5,KZ21*LA21,"")</f>
        <v/>
      </c>
    </row>
    <row r="22" spans="1:316" s="71" customFormat="1" ht="12.75" customHeight="1" x14ac:dyDescent="0.2">
      <c r="A22" s="62"/>
      <c r="B22" s="62">
        <v>2</v>
      </c>
      <c r="C22" s="62">
        <v>3</v>
      </c>
      <c r="D22" s="62"/>
      <c r="E22" s="62"/>
      <c r="F22" s="62" t="s">
        <v>77</v>
      </c>
      <c r="G22" s="114"/>
      <c r="J22" s="115" t="s">
        <v>52</v>
      </c>
      <c r="K22" s="116"/>
      <c r="L22" s="116"/>
      <c r="M22" s="140"/>
      <c r="N22" s="117"/>
      <c r="P22" s="72"/>
      <c r="Q22" s="118"/>
      <c r="R22" s="902"/>
      <c r="S22" s="561"/>
      <c r="T22" s="121" t="str">
        <f>IF(T$2=4,IFERROR(R22/R25,""),"")</f>
        <v/>
      </c>
      <c r="U22" s="120" t="str">
        <f t="shared" ref="U22:U24" si="1662">IF(U$2=5,R22*S22,"")</f>
        <v/>
      </c>
      <c r="V22" s="72"/>
      <c r="W22" s="118"/>
      <c r="X22" s="902"/>
      <c r="Y22" s="561"/>
      <c r="Z22" s="121" t="str">
        <f t="shared" ref="Z22" si="1663">IF(Z$2=4,IFERROR(X22/X25,""),"")</f>
        <v/>
      </c>
      <c r="AA22" s="122" t="str">
        <f t="shared" si="1565"/>
        <v/>
      </c>
      <c r="AB22" s="72"/>
      <c r="AC22" s="118"/>
      <c r="AD22" s="902"/>
      <c r="AE22" s="561"/>
      <c r="AF22" s="121" t="str">
        <f t="shared" ref="AF22" si="1664">IF(AF$2=4,IFERROR(AD22/AD25,""),"")</f>
        <v/>
      </c>
      <c r="AG22" s="122" t="str">
        <f t="shared" si="1567"/>
        <v/>
      </c>
      <c r="AH22" s="72"/>
      <c r="AI22" s="118"/>
      <c r="AJ22" s="902"/>
      <c r="AK22" s="566"/>
      <c r="AL22" s="121" t="str">
        <f t="shared" ref="AL22" si="1665">IF(AL$2=4,IFERROR(AJ22/AJ25,""),"")</f>
        <v/>
      </c>
      <c r="AM22" s="122" t="str">
        <f t="shared" si="1569"/>
        <v/>
      </c>
      <c r="AN22" s="72"/>
      <c r="AO22" s="118"/>
      <c r="AP22" s="902"/>
      <c r="AQ22" s="566"/>
      <c r="AR22" s="121" t="str">
        <f t="shared" ref="AR22" si="1666">IF(AR$2=4,IFERROR(AP22/AP25,""),"")</f>
        <v/>
      </c>
      <c r="AS22" s="122" t="str">
        <f t="shared" si="1571"/>
        <v/>
      </c>
      <c r="AT22" s="72"/>
      <c r="AU22" s="118"/>
      <c r="AV22" s="902"/>
      <c r="AW22" s="566"/>
      <c r="AX22" s="121" t="str">
        <f t="shared" ref="AX22" si="1667">IF(AX$2=4,IFERROR(AV22/AV25,""),"")</f>
        <v/>
      </c>
      <c r="AY22" s="122" t="str">
        <f t="shared" si="1573"/>
        <v/>
      </c>
      <c r="AZ22" s="72"/>
      <c r="BA22" s="118"/>
      <c r="BB22" s="902"/>
      <c r="BC22" s="566"/>
      <c r="BD22" s="121" t="str">
        <f t="shared" ref="BD22" si="1668">IF(BD$2=4,IFERROR(BB22/BB25,""),"")</f>
        <v/>
      </c>
      <c r="BE22" s="122" t="str">
        <f t="shared" si="1575"/>
        <v/>
      </c>
      <c r="BF22" s="72"/>
      <c r="BG22" s="118"/>
      <c r="BH22" s="902"/>
      <c r="BI22" s="566"/>
      <c r="BJ22" s="121" t="str">
        <f t="shared" ref="BJ22" si="1669">IF(BJ$2=4,IFERROR(BH22/BH25,""),"")</f>
        <v/>
      </c>
      <c r="BK22" s="122" t="str">
        <f t="shared" si="1577"/>
        <v/>
      </c>
      <c r="BL22" s="72"/>
      <c r="BM22" s="118"/>
      <c r="BN22" s="902"/>
      <c r="BO22" s="566"/>
      <c r="BP22" s="121" t="str">
        <f t="shared" ref="BP22" si="1670">IF(BP$2=4,IFERROR(BN22/BN25,""),"")</f>
        <v/>
      </c>
      <c r="BQ22" s="122" t="str">
        <f t="shared" si="1579"/>
        <v/>
      </c>
      <c r="BR22" s="72"/>
      <c r="BS22" s="118"/>
      <c r="BT22" s="902"/>
      <c r="BU22" s="566"/>
      <c r="BV22" s="121" t="str">
        <f t="shared" ref="BV22" si="1671">IF(BV$2=4,IFERROR(BT22/BT25,""),"")</f>
        <v/>
      </c>
      <c r="BW22" s="122" t="str">
        <f t="shared" si="1581"/>
        <v/>
      </c>
      <c r="BX22" s="72"/>
      <c r="BY22" s="118"/>
      <c r="BZ22" s="902"/>
      <c r="CA22" s="566"/>
      <c r="CB22" s="121" t="str">
        <f t="shared" ref="CB22" si="1672">IF(CB$2=4,IFERROR(BZ22/BZ25,""),"")</f>
        <v/>
      </c>
      <c r="CC22" s="122" t="str">
        <f t="shared" si="1583"/>
        <v/>
      </c>
      <c r="CD22" s="72"/>
      <c r="CE22" s="118"/>
      <c r="CF22" s="902"/>
      <c r="CG22" s="566"/>
      <c r="CH22" s="121" t="str">
        <f t="shared" ref="CH22" si="1673">IF(CH$2=4,IFERROR(CF22/CF25,""),"")</f>
        <v/>
      </c>
      <c r="CI22" s="122" t="str">
        <f t="shared" si="1585"/>
        <v/>
      </c>
      <c r="CJ22" s="72"/>
      <c r="CK22" s="118"/>
      <c r="CL22" s="902"/>
      <c r="CM22" s="566"/>
      <c r="CN22" s="121" t="str">
        <f t="shared" ref="CN22" si="1674">IF(CN$2=4,IFERROR(CL22/CL25,""),"")</f>
        <v/>
      </c>
      <c r="CO22" s="122" t="str">
        <f t="shared" si="1587"/>
        <v/>
      </c>
      <c r="CP22" s="72"/>
      <c r="CQ22" s="118"/>
      <c r="CR22" s="902"/>
      <c r="CS22" s="566"/>
      <c r="CT22" s="121" t="str">
        <f t="shared" ref="CT22" si="1675">IF(CT$2=4,IFERROR(CR22/CR25,""),"")</f>
        <v/>
      </c>
      <c r="CU22" s="122" t="str">
        <f t="shared" si="1589"/>
        <v/>
      </c>
      <c r="CV22" s="72"/>
      <c r="CW22" s="118"/>
      <c r="CX22" s="902"/>
      <c r="CY22" s="566"/>
      <c r="CZ22" s="121" t="str">
        <f t="shared" ref="CZ22" si="1676">IF(CZ$2=4,IFERROR(CX22/CX25,""),"")</f>
        <v/>
      </c>
      <c r="DA22" s="122" t="str">
        <f t="shared" si="1591"/>
        <v/>
      </c>
      <c r="DB22" s="72"/>
      <c r="DC22" s="118"/>
      <c r="DD22" s="902"/>
      <c r="DE22" s="566"/>
      <c r="DF22" s="121" t="str">
        <f t="shared" ref="DF22" si="1677">IF(DF$2=4,IFERROR(DD22/DD25,""),"")</f>
        <v/>
      </c>
      <c r="DG22" s="122" t="str">
        <f t="shared" si="1593"/>
        <v/>
      </c>
      <c r="DH22" s="72"/>
      <c r="DI22" s="118"/>
      <c r="DJ22" s="902"/>
      <c r="DK22" s="566"/>
      <c r="DL22" s="121" t="str">
        <f t="shared" ref="DL22" si="1678">IF(DL$2=4,IFERROR(DJ22/DJ25,""),"")</f>
        <v/>
      </c>
      <c r="DM22" s="122" t="str">
        <f t="shared" si="1595"/>
        <v/>
      </c>
      <c r="DN22" s="72"/>
      <c r="DO22" s="118"/>
      <c r="DP22" s="902"/>
      <c r="DQ22" s="566"/>
      <c r="DR22" s="121" t="str">
        <f t="shared" ref="DR22" si="1679">IF(DR$2=4,IFERROR(DP22/DP25,""),"")</f>
        <v/>
      </c>
      <c r="DS22" s="122" t="str">
        <f t="shared" si="1597"/>
        <v/>
      </c>
      <c r="DT22" s="72"/>
      <c r="DU22" s="118"/>
      <c r="DV22" s="902"/>
      <c r="DW22" s="566"/>
      <c r="DX22" s="121" t="str">
        <f t="shared" ref="DX22" si="1680">IF(DX$2=4,IFERROR(DV22/DV25,""),"")</f>
        <v/>
      </c>
      <c r="DY22" s="122" t="str">
        <f t="shared" si="1599"/>
        <v/>
      </c>
      <c r="DZ22" s="72"/>
      <c r="EA22" s="118"/>
      <c r="EB22" s="902"/>
      <c r="EC22" s="566"/>
      <c r="ED22" s="121" t="str">
        <f t="shared" ref="ED22" si="1681">IF(ED$2=4,IFERROR(EB22/EB25,""),"")</f>
        <v/>
      </c>
      <c r="EE22" s="122" t="str">
        <f t="shared" si="1601"/>
        <v/>
      </c>
      <c r="EF22" s="72"/>
      <c r="EG22" s="118"/>
      <c r="EH22" s="902"/>
      <c r="EI22" s="566"/>
      <c r="EJ22" s="121" t="str">
        <f t="shared" ref="EJ22" si="1682">IF(EJ$2=4,IFERROR(EH22/EH25,""),"")</f>
        <v/>
      </c>
      <c r="EK22" s="122" t="str">
        <f t="shared" si="1603"/>
        <v/>
      </c>
      <c r="EL22" s="72"/>
      <c r="EM22" s="118"/>
      <c r="EN22" s="902"/>
      <c r="EO22" s="566"/>
      <c r="EP22" s="121" t="str">
        <f t="shared" ref="EP22" si="1683">IF(EP$2=4,IFERROR(EN22/EN25,""),"")</f>
        <v/>
      </c>
      <c r="EQ22" s="122" t="str">
        <f t="shared" si="1605"/>
        <v/>
      </c>
      <c r="ER22" s="72"/>
      <c r="ES22" s="118"/>
      <c r="ET22" s="902"/>
      <c r="EU22" s="566"/>
      <c r="EV22" s="121" t="str">
        <f t="shared" ref="EV22" si="1684">IF(EV$2=4,IFERROR(ET22/ET25,""),"")</f>
        <v/>
      </c>
      <c r="EW22" s="122" t="str">
        <f t="shared" si="1607"/>
        <v/>
      </c>
      <c r="EX22" s="72"/>
      <c r="EY22" s="118"/>
      <c r="EZ22" s="902"/>
      <c r="FA22" s="566"/>
      <c r="FB22" s="121" t="str">
        <f t="shared" ref="FB22" si="1685">IF(FB$2=4,IFERROR(EZ22/EZ25,""),"")</f>
        <v/>
      </c>
      <c r="FC22" s="122" t="str">
        <f t="shared" si="1609"/>
        <v/>
      </c>
      <c r="FD22" s="72"/>
      <c r="FE22" s="118"/>
      <c r="FF22" s="902"/>
      <c r="FG22" s="566"/>
      <c r="FH22" s="121" t="str">
        <f t="shared" ref="FH22" si="1686">IF(FH$2=4,IFERROR(FF22/FF25,""),"")</f>
        <v/>
      </c>
      <c r="FI22" s="122" t="str">
        <f t="shared" si="1611"/>
        <v/>
      </c>
      <c r="FJ22" s="72"/>
      <c r="FK22" s="118"/>
      <c r="FL22" s="902"/>
      <c r="FM22" s="566"/>
      <c r="FN22" s="121" t="str">
        <f t="shared" ref="FN22" si="1687">IF(FN$2=4,IFERROR(FL22/FL25,""),"")</f>
        <v/>
      </c>
      <c r="FO22" s="122" t="str">
        <f t="shared" si="1613"/>
        <v/>
      </c>
      <c r="FP22" s="72"/>
      <c r="FQ22" s="118"/>
      <c r="FR22" s="902"/>
      <c r="FS22" s="566"/>
      <c r="FT22" s="121" t="str">
        <f t="shared" ref="FT22" si="1688">IF(FT$2=4,IFERROR(FR22/FR25,""),"")</f>
        <v/>
      </c>
      <c r="FU22" s="122" t="str">
        <f t="shared" si="1615"/>
        <v/>
      </c>
      <c r="FV22" s="72"/>
      <c r="FW22" s="118"/>
      <c r="FX22" s="902"/>
      <c r="FY22" s="566"/>
      <c r="FZ22" s="121" t="str">
        <f t="shared" ref="FZ22" si="1689">IF(FZ$2=4,IFERROR(FX22/FX25,""),"")</f>
        <v/>
      </c>
      <c r="GA22" s="122" t="str">
        <f t="shared" si="1617"/>
        <v/>
      </c>
      <c r="GB22" s="72"/>
      <c r="GC22" s="118"/>
      <c r="GD22" s="902"/>
      <c r="GE22" s="566"/>
      <c r="GF22" s="121" t="str">
        <f t="shared" ref="GF22" si="1690">IF(GF$2=4,IFERROR(GD22/GD25,""),"")</f>
        <v/>
      </c>
      <c r="GG22" s="122" t="str">
        <f t="shared" si="1619"/>
        <v/>
      </c>
      <c r="GH22" s="72"/>
      <c r="GI22" s="118"/>
      <c r="GJ22" s="902"/>
      <c r="GK22" s="566"/>
      <c r="GL22" s="121" t="str">
        <f t="shared" ref="GL22" si="1691">IF(GL$2=4,IFERROR(GJ22/GJ25,""),"")</f>
        <v/>
      </c>
      <c r="GM22" s="122" t="str">
        <f t="shared" si="1621"/>
        <v/>
      </c>
      <c r="GN22" s="72"/>
      <c r="GO22" s="118"/>
      <c r="GP22" s="902"/>
      <c r="GQ22" s="566"/>
      <c r="GR22" s="121" t="str">
        <f t="shared" ref="GR22" si="1692">IF(GR$2=4,IFERROR(GP22/GP25,""),"")</f>
        <v/>
      </c>
      <c r="GS22" s="122" t="str">
        <f t="shared" si="1623"/>
        <v/>
      </c>
      <c r="GT22" s="72"/>
      <c r="GU22" s="118"/>
      <c r="GV22" s="902"/>
      <c r="GW22" s="566"/>
      <c r="GX22" s="121" t="str">
        <f t="shared" ref="GX22" si="1693">IF(GX$2=4,IFERROR(GV22/GV25,""),"")</f>
        <v/>
      </c>
      <c r="GY22" s="122" t="str">
        <f t="shared" si="1625"/>
        <v/>
      </c>
      <c r="GZ22" s="72"/>
      <c r="HA22" s="118"/>
      <c r="HB22" s="902"/>
      <c r="HC22" s="566"/>
      <c r="HD22" s="121" t="str">
        <f t="shared" ref="HD22" si="1694">IF(HD$2=4,IFERROR(HB22/HB25,""),"")</f>
        <v/>
      </c>
      <c r="HE22" s="122" t="str">
        <f t="shared" si="1627"/>
        <v/>
      </c>
      <c r="HF22" s="72"/>
      <c r="HG22" s="118"/>
      <c r="HH22" s="902"/>
      <c r="HI22" s="566"/>
      <c r="HJ22" s="121" t="str">
        <f t="shared" ref="HJ22" si="1695">IF(HJ$2=4,IFERROR(HH22/HH25,""),"")</f>
        <v/>
      </c>
      <c r="HK22" s="122" t="str">
        <f t="shared" si="1629"/>
        <v/>
      </c>
      <c r="HL22" s="72"/>
      <c r="HM22" s="118"/>
      <c r="HN22" s="902"/>
      <c r="HO22" s="566"/>
      <c r="HP22" s="121" t="str">
        <f t="shared" ref="HP22" si="1696">IF(HP$2=4,IFERROR(HN22/HN25,""),"")</f>
        <v/>
      </c>
      <c r="HQ22" s="122" t="str">
        <f t="shared" si="1631"/>
        <v/>
      </c>
      <c r="HR22" s="72"/>
      <c r="HS22" s="118"/>
      <c r="HT22" s="902"/>
      <c r="HU22" s="566"/>
      <c r="HV22" s="121" t="str">
        <f t="shared" ref="HV22" si="1697">IF(HV$2=4,IFERROR(HT22/HT25,""),"")</f>
        <v/>
      </c>
      <c r="HW22" s="122" t="str">
        <f t="shared" si="1633"/>
        <v/>
      </c>
      <c r="HX22" s="72"/>
      <c r="HY22" s="118"/>
      <c r="HZ22" s="902"/>
      <c r="IA22" s="566"/>
      <c r="IB22" s="121" t="str">
        <f t="shared" ref="IB22" si="1698">IF(IB$2=4,IFERROR(HZ22/HZ25,""),"")</f>
        <v/>
      </c>
      <c r="IC22" s="122" t="str">
        <f t="shared" si="1635"/>
        <v/>
      </c>
      <c r="ID22" s="72"/>
      <c r="IE22" s="118"/>
      <c r="IF22" s="902"/>
      <c r="IG22" s="566"/>
      <c r="IH22" s="121" t="str">
        <f t="shared" ref="IH22" si="1699">IF(IH$2=4,IFERROR(IF22/IF25,""),"")</f>
        <v/>
      </c>
      <c r="II22" s="122" t="str">
        <f t="shared" si="1637"/>
        <v/>
      </c>
      <c r="IJ22" s="72"/>
      <c r="IK22" s="118"/>
      <c r="IL22" s="902"/>
      <c r="IM22" s="566"/>
      <c r="IN22" s="121" t="str">
        <f t="shared" ref="IN22" si="1700">IF(IN$2=4,IFERROR(IL22/IL25,""),"")</f>
        <v/>
      </c>
      <c r="IO22" s="122" t="str">
        <f t="shared" si="1639"/>
        <v/>
      </c>
      <c r="IP22" s="72"/>
      <c r="IQ22" s="118"/>
      <c r="IR22" s="902"/>
      <c r="IS22" s="566"/>
      <c r="IT22" s="121" t="str">
        <f t="shared" ref="IT22" si="1701">IF(IT$2=4,IFERROR(IR22/IR25,""),"")</f>
        <v/>
      </c>
      <c r="IU22" s="122" t="str">
        <f t="shared" si="1641"/>
        <v/>
      </c>
      <c r="IV22" s="72"/>
      <c r="IW22" s="118"/>
      <c r="IX22" s="902"/>
      <c r="IY22" s="566"/>
      <c r="IZ22" s="121" t="str">
        <f t="shared" ref="IZ22" si="1702">IF(IZ$2=4,IFERROR(IX22/IX25,""),"")</f>
        <v/>
      </c>
      <c r="JA22" s="122" t="str">
        <f t="shared" si="1643"/>
        <v/>
      </c>
      <c r="JB22" s="72"/>
      <c r="JC22" s="118"/>
      <c r="JD22" s="902"/>
      <c r="JE22" s="566"/>
      <c r="JF22" s="121" t="str">
        <f t="shared" ref="JF22" si="1703">IF(JF$2=4,IFERROR(JD22/JD25,""),"")</f>
        <v/>
      </c>
      <c r="JG22" s="122" t="str">
        <f t="shared" si="1645"/>
        <v/>
      </c>
      <c r="JH22" s="72"/>
      <c r="JI22" s="124"/>
      <c r="JJ22" s="911"/>
      <c r="JK22" s="567"/>
      <c r="JL22" s="119" t="str">
        <f t="shared" ref="JL22" si="1704">IF(JL$2=4,IFERROR(JJ22/JJ25,""),"")</f>
        <v/>
      </c>
      <c r="JM22" s="122" t="str">
        <f t="shared" si="1647"/>
        <v/>
      </c>
      <c r="JO22" s="124"/>
      <c r="JP22" s="911"/>
      <c r="JQ22" s="567"/>
      <c r="JR22" s="119" t="str">
        <f t="shared" ref="JR22" si="1705">IF(JR$2=4,IFERROR(JP22/JP25,""),"")</f>
        <v/>
      </c>
      <c r="JS22" s="122" t="str">
        <f t="shared" si="1649"/>
        <v/>
      </c>
      <c r="JU22" s="124"/>
      <c r="JV22" s="911"/>
      <c r="JW22" s="567"/>
      <c r="JX22" s="119" t="str">
        <f t="shared" ref="JX22" si="1706">IF(JX$2=4,IFERROR(JV22/JV25,""),"")</f>
        <v/>
      </c>
      <c r="JY22" s="122" t="str">
        <f t="shared" si="1651"/>
        <v/>
      </c>
      <c r="KA22" s="124"/>
      <c r="KB22" s="911"/>
      <c r="KC22" s="567"/>
      <c r="KD22" s="119" t="str">
        <f t="shared" ref="KD22" si="1707">IF(KD$2=4,IFERROR(KB22/KB25,""),"")</f>
        <v/>
      </c>
      <c r="KE22" s="122" t="str">
        <f t="shared" si="1653"/>
        <v/>
      </c>
      <c r="KG22" s="124"/>
      <c r="KH22" s="911"/>
      <c r="KI22" s="567"/>
      <c r="KJ22" s="119" t="str">
        <f t="shared" ref="KJ22" si="1708">IF(KJ$2=4,IFERROR(KH22/KH25,""),"")</f>
        <v/>
      </c>
      <c r="KK22" s="122" t="str">
        <f t="shared" si="1655"/>
        <v/>
      </c>
      <c r="KM22" s="124"/>
      <c r="KN22" s="911"/>
      <c r="KO22" s="567"/>
      <c r="KP22" s="119" t="str">
        <f t="shared" ref="KP22" si="1709">IF(KP$2=4,IFERROR(KN22/KN25,""),"")</f>
        <v/>
      </c>
      <c r="KQ22" s="122" t="str">
        <f t="shared" si="1657"/>
        <v/>
      </c>
      <c r="KS22" s="124"/>
      <c r="KT22" s="911"/>
      <c r="KU22" s="567"/>
      <c r="KV22" s="119" t="str">
        <f t="shared" ref="KV22" si="1710">IF(KV$2=4,IFERROR(KT22/KT25,""),"")</f>
        <v/>
      </c>
      <c r="KW22" s="122" t="str">
        <f t="shared" si="1659"/>
        <v/>
      </c>
      <c r="KY22" s="124"/>
      <c r="KZ22" s="911"/>
      <c r="LA22" s="567"/>
      <c r="LB22" s="119" t="str">
        <f t="shared" ref="LB22" si="1711">IF(LB$2=4,IFERROR(KZ22/KZ25,""),"")</f>
        <v/>
      </c>
      <c r="LC22" s="122" t="str">
        <f t="shared" si="1661"/>
        <v/>
      </c>
    </row>
    <row r="23" spans="1:316" s="71" customFormat="1" ht="12.75" customHeight="1" x14ac:dyDescent="0.2">
      <c r="A23" s="62"/>
      <c r="B23" s="62">
        <v>2</v>
      </c>
      <c r="C23" s="62">
        <v>3</v>
      </c>
      <c r="D23" s="62"/>
      <c r="E23" s="62"/>
      <c r="F23" s="62" t="s">
        <v>77</v>
      </c>
      <c r="G23" s="114"/>
      <c r="J23" s="115" t="s">
        <v>53</v>
      </c>
      <c r="K23" s="116"/>
      <c r="L23" s="116"/>
      <c r="M23" s="140"/>
      <c r="N23" s="117"/>
      <c r="P23" s="72"/>
      <c r="Q23" s="118"/>
      <c r="R23" s="902"/>
      <c r="S23" s="561"/>
      <c r="T23" s="121" t="str">
        <f>IF(T$2=4,IFERROR(R23/R25,""),"")</f>
        <v/>
      </c>
      <c r="U23" s="120" t="str">
        <f t="shared" si="1662"/>
        <v/>
      </c>
      <c r="V23" s="72"/>
      <c r="W23" s="118"/>
      <c r="X23" s="902"/>
      <c r="Y23" s="561"/>
      <c r="Z23" s="121" t="str">
        <f t="shared" ref="Z23" si="1712">IF(Z$2=4,IFERROR(X23/X25,""),"")</f>
        <v/>
      </c>
      <c r="AA23" s="122" t="str">
        <f t="shared" si="1565"/>
        <v/>
      </c>
      <c r="AB23" s="72"/>
      <c r="AC23" s="118"/>
      <c r="AD23" s="902"/>
      <c r="AE23" s="561"/>
      <c r="AF23" s="121" t="str">
        <f t="shared" ref="AF23" si="1713">IF(AF$2=4,IFERROR(AD23/AD25,""),"")</f>
        <v/>
      </c>
      <c r="AG23" s="122" t="str">
        <f t="shared" si="1567"/>
        <v/>
      </c>
      <c r="AH23" s="72"/>
      <c r="AI23" s="118"/>
      <c r="AJ23" s="902"/>
      <c r="AK23" s="566"/>
      <c r="AL23" s="121" t="str">
        <f t="shared" ref="AL23" si="1714">IF(AL$2=4,IFERROR(AJ23/AJ25,""),"")</f>
        <v/>
      </c>
      <c r="AM23" s="122" t="str">
        <f t="shared" si="1569"/>
        <v/>
      </c>
      <c r="AN23" s="72"/>
      <c r="AO23" s="118"/>
      <c r="AP23" s="902"/>
      <c r="AQ23" s="566"/>
      <c r="AR23" s="121" t="str">
        <f t="shared" ref="AR23" si="1715">IF(AR$2=4,IFERROR(AP23/AP25,""),"")</f>
        <v/>
      </c>
      <c r="AS23" s="122" t="str">
        <f t="shared" si="1571"/>
        <v/>
      </c>
      <c r="AT23" s="72"/>
      <c r="AU23" s="118"/>
      <c r="AV23" s="902"/>
      <c r="AW23" s="566"/>
      <c r="AX23" s="121" t="str">
        <f t="shared" ref="AX23" si="1716">IF(AX$2=4,IFERROR(AV23/AV25,""),"")</f>
        <v/>
      </c>
      <c r="AY23" s="122" t="str">
        <f t="shared" si="1573"/>
        <v/>
      </c>
      <c r="AZ23" s="72"/>
      <c r="BA23" s="118"/>
      <c r="BB23" s="902"/>
      <c r="BC23" s="566"/>
      <c r="BD23" s="121" t="str">
        <f t="shared" ref="BD23" si="1717">IF(BD$2=4,IFERROR(BB23/BB25,""),"")</f>
        <v/>
      </c>
      <c r="BE23" s="122" t="str">
        <f t="shared" si="1575"/>
        <v/>
      </c>
      <c r="BF23" s="72"/>
      <c r="BG23" s="118"/>
      <c r="BH23" s="902"/>
      <c r="BI23" s="566"/>
      <c r="BJ23" s="121" t="str">
        <f t="shared" ref="BJ23" si="1718">IF(BJ$2=4,IFERROR(BH23/BH25,""),"")</f>
        <v/>
      </c>
      <c r="BK23" s="122" t="str">
        <f t="shared" si="1577"/>
        <v/>
      </c>
      <c r="BL23" s="72"/>
      <c r="BM23" s="118"/>
      <c r="BN23" s="902"/>
      <c r="BO23" s="566"/>
      <c r="BP23" s="121" t="str">
        <f t="shared" ref="BP23" si="1719">IF(BP$2=4,IFERROR(BN23/BN25,""),"")</f>
        <v/>
      </c>
      <c r="BQ23" s="122" t="str">
        <f t="shared" si="1579"/>
        <v/>
      </c>
      <c r="BR23" s="72"/>
      <c r="BS23" s="118"/>
      <c r="BT23" s="902"/>
      <c r="BU23" s="566"/>
      <c r="BV23" s="121" t="str">
        <f t="shared" ref="BV23" si="1720">IF(BV$2=4,IFERROR(BT23/BT25,""),"")</f>
        <v/>
      </c>
      <c r="BW23" s="122" t="str">
        <f t="shared" si="1581"/>
        <v/>
      </c>
      <c r="BX23" s="72"/>
      <c r="BY23" s="118"/>
      <c r="BZ23" s="902"/>
      <c r="CA23" s="566"/>
      <c r="CB23" s="121" t="str">
        <f t="shared" ref="CB23" si="1721">IF(CB$2=4,IFERROR(BZ23/BZ25,""),"")</f>
        <v/>
      </c>
      <c r="CC23" s="122" t="str">
        <f t="shared" si="1583"/>
        <v/>
      </c>
      <c r="CD23" s="72"/>
      <c r="CE23" s="118"/>
      <c r="CF23" s="902"/>
      <c r="CG23" s="566"/>
      <c r="CH23" s="121" t="str">
        <f t="shared" ref="CH23" si="1722">IF(CH$2=4,IFERROR(CF23/CF25,""),"")</f>
        <v/>
      </c>
      <c r="CI23" s="122" t="str">
        <f t="shared" si="1585"/>
        <v/>
      </c>
      <c r="CJ23" s="72"/>
      <c r="CK23" s="118"/>
      <c r="CL23" s="902"/>
      <c r="CM23" s="566"/>
      <c r="CN23" s="121" t="str">
        <f t="shared" ref="CN23" si="1723">IF(CN$2=4,IFERROR(CL23/CL25,""),"")</f>
        <v/>
      </c>
      <c r="CO23" s="122" t="str">
        <f t="shared" si="1587"/>
        <v/>
      </c>
      <c r="CP23" s="72"/>
      <c r="CQ23" s="118"/>
      <c r="CR23" s="902"/>
      <c r="CS23" s="566"/>
      <c r="CT23" s="121" t="str">
        <f t="shared" ref="CT23" si="1724">IF(CT$2=4,IFERROR(CR23/CR25,""),"")</f>
        <v/>
      </c>
      <c r="CU23" s="122" t="str">
        <f t="shared" si="1589"/>
        <v/>
      </c>
      <c r="CV23" s="72"/>
      <c r="CW23" s="118"/>
      <c r="CX23" s="902"/>
      <c r="CY23" s="566"/>
      <c r="CZ23" s="121" t="str">
        <f t="shared" ref="CZ23" si="1725">IF(CZ$2=4,IFERROR(CX23/CX25,""),"")</f>
        <v/>
      </c>
      <c r="DA23" s="122" t="str">
        <f t="shared" si="1591"/>
        <v/>
      </c>
      <c r="DB23" s="72"/>
      <c r="DC23" s="118"/>
      <c r="DD23" s="902"/>
      <c r="DE23" s="566"/>
      <c r="DF23" s="121" t="str">
        <f t="shared" ref="DF23" si="1726">IF(DF$2=4,IFERROR(DD23/DD25,""),"")</f>
        <v/>
      </c>
      <c r="DG23" s="122" t="str">
        <f t="shared" si="1593"/>
        <v/>
      </c>
      <c r="DH23" s="72"/>
      <c r="DI23" s="118"/>
      <c r="DJ23" s="902"/>
      <c r="DK23" s="566"/>
      <c r="DL23" s="121" t="str">
        <f t="shared" ref="DL23" si="1727">IF(DL$2=4,IFERROR(DJ23/DJ25,""),"")</f>
        <v/>
      </c>
      <c r="DM23" s="122" t="str">
        <f t="shared" si="1595"/>
        <v/>
      </c>
      <c r="DN23" s="72"/>
      <c r="DO23" s="118"/>
      <c r="DP23" s="902"/>
      <c r="DQ23" s="566"/>
      <c r="DR23" s="121" t="str">
        <f t="shared" ref="DR23" si="1728">IF(DR$2=4,IFERROR(DP23/DP25,""),"")</f>
        <v/>
      </c>
      <c r="DS23" s="122" t="str">
        <f t="shared" si="1597"/>
        <v/>
      </c>
      <c r="DT23" s="72"/>
      <c r="DU23" s="118"/>
      <c r="DV23" s="902"/>
      <c r="DW23" s="566"/>
      <c r="DX23" s="121" t="str">
        <f t="shared" ref="DX23" si="1729">IF(DX$2=4,IFERROR(DV23/DV25,""),"")</f>
        <v/>
      </c>
      <c r="DY23" s="122" t="str">
        <f t="shared" si="1599"/>
        <v/>
      </c>
      <c r="DZ23" s="72"/>
      <c r="EA23" s="118"/>
      <c r="EB23" s="902"/>
      <c r="EC23" s="566"/>
      <c r="ED23" s="121" t="str">
        <f t="shared" ref="ED23" si="1730">IF(ED$2=4,IFERROR(EB23/EB25,""),"")</f>
        <v/>
      </c>
      <c r="EE23" s="122" t="str">
        <f t="shared" si="1601"/>
        <v/>
      </c>
      <c r="EF23" s="72"/>
      <c r="EG23" s="118"/>
      <c r="EH23" s="902"/>
      <c r="EI23" s="566"/>
      <c r="EJ23" s="121" t="str">
        <f t="shared" ref="EJ23" si="1731">IF(EJ$2=4,IFERROR(EH23/EH25,""),"")</f>
        <v/>
      </c>
      <c r="EK23" s="122" t="str">
        <f t="shared" si="1603"/>
        <v/>
      </c>
      <c r="EL23" s="72"/>
      <c r="EM23" s="118"/>
      <c r="EN23" s="902"/>
      <c r="EO23" s="566"/>
      <c r="EP23" s="121" t="str">
        <f t="shared" ref="EP23" si="1732">IF(EP$2=4,IFERROR(EN23/EN25,""),"")</f>
        <v/>
      </c>
      <c r="EQ23" s="122" t="str">
        <f t="shared" si="1605"/>
        <v/>
      </c>
      <c r="ER23" s="72"/>
      <c r="ES23" s="118"/>
      <c r="ET23" s="902"/>
      <c r="EU23" s="566"/>
      <c r="EV23" s="121" t="str">
        <f t="shared" ref="EV23" si="1733">IF(EV$2=4,IFERROR(ET23/ET25,""),"")</f>
        <v/>
      </c>
      <c r="EW23" s="122" t="str">
        <f t="shared" si="1607"/>
        <v/>
      </c>
      <c r="EX23" s="72"/>
      <c r="EY23" s="118"/>
      <c r="EZ23" s="902"/>
      <c r="FA23" s="566"/>
      <c r="FB23" s="121" t="str">
        <f t="shared" ref="FB23" si="1734">IF(FB$2=4,IFERROR(EZ23/EZ25,""),"")</f>
        <v/>
      </c>
      <c r="FC23" s="122" t="str">
        <f t="shared" si="1609"/>
        <v/>
      </c>
      <c r="FD23" s="72"/>
      <c r="FE23" s="118"/>
      <c r="FF23" s="902"/>
      <c r="FG23" s="566"/>
      <c r="FH23" s="121" t="str">
        <f t="shared" ref="FH23" si="1735">IF(FH$2=4,IFERROR(FF23/FF25,""),"")</f>
        <v/>
      </c>
      <c r="FI23" s="122" t="str">
        <f t="shared" si="1611"/>
        <v/>
      </c>
      <c r="FJ23" s="72"/>
      <c r="FK23" s="118"/>
      <c r="FL23" s="902"/>
      <c r="FM23" s="566"/>
      <c r="FN23" s="121" t="str">
        <f t="shared" ref="FN23" si="1736">IF(FN$2=4,IFERROR(FL23/FL25,""),"")</f>
        <v/>
      </c>
      <c r="FO23" s="122" t="str">
        <f t="shared" si="1613"/>
        <v/>
      </c>
      <c r="FP23" s="72"/>
      <c r="FQ23" s="118"/>
      <c r="FR23" s="902"/>
      <c r="FS23" s="566"/>
      <c r="FT23" s="121" t="str">
        <f t="shared" ref="FT23" si="1737">IF(FT$2=4,IFERROR(FR23/FR25,""),"")</f>
        <v/>
      </c>
      <c r="FU23" s="122" t="str">
        <f t="shared" si="1615"/>
        <v/>
      </c>
      <c r="FV23" s="72"/>
      <c r="FW23" s="118"/>
      <c r="FX23" s="902"/>
      <c r="FY23" s="566"/>
      <c r="FZ23" s="121" t="str">
        <f t="shared" ref="FZ23" si="1738">IF(FZ$2=4,IFERROR(FX23/FX25,""),"")</f>
        <v/>
      </c>
      <c r="GA23" s="122" t="str">
        <f t="shared" si="1617"/>
        <v/>
      </c>
      <c r="GB23" s="72"/>
      <c r="GC23" s="118"/>
      <c r="GD23" s="902"/>
      <c r="GE23" s="566"/>
      <c r="GF23" s="121" t="str">
        <f t="shared" ref="GF23" si="1739">IF(GF$2=4,IFERROR(GD23/GD25,""),"")</f>
        <v/>
      </c>
      <c r="GG23" s="122" t="str">
        <f t="shared" si="1619"/>
        <v/>
      </c>
      <c r="GH23" s="72"/>
      <c r="GI23" s="118"/>
      <c r="GJ23" s="902"/>
      <c r="GK23" s="566"/>
      <c r="GL23" s="121" t="str">
        <f t="shared" ref="GL23" si="1740">IF(GL$2=4,IFERROR(GJ23/GJ25,""),"")</f>
        <v/>
      </c>
      <c r="GM23" s="122" t="str">
        <f t="shared" si="1621"/>
        <v/>
      </c>
      <c r="GN23" s="72"/>
      <c r="GO23" s="118"/>
      <c r="GP23" s="902"/>
      <c r="GQ23" s="566"/>
      <c r="GR23" s="121" t="str">
        <f t="shared" ref="GR23" si="1741">IF(GR$2=4,IFERROR(GP23/GP25,""),"")</f>
        <v/>
      </c>
      <c r="GS23" s="122" t="str">
        <f t="shared" si="1623"/>
        <v/>
      </c>
      <c r="GT23" s="72"/>
      <c r="GU23" s="118"/>
      <c r="GV23" s="902"/>
      <c r="GW23" s="566"/>
      <c r="GX23" s="121" t="str">
        <f t="shared" ref="GX23" si="1742">IF(GX$2=4,IFERROR(GV23/GV25,""),"")</f>
        <v/>
      </c>
      <c r="GY23" s="122" t="str">
        <f t="shared" si="1625"/>
        <v/>
      </c>
      <c r="GZ23" s="72"/>
      <c r="HA23" s="118"/>
      <c r="HB23" s="902"/>
      <c r="HC23" s="566"/>
      <c r="HD23" s="121" t="str">
        <f t="shared" ref="HD23" si="1743">IF(HD$2=4,IFERROR(HB23/HB25,""),"")</f>
        <v/>
      </c>
      <c r="HE23" s="122" t="str">
        <f t="shared" si="1627"/>
        <v/>
      </c>
      <c r="HF23" s="72"/>
      <c r="HG23" s="118"/>
      <c r="HH23" s="902"/>
      <c r="HI23" s="566"/>
      <c r="HJ23" s="121" t="str">
        <f t="shared" ref="HJ23" si="1744">IF(HJ$2=4,IFERROR(HH23/HH25,""),"")</f>
        <v/>
      </c>
      <c r="HK23" s="122" t="str">
        <f t="shared" si="1629"/>
        <v/>
      </c>
      <c r="HL23" s="72"/>
      <c r="HM23" s="118"/>
      <c r="HN23" s="902"/>
      <c r="HO23" s="566"/>
      <c r="HP23" s="121" t="str">
        <f t="shared" ref="HP23" si="1745">IF(HP$2=4,IFERROR(HN23/HN25,""),"")</f>
        <v/>
      </c>
      <c r="HQ23" s="122" t="str">
        <f t="shared" si="1631"/>
        <v/>
      </c>
      <c r="HR23" s="72"/>
      <c r="HS23" s="118"/>
      <c r="HT23" s="902"/>
      <c r="HU23" s="566"/>
      <c r="HV23" s="121" t="str">
        <f t="shared" ref="HV23" si="1746">IF(HV$2=4,IFERROR(HT23/HT25,""),"")</f>
        <v/>
      </c>
      <c r="HW23" s="122" t="str">
        <f t="shared" si="1633"/>
        <v/>
      </c>
      <c r="HX23" s="72"/>
      <c r="HY23" s="118"/>
      <c r="HZ23" s="902"/>
      <c r="IA23" s="566"/>
      <c r="IB23" s="121" t="str">
        <f t="shared" ref="IB23" si="1747">IF(IB$2=4,IFERROR(HZ23/HZ25,""),"")</f>
        <v/>
      </c>
      <c r="IC23" s="122" t="str">
        <f t="shared" si="1635"/>
        <v/>
      </c>
      <c r="ID23" s="72"/>
      <c r="IE23" s="118"/>
      <c r="IF23" s="902"/>
      <c r="IG23" s="566"/>
      <c r="IH23" s="121" t="str">
        <f t="shared" ref="IH23" si="1748">IF(IH$2=4,IFERROR(IF23/IF25,""),"")</f>
        <v/>
      </c>
      <c r="II23" s="122" t="str">
        <f t="shared" si="1637"/>
        <v/>
      </c>
      <c r="IJ23" s="72"/>
      <c r="IK23" s="118"/>
      <c r="IL23" s="902"/>
      <c r="IM23" s="566"/>
      <c r="IN23" s="121" t="str">
        <f t="shared" ref="IN23" si="1749">IF(IN$2=4,IFERROR(IL23/IL25,""),"")</f>
        <v/>
      </c>
      <c r="IO23" s="122" t="str">
        <f t="shared" si="1639"/>
        <v/>
      </c>
      <c r="IP23" s="72"/>
      <c r="IQ23" s="118"/>
      <c r="IR23" s="902"/>
      <c r="IS23" s="566"/>
      <c r="IT23" s="121" t="str">
        <f t="shared" ref="IT23" si="1750">IF(IT$2=4,IFERROR(IR23/IR25,""),"")</f>
        <v/>
      </c>
      <c r="IU23" s="122" t="str">
        <f t="shared" si="1641"/>
        <v/>
      </c>
      <c r="IV23" s="72"/>
      <c r="IW23" s="118"/>
      <c r="IX23" s="902"/>
      <c r="IY23" s="566"/>
      <c r="IZ23" s="121" t="str">
        <f t="shared" ref="IZ23" si="1751">IF(IZ$2=4,IFERROR(IX23/IX25,""),"")</f>
        <v/>
      </c>
      <c r="JA23" s="122" t="str">
        <f t="shared" si="1643"/>
        <v/>
      </c>
      <c r="JB23" s="72"/>
      <c r="JC23" s="118"/>
      <c r="JD23" s="902"/>
      <c r="JE23" s="566"/>
      <c r="JF23" s="121" t="str">
        <f t="shared" ref="JF23" si="1752">IF(JF$2=4,IFERROR(JD23/JD25,""),"")</f>
        <v/>
      </c>
      <c r="JG23" s="122" t="str">
        <f t="shared" si="1645"/>
        <v/>
      </c>
      <c r="JH23" s="72"/>
      <c r="JI23" s="124"/>
      <c r="JJ23" s="911"/>
      <c r="JK23" s="567"/>
      <c r="JL23" s="119" t="str">
        <f t="shared" ref="JL23" si="1753">IF(JL$2=4,IFERROR(JJ23/JJ25,""),"")</f>
        <v/>
      </c>
      <c r="JM23" s="122" t="str">
        <f t="shared" si="1647"/>
        <v/>
      </c>
      <c r="JO23" s="124"/>
      <c r="JP23" s="911"/>
      <c r="JQ23" s="567"/>
      <c r="JR23" s="119" t="str">
        <f t="shared" ref="JR23" si="1754">IF(JR$2=4,IFERROR(JP23/JP25,""),"")</f>
        <v/>
      </c>
      <c r="JS23" s="122" t="str">
        <f t="shared" si="1649"/>
        <v/>
      </c>
      <c r="JU23" s="124"/>
      <c r="JV23" s="911"/>
      <c r="JW23" s="567"/>
      <c r="JX23" s="119" t="str">
        <f t="shared" ref="JX23" si="1755">IF(JX$2=4,IFERROR(JV23/JV25,""),"")</f>
        <v/>
      </c>
      <c r="JY23" s="122" t="str">
        <f t="shared" si="1651"/>
        <v/>
      </c>
      <c r="KA23" s="124"/>
      <c r="KB23" s="911"/>
      <c r="KC23" s="567"/>
      <c r="KD23" s="119" t="str">
        <f t="shared" ref="KD23" si="1756">IF(KD$2=4,IFERROR(KB23/KB25,""),"")</f>
        <v/>
      </c>
      <c r="KE23" s="122" t="str">
        <f t="shared" si="1653"/>
        <v/>
      </c>
      <c r="KG23" s="124"/>
      <c r="KH23" s="911"/>
      <c r="KI23" s="567"/>
      <c r="KJ23" s="119" t="str">
        <f t="shared" ref="KJ23" si="1757">IF(KJ$2=4,IFERROR(KH23/KH25,""),"")</f>
        <v/>
      </c>
      <c r="KK23" s="122" t="str">
        <f t="shared" si="1655"/>
        <v/>
      </c>
      <c r="KM23" s="124"/>
      <c r="KN23" s="911"/>
      <c r="KO23" s="567"/>
      <c r="KP23" s="119" t="str">
        <f t="shared" ref="KP23" si="1758">IF(KP$2=4,IFERROR(KN23/KN25,""),"")</f>
        <v/>
      </c>
      <c r="KQ23" s="122" t="str">
        <f t="shared" si="1657"/>
        <v/>
      </c>
      <c r="KS23" s="124"/>
      <c r="KT23" s="911"/>
      <c r="KU23" s="567"/>
      <c r="KV23" s="119" t="str">
        <f t="shared" ref="KV23" si="1759">IF(KV$2=4,IFERROR(KT23/KT25,""),"")</f>
        <v/>
      </c>
      <c r="KW23" s="122" t="str">
        <f t="shared" si="1659"/>
        <v/>
      </c>
      <c r="KY23" s="124"/>
      <c r="KZ23" s="911"/>
      <c r="LA23" s="567"/>
      <c r="LB23" s="119" t="str">
        <f t="shared" ref="LB23" si="1760">IF(LB$2=4,IFERROR(KZ23/KZ25,""),"")</f>
        <v/>
      </c>
      <c r="LC23" s="122" t="str">
        <f t="shared" si="1661"/>
        <v/>
      </c>
    </row>
    <row r="24" spans="1:316" s="71" customFormat="1" ht="12.75" customHeight="1" x14ac:dyDescent="0.2">
      <c r="A24" s="62"/>
      <c r="B24" s="62">
        <v>2</v>
      </c>
      <c r="C24" s="62">
        <v>3</v>
      </c>
      <c r="D24" s="62"/>
      <c r="E24" s="62"/>
      <c r="F24" s="62" t="s">
        <v>77</v>
      </c>
      <c r="G24" s="114"/>
      <c r="J24" s="115" t="s">
        <v>54</v>
      </c>
      <c r="K24" s="116"/>
      <c r="L24" s="116"/>
      <c r="M24" s="140"/>
      <c r="N24" s="117"/>
      <c r="P24" s="72"/>
      <c r="Q24" s="118"/>
      <c r="R24" s="902"/>
      <c r="S24" s="561"/>
      <c r="T24" s="121" t="str">
        <f>IF(T$2=4,IFERROR(R24/R25,""),"")</f>
        <v/>
      </c>
      <c r="U24" s="120" t="str">
        <f t="shared" si="1662"/>
        <v/>
      </c>
      <c r="V24" s="72"/>
      <c r="W24" s="118"/>
      <c r="X24" s="902"/>
      <c r="Y24" s="561"/>
      <c r="Z24" s="121" t="str">
        <f t="shared" ref="Z24" si="1761">IF(Z$2=4,IFERROR(X24/X25,""),"")</f>
        <v/>
      </c>
      <c r="AA24" s="122" t="str">
        <f t="shared" si="1565"/>
        <v/>
      </c>
      <c r="AB24" s="72"/>
      <c r="AC24" s="118"/>
      <c r="AD24" s="902"/>
      <c r="AE24" s="561"/>
      <c r="AF24" s="121" t="str">
        <f t="shared" ref="AF24" si="1762">IF(AF$2=4,IFERROR(AD24/AD25,""),"")</f>
        <v/>
      </c>
      <c r="AG24" s="122" t="str">
        <f t="shared" si="1567"/>
        <v/>
      </c>
      <c r="AH24" s="72"/>
      <c r="AI24" s="118"/>
      <c r="AJ24" s="902"/>
      <c r="AK24" s="566"/>
      <c r="AL24" s="121" t="str">
        <f t="shared" ref="AL24" si="1763">IF(AL$2=4,IFERROR(AJ24/AJ25,""),"")</f>
        <v/>
      </c>
      <c r="AM24" s="122" t="str">
        <f t="shared" si="1569"/>
        <v/>
      </c>
      <c r="AN24" s="72"/>
      <c r="AO24" s="118"/>
      <c r="AP24" s="902"/>
      <c r="AQ24" s="566"/>
      <c r="AR24" s="121" t="str">
        <f t="shared" ref="AR24" si="1764">IF(AR$2=4,IFERROR(AP24/AP25,""),"")</f>
        <v/>
      </c>
      <c r="AS24" s="122" t="str">
        <f t="shared" si="1571"/>
        <v/>
      </c>
      <c r="AT24" s="72"/>
      <c r="AU24" s="118"/>
      <c r="AV24" s="902"/>
      <c r="AW24" s="566"/>
      <c r="AX24" s="121" t="str">
        <f t="shared" ref="AX24" si="1765">IF(AX$2=4,IFERROR(AV24/AV25,""),"")</f>
        <v/>
      </c>
      <c r="AY24" s="122" t="str">
        <f t="shared" si="1573"/>
        <v/>
      </c>
      <c r="AZ24" s="72"/>
      <c r="BA24" s="118"/>
      <c r="BB24" s="902"/>
      <c r="BC24" s="566"/>
      <c r="BD24" s="121" t="str">
        <f t="shared" ref="BD24" si="1766">IF(BD$2=4,IFERROR(BB24/BB25,""),"")</f>
        <v/>
      </c>
      <c r="BE24" s="122" t="str">
        <f t="shared" si="1575"/>
        <v/>
      </c>
      <c r="BF24" s="72"/>
      <c r="BG24" s="118"/>
      <c r="BH24" s="902"/>
      <c r="BI24" s="566"/>
      <c r="BJ24" s="121" t="str">
        <f t="shared" ref="BJ24" si="1767">IF(BJ$2=4,IFERROR(BH24/BH25,""),"")</f>
        <v/>
      </c>
      <c r="BK24" s="122" t="str">
        <f t="shared" si="1577"/>
        <v/>
      </c>
      <c r="BL24" s="72"/>
      <c r="BM24" s="118"/>
      <c r="BN24" s="902"/>
      <c r="BO24" s="566"/>
      <c r="BP24" s="121" t="str">
        <f t="shared" ref="BP24" si="1768">IF(BP$2=4,IFERROR(BN24/BN25,""),"")</f>
        <v/>
      </c>
      <c r="BQ24" s="122" t="str">
        <f t="shared" si="1579"/>
        <v/>
      </c>
      <c r="BR24" s="72"/>
      <c r="BS24" s="118"/>
      <c r="BT24" s="902"/>
      <c r="BU24" s="566"/>
      <c r="BV24" s="121" t="str">
        <f t="shared" ref="BV24" si="1769">IF(BV$2=4,IFERROR(BT24/BT25,""),"")</f>
        <v/>
      </c>
      <c r="BW24" s="122" t="str">
        <f t="shared" si="1581"/>
        <v/>
      </c>
      <c r="BX24" s="72"/>
      <c r="BY24" s="118"/>
      <c r="BZ24" s="902"/>
      <c r="CA24" s="566"/>
      <c r="CB24" s="121" t="str">
        <f t="shared" ref="CB24" si="1770">IF(CB$2=4,IFERROR(BZ24/BZ25,""),"")</f>
        <v/>
      </c>
      <c r="CC24" s="122" t="str">
        <f t="shared" si="1583"/>
        <v/>
      </c>
      <c r="CD24" s="72"/>
      <c r="CE24" s="118"/>
      <c r="CF24" s="902"/>
      <c r="CG24" s="566"/>
      <c r="CH24" s="121" t="str">
        <f t="shared" ref="CH24" si="1771">IF(CH$2=4,IFERROR(CF24/CF25,""),"")</f>
        <v/>
      </c>
      <c r="CI24" s="122" t="str">
        <f t="shared" si="1585"/>
        <v/>
      </c>
      <c r="CJ24" s="72"/>
      <c r="CK24" s="118"/>
      <c r="CL24" s="902"/>
      <c r="CM24" s="566"/>
      <c r="CN24" s="121" t="str">
        <f t="shared" ref="CN24" si="1772">IF(CN$2=4,IFERROR(CL24/CL25,""),"")</f>
        <v/>
      </c>
      <c r="CO24" s="122" t="str">
        <f t="shared" si="1587"/>
        <v/>
      </c>
      <c r="CP24" s="72"/>
      <c r="CQ24" s="118"/>
      <c r="CR24" s="902"/>
      <c r="CS24" s="566"/>
      <c r="CT24" s="121" t="str">
        <f t="shared" ref="CT24" si="1773">IF(CT$2=4,IFERROR(CR24/CR25,""),"")</f>
        <v/>
      </c>
      <c r="CU24" s="122" t="str">
        <f t="shared" si="1589"/>
        <v/>
      </c>
      <c r="CV24" s="72"/>
      <c r="CW24" s="118"/>
      <c r="CX24" s="902"/>
      <c r="CY24" s="566"/>
      <c r="CZ24" s="121" t="str">
        <f t="shared" ref="CZ24" si="1774">IF(CZ$2=4,IFERROR(CX24/CX25,""),"")</f>
        <v/>
      </c>
      <c r="DA24" s="122" t="str">
        <f t="shared" si="1591"/>
        <v/>
      </c>
      <c r="DB24" s="72"/>
      <c r="DC24" s="118"/>
      <c r="DD24" s="902"/>
      <c r="DE24" s="566"/>
      <c r="DF24" s="121" t="str">
        <f t="shared" ref="DF24" si="1775">IF(DF$2=4,IFERROR(DD24/DD25,""),"")</f>
        <v/>
      </c>
      <c r="DG24" s="122" t="str">
        <f t="shared" si="1593"/>
        <v/>
      </c>
      <c r="DH24" s="72"/>
      <c r="DI24" s="118"/>
      <c r="DJ24" s="902"/>
      <c r="DK24" s="566"/>
      <c r="DL24" s="121" t="str">
        <f t="shared" ref="DL24" si="1776">IF(DL$2=4,IFERROR(DJ24/DJ25,""),"")</f>
        <v/>
      </c>
      <c r="DM24" s="122" t="str">
        <f t="shared" si="1595"/>
        <v/>
      </c>
      <c r="DN24" s="72"/>
      <c r="DO24" s="118"/>
      <c r="DP24" s="902"/>
      <c r="DQ24" s="566"/>
      <c r="DR24" s="121" t="str">
        <f t="shared" ref="DR24" si="1777">IF(DR$2=4,IFERROR(DP24/DP25,""),"")</f>
        <v/>
      </c>
      <c r="DS24" s="122" t="str">
        <f t="shared" si="1597"/>
        <v/>
      </c>
      <c r="DT24" s="72"/>
      <c r="DU24" s="118"/>
      <c r="DV24" s="902"/>
      <c r="DW24" s="566"/>
      <c r="DX24" s="121" t="str">
        <f t="shared" ref="DX24" si="1778">IF(DX$2=4,IFERROR(DV24/DV25,""),"")</f>
        <v/>
      </c>
      <c r="DY24" s="122" t="str">
        <f t="shared" si="1599"/>
        <v/>
      </c>
      <c r="DZ24" s="72"/>
      <c r="EA24" s="118"/>
      <c r="EB24" s="902"/>
      <c r="EC24" s="566"/>
      <c r="ED24" s="121" t="str">
        <f t="shared" ref="ED24" si="1779">IF(ED$2=4,IFERROR(EB24/EB25,""),"")</f>
        <v/>
      </c>
      <c r="EE24" s="122" t="str">
        <f t="shared" si="1601"/>
        <v/>
      </c>
      <c r="EF24" s="72"/>
      <c r="EG24" s="118"/>
      <c r="EH24" s="902"/>
      <c r="EI24" s="566"/>
      <c r="EJ24" s="121" t="str">
        <f t="shared" ref="EJ24" si="1780">IF(EJ$2=4,IFERROR(EH24/EH25,""),"")</f>
        <v/>
      </c>
      <c r="EK24" s="122" t="str">
        <f t="shared" si="1603"/>
        <v/>
      </c>
      <c r="EL24" s="72"/>
      <c r="EM24" s="118"/>
      <c r="EN24" s="902"/>
      <c r="EO24" s="566"/>
      <c r="EP24" s="121" t="str">
        <f t="shared" ref="EP24" si="1781">IF(EP$2=4,IFERROR(EN24/EN25,""),"")</f>
        <v/>
      </c>
      <c r="EQ24" s="122" t="str">
        <f t="shared" si="1605"/>
        <v/>
      </c>
      <c r="ER24" s="72"/>
      <c r="ES24" s="118"/>
      <c r="ET24" s="902"/>
      <c r="EU24" s="566"/>
      <c r="EV24" s="121" t="str">
        <f t="shared" ref="EV24" si="1782">IF(EV$2=4,IFERROR(ET24/ET25,""),"")</f>
        <v/>
      </c>
      <c r="EW24" s="122" t="str">
        <f t="shared" si="1607"/>
        <v/>
      </c>
      <c r="EX24" s="72"/>
      <c r="EY24" s="118"/>
      <c r="EZ24" s="902"/>
      <c r="FA24" s="566"/>
      <c r="FB24" s="121" t="str">
        <f t="shared" ref="FB24" si="1783">IF(FB$2=4,IFERROR(EZ24/EZ25,""),"")</f>
        <v/>
      </c>
      <c r="FC24" s="122" t="str">
        <f t="shared" si="1609"/>
        <v/>
      </c>
      <c r="FD24" s="72"/>
      <c r="FE24" s="118"/>
      <c r="FF24" s="902"/>
      <c r="FG24" s="566"/>
      <c r="FH24" s="121" t="str">
        <f t="shared" ref="FH24" si="1784">IF(FH$2=4,IFERROR(FF24/FF25,""),"")</f>
        <v/>
      </c>
      <c r="FI24" s="122" t="str">
        <f t="shared" si="1611"/>
        <v/>
      </c>
      <c r="FJ24" s="72"/>
      <c r="FK24" s="118"/>
      <c r="FL24" s="902"/>
      <c r="FM24" s="566"/>
      <c r="FN24" s="121" t="str">
        <f t="shared" ref="FN24" si="1785">IF(FN$2=4,IFERROR(FL24/FL25,""),"")</f>
        <v/>
      </c>
      <c r="FO24" s="122" t="str">
        <f t="shared" si="1613"/>
        <v/>
      </c>
      <c r="FP24" s="72"/>
      <c r="FQ24" s="118"/>
      <c r="FR24" s="902"/>
      <c r="FS24" s="566"/>
      <c r="FT24" s="121" t="str">
        <f t="shared" ref="FT24" si="1786">IF(FT$2=4,IFERROR(FR24/FR25,""),"")</f>
        <v/>
      </c>
      <c r="FU24" s="122" t="str">
        <f t="shared" si="1615"/>
        <v/>
      </c>
      <c r="FV24" s="72"/>
      <c r="FW24" s="118"/>
      <c r="FX24" s="902"/>
      <c r="FY24" s="566"/>
      <c r="FZ24" s="121" t="str">
        <f t="shared" ref="FZ24" si="1787">IF(FZ$2=4,IFERROR(FX24/FX25,""),"")</f>
        <v/>
      </c>
      <c r="GA24" s="122" t="str">
        <f t="shared" si="1617"/>
        <v/>
      </c>
      <c r="GB24" s="72"/>
      <c r="GC24" s="118"/>
      <c r="GD24" s="902"/>
      <c r="GE24" s="566"/>
      <c r="GF24" s="121" t="str">
        <f t="shared" ref="GF24" si="1788">IF(GF$2=4,IFERROR(GD24/GD25,""),"")</f>
        <v/>
      </c>
      <c r="GG24" s="122" t="str">
        <f t="shared" si="1619"/>
        <v/>
      </c>
      <c r="GH24" s="72"/>
      <c r="GI24" s="118"/>
      <c r="GJ24" s="902"/>
      <c r="GK24" s="566"/>
      <c r="GL24" s="121" t="str">
        <f t="shared" ref="GL24" si="1789">IF(GL$2=4,IFERROR(GJ24/GJ25,""),"")</f>
        <v/>
      </c>
      <c r="GM24" s="122" t="str">
        <f t="shared" si="1621"/>
        <v/>
      </c>
      <c r="GN24" s="72"/>
      <c r="GO24" s="118"/>
      <c r="GP24" s="902"/>
      <c r="GQ24" s="566"/>
      <c r="GR24" s="121" t="str">
        <f t="shared" ref="GR24" si="1790">IF(GR$2=4,IFERROR(GP24/GP25,""),"")</f>
        <v/>
      </c>
      <c r="GS24" s="122" t="str">
        <f t="shared" si="1623"/>
        <v/>
      </c>
      <c r="GT24" s="72"/>
      <c r="GU24" s="118"/>
      <c r="GV24" s="902"/>
      <c r="GW24" s="566"/>
      <c r="GX24" s="121" t="str">
        <f t="shared" ref="GX24" si="1791">IF(GX$2=4,IFERROR(GV24/GV25,""),"")</f>
        <v/>
      </c>
      <c r="GY24" s="122" t="str">
        <f t="shared" si="1625"/>
        <v/>
      </c>
      <c r="GZ24" s="72"/>
      <c r="HA24" s="118"/>
      <c r="HB24" s="902"/>
      <c r="HC24" s="566"/>
      <c r="HD24" s="121" t="str">
        <f t="shared" ref="HD24" si="1792">IF(HD$2=4,IFERROR(HB24/HB25,""),"")</f>
        <v/>
      </c>
      <c r="HE24" s="122" t="str">
        <f t="shared" si="1627"/>
        <v/>
      </c>
      <c r="HF24" s="72"/>
      <c r="HG24" s="118"/>
      <c r="HH24" s="902"/>
      <c r="HI24" s="566"/>
      <c r="HJ24" s="121" t="str">
        <f t="shared" ref="HJ24" si="1793">IF(HJ$2=4,IFERROR(HH24/HH25,""),"")</f>
        <v/>
      </c>
      <c r="HK24" s="122" t="str">
        <f t="shared" si="1629"/>
        <v/>
      </c>
      <c r="HL24" s="72"/>
      <c r="HM24" s="118"/>
      <c r="HN24" s="902"/>
      <c r="HO24" s="566"/>
      <c r="HP24" s="121" t="str">
        <f t="shared" ref="HP24" si="1794">IF(HP$2=4,IFERROR(HN24/HN25,""),"")</f>
        <v/>
      </c>
      <c r="HQ24" s="122" t="str">
        <f t="shared" si="1631"/>
        <v/>
      </c>
      <c r="HR24" s="72"/>
      <c r="HS24" s="118"/>
      <c r="HT24" s="902"/>
      <c r="HU24" s="566"/>
      <c r="HV24" s="121" t="str">
        <f t="shared" ref="HV24" si="1795">IF(HV$2=4,IFERROR(HT24/HT25,""),"")</f>
        <v/>
      </c>
      <c r="HW24" s="122" t="str">
        <f t="shared" si="1633"/>
        <v/>
      </c>
      <c r="HX24" s="72"/>
      <c r="HY24" s="118"/>
      <c r="HZ24" s="902"/>
      <c r="IA24" s="566"/>
      <c r="IB24" s="121" t="str">
        <f t="shared" ref="IB24" si="1796">IF(IB$2=4,IFERROR(HZ24/HZ25,""),"")</f>
        <v/>
      </c>
      <c r="IC24" s="122" t="str">
        <f t="shared" si="1635"/>
        <v/>
      </c>
      <c r="ID24" s="72"/>
      <c r="IE24" s="118"/>
      <c r="IF24" s="902"/>
      <c r="IG24" s="566"/>
      <c r="IH24" s="121" t="str">
        <f t="shared" ref="IH24" si="1797">IF(IH$2=4,IFERROR(IF24/IF25,""),"")</f>
        <v/>
      </c>
      <c r="II24" s="122" t="str">
        <f t="shared" si="1637"/>
        <v/>
      </c>
      <c r="IJ24" s="72"/>
      <c r="IK24" s="118"/>
      <c r="IL24" s="902"/>
      <c r="IM24" s="566"/>
      <c r="IN24" s="121" t="str">
        <f t="shared" ref="IN24" si="1798">IF(IN$2=4,IFERROR(IL24/IL25,""),"")</f>
        <v/>
      </c>
      <c r="IO24" s="122" t="str">
        <f t="shared" si="1639"/>
        <v/>
      </c>
      <c r="IP24" s="72"/>
      <c r="IQ24" s="118"/>
      <c r="IR24" s="902"/>
      <c r="IS24" s="566"/>
      <c r="IT24" s="121" t="str">
        <f t="shared" ref="IT24" si="1799">IF(IT$2=4,IFERROR(IR24/IR25,""),"")</f>
        <v/>
      </c>
      <c r="IU24" s="122" t="str">
        <f t="shared" si="1641"/>
        <v/>
      </c>
      <c r="IV24" s="72"/>
      <c r="IW24" s="118"/>
      <c r="IX24" s="902"/>
      <c r="IY24" s="566"/>
      <c r="IZ24" s="121" t="str">
        <f t="shared" ref="IZ24" si="1800">IF(IZ$2=4,IFERROR(IX24/IX25,""),"")</f>
        <v/>
      </c>
      <c r="JA24" s="122" t="str">
        <f t="shared" si="1643"/>
        <v/>
      </c>
      <c r="JB24" s="72"/>
      <c r="JC24" s="118"/>
      <c r="JD24" s="902"/>
      <c r="JE24" s="566"/>
      <c r="JF24" s="121" t="str">
        <f t="shared" ref="JF24" si="1801">IF(JF$2=4,IFERROR(JD24/JD25,""),"")</f>
        <v/>
      </c>
      <c r="JG24" s="122" t="str">
        <f t="shared" si="1645"/>
        <v/>
      </c>
      <c r="JH24" s="72"/>
      <c r="JI24" s="124"/>
      <c r="JJ24" s="911"/>
      <c r="JK24" s="567"/>
      <c r="JL24" s="119" t="str">
        <f t="shared" ref="JL24" si="1802">IF(JL$2=4,IFERROR(JJ24/JJ25,""),"")</f>
        <v/>
      </c>
      <c r="JM24" s="122" t="str">
        <f t="shared" si="1647"/>
        <v/>
      </c>
      <c r="JO24" s="124"/>
      <c r="JP24" s="911"/>
      <c r="JQ24" s="567"/>
      <c r="JR24" s="119" t="str">
        <f t="shared" ref="JR24" si="1803">IF(JR$2=4,IFERROR(JP24/JP25,""),"")</f>
        <v/>
      </c>
      <c r="JS24" s="122" t="str">
        <f t="shared" si="1649"/>
        <v/>
      </c>
      <c r="JU24" s="124"/>
      <c r="JV24" s="911"/>
      <c r="JW24" s="567"/>
      <c r="JX24" s="119" t="str">
        <f t="shared" ref="JX24" si="1804">IF(JX$2=4,IFERROR(JV24/JV25,""),"")</f>
        <v/>
      </c>
      <c r="JY24" s="122" t="str">
        <f t="shared" si="1651"/>
        <v/>
      </c>
      <c r="KA24" s="124"/>
      <c r="KB24" s="911"/>
      <c r="KC24" s="567"/>
      <c r="KD24" s="119" t="str">
        <f t="shared" ref="KD24" si="1805">IF(KD$2=4,IFERROR(KB24/KB25,""),"")</f>
        <v/>
      </c>
      <c r="KE24" s="122" t="str">
        <f t="shared" si="1653"/>
        <v/>
      </c>
      <c r="KG24" s="124"/>
      <c r="KH24" s="911"/>
      <c r="KI24" s="567"/>
      <c r="KJ24" s="119" t="str">
        <f t="shared" ref="KJ24" si="1806">IF(KJ$2=4,IFERROR(KH24/KH25,""),"")</f>
        <v/>
      </c>
      <c r="KK24" s="122" t="str">
        <f t="shared" si="1655"/>
        <v/>
      </c>
      <c r="KM24" s="124"/>
      <c r="KN24" s="911"/>
      <c r="KO24" s="567"/>
      <c r="KP24" s="119" t="str">
        <f t="shared" ref="KP24" si="1807">IF(KP$2=4,IFERROR(KN24/KN25,""),"")</f>
        <v/>
      </c>
      <c r="KQ24" s="122" t="str">
        <f t="shared" si="1657"/>
        <v/>
      </c>
      <c r="KS24" s="124"/>
      <c r="KT24" s="911"/>
      <c r="KU24" s="567"/>
      <c r="KV24" s="119" t="str">
        <f t="shared" ref="KV24" si="1808">IF(KV$2=4,IFERROR(KT24/KT25,""),"")</f>
        <v/>
      </c>
      <c r="KW24" s="122" t="str">
        <f t="shared" si="1659"/>
        <v/>
      </c>
      <c r="KY24" s="124"/>
      <c r="KZ24" s="911"/>
      <c r="LA24" s="567"/>
      <c r="LB24" s="119" t="str">
        <f t="shared" ref="LB24" si="1809">IF(LB$2=4,IFERROR(KZ24/KZ25,""),"")</f>
        <v/>
      </c>
      <c r="LC24" s="122" t="str">
        <f t="shared" si="1661"/>
        <v/>
      </c>
    </row>
    <row r="25" spans="1:316" s="127" customFormat="1" ht="12.75" customHeight="1" x14ac:dyDescent="0.2">
      <c r="A25" s="62"/>
      <c r="B25" s="62"/>
      <c r="C25" s="62"/>
      <c r="D25" s="62"/>
      <c r="E25" s="62"/>
      <c r="F25" s="62" t="s">
        <v>159</v>
      </c>
      <c r="G25" s="114"/>
      <c r="J25" s="127" t="s">
        <v>56</v>
      </c>
      <c r="K25" s="128"/>
      <c r="L25" s="128"/>
      <c r="M25" s="140"/>
      <c r="N25" s="129"/>
      <c r="P25" s="130"/>
      <c r="Q25" s="131"/>
      <c r="R25" s="906" t="str">
        <f t="shared" ref="R25" si="1810">IF(R$2=2,SUM(R21:R24),"")</f>
        <v/>
      </c>
      <c r="S25" s="131"/>
      <c r="T25" s="131"/>
      <c r="U25" s="120" t="str">
        <f>IF(U$2=5,SUM(U21:U24),"")</f>
        <v/>
      </c>
      <c r="V25" s="130"/>
      <c r="W25" s="131"/>
      <c r="X25" s="283" t="str">
        <f t="shared" ref="X25:CF25" si="1811">IF(X$2=2,SUM(X21:X24),"")</f>
        <v/>
      </c>
      <c r="Y25" s="131"/>
      <c r="Z25" s="131"/>
      <c r="AA25" s="122" t="str">
        <f t="shared" ref="AA25" si="1812">IF(AA$2=5,SUM(AA21:AA24),"")</f>
        <v/>
      </c>
      <c r="AB25" s="130"/>
      <c r="AC25" s="131"/>
      <c r="AD25" s="283" t="str">
        <f t="shared" si="1811"/>
        <v/>
      </c>
      <c r="AE25" s="131"/>
      <c r="AF25" s="131"/>
      <c r="AG25" s="122" t="str">
        <f t="shared" ref="AG25" si="1813">IF(AG$2=5,SUM(AG21:AG24),"")</f>
        <v/>
      </c>
      <c r="AH25" s="130"/>
      <c r="AI25" s="131"/>
      <c r="AJ25" s="906" t="str">
        <f t="shared" si="1811"/>
        <v/>
      </c>
      <c r="AK25" s="132"/>
      <c r="AL25" s="133"/>
      <c r="AM25" s="122" t="str">
        <f t="shared" ref="AM25" si="1814">IF(AM$2=5,SUM(AM21:AM24),"")</f>
        <v/>
      </c>
      <c r="AN25" s="130"/>
      <c r="AO25" s="131"/>
      <c r="AP25" s="283" t="str">
        <f t="shared" si="1811"/>
        <v/>
      </c>
      <c r="AQ25" s="132"/>
      <c r="AR25" s="133"/>
      <c r="AS25" s="122" t="str">
        <f t="shared" ref="AS25" si="1815">IF(AS$2=5,SUM(AS21:AS24),"")</f>
        <v/>
      </c>
      <c r="AT25" s="130"/>
      <c r="AU25" s="131"/>
      <c r="AV25" s="283" t="str">
        <f t="shared" si="1811"/>
        <v/>
      </c>
      <c r="AW25" s="132"/>
      <c r="AX25" s="133"/>
      <c r="AY25" s="122" t="str">
        <f t="shared" ref="AY25" si="1816">IF(AY$2=5,SUM(AY21:AY24),"")</f>
        <v/>
      </c>
      <c r="AZ25" s="130"/>
      <c r="BA25" s="131"/>
      <c r="BB25" s="283" t="str">
        <f t="shared" si="1811"/>
        <v/>
      </c>
      <c r="BC25" s="132"/>
      <c r="BD25" s="133"/>
      <c r="BE25" s="122" t="str">
        <f t="shared" ref="BE25" si="1817">IF(BE$2=5,SUM(BE21:BE24),"")</f>
        <v/>
      </c>
      <c r="BF25" s="130"/>
      <c r="BG25" s="131"/>
      <c r="BH25" s="283" t="str">
        <f t="shared" si="1811"/>
        <v/>
      </c>
      <c r="BI25" s="132"/>
      <c r="BJ25" s="133"/>
      <c r="BK25" s="122" t="str">
        <f t="shared" ref="BK25" si="1818">IF(BK$2=5,SUM(BK21:BK24),"")</f>
        <v/>
      </c>
      <c r="BL25" s="130"/>
      <c r="BM25" s="131"/>
      <c r="BN25" s="283" t="str">
        <f t="shared" si="1811"/>
        <v/>
      </c>
      <c r="BO25" s="132"/>
      <c r="BP25" s="133"/>
      <c r="BQ25" s="122" t="str">
        <f t="shared" ref="BQ25" si="1819">IF(BQ$2=5,SUM(BQ21:BQ24),"")</f>
        <v/>
      </c>
      <c r="BR25" s="130"/>
      <c r="BS25" s="131"/>
      <c r="BT25" s="283" t="str">
        <f t="shared" si="1811"/>
        <v/>
      </c>
      <c r="BU25" s="132"/>
      <c r="BV25" s="133"/>
      <c r="BW25" s="122" t="str">
        <f t="shared" ref="BW25" si="1820">IF(BW$2=5,SUM(BW21:BW24),"")</f>
        <v/>
      </c>
      <c r="BX25" s="130"/>
      <c r="BY25" s="131"/>
      <c r="BZ25" s="283" t="str">
        <f t="shared" si="1811"/>
        <v/>
      </c>
      <c r="CA25" s="132"/>
      <c r="CB25" s="133"/>
      <c r="CC25" s="122" t="str">
        <f t="shared" ref="CC25" si="1821">IF(CC$2=5,SUM(CC21:CC24),"")</f>
        <v/>
      </c>
      <c r="CD25" s="130"/>
      <c r="CE25" s="131"/>
      <c r="CF25" s="283" t="str">
        <f t="shared" si="1811"/>
        <v/>
      </c>
      <c r="CG25" s="132"/>
      <c r="CH25" s="133"/>
      <c r="CI25" s="122" t="str">
        <f t="shared" ref="CI25" si="1822">IF(CI$2=5,SUM(CI21:CI24),"")</f>
        <v/>
      </c>
      <c r="CJ25" s="130"/>
      <c r="CK25" s="131"/>
      <c r="CL25" s="283" t="str">
        <f t="shared" ref="CL25:ET25" si="1823">IF(CL$2=2,SUM(CL21:CL24),"")</f>
        <v/>
      </c>
      <c r="CM25" s="132"/>
      <c r="CN25" s="133"/>
      <c r="CO25" s="122" t="str">
        <f t="shared" ref="CO25" si="1824">IF(CO$2=5,SUM(CO21:CO24),"")</f>
        <v/>
      </c>
      <c r="CP25" s="130"/>
      <c r="CQ25" s="131"/>
      <c r="CR25" s="283" t="str">
        <f t="shared" si="1823"/>
        <v/>
      </c>
      <c r="CS25" s="132"/>
      <c r="CT25" s="133"/>
      <c r="CU25" s="122" t="str">
        <f t="shared" ref="CU25" si="1825">IF(CU$2=5,SUM(CU21:CU24),"")</f>
        <v/>
      </c>
      <c r="CV25" s="130"/>
      <c r="CW25" s="131"/>
      <c r="CX25" s="283" t="str">
        <f t="shared" si="1823"/>
        <v/>
      </c>
      <c r="CY25" s="132"/>
      <c r="CZ25" s="133"/>
      <c r="DA25" s="122" t="str">
        <f t="shared" ref="DA25" si="1826">IF(DA$2=5,SUM(DA21:DA24),"")</f>
        <v/>
      </c>
      <c r="DB25" s="130"/>
      <c r="DC25" s="131"/>
      <c r="DD25" s="283" t="str">
        <f t="shared" si="1823"/>
        <v/>
      </c>
      <c r="DE25" s="132"/>
      <c r="DF25" s="133"/>
      <c r="DG25" s="122" t="str">
        <f t="shared" ref="DG25" si="1827">IF(DG$2=5,SUM(DG21:DG24),"")</f>
        <v/>
      </c>
      <c r="DH25" s="130"/>
      <c r="DI25" s="131"/>
      <c r="DJ25" s="283" t="str">
        <f t="shared" si="1823"/>
        <v/>
      </c>
      <c r="DK25" s="132"/>
      <c r="DL25" s="133"/>
      <c r="DM25" s="122" t="str">
        <f t="shared" ref="DM25" si="1828">IF(DM$2=5,SUM(DM21:DM24),"")</f>
        <v/>
      </c>
      <c r="DN25" s="130"/>
      <c r="DO25" s="131"/>
      <c r="DP25" s="283" t="str">
        <f t="shared" si="1823"/>
        <v/>
      </c>
      <c r="DQ25" s="132"/>
      <c r="DR25" s="133"/>
      <c r="DS25" s="122" t="str">
        <f t="shared" ref="DS25" si="1829">IF(DS$2=5,SUM(DS21:DS24),"")</f>
        <v/>
      </c>
      <c r="DT25" s="130"/>
      <c r="DU25" s="131"/>
      <c r="DV25" s="283" t="str">
        <f t="shared" si="1823"/>
        <v/>
      </c>
      <c r="DW25" s="132"/>
      <c r="DX25" s="133"/>
      <c r="DY25" s="122" t="str">
        <f t="shared" ref="DY25" si="1830">IF(DY$2=5,SUM(DY21:DY24),"")</f>
        <v/>
      </c>
      <c r="DZ25" s="130"/>
      <c r="EA25" s="131"/>
      <c r="EB25" s="283" t="str">
        <f t="shared" si="1823"/>
        <v/>
      </c>
      <c r="EC25" s="132"/>
      <c r="ED25" s="133"/>
      <c r="EE25" s="122" t="str">
        <f t="shared" ref="EE25" si="1831">IF(EE$2=5,SUM(EE21:EE24),"")</f>
        <v/>
      </c>
      <c r="EF25" s="130"/>
      <c r="EG25" s="131"/>
      <c r="EH25" s="283" t="str">
        <f t="shared" si="1823"/>
        <v/>
      </c>
      <c r="EI25" s="132"/>
      <c r="EJ25" s="133"/>
      <c r="EK25" s="122" t="str">
        <f t="shared" ref="EK25" si="1832">IF(EK$2=5,SUM(EK21:EK24),"")</f>
        <v/>
      </c>
      <c r="EL25" s="130"/>
      <c r="EM25" s="131"/>
      <c r="EN25" s="283" t="str">
        <f t="shared" si="1823"/>
        <v/>
      </c>
      <c r="EO25" s="132"/>
      <c r="EP25" s="133"/>
      <c r="EQ25" s="122" t="str">
        <f t="shared" ref="EQ25" si="1833">IF(EQ$2=5,SUM(EQ21:EQ24),"")</f>
        <v/>
      </c>
      <c r="ER25" s="130"/>
      <c r="ES25" s="131"/>
      <c r="ET25" s="283" t="str">
        <f t="shared" si="1823"/>
        <v/>
      </c>
      <c r="EU25" s="132"/>
      <c r="EV25" s="133"/>
      <c r="EW25" s="122" t="str">
        <f t="shared" ref="EW25" si="1834">IF(EW$2=5,SUM(EW21:EW24),"")</f>
        <v/>
      </c>
      <c r="EX25" s="130"/>
      <c r="EY25" s="131"/>
      <c r="EZ25" s="283" t="str">
        <f t="shared" ref="EZ25:HH25" si="1835">IF(EZ$2=2,SUM(EZ21:EZ24),"")</f>
        <v/>
      </c>
      <c r="FA25" s="132"/>
      <c r="FB25" s="133"/>
      <c r="FC25" s="122" t="str">
        <f t="shared" ref="FC25" si="1836">IF(FC$2=5,SUM(FC21:FC24),"")</f>
        <v/>
      </c>
      <c r="FD25" s="130"/>
      <c r="FE25" s="131"/>
      <c r="FF25" s="283" t="str">
        <f t="shared" si="1835"/>
        <v/>
      </c>
      <c r="FG25" s="132"/>
      <c r="FH25" s="133"/>
      <c r="FI25" s="122" t="str">
        <f t="shared" ref="FI25" si="1837">IF(FI$2=5,SUM(FI21:FI24),"")</f>
        <v/>
      </c>
      <c r="FJ25" s="130"/>
      <c r="FK25" s="131"/>
      <c r="FL25" s="283" t="str">
        <f t="shared" si="1835"/>
        <v/>
      </c>
      <c r="FM25" s="132"/>
      <c r="FN25" s="133"/>
      <c r="FO25" s="122" t="str">
        <f t="shared" ref="FO25" si="1838">IF(FO$2=5,SUM(FO21:FO24),"")</f>
        <v/>
      </c>
      <c r="FP25" s="130"/>
      <c r="FQ25" s="131"/>
      <c r="FR25" s="283" t="str">
        <f t="shared" si="1835"/>
        <v/>
      </c>
      <c r="FS25" s="132"/>
      <c r="FT25" s="133"/>
      <c r="FU25" s="122" t="str">
        <f t="shared" ref="FU25" si="1839">IF(FU$2=5,SUM(FU21:FU24),"")</f>
        <v/>
      </c>
      <c r="FV25" s="130"/>
      <c r="FW25" s="131"/>
      <c r="FX25" s="283" t="str">
        <f t="shared" si="1835"/>
        <v/>
      </c>
      <c r="FY25" s="132"/>
      <c r="FZ25" s="133"/>
      <c r="GA25" s="122" t="str">
        <f t="shared" ref="GA25" si="1840">IF(GA$2=5,SUM(GA21:GA24),"")</f>
        <v/>
      </c>
      <c r="GB25" s="130"/>
      <c r="GC25" s="131"/>
      <c r="GD25" s="283" t="str">
        <f t="shared" si="1835"/>
        <v/>
      </c>
      <c r="GE25" s="132"/>
      <c r="GF25" s="133"/>
      <c r="GG25" s="122" t="str">
        <f t="shared" ref="GG25" si="1841">IF(GG$2=5,SUM(GG21:GG24),"")</f>
        <v/>
      </c>
      <c r="GH25" s="130"/>
      <c r="GI25" s="131"/>
      <c r="GJ25" s="283" t="str">
        <f t="shared" si="1835"/>
        <v/>
      </c>
      <c r="GK25" s="132"/>
      <c r="GL25" s="133"/>
      <c r="GM25" s="122" t="str">
        <f t="shared" ref="GM25" si="1842">IF(GM$2=5,SUM(GM21:GM24),"")</f>
        <v/>
      </c>
      <c r="GN25" s="130"/>
      <c r="GO25" s="131"/>
      <c r="GP25" s="283" t="str">
        <f t="shared" si="1835"/>
        <v/>
      </c>
      <c r="GQ25" s="132"/>
      <c r="GR25" s="133"/>
      <c r="GS25" s="122" t="str">
        <f t="shared" ref="GS25" si="1843">IF(GS$2=5,SUM(GS21:GS24),"")</f>
        <v/>
      </c>
      <c r="GT25" s="130"/>
      <c r="GU25" s="131"/>
      <c r="GV25" s="283" t="str">
        <f t="shared" si="1835"/>
        <v/>
      </c>
      <c r="GW25" s="132"/>
      <c r="GX25" s="133"/>
      <c r="GY25" s="122" t="str">
        <f t="shared" ref="GY25" si="1844">IF(GY$2=5,SUM(GY21:GY24),"")</f>
        <v/>
      </c>
      <c r="GZ25" s="130"/>
      <c r="HA25" s="131"/>
      <c r="HB25" s="283" t="str">
        <f t="shared" si="1835"/>
        <v/>
      </c>
      <c r="HC25" s="132"/>
      <c r="HD25" s="133"/>
      <c r="HE25" s="122" t="str">
        <f t="shared" ref="HE25" si="1845">IF(HE$2=5,SUM(HE21:HE24),"")</f>
        <v/>
      </c>
      <c r="HF25" s="130"/>
      <c r="HG25" s="131"/>
      <c r="HH25" s="283" t="str">
        <f t="shared" si="1835"/>
        <v/>
      </c>
      <c r="HI25" s="132"/>
      <c r="HJ25" s="133"/>
      <c r="HK25" s="122" t="str">
        <f t="shared" ref="HK25" si="1846">IF(HK$2=5,SUM(HK21:HK24),"")</f>
        <v/>
      </c>
      <c r="HL25" s="130"/>
      <c r="HM25" s="131"/>
      <c r="HN25" s="283" t="str">
        <f t="shared" ref="HN25:JV25" si="1847">IF(HN$2=2,SUM(HN21:HN24),"")</f>
        <v/>
      </c>
      <c r="HO25" s="132"/>
      <c r="HP25" s="133"/>
      <c r="HQ25" s="122" t="str">
        <f t="shared" ref="HQ25" si="1848">IF(HQ$2=5,SUM(HQ21:HQ24),"")</f>
        <v/>
      </c>
      <c r="HR25" s="130"/>
      <c r="HS25" s="131"/>
      <c r="HT25" s="283" t="str">
        <f t="shared" si="1847"/>
        <v/>
      </c>
      <c r="HU25" s="132"/>
      <c r="HV25" s="133"/>
      <c r="HW25" s="122" t="str">
        <f t="shared" ref="HW25" si="1849">IF(HW$2=5,SUM(HW21:HW24),"")</f>
        <v/>
      </c>
      <c r="HX25" s="130"/>
      <c r="HY25" s="131"/>
      <c r="HZ25" s="283" t="str">
        <f t="shared" si="1847"/>
        <v/>
      </c>
      <c r="IA25" s="132"/>
      <c r="IB25" s="133"/>
      <c r="IC25" s="122" t="str">
        <f t="shared" ref="IC25" si="1850">IF(IC$2=5,SUM(IC21:IC24),"")</f>
        <v/>
      </c>
      <c r="ID25" s="130"/>
      <c r="IE25" s="131"/>
      <c r="IF25" s="283" t="str">
        <f t="shared" si="1847"/>
        <v/>
      </c>
      <c r="IG25" s="132"/>
      <c r="IH25" s="133"/>
      <c r="II25" s="122" t="str">
        <f t="shared" ref="II25" si="1851">IF(II$2=5,SUM(II21:II24),"")</f>
        <v/>
      </c>
      <c r="IJ25" s="130"/>
      <c r="IK25" s="131"/>
      <c r="IL25" s="283" t="str">
        <f t="shared" si="1847"/>
        <v/>
      </c>
      <c r="IM25" s="132"/>
      <c r="IN25" s="133"/>
      <c r="IO25" s="122" t="str">
        <f t="shared" ref="IO25" si="1852">IF(IO$2=5,SUM(IO21:IO24),"")</f>
        <v/>
      </c>
      <c r="IP25" s="130"/>
      <c r="IQ25" s="131"/>
      <c r="IR25" s="283" t="str">
        <f t="shared" si="1847"/>
        <v/>
      </c>
      <c r="IS25" s="132"/>
      <c r="IT25" s="133"/>
      <c r="IU25" s="122" t="str">
        <f t="shared" ref="IU25" si="1853">IF(IU$2=5,SUM(IU21:IU24),"")</f>
        <v/>
      </c>
      <c r="IV25" s="130"/>
      <c r="IW25" s="131"/>
      <c r="IX25" s="283" t="str">
        <f t="shared" si="1847"/>
        <v/>
      </c>
      <c r="IY25" s="132"/>
      <c r="IZ25" s="133"/>
      <c r="JA25" s="122" t="str">
        <f t="shared" ref="JA25" si="1854">IF(JA$2=5,SUM(JA21:JA24),"")</f>
        <v/>
      </c>
      <c r="JB25" s="130"/>
      <c r="JC25" s="131"/>
      <c r="JD25" s="283" t="str">
        <f t="shared" si="1847"/>
        <v/>
      </c>
      <c r="JE25" s="132"/>
      <c r="JF25" s="131"/>
      <c r="JG25" s="122" t="str">
        <f t="shared" ref="JG25" si="1855">IF(JG$2=5,SUM(JG21:JG24),"")</f>
        <v/>
      </c>
      <c r="JH25" s="130"/>
      <c r="JJ25" s="909" t="str">
        <f t="shared" si="1847"/>
        <v/>
      </c>
      <c r="JK25" s="126"/>
      <c r="JM25" s="122" t="str">
        <f t="shared" ref="JM25" si="1856">IF(JM$2=5,SUM(JM21:JM24),"")</f>
        <v/>
      </c>
      <c r="JP25" s="909" t="str">
        <f t="shared" si="1847"/>
        <v/>
      </c>
      <c r="JQ25" s="126"/>
      <c r="JS25" s="122" t="str">
        <f t="shared" ref="JS25" si="1857">IF(JS$2=5,SUM(JS21:JS24),"")</f>
        <v/>
      </c>
      <c r="JV25" s="909" t="str">
        <f t="shared" si="1847"/>
        <v/>
      </c>
      <c r="JW25" s="126"/>
      <c r="JY25" s="122" t="str">
        <f t="shared" ref="JY25" si="1858">IF(JY$2=5,SUM(JY21:JY24),"")</f>
        <v/>
      </c>
      <c r="KB25" s="909" t="str">
        <f t="shared" ref="KB25:KZ25" si="1859">IF(KB$2=2,SUM(KB21:KB24),"")</f>
        <v/>
      </c>
      <c r="KC25" s="126"/>
      <c r="KE25" s="122" t="str">
        <f t="shared" ref="KE25" si="1860">IF(KE$2=5,SUM(KE21:KE24),"")</f>
        <v/>
      </c>
      <c r="KH25" s="909" t="str">
        <f t="shared" si="1859"/>
        <v/>
      </c>
      <c r="KI25" s="126"/>
      <c r="KK25" s="122" t="str">
        <f t="shared" ref="KK25" si="1861">IF(KK$2=5,SUM(KK21:KK24),"")</f>
        <v/>
      </c>
      <c r="KN25" s="909" t="str">
        <f t="shared" si="1859"/>
        <v/>
      </c>
      <c r="KO25" s="126"/>
      <c r="KQ25" s="122" t="str">
        <f t="shared" ref="KQ25" si="1862">IF(KQ$2=5,SUM(KQ21:KQ24),"")</f>
        <v/>
      </c>
      <c r="KT25" s="909" t="str">
        <f t="shared" si="1859"/>
        <v/>
      </c>
      <c r="KU25" s="126"/>
      <c r="KW25" s="122" t="str">
        <f t="shared" ref="KW25" si="1863">IF(KW$2=5,SUM(KW21:KW24),"")</f>
        <v/>
      </c>
      <c r="KZ25" s="909" t="str">
        <f t="shared" si="1859"/>
        <v/>
      </c>
      <c r="LA25" s="126"/>
      <c r="LC25" s="122" t="str">
        <f t="shared" ref="LC25" si="1864">IF(LC$2=5,SUM(LC21:LC24),"")</f>
        <v/>
      </c>
    </row>
    <row r="26" spans="1:316" s="71" customFormat="1" ht="6" customHeight="1" x14ac:dyDescent="0.2">
      <c r="A26" s="62"/>
      <c r="B26" s="62"/>
      <c r="C26" s="62"/>
      <c r="D26" s="62"/>
      <c r="E26" s="62"/>
      <c r="F26" s="62" t="s">
        <v>77</v>
      </c>
      <c r="G26" s="114"/>
      <c r="K26" s="116"/>
      <c r="L26" s="116"/>
      <c r="M26" s="140"/>
      <c r="N26" s="117"/>
      <c r="P26" s="72"/>
      <c r="Q26" s="134"/>
      <c r="R26" s="282"/>
      <c r="S26" s="134"/>
      <c r="T26" s="134"/>
      <c r="U26" s="120"/>
      <c r="V26" s="72"/>
      <c r="W26" s="134"/>
      <c r="X26" s="282"/>
      <c r="Y26" s="134"/>
      <c r="Z26" s="134"/>
      <c r="AA26" s="122"/>
      <c r="AB26" s="72"/>
      <c r="AC26" s="134"/>
      <c r="AD26" s="282"/>
      <c r="AE26" s="134"/>
      <c r="AF26" s="134"/>
      <c r="AG26" s="122"/>
      <c r="AH26" s="72"/>
      <c r="AI26" s="134"/>
      <c r="AJ26" s="282"/>
      <c r="AK26" s="136"/>
      <c r="AL26" s="137"/>
      <c r="AM26" s="122"/>
      <c r="AN26" s="72"/>
      <c r="AO26" s="134"/>
      <c r="AP26" s="282"/>
      <c r="AQ26" s="136"/>
      <c r="AR26" s="137"/>
      <c r="AS26" s="122"/>
      <c r="AT26" s="72"/>
      <c r="AU26" s="134"/>
      <c r="AV26" s="282"/>
      <c r="AW26" s="136"/>
      <c r="AX26" s="137"/>
      <c r="AY26" s="122"/>
      <c r="AZ26" s="72"/>
      <c r="BA26" s="134"/>
      <c r="BB26" s="282"/>
      <c r="BC26" s="136"/>
      <c r="BD26" s="137"/>
      <c r="BE26" s="122"/>
      <c r="BF26" s="72"/>
      <c r="BG26" s="134"/>
      <c r="BH26" s="282"/>
      <c r="BI26" s="136"/>
      <c r="BJ26" s="137"/>
      <c r="BK26" s="122"/>
      <c r="BL26" s="72"/>
      <c r="BM26" s="134"/>
      <c r="BN26" s="282"/>
      <c r="BO26" s="136"/>
      <c r="BP26" s="137"/>
      <c r="BQ26" s="122"/>
      <c r="BR26" s="72"/>
      <c r="BS26" s="134"/>
      <c r="BT26" s="282"/>
      <c r="BU26" s="136"/>
      <c r="BV26" s="137"/>
      <c r="BW26" s="122"/>
      <c r="BX26" s="72"/>
      <c r="BY26" s="134"/>
      <c r="BZ26" s="282"/>
      <c r="CA26" s="136"/>
      <c r="CB26" s="137"/>
      <c r="CC26" s="122"/>
      <c r="CD26" s="72"/>
      <c r="CE26" s="134"/>
      <c r="CF26" s="282"/>
      <c r="CG26" s="136"/>
      <c r="CH26" s="137"/>
      <c r="CI26" s="122"/>
      <c r="CJ26" s="72"/>
      <c r="CK26" s="134"/>
      <c r="CL26" s="282"/>
      <c r="CM26" s="136"/>
      <c r="CN26" s="137"/>
      <c r="CO26" s="122"/>
      <c r="CP26" s="72"/>
      <c r="CQ26" s="134"/>
      <c r="CR26" s="282"/>
      <c r="CS26" s="136"/>
      <c r="CT26" s="137"/>
      <c r="CU26" s="122"/>
      <c r="CV26" s="72"/>
      <c r="CW26" s="134"/>
      <c r="CX26" s="282"/>
      <c r="CY26" s="136"/>
      <c r="CZ26" s="137"/>
      <c r="DA26" s="122"/>
      <c r="DB26" s="72"/>
      <c r="DC26" s="134"/>
      <c r="DD26" s="282"/>
      <c r="DE26" s="136"/>
      <c r="DF26" s="137"/>
      <c r="DG26" s="122"/>
      <c r="DH26" s="72"/>
      <c r="DI26" s="134"/>
      <c r="DJ26" s="282"/>
      <c r="DK26" s="136"/>
      <c r="DL26" s="137"/>
      <c r="DM26" s="122"/>
      <c r="DN26" s="72"/>
      <c r="DO26" s="134"/>
      <c r="DP26" s="282"/>
      <c r="DQ26" s="136"/>
      <c r="DR26" s="137"/>
      <c r="DS26" s="122"/>
      <c r="DT26" s="72"/>
      <c r="DU26" s="134"/>
      <c r="DV26" s="282"/>
      <c r="DW26" s="136"/>
      <c r="DX26" s="137"/>
      <c r="DY26" s="122"/>
      <c r="DZ26" s="72"/>
      <c r="EA26" s="134"/>
      <c r="EB26" s="282"/>
      <c r="EC26" s="136"/>
      <c r="ED26" s="137"/>
      <c r="EE26" s="122"/>
      <c r="EF26" s="72"/>
      <c r="EG26" s="134"/>
      <c r="EH26" s="282"/>
      <c r="EI26" s="136"/>
      <c r="EJ26" s="137"/>
      <c r="EK26" s="122"/>
      <c r="EL26" s="72"/>
      <c r="EM26" s="134"/>
      <c r="EN26" s="282"/>
      <c r="EO26" s="136"/>
      <c r="EP26" s="137"/>
      <c r="EQ26" s="122"/>
      <c r="ER26" s="72"/>
      <c r="ES26" s="134"/>
      <c r="ET26" s="282"/>
      <c r="EU26" s="136"/>
      <c r="EV26" s="137"/>
      <c r="EW26" s="122"/>
      <c r="EX26" s="72"/>
      <c r="EY26" s="134"/>
      <c r="EZ26" s="282"/>
      <c r="FA26" s="136"/>
      <c r="FB26" s="137"/>
      <c r="FC26" s="122"/>
      <c r="FD26" s="72"/>
      <c r="FE26" s="134"/>
      <c r="FF26" s="282"/>
      <c r="FG26" s="136"/>
      <c r="FH26" s="137"/>
      <c r="FI26" s="122"/>
      <c r="FJ26" s="72"/>
      <c r="FK26" s="134"/>
      <c r="FL26" s="282"/>
      <c r="FM26" s="136"/>
      <c r="FN26" s="137"/>
      <c r="FO26" s="122"/>
      <c r="FP26" s="72"/>
      <c r="FQ26" s="134"/>
      <c r="FR26" s="282"/>
      <c r="FS26" s="136"/>
      <c r="FT26" s="137"/>
      <c r="FU26" s="122"/>
      <c r="FV26" s="72"/>
      <c r="FW26" s="134"/>
      <c r="FX26" s="282"/>
      <c r="FY26" s="136"/>
      <c r="FZ26" s="137"/>
      <c r="GA26" s="122"/>
      <c r="GB26" s="72"/>
      <c r="GC26" s="134"/>
      <c r="GD26" s="282"/>
      <c r="GE26" s="136"/>
      <c r="GF26" s="137"/>
      <c r="GG26" s="122"/>
      <c r="GH26" s="72"/>
      <c r="GI26" s="134"/>
      <c r="GJ26" s="282"/>
      <c r="GK26" s="136"/>
      <c r="GL26" s="137"/>
      <c r="GM26" s="122"/>
      <c r="GN26" s="72"/>
      <c r="GO26" s="134"/>
      <c r="GP26" s="282"/>
      <c r="GQ26" s="136"/>
      <c r="GR26" s="137"/>
      <c r="GS26" s="122"/>
      <c r="GT26" s="72"/>
      <c r="GU26" s="134"/>
      <c r="GV26" s="282"/>
      <c r="GW26" s="136"/>
      <c r="GX26" s="137"/>
      <c r="GY26" s="122"/>
      <c r="GZ26" s="72"/>
      <c r="HA26" s="134"/>
      <c r="HB26" s="282"/>
      <c r="HC26" s="136"/>
      <c r="HD26" s="137"/>
      <c r="HE26" s="122"/>
      <c r="HF26" s="72"/>
      <c r="HG26" s="134"/>
      <c r="HH26" s="282"/>
      <c r="HI26" s="136"/>
      <c r="HJ26" s="137"/>
      <c r="HK26" s="122"/>
      <c r="HL26" s="72"/>
      <c r="HM26" s="134"/>
      <c r="HN26" s="282"/>
      <c r="HO26" s="136"/>
      <c r="HP26" s="137"/>
      <c r="HQ26" s="122"/>
      <c r="HR26" s="72"/>
      <c r="HS26" s="134"/>
      <c r="HT26" s="282"/>
      <c r="HU26" s="136"/>
      <c r="HV26" s="137"/>
      <c r="HW26" s="122"/>
      <c r="HX26" s="72"/>
      <c r="HY26" s="134"/>
      <c r="HZ26" s="282"/>
      <c r="IA26" s="136"/>
      <c r="IB26" s="137"/>
      <c r="IC26" s="122"/>
      <c r="ID26" s="72"/>
      <c r="IE26" s="134"/>
      <c r="IF26" s="282"/>
      <c r="IG26" s="136"/>
      <c r="IH26" s="137"/>
      <c r="II26" s="122"/>
      <c r="IJ26" s="72"/>
      <c r="IK26" s="134"/>
      <c r="IL26" s="282"/>
      <c r="IM26" s="136"/>
      <c r="IN26" s="137"/>
      <c r="IO26" s="122"/>
      <c r="IP26" s="72"/>
      <c r="IQ26" s="134"/>
      <c r="IR26" s="282"/>
      <c r="IS26" s="136"/>
      <c r="IT26" s="137"/>
      <c r="IU26" s="122"/>
      <c r="IV26" s="72"/>
      <c r="IW26" s="134"/>
      <c r="IX26" s="282"/>
      <c r="IY26" s="136"/>
      <c r="IZ26" s="137"/>
      <c r="JA26" s="122"/>
      <c r="JB26" s="72"/>
      <c r="JC26" s="134"/>
      <c r="JD26" s="282"/>
      <c r="JE26" s="136"/>
      <c r="JF26" s="138"/>
      <c r="JG26" s="122"/>
      <c r="JH26" s="72"/>
      <c r="JJ26" s="909"/>
      <c r="JK26" s="126"/>
      <c r="JL26" s="127"/>
      <c r="JM26" s="122"/>
      <c r="JP26" s="909"/>
      <c r="JQ26" s="126"/>
      <c r="JR26" s="127"/>
      <c r="JS26" s="122"/>
      <c r="JV26" s="909"/>
      <c r="JW26" s="126"/>
      <c r="JX26" s="127"/>
      <c r="JY26" s="122"/>
      <c r="KB26" s="909"/>
      <c r="KC26" s="126"/>
      <c r="KD26" s="127"/>
      <c r="KE26" s="122"/>
      <c r="KH26" s="909"/>
      <c r="KI26" s="126"/>
      <c r="KJ26" s="127"/>
      <c r="KK26" s="122"/>
      <c r="KN26" s="909"/>
      <c r="KO26" s="126"/>
      <c r="KP26" s="127"/>
      <c r="KQ26" s="122"/>
      <c r="KT26" s="909"/>
      <c r="KU26" s="126"/>
      <c r="KV26" s="127"/>
      <c r="KW26" s="122"/>
      <c r="KZ26" s="909"/>
      <c r="LA26" s="126"/>
      <c r="LB26" s="127"/>
      <c r="LC26" s="122"/>
    </row>
    <row r="27" spans="1:316" s="151" customFormat="1" ht="12.75" customHeight="1" x14ac:dyDescent="0.2">
      <c r="A27" s="183"/>
      <c r="B27" s="183"/>
      <c r="C27" s="183"/>
      <c r="D27" s="183"/>
      <c r="E27" s="183">
        <v>5</v>
      </c>
      <c r="F27" s="183" t="s">
        <v>77</v>
      </c>
      <c r="G27" s="184"/>
      <c r="H27" s="71"/>
      <c r="I27" s="71"/>
      <c r="J27" s="71" t="s">
        <v>154</v>
      </c>
      <c r="K27" s="72"/>
      <c r="L27" s="1117"/>
      <c r="M27" s="1118"/>
      <c r="N27" s="143"/>
      <c r="O27" s="140"/>
      <c r="P27" s="185"/>
      <c r="Q27" s="186"/>
      <c r="R27" s="475"/>
      <c r="S27" s="145"/>
      <c r="T27" s="148" t="str">
        <f>IF(T$2=4,"Manual expense (optional, or enter 0 if not in use)","")</f>
        <v/>
      </c>
      <c r="U27" s="563"/>
      <c r="V27" s="149"/>
      <c r="W27" s="187"/>
      <c r="X27" s="176"/>
      <c r="Y27" s="148"/>
      <c r="Z27" s="148" t="str">
        <f t="shared" ref="Z27" si="1865">IF(Z$2=4,"Manual expense (optional, or enter 0 if not in use)","")</f>
        <v/>
      </c>
      <c r="AA27" s="563"/>
      <c r="AB27" s="149"/>
      <c r="AC27" s="187"/>
      <c r="AD27" s="176"/>
      <c r="AE27" s="148"/>
      <c r="AF27" s="148" t="str">
        <f t="shared" ref="AF27" si="1866">IF(AF$2=4,"Manual expense (optional, or enter 0 if not in use)","")</f>
        <v/>
      </c>
      <c r="AG27" s="563"/>
      <c r="AH27" s="149"/>
      <c r="AI27" s="187"/>
      <c r="AJ27" s="176"/>
      <c r="AK27" s="148"/>
      <c r="AL27" s="148" t="str">
        <f t="shared" ref="AL27" si="1867">IF(AL$2=4,"Manual expense (optional, or enter 0 if not in use)","")</f>
        <v/>
      </c>
      <c r="AM27" s="563"/>
      <c r="AN27" s="149"/>
      <c r="AO27" s="187"/>
      <c r="AP27" s="176"/>
      <c r="AQ27" s="148"/>
      <c r="AR27" s="148" t="str">
        <f t="shared" ref="AR27" si="1868">IF(AR$2=4,"Manual expense (optional, or enter 0 if not in use)","")</f>
        <v/>
      </c>
      <c r="AS27" s="563"/>
      <c r="AT27" s="149"/>
      <c r="AU27" s="187"/>
      <c r="AV27" s="176"/>
      <c r="AW27" s="148"/>
      <c r="AX27" s="148" t="str">
        <f t="shared" ref="AX27" si="1869">IF(AX$2=4,"Manual expense (optional, or enter 0 if not in use)","")</f>
        <v/>
      </c>
      <c r="AY27" s="563"/>
      <c r="AZ27" s="149"/>
      <c r="BA27" s="187"/>
      <c r="BB27" s="176"/>
      <c r="BC27" s="148"/>
      <c r="BD27" s="148" t="str">
        <f t="shared" ref="BD27" si="1870">IF(BD$2=4,"Manual expense (optional, or enter 0 if not in use)","")</f>
        <v/>
      </c>
      <c r="BE27" s="563"/>
      <c r="BF27" s="149"/>
      <c r="BG27" s="187"/>
      <c r="BH27" s="176"/>
      <c r="BI27" s="148"/>
      <c r="BJ27" s="148" t="str">
        <f t="shared" ref="BJ27" si="1871">IF(BJ$2=4,"Manual expense (optional, or enter 0 if not in use)","")</f>
        <v/>
      </c>
      <c r="BK27" s="563"/>
      <c r="BL27" s="149"/>
      <c r="BM27" s="187"/>
      <c r="BN27" s="176"/>
      <c r="BO27" s="148"/>
      <c r="BP27" s="148" t="str">
        <f t="shared" ref="BP27" si="1872">IF(BP$2=4,"Manual expense (optional, or enter 0 if not in use)","")</f>
        <v/>
      </c>
      <c r="BQ27" s="563"/>
      <c r="BR27" s="149"/>
      <c r="BS27" s="187"/>
      <c r="BT27" s="176"/>
      <c r="BU27" s="148"/>
      <c r="BV27" s="148" t="str">
        <f t="shared" ref="BV27" si="1873">IF(BV$2=4,"Manual expense (optional, or enter 0 if not in use)","")</f>
        <v/>
      </c>
      <c r="BW27" s="563"/>
      <c r="BX27" s="149"/>
      <c r="BY27" s="187"/>
      <c r="BZ27" s="176"/>
      <c r="CA27" s="148"/>
      <c r="CB27" s="148" t="str">
        <f t="shared" ref="CB27" si="1874">IF(CB$2=4,"Manual expense (optional, or enter 0 if not in use)","")</f>
        <v/>
      </c>
      <c r="CC27" s="563"/>
      <c r="CD27" s="149"/>
      <c r="CE27" s="187"/>
      <c r="CF27" s="176"/>
      <c r="CG27" s="148"/>
      <c r="CH27" s="148" t="str">
        <f t="shared" ref="CH27" si="1875">IF(CH$2=4,"Manual expense (optional, or enter 0 if not in use)","")</f>
        <v/>
      </c>
      <c r="CI27" s="563"/>
      <c r="CJ27" s="149"/>
      <c r="CK27" s="187"/>
      <c r="CL27" s="176"/>
      <c r="CM27" s="148"/>
      <c r="CN27" s="148" t="str">
        <f t="shared" ref="CN27" si="1876">IF(CN$2=4,"Manual expense (optional, or enter 0 if not in use)","")</f>
        <v/>
      </c>
      <c r="CO27" s="563"/>
      <c r="CP27" s="149"/>
      <c r="CQ27" s="187"/>
      <c r="CR27" s="176"/>
      <c r="CS27" s="148"/>
      <c r="CT27" s="148" t="str">
        <f t="shared" ref="CT27" si="1877">IF(CT$2=4,"Manual expense (optional, or enter 0 if not in use)","")</f>
        <v/>
      </c>
      <c r="CU27" s="563"/>
      <c r="CV27" s="149"/>
      <c r="CW27" s="187"/>
      <c r="CX27" s="176"/>
      <c r="CY27" s="148"/>
      <c r="CZ27" s="148" t="str">
        <f t="shared" ref="CZ27" si="1878">IF(CZ$2=4,"Manual expense (optional, or enter 0 if not in use)","")</f>
        <v/>
      </c>
      <c r="DA27" s="563"/>
      <c r="DB27" s="149"/>
      <c r="DC27" s="187"/>
      <c r="DD27" s="176"/>
      <c r="DE27" s="148"/>
      <c r="DF27" s="148" t="str">
        <f t="shared" ref="DF27" si="1879">IF(DF$2=4,"Manual expense (optional, or enter 0 if not in use)","")</f>
        <v/>
      </c>
      <c r="DG27" s="563"/>
      <c r="DH27" s="149"/>
      <c r="DI27" s="187"/>
      <c r="DJ27" s="176"/>
      <c r="DK27" s="148"/>
      <c r="DL27" s="148" t="str">
        <f t="shared" ref="DL27" si="1880">IF(DL$2=4,"Manual expense (optional, or enter 0 if not in use)","")</f>
        <v/>
      </c>
      <c r="DM27" s="563"/>
      <c r="DN27" s="149"/>
      <c r="DO27" s="187"/>
      <c r="DP27" s="176"/>
      <c r="DQ27" s="148"/>
      <c r="DR27" s="148" t="str">
        <f t="shared" ref="DR27" si="1881">IF(DR$2=4,"Manual expense (optional, or enter 0 if not in use)","")</f>
        <v/>
      </c>
      <c r="DS27" s="563"/>
      <c r="DT27" s="149"/>
      <c r="DU27" s="187"/>
      <c r="DV27" s="176"/>
      <c r="DW27" s="148"/>
      <c r="DX27" s="148" t="str">
        <f t="shared" ref="DX27" si="1882">IF(DX$2=4,"Manual expense (optional, or enter 0 if not in use)","")</f>
        <v/>
      </c>
      <c r="DY27" s="563"/>
      <c r="DZ27" s="149"/>
      <c r="EA27" s="187"/>
      <c r="EB27" s="176"/>
      <c r="EC27" s="148"/>
      <c r="ED27" s="148" t="str">
        <f t="shared" ref="ED27" si="1883">IF(ED$2=4,"Manual expense (optional, or enter 0 if not in use)","")</f>
        <v/>
      </c>
      <c r="EE27" s="563"/>
      <c r="EF27" s="149"/>
      <c r="EG27" s="187"/>
      <c r="EH27" s="176"/>
      <c r="EI27" s="148"/>
      <c r="EJ27" s="148" t="str">
        <f t="shared" ref="EJ27" si="1884">IF(EJ$2=4,"Manual expense (optional, or enter 0 if not in use)","")</f>
        <v/>
      </c>
      <c r="EK27" s="563"/>
      <c r="EL27" s="149"/>
      <c r="EM27" s="187"/>
      <c r="EN27" s="176"/>
      <c r="EO27" s="148"/>
      <c r="EP27" s="148" t="str">
        <f t="shared" ref="EP27" si="1885">IF(EP$2=4,"Manual expense (optional, or enter 0 if not in use)","")</f>
        <v/>
      </c>
      <c r="EQ27" s="563"/>
      <c r="ER27" s="149"/>
      <c r="ES27" s="187"/>
      <c r="ET27" s="176"/>
      <c r="EU27" s="148"/>
      <c r="EV27" s="148" t="str">
        <f t="shared" ref="EV27" si="1886">IF(EV$2=4,"Manual expense (optional, or enter 0 if not in use)","")</f>
        <v/>
      </c>
      <c r="EW27" s="563"/>
      <c r="EX27" s="149"/>
      <c r="EY27" s="187"/>
      <c r="EZ27" s="176"/>
      <c r="FA27" s="148"/>
      <c r="FB27" s="148" t="str">
        <f t="shared" ref="FB27" si="1887">IF(FB$2=4,"Manual expense (optional, or enter 0 if not in use)","")</f>
        <v/>
      </c>
      <c r="FC27" s="563"/>
      <c r="FD27" s="149"/>
      <c r="FE27" s="187"/>
      <c r="FF27" s="176"/>
      <c r="FG27" s="148"/>
      <c r="FH27" s="148" t="str">
        <f t="shared" ref="FH27" si="1888">IF(FH$2=4,"Manual expense (optional, or enter 0 if not in use)","")</f>
        <v/>
      </c>
      <c r="FI27" s="563"/>
      <c r="FJ27" s="149"/>
      <c r="FK27" s="187"/>
      <c r="FL27" s="176"/>
      <c r="FM27" s="148"/>
      <c r="FN27" s="148" t="str">
        <f t="shared" ref="FN27" si="1889">IF(FN$2=4,"Manual expense (optional, or enter 0 if not in use)","")</f>
        <v/>
      </c>
      <c r="FO27" s="563"/>
      <c r="FP27" s="149"/>
      <c r="FQ27" s="187"/>
      <c r="FR27" s="176"/>
      <c r="FS27" s="148"/>
      <c r="FT27" s="148" t="str">
        <f t="shared" ref="FT27" si="1890">IF(FT$2=4,"Manual expense (optional, or enter 0 if not in use)","")</f>
        <v/>
      </c>
      <c r="FU27" s="563"/>
      <c r="FV27" s="149"/>
      <c r="FW27" s="187"/>
      <c r="FX27" s="176"/>
      <c r="FY27" s="148"/>
      <c r="FZ27" s="148" t="str">
        <f t="shared" ref="FZ27" si="1891">IF(FZ$2=4,"Manual expense (optional, or enter 0 if not in use)","")</f>
        <v/>
      </c>
      <c r="GA27" s="563"/>
      <c r="GB27" s="149"/>
      <c r="GC27" s="187"/>
      <c r="GD27" s="176"/>
      <c r="GE27" s="148"/>
      <c r="GF27" s="148" t="str">
        <f t="shared" ref="GF27" si="1892">IF(GF$2=4,"Manual expense (optional, or enter 0 if not in use)","")</f>
        <v/>
      </c>
      <c r="GG27" s="563"/>
      <c r="GH27" s="149"/>
      <c r="GI27" s="187"/>
      <c r="GJ27" s="176"/>
      <c r="GK27" s="148"/>
      <c r="GL27" s="148" t="str">
        <f t="shared" ref="GL27" si="1893">IF(GL$2=4,"Manual expense (optional, or enter 0 if not in use)","")</f>
        <v/>
      </c>
      <c r="GM27" s="563"/>
      <c r="GN27" s="149"/>
      <c r="GO27" s="187"/>
      <c r="GP27" s="176"/>
      <c r="GQ27" s="148"/>
      <c r="GR27" s="148" t="str">
        <f t="shared" ref="GR27" si="1894">IF(GR$2=4,"Manual expense (optional, or enter 0 if not in use)","")</f>
        <v/>
      </c>
      <c r="GS27" s="563"/>
      <c r="GT27" s="149"/>
      <c r="GU27" s="187"/>
      <c r="GV27" s="176"/>
      <c r="GW27" s="148"/>
      <c r="GX27" s="148" t="str">
        <f t="shared" ref="GX27" si="1895">IF(GX$2=4,"Manual expense (optional, or enter 0 if not in use)","")</f>
        <v/>
      </c>
      <c r="GY27" s="563"/>
      <c r="GZ27" s="149"/>
      <c r="HA27" s="187"/>
      <c r="HB27" s="176"/>
      <c r="HC27" s="148"/>
      <c r="HD27" s="148" t="str">
        <f t="shared" ref="HD27" si="1896">IF(HD$2=4,"Manual expense (optional, or enter 0 if not in use)","")</f>
        <v/>
      </c>
      <c r="HE27" s="563"/>
      <c r="HF27" s="149"/>
      <c r="HG27" s="187"/>
      <c r="HH27" s="176"/>
      <c r="HI27" s="148"/>
      <c r="HJ27" s="148" t="str">
        <f t="shared" ref="HJ27" si="1897">IF(HJ$2=4,"Manual expense (optional, or enter 0 if not in use)","")</f>
        <v/>
      </c>
      <c r="HK27" s="563"/>
      <c r="HL27" s="149"/>
      <c r="HM27" s="187"/>
      <c r="HN27" s="176"/>
      <c r="HO27" s="148"/>
      <c r="HP27" s="148" t="str">
        <f t="shared" ref="HP27" si="1898">IF(HP$2=4,"Manual expense (optional, or enter 0 if not in use)","")</f>
        <v/>
      </c>
      <c r="HQ27" s="563"/>
      <c r="HR27" s="149"/>
      <c r="HS27" s="187"/>
      <c r="HT27" s="176"/>
      <c r="HU27" s="148"/>
      <c r="HV27" s="148" t="str">
        <f t="shared" ref="HV27" si="1899">IF(HV$2=4,"Manual expense (optional, or enter 0 if not in use)","")</f>
        <v/>
      </c>
      <c r="HW27" s="563"/>
      <c r="HX27" s="149"/>
      <c r="HY27" s="187"/>
      <c r="HZ27" s="176"/>
      <c r="IA27" s="148"/>
      <c r="IB27" s="148" t="str">
        <f t="shared" ref="IB27" si="1900">IF(IB$2=4,"Manual expense (optional, or enter 0 if not in use)","")</f>
        <v/>
      </c>
      <c r="IC27" s="563"/>
      <c r="ID27" s="149"/>
      <c r="IE27" s="187"/>
      <c r="IF27" s="176"/>
      <c r="IG27" s="148"/>
      <c r="IH27" s="148" t="str">
        <f t="shared" ref="IH27" si="1901">IF(IH$2=4,"Manual expense (optional, or enter 0 if not in use)","")</f>
        <v/>
      </c>
      <c r="II27" s="563"/>
      <c r="IJ27" s="149"/>
      <c r="IK27" s="187"/>
      <c r="IL27" s="176"/>
      <c r="IM27" s="148"/>
      <c r="IN27" s="148" t="str">
        <f t="shared" ref="IN27" si="1902">IF(IN$2=4,"Manual expense (optional, or enter 0 if not in use)","")</f>
        <v/>
      </c>
      <c r="IO27" s="563"/>
      <c r="IP27" s="149"/>
      <c r="IQ27" s="187"/>
      <c r="IR27" s="176"/>
      <c r="IS27" s="148"/>
      <c r="IT27" s="148" t="str">
        <f t="shared" ref="IT27" si="1903">IF(IT$2=4,"Manual expense (optional, or enter 0 if not in use)","")</f>
        <v/>
      </c>
      <c r="IU27" s="563"/>
      <c r="IV27" s="149"/>
      <c r="IW27" s="187"/>
      <c r="IX27" s="176"/>
      <c r="IY27" s="148"/>
      <c r="IZ27" s="148" t="str">
        <f t="shared" ref="IZ27" si="1904">IF(IZ$2=4,"Manual expense (optional, or enter 0 if not in use)","")</f>
        <v/>
      </c>
      <c r="JA27" s="563"/>
      <c r="JB27" s="149"/>
      <c r="JC27" s="187"/>
      <c r="JD27" s="176"/>
      <c r="JE27" s="148"/>
      <c r="JF27" s="148" t="str">
        <f t="shared" ref="JF27" si="1905">IF(JF$2=4,"Manual expense (optional, or enter 0 if not in use)","")</f>
        <v/>
      </c>
      <c r="JG27" s="563"/>
      <c r="JH27" s="149"/>
      <c r="JI27" s="148"/>
      <c r="JJ27" s="192"/>
      <c r="JK27" s="148"/>
      <c r="JL27" s="148" t="str">
        <f t="shared" ref="JL27" si="1906">IF(JL$2=4,"Manual expense (optional, or enter 0 if not in use)","")</f>
        <v/>
      </c>
      <c r="JM27" s="563"/>
      <c r="JN27" s="148"/>
      <c r="JO27" s="148"/>
      <c r="JP27" s="192"/>
      <c r="JQ27" s="148"/>
      <c r="JR27" s="148" t="str">
        <f t="shared" ref="JR27" si="1907">IF(JR$2=4,"Manual expense (optional, or enter 0 if not in use)","")</f>
        <v/>
      </c>
      <c r="JS27" s="563"/>
      <c r="JT27" s="148"/>
      <c r="JU27" s="148"/>
      <c r="JV27" s="192"/>
      <c r="JW27" s="148"/>
      <c r="JX27" s="148" t="str">
        <f t="shared" ref="JX27" si="1908">IF(JX$2=4,"Manual expense (optional, or enter 0 if not in use)","")</f>
        <v/>
      </c>
      <c r="JY27" s="563"/>
      <c r="JZ27" s="148"/>
      <c r="KA27" s="148"/>
      <c r="KB27" s="192"/>
      <c r="KC27" s="148"/>
      <c r="KD27" s="148" t="str">
        <f t="shared" ref="KD27" si="1909">IF(KD$2=4,"Manual expense (optional, or enter 0 if not in use)","")</f>
        <v/>
      </c>
      <c r="KE27" s="563"/>
      <c r="KF27" s="148"/>
      <c r="KG27" s="148"/>
      <c r="KH27" s="192"/>
      <c r="KI27" s="148"/>
      <c r="KJ27" s="148" t="str">
        <f t="shared" ref="KJ27" si="1910">IF(KJ$2=4,"Manual expense (optional, or enter 0 if not in use)","")</f>
        <v/>
      </c>
      <c r="KK27" s="563"/>
      <c r="KL27" s="148"/>
      <c r="KM27" s="148"/>
      <c r="KN27" s="192"/>
      <c r="KO27" s="148"/>
      <c r="KP27" s="148" t="str">
        <f t="shared" ref="KP27" si="1911">IF(KP$2=4,"Manual expense (optional, or enter 0 if not in use)","")</f>
        <v/>
      </c>
      <c r="KQ27" s="563"/>
      <c r="KR27" s="148"/>
      <c r="KS27" s="148"/>
      <c r="KT27" s="192"/>
      <c r="KU27" s="148"/>
      <c r="KV27" s="148" t="str">
        <f t="shared" ref="KV27" si="1912">IF(KV$2=4,"Manual expense (optional, or enter 0 if not in use)","")</f>
        <v/>
      </c>
      <c r="KW27" s="563"/>
      <c r="KX27" s="148"/>
      <c r="KY27" s="148"/>
      <c r="KZ27" s="192"/>
      <c r="LA27" s="148"/>
      <c r="LB27" s="148" t="str">
        <f t="shared" ref="LB27" si="1913">IF(LB$2=4,"Manual expense (optional, or enter 0 if not in use)","")</f>
        <v/>
      </c>
      <c r="LC27" s="563"/>
      <c r="LD27" s="148"/>
    </row>
    <row r="28" spans="1:316" s="151" customFormat="1" ht="12.75" customHeight="1" x14ac:dyDescent="0.2">
      <c r="A28" s="183"/>
      <c r="B28" s="183"/>
      <c r="C28" s="183"/>
      <c r="D28" s="183"/>
      <c r="E28" s="183"/>
      <c r="F28" s="183" t="s">
        <v>77</v>
      </c>
      <c r="G28" s="184"/>
      <c r="H28" s="71"/>
      <c r="I28" s="71"/>
      <c r="J28" s="71"/>
      <c r="K28" s="152" t="s">
        <v>157</v>
      </c>
      <c r="L28" s="1119" t="str">
        <f>IF(OR(M30=0,M30&lt;'Part A - Inputs'!$R$9),"Incomplete",IF(SUM(Q28:LD28)&lt;&gt;L27,"Error! See comment","Done"))</f>
        <v>Incomplete</v>
      </c>
      <c r="M28" s="1119"/>
      <c r="N28" s="117"/>
      <c r="O28" s="71"/>
      <c r="P28" s="72"/>
      <c r="Q28" s="188"/>
      <c r="R28" s="282"/>
      <c r="S28" s="148"/>
      <c r="T28" s="148" t="str">
        <f>IF(T$2=4,"Item Expenses (calculated or manual)","")</f>
        <v/>
      </c>
      <c r="U28" s="122" t="str">
        <f>IF(T$2=4,IF(ISNUMBER(U27),U27,T29),"")</f>
        <v/>
      </c>
      <c r="V28" s="149"/>
      <c r="W28" s="187"/>
      <c r="X28" s="176"/>
      <c r="Y28" s="148"/>
      <c r="Z28" s="148" t="str">
        <f t="shared" ref="Z28" si="1914">IF(Z$2=4,"Item Expenses (calculated or manual)","")</f>
        <v/>
      </c>
      <c r="AA28" s="122" t="str">
        <f t="shared" ref="AA28" si="1915">IF(Z$2=4,IF(ISNUMBER(AA27),AA27,Z29),"")</f>
        <v/>
      </c>
      <c r="AB28" s="149"/>
      <c r="AC28" s="187"/>
      <c r="AD28" s="176"/>
      <c r="AE28" s="148"/>
      <c r="AF28" s="148" t="str">
        <f t="shared" ref="AF28" si="1916">IF(AF$2=4,"Item Expenses (calculated or manual)","")</f>
        <v/>
      </c>
      <c r="AG28" s="122" t="str">
        <f t="shared" ref="AG28" si="1917">IF(AF$2=4,IF(ISNUMBER(AG27),AG27,AF29),"")</f>
        <v/>
      </c>
      <c r="AH28" s="149"/>
      <c r="AI28" s="187"/>
      <c r="AJ28" s="176"/>
      <c r="AK28" s="148"/>
      <c r="AL28" s="148" t="str">
        <f t="shared" ref="AL28" si="1918">IF(AL$2=4,"Item Expenses (calculated or manual)","")</f>
        <v/>
      </c>
      <c r="AM28" s="122" t="str">
        <f t="shared" ref="AM28" si="1919">IF(AL$2=4,IF(ISNUMBER(AM27),AM27,AL29),"")</f>
        <v/>
      </c>
      <c r="AN28" s="149"/>
      <c r="AO28" s="187"/>
      <c r="AP28" s="176"/>
      <c r="AQ28" s="148"/>
      <c r="AR28" s="148" t="str">
        <f t="shared" ref="AR28" si="1920">IF(AR$2=4,"Item Expenses (calculated or manual)","")</f>
        <v/>
      </c>
      <c r="AS28" s="122" t="str">
        <f t="shared" ref="AS28" si="1921">IF(AR$2=4,IF(ISNUMBER(AS27),AS27,AR29),"")</f>
        <v/>
      </c>
      <c r="AT28" s="149"/>
      <c r="AU28" s="187"/>
      <c r="AV28" s="176"/>
      <c r="AW28" s="148"/>
      <c r="AX28" s="148" t="str">
        <f t="shared" ref="AX28" si="1922">IF(AX$2=4,"Item Expenses (calculated or manual)","")</f>
        <v/>
      </c>
      <c r="AY28" s="122" t="str">
        <f t="shared" ref="AY28" si="1923">IF(AX$2=4,IF(ISNUMBER(AY27),AY27,AX29),"")</f>
        <v/>
      </c>
      <c r="AZ28" s="149"/>
      <c r="BA28" s="187"/>
      <c r="BB28" s="176"/>
      <c r="BC28" s="148"/>
      <c r="BD28" s="148" t="str">
        <f t="shared" ref="BD28" si="1924">IF(BD$2=4,"Item Expenses (calculated or manual)","")</f>
        <v/>
      </c>
      <c r="BE28" s="122" t="str">
        <f t="shared" ref="BE28" si="1925">IF(BD$2=4,IF(ISNUMBER(BE27),BE27,BD29),"")</f>
        <v/>
      </c>
      <c r="BF28" s="149"/>
      <c r="BG28" s="187"/>
      <c r="BH28" s="176"/>
      <c r="BI28" s="148"/>
      <c r="BJ28" s="148" t="str">
        <f t="shared" ref="BJ28" si="1926">IF(BJ$2=4,"Item Expenses (calculated or manual)","")</f>
        <v/>
      </c>
      <c r="BK28" s="122" t="str">
        <f t="shared" ref="BK28" si="1927">IF(BJ$2=4,IF(ISNUMBER(BK27),BK27,BJ29),"")</f>
        <v/>
      </c>
      <c r="BL28" s="149"/>
      <c r="BM28" s="187"/>
      <c r="BN28" s="176"/>
      <c r="BO28" s="148"/>
      <c r="BP28" s="148" t="str">
        <f t="shared" ref="BP28" si="1928">IF(BP$2=4,"Item Expenses (calculated or manual)","")</f>
        <v/>
      </c>
      <c r="BQ28" s="122" t="str">
        <f t="shared" ref="BQ28" si="1929">IF(BP$2=4,IF(ISNUMBER(BQ27),BQ27,BP29),"")</f>
        <v/>
      </c>
      <c r="BR28" s="149"/>
      <c r="BS28" s="187"/>
      <c r="BT28" s="176"/>
      <c r="BU28" s="148"/>
      <c r="BV28" s="148" t="str">
        <f t="shared" ref="BV28" si="1930">IF(BV$2=4,"Item Expenses (calculated or manual)","")</f>
        <v/>
      </c>
      <c r="BW28" s="122" t="str">
        <f t="shared" ref="BW28" si="1931">IF(BV$2=4,IF(ISNUMBER(BW27),BW27,BV29),"")</f>
        <v/>
      </c>
      <c r="BX28" s="149"/>
      <c r="BY28" s="187"/>
      <c r="BZ28" s="176"/>
      <c r="CA28" s="148"/>
      <c r="CB28" s="148" t="str">
        <f t="shared" ref="CB28" si="1932">IF(CB$2=4,"Item Expenses (calculated or manual)","")</f>
        <v/>
      </c>
      <c r="CC28" s="122" t="str">
        <f t="shared" ref="CC28" si="1933">IF(CB$2=4,IF(ISNUMBER(CC27),CC27,CB29),"")</f>
        <v/>
      </c>
      <c r="CD28" s="149"/>
      <c r="CE28" s="187"/>
      <c r="CF28" s="176"/>
      <c r="CG28" s="148"/>
      <c r="CH28" s="148" t="str">
        <f t="shared" ref="CH28" si="1934">IF(CH$2=4,"Item Expenses (calculated or manual)","")</f>
        <v/>
      </c>
      <c r="CI28" s="122" t="str">
        <f t="shared" ref="CI28" si="1935">IF(CH$2=4,IF(ISNUMBER(CI27),CI27,CH29),"")</f>
        <v/>
      </c>
      <c r="CJ28" s="149"/>
      <c r="CK28" s="187"/>
      <c r="CL28" s="176"/>
      <c r="CM28" s="148"/>
      <c r="CN28" s="148" t="str">
        <f t="shared" ref="CN28" si="1936">IF(CN$2=4,"Item Expenses (calculated or manual)","")</f>
        <v/>
      </c>
      <c r="CO28" s="122" t="str">
        <f t="shared" ref="CO28" si="1937">IF(CN$2=4,IF(ISNUMBER(CO27),CO27,CN29),"")</f>
        <v/>
      </c>
      <c r="CP28" s="149"/>
      <c r="CQ28" s="187"/>
      <c r="CR28" s="176"/>
      <c r="CS28" s="148"/>
      <c r="CT28" s="148" t="str">
        <f t="shared" ref="CT28" si="1938">IF(CT$2=4,"Item Expenses (calculated or manual)","")</f>
        <v/>
      </c>
      <c r="CU28" s="122" t="str">
        <f t="shared" ref="CU28" si="1939">IF(CT$2=4,IF(ISNUMBER(CU27),CU27,CT29),"")</f>
        <v/>
      </c>
      <c r="CV28" s="149"/>
      <c r="CW28" s="187"/>
      <c r="CX28" s="176"/>
      <c r="CY28" s="148"/>
      <c r="CZ28" s="148" t="str">
        <f t="shared" ref="CZ28" si="1940">IF(CZ$2=4,"Item Expenses (calculated or manual)","")</f>
        <v/>
      </c>
      <c r="DA28" s="122" t="str">
        <f t="shared" ref="DA28" si="1941">IF(CZ$2=4,IF(ISNUMBER(DA27),DA27,CZ29),"")</f>
        <v/>
      </c>
      <c r="DB28" s="149"/>
      <c r="DC28" s="187"/>
      <c r="DD28" s="176"/>
      <c r="DE28" s="148"/>
      <c r="DF28" s="148" t="str">
        <f t="shared" ref="DF28" si="1942">IF(DF$2=4,"Item Expenses (calculated or manual)","")</f>
        <v/>
      </c>
      <c r="DG28" s="122" t="str">
        <f t="shared" ref="DG28" si="1943">IF(DF$2=4,IF(ISNUMBER(DG27),DG27,DF29),"")</f>
        <v/>
      </c>
      <c r="DH28" s="149"/>
      <c r="DI28" s="187"/>
      <c r="DJ28" s="176"/>
      <c r="DK28" s="148"/>
      <c r="DL28" s="148" t="str">
        <f t="shared" ref="DL28" si="1944">IF(DL$2=4,"Item Expenses (calculated or manual)","")</f>
        <v/>
      </c>
      <c r="DM28" s="122" t="str">
        <f t="shared" ref="DM28" si="1945">IF(DL$2=4,IF(ISNUMBER(DM27),DM27,DL29),"")</f>
        <v/>
      </c>
      <c r="DN28" s="149"/>
      <c r="DO28" s="187"/>
      <c r="DP28" s="176"/>
      <c r="DQ28" s="148"/>
      <c r="DR28" s="148" t="str">
        <f t="shared" ref="DR28" si="1946">IF(DR$2=4,"Item Expenses (calculated or manual)","")</f>
        <v/>
      </c>
      <c r="DS28" s="122" t="str">
        <f t="shared" ref="DS28" si="1947">IF(DR$2=4,IF(ISNUMBER(DS27),DS27,DR29),"")</f>
        <v/>
      </c>
      <c r="DT28" s="149"/>
      <c r="DU28" s="187"/>
      <c r="DV28" s="176"/>
      <c r="DW28" s="148"/>
      <c r="DX28" s="148" t="str">
        <f t="shared" ref="DX28" si="1948">IF(DX$2=4,"Item Expenses (calculated or manual)","")</f>
        <v/>
      </c>
      <c r="DY28" s="122" t="str">
        <f t="shared" ref="DY28" si="1949">IF(DX$2=4,IF(ISNUMBER(DY27),DY27,DX29),"")</f>
        <v/>
      </c>
      <c r="DZ28" s="149"/>
      <c r="EA28" s="187"/>
      <c r="EB28" s="176"/>
      <c r="EC28" s="148"/>
      <c r="ED28" s="148" t="str">
        <f t="shared" ref="ED28" si="1950">IF(ED$2=4,"Item Expenses (calculated or manual)","")</f>
        <v/>
      </c>
      <c r="EE28" s="122" t="str">
        <f t="shared" ref="EE28" si="1951">IF(ED$2=4,IF(ISNUMBER(EE27),EE27,ED29),"")</f>
        <v/>
      </c>
      <c r="EF28" s="149"/>
      <c r="EG28" s="187"/>
      <c r="EH28" s="176"/>
      <c r="EI28" s="148"/>
      <c r="EJ28" s="148" t="str">
        <f t="shared" ref="EJ28" si="1952">IF(EJ$2=4,"Item Expenses (calculated or manual)","")</f>
        <v/>
      </c>
      <c r="EK28" s="122" t="str">
        <f t="shared" ref="EK28" si="1953">IF(EJ$2=4,IF(ISNUMBER(EK27),EK27,EJ29),"")</f>
        <v/>
      </c>
      <c r="EL28" s="149"/>
      <c r="EM28" s="187"/>
      <c r="EN28" s="176"/>
      <c r="EO28" s="148"/>
      <c r="EP28" s="148" t="str">
        <f t="shared" ref="EP28" si="1954">IF(EP$2=4,"Item Expenses (calculated or manual)","")</f>
        <v/>
      </c>
      <c r="EQ28" s="122" t="str">
        <f t="shared" ref="EQ28" si="1955">IF(EP$2=4,IF(ISNUMBER(EQ27),EQ27,EP29),"")</f>
        <v/>
      </c>
      <c r="ER28" s="149"/>
      <c r="ES28" s="187"/>
      <c r="ET28" s="176"/>
      <c r="EU28" s="148"/>
      <c r="EV28" s="148" t="str">
        <f t="shared" ref="EV28" si="1956">IF(EV$2=4,"Item Expenses (calculated or manual)","")</f>
        <v/>
      </c>
      <c r="EW28" s="122" t="str">
        <f t="shared" ref="EW28" si="1957">IF(EV$2=4,IF(ISNUMBER(EW27),EW27,EV29),"")</f>
        <v/>
      </c>
      <c r="EX28" s="149"/>
      <c r="EY28" s="187"/>
      <c r="EZ28" s="176"/>
      <c r="FA28" s="148"/>
      <c r="FB28" s="148" t="str">
        <f t="shared" ref="FB28" si="1958">IF(FB$2=4,"Item Expenses (calculated or manual)","")</f>
        <v/>
      </c>
      <c r="FC28" s="122" t="str">
        <f t="shared" ref="FC28" si="1959">IF(FB$2=4,IF(ISNUMBER(FC27),FC27,FB29),"")</f>
        <v/>
      </c>
      <c r="FD28" s="149"/>
      <c r="FE28" s="187"/>
      <c r="FF28" s="176"/>
      <c r="FG28" s="148"/>
      <c r="FH28" s="148" t="str">
        <f t="shared" ref="FH28" si="1960">IF(FH$2=4,"Item Expenses (calculated or manual)","")</f>
        <v/>
      </c>
      <c r="FI28" s="122" t="str">
        <f t="shared" ref="FI28" si="1961">IF(FH$2=4,IF(ISNUMBER(FI27),FI27,FH29),"")</f>
        <v/>
      </c>
      <c r="FJ28" s="149"/>
      <c r="FK28" s="187"/>
      <c r="FL28" s="176"/>
      <c r="FM28" s="148"/>
      <c r="FN28" s="148" t="str">
        <f t="shared" ref="FN28" si="1962">IF(FN$2=4,"Item Expenses (calculated or manual)","")</f>
        <v/>
      </c>
      <c r="FO28" s="122" t="str">
        <f t="shared" ref="FO28" si="1963">IF(FN$2=4,IF(ISNUMBER(FO27),FO27,FN29),"")</f>
        <v/>
      </c>
      <c r="FP28" s="149"/>
      <c r="FQ28" s="187"/>
      <c r="FR28" s="176"/>
      <c r="FS28" s="148"/>
      <c r="FT28" s="148" t="str">
        <f t="shared" ref="FT28" si="1964">IF(FT$2=4,"Item Expenses (calculated or manual)","")</f>
        <v/>
      </c>
      <c r="FU28" s="122" t="str">
        <f t="shared" ref="FU28" si="1965">IF(FT$2=4,IF(ISNUMBER(FU27),FU27,FT29),"")</f>
        <v/>
      </c>
      <c r="FV28" s="149"/>
      <c r="FW28" s="187"/>
      <c r="FX28" s="176"/>
      <c r="FY28" s="148"/>
      <c r="FZ28" s="148" t="str">
        <f t="shared" ref="FZ28" si="1966">IF(FZ$2=4,"Item Expenses (calculated or manual)","")</f>
        <v/>
      </c>
      <c r="GA28" s="122" t="str">
        <f t="shared" ref="GA28" si="1967">IF(FZ$2=4,IF(ISNUMBER(GA27),GA27,FZ29),"")</f>
        <v/>
      </c>
      <c r="GB28" s="149"/>
      <c r="GC28" s="187"/>
      <c r="GD28" s="176"/>
      <c r="GE28" s="148"/>
      <c r="GF28" s="148" t="str">
        <f t="shared" ref="GF28" si="1968">IF(GF$2=4,"Item Expenses (calculated or manual)","")</f>
        <v/>
      </c>
      <c r="GG28" s="122" t="str">
        <f t="shared" ref="GG28" si="1969">IF(GF$2=4,IF(ISNUMBER(GG27),GG27,GF29),"")</f>
        <v/>
      </c>
      <c r="GH28" s="149"/>
      <c r="GI28" s="187"/>
      <c r="GJ28" s="176"/>
      <c r="GK28" s="148"/>
      <c r="GL28" s="148" t="str">
        <f t="shared" ref="GL28" si="1970">IF(GL$2=4,"Item Expenses (calculated or manual)","")</f>
        <v/>
      </c>
      <c r="GM28" s="122" t="str">
        <f t="shared" ref="GM28" si="1971">IF(GL$2=4,IF(ISNUMBER(GM27),GM27,GL29),"")</f>
        <v/>
      </c>
      <c r="GN28" s="149"/>
      <c r="GO28" s="187"/>
      <c r="GP28" s="176"/>
      <c r="GQ28" s="148"/>
      <c r="GR28" s="148" t="str">
        <f t="shared" ref="GR28" si="1972">IF(GR$2=4,"Item Expenses (calculated or manual)","")</f>
        <v/>
      </c>
      <c r="GS28" s="122" t="str">
        <f t="shared" ref="GS28" si="1973">IF(GR$2=4,IF(ISNUMBER(GS27),GS27,GR29),"")</f>
        <v/>
      </c>
      <c r="GT28" s="149"/>
      <c r="GU28" s="187"/>
      <c r="GV28" s="176"/>
      <c r="GW28" s="148"/>
      <c r="GX28" s="148" t="str">
        <f t="shared" ref="GX28" si="1974">IF(GX$2=4,"Item Expenses (calculated or manual)","")</f>
        <v/>
      </c>
      <c r="GY28" s="122" t="str">
        <f t="shared" ref="GY28" si="1975">IF(GX$2=4,IF(ISNUMBER(GY27),GY27,GX29),"")</f>
        <v/>
      </c>
      <c r="GZ28" s="149"/>
      <c r="HA28" s="187"/>
      <c r="HB28" s="176"/>
      <c r="HC28" s="148"/>
      <c r="HD28" s="148" t="str">
        <f t="shared" ref="HD28" si="1976">IF(HD$2=4,"Item Expenses (calculated or manual)","")</f>
        <v/>
      </c>
      <c r="HE28" s="122" t="str">
        <f t="shared" ref="HE28" si="1977">IF(HD$2=4,IF(ISNUMBER(HE27),HE27,HD29),"")</f>
        <v/>
      </c>
      <c r="HF28" s="149"/>
      <c r="HG28" s="187"/>
      <c r="HH28" s="176"/>
      <c r="HI28" s="148"/>
      <c r="HJ28" s="148" t="str">
        <f t="shared" ref="HJ28" si="1978">IF(HJ$2=4,"Item Expenses (calculated or manual)","")</f>
        <v/>
      </c>
      <c r="HK28" s="122" t="str">
        <f t="shared" ref="HK28" si="1979">IF(HJ$2=4,IF(ISNUMBER(HK27),HK27,HJ29),"")</f>
        <v/>
      </c>
      <c r="HL28" s="149"/>
      <c r="HM28" s="187"/>
      <c r="HN28" s="176"/>
      <c r="HO28" s="148"/>
      <c r="HP28" s="148" t="str">
        <f t="shared" ref="HP28" si="1980">IF(HP$2=4,"Item Expenses (calculated or manual)","")</f>
        <v/>
      </c>
      <c r="HQ28" s="122" t="str">
        <f t="shared" ref="HQ28" si="1981">IF(HP$2=4,IF(ISNUMBER(HQ27),HQ27,HP29),"")</f>
        <v/>
      </c>
      <c r="HR28" s="149"/>
      <c r="HS28" s="187"/>
      <c r="HT28" s="176"/>
      <c r="HU28" s="148"/>
      <c r="HV28" s="148" t="str">
        <f t="shared" ref="HV28" si="1982">IF(HV$2=4,"Item Expenses (calculated or manual)","")</f>
        <v/>
      </c>
      <c r="HW28" s="122" t="str">
        <f t="shared" ref="HW28" si="1983">IF(HV$2=4,IF(ISNUMBER(HW27),HW27,HV29),"")</f>
        <v/>
      </c>
      <c r="HX28" s="149"/>
      <c r="HY28" s="187"/>
      <c r="HZ28" s="176"/>
      <c r="IA28" s="148"/>
      <c r="IB28" s="148" t="str">
        <f t="shared" ref="IB28" si="1984">IF(IB$2=4,"Item Expenses (calculated or manual)","")</f>
        <v/>
      </c>
      <c r="IC28" s="122" t="str">
        <f t="shared" ref="IC28" si="1985">IF(IB$2=4,IF(ISNUMBER(IC27),IC27,IB29),"")</f>
        <v/>
      </c>
      <c r="ID28" s="149"/>
      <c r="IE28" s="187"/>
      <c r="IF28" s="176"/>
      <c r="IG28" s="148"/>
      <c r="IH28" s="148" t="str">
        <f t="shared" ref="IH28" si="1986">IF(IH$2=4,"Item Expenses (calculated or manual)","")</f>
        <v/>
      </c>
      <c r="II28" s="122" t="str">
        <f t="shared" ref="II28" si="1987">IF(IH$2=4,IF(ISNUMBER(II27),II27,IH29),"")</f>
        <v/>
      </c>
      <c r="IJ28" s="149"/>
      <c r="IK28" s="187"/>
      <c r="IL28" s="176"/>
      <c r="IM28" s="148"/>
      <c r="IN28" s="148" t="str">
        <f t="shared" ref="IN28" si="1988">IF(IN$2=4,"Item Expenses (calculated or manual)","")</f>
        <v/>
      </c>
      <c r="IO28" s="122" t="str">
        <f t="shared" ref="IO28" si="1989">IF(IN$2=4,IF(ISNUMBER(IO27),IO27,IN29),"")</f>
        <v/>
      </c>
      <c r="IP28" s="149"/>
      <c r="IQ28" s="187"/>
      <c r="IR28" s="176"/>
      <c r="IS28" s="148"/>
      <c r="IT28" s="148" t="str">
        <f t="shared" ref="IT28" si="1990">IF(IT$2=4,"Item Expenses (calculated or manual)","")</f>
        <v/>
      </c>
      <c r="IU28" s="122" t="str">
        <f t="shared" ref="IU28" si="1991">IF(IT$2=4,IF(ISNUMBER(IU27),IU27,IT29),"")</f>
        <v/>
      </c>
      <c r="IV28" s="149"/>
      <c r="IW28" s="187"/>
      <c r="IX28" s="176"/>
      <c r="IY28" s="148"/>
      <c r="IZ28" s="148" t="str">
        <f t="shared" ref="IZ28" si="1992">IF(IZ$2=4,"Item Expenses (calculated or manual)","")</f>
        <v/>
      </c>
      <c r="JA28" s="122" t="str">
        <f t="shared" ref="JA28" si="1993">IF(IZ$2=4,IF(ISNUMBER(JA27),JA27,IZ29),"")</f>
        <v/>
      </c>
      <c r="JB28" s="149"/>
      <c r="JC28" s="187"/>
      <c r="JD28" s="176"/>
      <c r="JE28" s="148"/>
      <c r="JF28" s="148" t="str">
        <f t="shared" ref="JF28" si="1994">IF(JF$2=4,"Item Expenses (calculated or manual)","")</f>
        <v/>
      </c>
      <c r="JG28" s="122" t="str">
        <f t="shared" ref="JG28" si="1995">IF(JF$2=4,IF(ISNUMBER(JG27),JG27,JF29),"")</f>
        <v/>
      </c>
      <c r="JH28" s="149"/>
      <c r="JI28" s="148"/>
      <c r="JJ28" s="192"/>
      <c r="JK28" s="148"/>
      <c r="JL28" s="148" t="str">
        <f t="shared" ref="JL28" si="1996">IF(JL$2=4,"Item Expenses (calculated or manual)","")</f>
        <v/>
      </c>
      <c r="JM28" s="122" t="str">
        <f t="shared" ref="JM28" si="1997">IF(JL$2=4,IF(ISNUMBER(JM27),JM27,JL29),"")</f>
        <v/>
      </c>
      <c r="JN28" s="148"/>
      <c r="JO28" s="148"/>
      <c r="JP28" s="192"/>
      <c r="JQ28" s="148"/>
      <c r="JR28" s="148" t="str">
        <f t="shared" ref="JR28" si="1998">IF(JR$2=4,"Item Expenses (calculated or manual)","")</f>
        <v/>
      </c>
      <c r="JS28" s="122" t="str">
        <f t="shared" ref="JS28" si="1999">IF(JR$2=4,IF(ISNUMBER(JS27),JS27,JR29),"")</f>
        <v/>
      </c>
      <c r="JT28" s="148"/>
      <c r="JU28" s="148"/>
      <c r="JV28" s="192"/>
      <c r="JW28" s="148"/>
      <c r="JX28" s="148" t="str">
        <f t="shared" ref="JX28" si="2000">IF(JX$2=4,"Item Expenses (calculated or manual)","")</f>
        <v/>
      </c>
      <c r="JY28" s="122" t="str">
        <f t="shared" ref="JY28" si="2001">IF(JX$2=4,IF(ISNUMBER(JY27),JY27,JX29),"")</f>
        <v/>
      </c>
      <c r="JZ28" s="148"/>
      <c r="KA28" s="148"/>
      <c r="KB28" s="192"/>
      <c r="KC28" s="148"/>
      <c r="KD28" s="148" t="str">
        <f t="shared" ref="KD28" si="2002">IF(KD$2=4,"Item Expenses (calculated or manual)","")</f>
        <v/>
      </c>
      <c r="KE28" s="122" t="str">
        <f t="shared" ref="KE28" si="2003">IF(KD$2=4,IF(ISNUMBER(KE27),KE27,KD29),"")</f>
        <v/>
      </c>
      <c r="KF28" s="148"/>
      <c r="KG28" s="148"/>
      <c r="KH28" s="192"/>
      <c r="KI28" s="148"/>
      <c r="KJ28" s="148" t="str">
        <f t="shared" ref="KJ28" si="2004">IF(KJ$2=4,"Item Expenses (calculated or manual)","")</f>
        <v/>
      </c>
      <c r="KK28" s="122" t="str">
        <f t="shared" ref="KK28" si="2005">IF(KJ$2=4,IF(ISNUMBER(KK27),KK27,KJ29),"")</f>
        <v/>
      </c>
      <c r="KL28" s="148"/>
      <c r="KM28" s="148"/>
      <c r="KN28" s="192"/>
      <c r="KO28" s="148"/>
      <c r="KP28" s="148" t="str">
        <f t="shared" ref="KP28" si="2006">IF(KP$2=4,"Item Expenses (calculated or manual)","")</f>
        <v/>
      </c>
      <c r="KQ28" s="122" t="str">
        <f t="shared" ref="KQ28" si="2007">IF(KP$2=4,IF(ISNUMBER(KQ27),KQ27,KP29),"")</f>
        <v/>
      </c>
      <c r="KR28" s="148"/>
      <c r="KS28" s="148"/>
      <c r="KT28" s="192"/>
      <c r="KU28" s="148"/>
      <c r="KV28" s="148" t="str">
        <f t="shared" ref="KV28" si="2008">IF(KV$2=4,"Item Expenses (calculated or manual)","")</f>
        <v/>
      </c>
      <c r="KW28" s="122" t="str">
        <f t="shared" ref="KW28" si="2009">IF(KV$2=4,IF(ISNUMBER(KW27),KW27,KV29),"")</f>
        <v/>
      </c>
      <c r="KX28" s="148"/>
      <c r="KY28" s="148"/>
      <c r="KZ28" s="192"/>
      <c r="LA28" s="148"/>
      <c r="LB28" s="148" t="str">
        <f t="shared" ref="LB28" si="2010">IF(LB$2=4,"Item Expenses (calculated or manual)","")</f>
        <v/>
      </c>
      <c r="LC28" s="122" t="str">
        <f t="shared" ref="LC28" si="2011">IF(LB$2=4,IF(ISNUMBER(LC27),LC27,LB29),"")</f>
        <v/>
      </c>
      <c r="LD28" s="148"/>
    </row>
    <row r="29" spans="1:316" s="189" customFormat="1" ht="12.75" hidden="1" customHeight="1" x14ac:dyDescent="0.2">
      <c r="A29" s="61" t="s">
        <v>61</v>
      </c>
      <c r="B29" s="62"/>
      <c r="C29" s="62"/>
      <c r="D29" s="62"/>
      <c r="E29" s="62"/>
      <c r="F29" s="62"/>
      <c r="G29" s="155"/>
      <c r="H29" s="64"/>
      <c r="I29" s="64"/>
      <c r="J29" s="62"/>
      <c r="K29" s="64"/>
      <c r="L29" s="156" t="s">
        <v>153</v>
      </c>
      <c r="M29" s="157">
        <f>MAX(L27-SUM(Q27:LD27),0)</f>
        <v>0</v>
      </c>
      <c r="N29" s="158"/>
      <c r="O29" s="64"/>
      <c r="P29" s="64"/>
      <c r="Q29" s="156"/>
      <c r="R29" s="907"/>
      <c r="S29" s="163" t="str">
        <f t="shared" ref="S29" si="2012">IF(AND(S$2=3,U29=1),IFERROR(U25/SUMIFS(25:25,$2:$2,5,29:29,1),0),"")</f>
        <v/>
      </c>
      <c r="T29" s="164" t="str">
        <f>IF(T$2=4,IF(U29=0,0,$M29*S29),"")</f>
        <v/>
      </c>
      <c r="U29" s="165" t="str">
        <f t="shared" ref="U29:CC29" si="2013">IF(U$2=5,IF(ISBLANK(U27),1,0),"")</f>
        <v/>
      </c>
      <c r="V29" s="156"/>
      <c r="W29" s="156"/>
      <c r="X29" s="907"/>
      <c r="Y29" s="163" t="str">
        <f t="shared" ref="Y29" si="2014">IF(AND(Y$2=3,AA29=1),IFERROR(AA25/SUMIFS(25:25,$2:$2,5,29:29,1),0),"")</f>
        <v/>
      </c>
      <c r="Z29" s="164" t="str">
        <f t="shared" ref="Z29" si="2015">IF(Z$2=4,IF(AA29=0,0,$M29*Y29),"")</f>
        <v/>
      </c>
      <c r="AA29" s="165" t="str">
        <f t="shared" si="2013"/>
        <v/>
      </c>
      <c r="AB29" s="156"/>
      <c r="AC29" s="156"/>
      <c r="AD29" s="907"/>
      <c r="AE29" s="163" t="str">
        <f t="shared" ref="AE29" si="2016">IF(AND(AE$2=3,AG29=1),IFERROR(AG25/SUMIFS(25:25,$2:$2,5,29:29,1),0),"")</f>
        <v/>
      </c>
      <c r="AF29" s="164" t="str">
        <f t="shared" ref="AF29" si="2017">IF(AF$2=4,IF(AG29=0,0,$M29*AE29),"")</f>
        <v/>
      </c>
      <c r="AG29" s="165" t="str">
        <f t="shared" si="2013"/>
        <v/>
      </c>
      <c r="AH29" s="156"/>
      <c r="AI29" s="156"/>
      <c r="AJ29" s="907"/>
      <c r="AK29" s="163" t="str">
        <f t="shared" ref="AK29" si="2018">IF(AND(AK$2=3,AM29=1),IFERROR(AM25/SUMIFS(25:25,$2:$2,5,29:29,1),0),"")</f>
        <v/>
      </c>
      <c r="AL29" s="164" t="str">
        <f t="shared" ref="AL29" si="2019">IF(AL$2=4,IF(AM29=0,0,$M29*AK29),"")</f>
        <v/>
      </c>
      <c r="AM29" s="165" t="str">
        <f t="shared" si="2013"/>
        <v/>
      </c>
      <c r="AN29" s="156"/>
      <c r="AO29" s="156"/>
      <c r="AP29" s="907"/>
      <c r="AQ29" s="163" t="str">
        <f t="shared" ref="AQ29" si="2020">IF(AND(AQ$2=3,AS29=1),IFERROR(AS25/SUMIFS(25:25,$2:$2,5,29:29,1),0),"")</f>
        <v/>
      </c>
      <c r="AR29" s="164" t="str">
        <f t="shared" ref="AR29" si="2021">IF(AR$2=4,IF(AS29=0,0,$M29*AQ29),"")</f>
        <v/>
      </c>
      <c r="AS29" s="165" t="str">
        <f t="shared" si="2013"/>
        <v/>
      </c>
      <c r="AT29" s="156"/>
      <c r="AU29" s="156"/>
      <c r="AV29" s="907"/>
      <c r="AW29" s="163" t="str">
        <f t="shared" ref="AW29" si="2022">IF(AND(AW$2=3,AY29=1),IFERROR(AY25/SUMIFS(25:25,$2:$2,5,29:29,1),0),"")</f>
        <v/>
      </c>
      <c r="AX29" s="164" t="str">
        <f t="shared" ref="AX29" si="2023">IF(AX$2=4,IF(AY29=0,0,$M29*AW29),"")</f>
        <v/>
      </c>
      <c r="AY29" s="165" t="str">
        <f t="shared" si="2013"/>
        <v/>
      </c>
      <c r="AZ29" s="156"/>
      <c r="BA29" s="156"/>
      <c r="BB29" s="907"/>
      <c r="BC29" s="163" t="str">
        <f t="shared" ref="BC29" si="2024">IF(AND(BC$2=3,BE29=1),IFERROR(BE25/SUMIFS(25:25,$2:$2,5,29:29,1),0),"")</f>
        <v/>
      </c>
      <c r="BD29" s="164" t="str">
        <f t="shared" ref="BD29" si="2025">IF(BD$2=4,IF(BE29=0,0,$M29*BC29),"")</f>
        <v/>
      </c>
      <c r="BE29" s="165" t="str">
        <f t="shared" si="2013"/>
        <v/>
      </c>
      <c r="BF29" s="156"/>
      <c r="BG29" s="156"/>
      <c r="BH29" s="907"/>
      <c r="BI29" s="163" t="str">
        <f t="shared" ref="BI29" si="2026">IF(AND(BI$2=3,BK29=1),IFERROR(BK25/SUMIFS(25:25,$2:$2,5,29:29,1),0),"")</f>
        <v/>
      </c>
      <c r="BJ29" s="164" t="str">
        <f t="shared" ref="BJ29" si="2027">IF(BJ$2=4,IF(BK29=0,0,$M29*BI29),"")</f>
        <v/>
      </c>
      <c r="BK29" s="165" t="str">
        <f t="shared" si="2013"/>
        <v/>
      </c>
      <c r="BL29" s="156"/>
      <c r="BM29" s="156"/>
      <c r="BN29" s="907"/>
      <c r="BO29" s="163" t="str">
        <f t="shared" ref="BO29" si="2028">IF(AND(BO$2=3,BQ29=1),IFERROR(BQ25/SUMIFS(25:25,$2:$2,5,29:29,1),0),"")</f>
        <v/>
      </c>
      <c r="BP29" s="164" t="str">
        <f t="shared" ref="BP29" si="2029">IF(BP$2=4,IF(BQ29=0,0,$M29*BO29),"")</f>
        <v/>
      </c>
      <c r="BQ29" s="165" t="str">
        <f t="shared" si="2013"/>
        <v/>
      </c>
      <c r="BR29" s="156"/>
      <c r="BS29" s="156"/>
      <c r="BT29" s="907"/>
      <c r="BU29" s="163" t="str">
        <f t="shared" ref="BU29" si="2030">IF(AND(BU$2=3,BW29=1),IFERROR(BW25/SUMIFS(25:25,$2:$2,5,29:29,1),0),"")</f>
        <v/>
      </c>
      <c r="BV29" s="164" t="str">
        <f t="shared" ref="BV29" si="2031">IF(BV$2=4,IF(BW29=0,0,$M29*BU29),"")</f>
        <v/>
      </c>
      <c r="BW29" s="165" t="str">
        <f t="shared" si="2013"/>
        <v/>
      </c>
      <c r="BX29" s="156"/>
      <c r="BY29" s="156"/>
      <c r="BZ29" s="907"/>
      <c r="CA29" s="163" t="str">
        <f t="shared" ref="CA29" si="2032">IF(AND(CA$2=3,CC29=1),IFERROR(CC25/SUMIFS(25:25,$2:$2,5,29:29,1),0),"")</f>
        <v/>
      </c>
      <c r="CB29" s="164" t="str">
        <f t="shared" ref="CB29" si="2033">IF(CB$2=4,IF(CC29=0,0,$M29*CA29),"")</f>
        <v/>
      </c>
      <c r="CC29" s="165" t="str">
        <f t="shared" si="2013"/>
        <v/>
      </c>
      <c r="CD29" s="156"/>
      <c r="CE29" s="156"/>
      <c r="CF29" s="907"/>
      <c r="CG29" s="163" t="str">
        <f t="shared" ref="CG29" si="2034">IF(AND(CG$2=3,CI29=1),IFERROR(CI25/SUMIFS(25:25,$2:$2,5,29:29,1),0),"")</f>
        <v/>
      </c>
      <c r="CH29" s="164" t="str">
        <f t="shared" ref="CH29" si="2035">IF(CH$2=4,IF(CI29=0,0,$M29*CG29),"")</f>
        <v/>
      </c>
      <c r="CI29" s="165" t="str">
        <f t="shared" ref="CI29:EQ29" si="2036">IF(CI$2=5,IF(ISBLANK(CI27),1,0),"")</f>
        <v/>
      </c>
      <c r="CJ29" s="156"/>
      <c r="CK29" s="156"/>
      <c r="CL29" s="907"/>
      <c r="CM29" s="163" t="str">
        <f t="shared" ref="CM29" si="2037">IF(AND(CM$2=3,CO29=1),IFERROR(CO25/SUMIFS(25:25,$2:$2,5,29:29,1),0),"")</f>
        <v/>
      </c>
      <c r="CN29" s="164" t="str">
        <f t="shared" ref="CN29" si="2038">IF(CN$2=4,IF(CO29=0,0,$M29*CM29),"")</f>
        <v/>
      </c>
      <c r="CO29" s="165" t="str">
        <f t="shared" si="2036"/>
        <v/>
      </c>
      <c r="CP29" s="156"/>
      <c r="CQ29" s="156"/>
      <c r="CR29" s="907"/>
      <c r="CS29" s="163" t="str">
        <f t="shared" ref="CS29" si="2039">IF(AND(CS$2=3,CU29=1),IFERROR(CU25/SUMIFS(25:25,$2:$2,5,29:29,1),0),"")</f>
        <v/>
      </c>
      <c r="CT29" s="164" t="str">
        <f t="shared" ref="CT29" si="2040">IF(CT$2=4,IF(CU29=0,0,$M29*CS29),"")</f>
        <v/>
      </c>
      <c r="CU29" s="165" t="str">
        <f t="shared" si="2036"/>
        <v/>
      </c>
      <c r="CV29" s="156"/>
      <c r="CW29" s="156"/>
      <c r="CX29" s="907"/>
      <c r="CY29" s="163" t="str">
        <f t="shared" ref="CY29" si="2041">IF(AND(CY$2=3,DA29=1),IFERROR(DA25/SUMIFS(25:25,$2:$2,5,29:29,1),0),"")</f>
        <v/>
      </c>
      <c r="CZ29" s="164" t="str">
        <f t="shared" ref="CZ29" si="2042">IF(CZ$2=4,IF(DA29=0,0,$M29*CY29),"")</f>
        <v/>
      </c>
      <c r="DA29" s="165" t="str">
        <f t="shared" si="2036"/>
        <v/>
      </c>
      <c r="DB29" s="156"/>
      <c r="DC29" s="156"/>
      <c r="DD29" s="907"/>
      <c r="DE29" s="163" t="str">
        <f t="shared" ref="DE29" si="2043">IF(AND(DE$2=3,DG29=1),IFERROR(DG25/SUMIFS(25:25,$2:$2,5,29:29,1),0),"")</f>
        <v/>
      </c>
      <c r="DF29" s="164" t="str">
        <f t="shared" ref="DF29" si="2044">IF(DF$2=4,IF(DG29=0,0,$M29*DE29),"")</f>
        <v/>
      </c>
      <c r="DG29" s="165" t="str">
        <f t="shared" si="2036"/>
        <v/>
      </c>
      <c r="DH29" s="156"/>
      <c r="DI29" s="156"/>
      <c r="DJ29" s="907"/>
      <c r="DK29" s="163" t="str">
        <f t="shared" ref="DK29" si="2045">IF(AND(DK$2=3,DM29=1),IFERROR(DM25/SUMIFS(25:25,$2:$2,5,29:29,1),0),"")</f>
        <v/>
      </c>
      <c r="DL29" s="164" t="str">
        <f t="shared" ref="DL29" si="2046">IF(DL$2=4,IF(DM29=0,0,$M29*DK29),"")</f>
        <v/>
      </c>
      <c r="DM29" s="165" t="str">
        <f t="shared" si="2036"/>
        <v/>
      </c>
      <c r="DN29" s="156"/>
      <c r="DO29" s="156"/>
      <c r="DP29" s="907"/>
      <c r="DQ29" s="163" t="str">
        <f t="shared" ref="DQ29" si="2047">IF(AND(DQ$2=3,DS29=1),IFERROR(DS25/SUMIFS(25:25,$2:$2,5,29:29,1),0),"")</f>
        <v/>
      </c>
      <c r="DR29" s="164" t="str">
        <f t="shared" ref="DR29" si="2048">IF(DR$2=4,IF(DS29=0,0,$M29*DQ29),"")</f>
        <v/>
      </c>
      <c r="DS29" s="165" t="str">
        <f t="shared" si="2036"/>
        <v/>
      </c>
      <c r="DT29" s="156"/>
      <c r="DU29" s="156"/>
      <c r="DV29" s="907"/>
      <c r="DW29" s="163" t="str">
        <f t="shared" ref="DW29" si="2049">IF(AND(DW$2=3,DY29=1),IFERROR(DY25/SUMIFS(25:25,$2:$2,5,29:29,1),0),"")</f>
        <v/>
      </c>
      <c r="DX29" s="164" t="str">
        <f t="shared" ref="DX29" si="2050">IF(DX$2=4,IF(DY29=0,0,$M29*DW29),"")</f>
        <v/>
      </c>
      <c r="DY29" s="165" t="str">
        <f t="shared" si="2036"/>
        <v/>
      </c>
      <c r="DZ29" s="156"/>
      <c r="EA29" s="156"/>
      <c r="EB29" s="907"/>
      <c r="EC29" s="163" t="str">
        <f t="shared" ref="EC29" si="2051">IF(AND(EC$2=3,EE29=1),IFERROR(EE25/SUMIFS(25:25,$2:$2,5,29:29,1),0),"")</f>
        <v/>
      </c>
      <c r="ED29" s="164" t="str">
        <f t="shared" ref="ED29" si="2052">IF(ED$2=4,IF(EE29=0,0,$M29*EC29),"")</f>
        <v/>
      </c>
      <c r="EE29" s="165" t="str">
        <f t="shared" si="2036"/>
        <v/>
      </c>
      <c r="EF29" s="156"/>
      <c r="EG29" s="156"/>
      <c r="EH29" s="907"/>
      <c r="EI29" s="163" t="str">
        <f t="shared" ref="EI29" si="2053">IF(AND(EI$2=3,EK29=1),IFERROR(EK25/SUMIFS(25:25,$2:$2,5,29:29,1),0),"")</f>
        <v/>
      </c>
      <c r="EJ29" s="164" t="str">
        <f t="shared" ref="EJ29" si="2054">IF(EJ$2=4,IF(EK29=0,0,$M29*EI29),"")</f>
        <v/>
      </c>
      <c r="EK29" s="165" t="str">
        <f t="shared" si="2036"/>
        <v/>
      </c>
      <c r="EL29" s="156"/>
      <c r="EM29" s="156"/>
      <c r="EN29" s="907"/>
      <c r="EO29" s="163" t="str">
        <f t="shared" ref="EO29" si="2055">IF(AND(EO$2=3,EQ29=1),IFERROR(EQ25/SUMIFS(25:25,$2:$2,5,29:29,1),0),"")</f>
        <v/>
      </c>
      <c r="EP29" s="164" t="str">
        <f t="shared" ref="EP29" si="2056">IF(EP$2=4,IF(EQ29=0,0,$M29*EO29),"")</f>
        <v/>
      </c>
      <c r="EQ29" s="165" t="str">
        <f t="shared" si="2036"/>
        <v/>
      </c>
      <c r="ER29" s="156"/>
      <c r="ES29" s="156"/>
      <c r="ET29" s="907"/>
      <c r="EU29" s="163" t="str">
        <f t="shared" ref="EU29" si="2057">IF(AND(EU$2=3,EW29=1),IFERROR(EW25/SUMIFS(25:25,$2:$2,5,29:29,1),0),"")</f>
        <v/>
      </c>
      <c r="EV29" s="164" t="str">
        <f t="shared" ref="EV29" si="2058">IF(EV$2=4,IF(EW29=0,0,$M29*EU29),"")</f>
        <v/>
      </c>
      <c r="EW29" s="165" t="str">
        <f t="shared" ref="EW29:HE29" si="2059">IF(EW$2=5,IF(ISBLANK(EW27),1,0),"")</f>
        <v/>
      </c>
      <c r="EX29" s="156"/>
      <c r="EY29" s="156"/>
      <c r="EZ29" s="907"/>
      <c r="FA29" s="163" t="str">
        <f t="shared" ref="FA29" si="2060">IF(AND(FA$2=3,FC29=1),IFERROR(FC25/SUMIFS(25:25,$2:$2,5,29:29,1),0),"")</f>
        <v/>
      </c>
      <c r="FB29" s="164" t="str">
        <f t="shared" ref="FB29" si="2061">IF(FB$2=4,IF(FC29=0,0,$M29*FA29),"")</f>
        <v/>
      </c>
      <c r="FC29" s="165" t="str">
        <f t="shared" si="2059"/>
        <v/>
      </c>
      <c r="FD29" s="156"/>
      <c r="FE29" s="156"/>
      <c r="FF29" s="907"/>
      <c r="FG29" s="163" t="str">
        <f t="shared" ref="FG29" si="2062">IF(AND(FG$2=3,FI29=1),IFERROR(FI25/SUMIFS(25:25,$2:$2,5,29:29,1),0),"")</f>
        <v/>
      </c>
      <c r="FH29" s="164" t="str">
        <f t="shared" ref="FH29" si="2063">IF(FH$2=4,IF(FI29=0,0,$M29*FG29),"")</f>
        <v/>
      </c>
      <c r="FI29" s="165" t="str">
        <f t="shared" si="2059"/>
        <v/>
      </c>
      <c r="FJ29" s="156"/>
      <c r="FK29" s="156"/>
      <c r="FL29" s="907"/>
      <c r="FM29" s="163" t="str">
        <f t="shared" ref="FM29" si="2064">IF(AND(FM$2=3,FO29=1),IFERROR(FO25/SUMIFS(25:25,$2:$2,5,29:29,1),0),"")</f>
        <v/>
      </c>
      <c r="FN29" s="164" t="str">
        <f t="shared" ref="FN29" si="2065">IF(FN$2=4,IF(FO29=0,0,$M29*FM29),"")</f>
        <v/>
      </c>
      <c r="FO29" s="165" t="str">
        <f t="shared" si="2059"/>
        <v/>
      </c>
      <c r="FP29" s="156"/>
      <c r="FQ29" s="156"/>
      <c r="FR29" s="907"/>
      <c r="FS29" s="163" t="str">
        <f t="shared" ref="FS29" si="2066">IF(AND(FS$2=3,FU29=1),IFERROR(FU25/SUMIFS(25:25,$2:$2,5,29:29,1),0),"")</f>
        <v/>
      </c>
      <c r="FT29" s="164" t="str">
        <f t="shared" ref="FT29" si="2067">IF(FT$2=4,IF(FU29=0,0,$M29*FS29),"")</f>
        <v/>
      </c>
      <c r="FU29" s="165" t="str">
        <f t="shared" si="2059"/>
        <v/>
      </c>
      <c r="FV29" s="156"/>
      <c r="FW29" s="156"/>
      <c r="FX29" s="907"/>
      <c r="FY29" s="163" t="str">
        <f t="shared" ref="FY29" si="2068">IF(AND(FY$2=3,GA29=1),IFERROR(GA25/SUMIFS(25:25,$2:$2,5,29:29,1),0),"")</f>
        <v/>
      </c>
      <c r="FZ29" s="164" t="str">
        <f t="shared" ref="FZ29" si="2069">IF(FZ$2=4,IF(GA29=0,0,$M29*FY29),"")</f>
        <v/>
      </c>
      <c r="GA29" s="165" t="str">
        <f t="shared" si="2059"/>
        <v/>
      </c>
      <c r="GB29" s="156"/>
      <c r="GC29" s="156"/>
      <c r="GD29" s="907"/>
      <c r="GE29" s="163" t="str">
        <f t="shared" ref="GE29" si="2070">IF(AND(GE$2=3,GG29=1),IFERROR(GG25/SUMIFS(25:25,$2:$2,5,29:29,1),0),"")</f>
        <v/>
      </c>
      <c r="GF29" s="164" t="str">
        <f t="shared" ref="GF29" si="2071">IF(GF$2=4,IF(GG29=0,0,$M29*GE29),"")</f>
        <v/>
      </c>
      <c r="GG29" s="165" t="str">
        <f t="shared" si="2059"/>
        <v/>
      </c>
      <c r="GH29" s="156"/>
      <c r="GI29" s="156"/>
      <c r="GJ29" s="907"/>
      <c r="GK29" s="163" t="str">
        <f t="shared" ref="GK29" si="2072">IF(AND(GK$2=3,GM29=1),IFERROR(GM25/SUMIFS(25:25,$2:$2,5,29:29,1),0),"")</f>
        <v/>
      </c>
      <c r="GL29" s="164" t="str">
        <f t="shared" ref="GL29" si="2073">IF(GL$2=4,IF(GM29=0,0,$M29*GK29),"")</f>
        <v/>
      </c>
      <c r="GM29" s="165" t="str">
        <f t="shared" si="2059"/>
        <v/>
      </c>
      <c r="GN29" s="156"/>
      <c r="GO29" s="156"/>
      <c r="GP29" s="907"/>
      <c r="GQ29" s="163" t="str">
        <f t="shared" ref="GQ29" si="2074">IF(AND(GQ$2=3,GS29=1),IFERROR(GS25/SUMIFS(25:25,$2:$2,5,29:29,1),0),"")</f>
        <v/>
      </c>
      <c r="GR29" s="164" t="str">
        <f t="shared" ref="GR29" si="2075">IF(GR$2=4,IF(GS29=0,0,$M29*GQ29),"")</f>
        <v/>
      </c>
      <c r="GS29" s="165" t="str">
        <f t="shared" si="2059"/>
        <v/>
      </c>
      <c r="GT29" s="156"/>
      <c r="GU29" s="156"/>
      <c r="GV29" s="907"/>
      <c r="GW29" s="163" t="str">
        <f t="shared" ref="GW29" si="2076">IF(AND(GW$2=3,GY29=1),IFERROR(GY25/SUMIFS(25:25,$2:$2,5,29:29,1),0),"")</f>
        <v/>
      </c>
      <c r="GX29" s="164" t="str">
        <f t="shared" ref="GX29" si="2077">IF(GX$2=4,IF(GY29=0,0,$M29*GW29),"")</f>
        <v/>
      </c>
      <c r="GY29" s="165" t="str">
        <f t="shared" si="2059"/>
        <v/>
      </c>
      <c r="GZ29" s="156"/>
      <c r="HA29" s="156"/>
      <c r="HB29" s="907"/>
      <c r="HC29" s="163" t="str">
        <f t="shared" ref="HC29" si="2078">IF(AND(HC$2=3,HE29=1),IFERROR(HE25/SUMIFS(25:25,$2:$2,5,29:29,1),0),"")</f>
        <v/>
      </c>
      <c r="HD29" s="164" t="str">
        <f t="shared" ref="HD29" si="2079">IF(HD$2=4,IF(HE29=0,0,$M29*HC29),"")</f>
        <v/>
      </c>
      <c r="HE29" s="165" t="str">
        <f t="shared" si="2059"/>
        <v/>
      </c>
      <c r="HF29" s="156"/>
      <c r="HG29" s="156"/>
      <c r="HH29" s="907"/>
      <c r="HI29" s="163" t="str">
        <f t="shared" ref="HI29" si="2080">IF(AND(HI$2=3,HK29=1),IFERROR(HK25/SUMIFS(25:25,$2:$2,5,29:29,1),0),"")</f>
        <v/>
      </c>
      <c r="HJ29" s="164" t="str">
        <f t="shared" ref="HJ29" si="2081">IF(HJ$2=4,IF(HK29=0,0,$M29*HI29),"")</f>
        <v/>
      </c>
      <c r="HK29" s="165" t="str">
        <f t="shared" ref="HK29:JS29" si="2082">IF(HK$2=5,IF(ISBLANK(HK27),1,0),"")</f>
        <v/>
      </c>
      <c r="HL29" s="156"/>
      <c r="HM29" s="156"/>
      <c r="HN29" s="907"/>
      <c r="HO29" s="163" t="str">
        <f t="shared" ref="HO29" si="2083">IF(AND(HO$2=3,HQ29=1),IFERROR(HQ25/SUMIFS(25:25,$2:$2,5,29:29,1),0),"")</f>
        <v/>
      </c>
      <c r="HP29" s="164" t="str">
        <f t="shared" ref="HP29" si="2084">IF(HP$2=4,IF(HQ29=0,0,$M29*HO29),"")</f>
        <v/>
      </c>
      <c r="HQ29" s="165" t="str">
        <f t="shared" si="2082"/>
        <v/>
      </c>
      <c r="HR29" s="156"/>
      <c r="HS29" s="156"/>
      <c r="HT29" s="907"/>
      <c r="HU29" s="163" t="str">
        <f t="shared" ref="HU29" si="2085">IF(AND(HU$2=3,HW29=1),IFERROR(HW25/SUMIFS(25:25,$2:$2,5,29:29,1),0),"")</f>
        <v/>
      </c>
      <c r="HV29" s="164" t="str">
        <f t="shared" ref="HV29" si="2086">IF(HV$2=4,IF(HW29=0,0,$M29*HU29),"")</f>
        <v/>
      </c>
      <c r="HW29" s="165" t="str">
        <f t="shared" si="2082"/>
        <v/>
      </c>
      <c r="HX29" s="156"/>
      <c r="HY29" s="156"/>
      <c r="HZ29" s="907"/>
      <c r="IA29" s="163" t="str">
        <f t="shared" ref="IA29" si="2087">IF(AND(IA$2=3,IC29=1),IFERROR(IC25/SUMIFS(25:25,$2:$2,5,29:29,1),0),"")</f>
        <v/>
      </c>
      <c r="IB29" s="164" t="str">
        <f t="shared" ref="IB29" si="2088">IF(IB$2=4,IF(IC29=0,0,$M29*IA29),"")</f>
        <v/>
      </c>
      <c r="IC29" s="165" t="str">
        <f t="shared" si="2082"/>
        <v/>
      </c>
      <c r="ID29" s="156"/>
      <c r="IE29" s="156"/>
      <c r="IF29" s="907"/>
      <c r="IG29" s="163" t="str">
        <f t="shared" ref="IG29" si="2089">IF(AND(IG$2=3,II29=1),IFERROR(II25/SUMIFS(25:25,$2:$2,5,29:29,1),0),"")</f>
        <v/>
      </c>
      <c r="IH29" s="164" t="str">
        <f t="shared" ref="IH29" si="2090">IF(IH$2=4,IF(II29=0,0,$M29*IG29),"")</f>
        <v/>
      </c>
      <c r="II29" s="165" t="str">
        <f t="shared" si="2082"/>
        <v/>
      </c>
      <c r="IJ29" s="156"/>
      <c r="IK29" s="156"/>
      <c r="IL29" s="907"/>
      <c r="IM29" s="163" t="str">
        <f t="shared" ref="IM29" si="2091">IF(AND(IM$2=3,IO29=1),IFERROR(IO25/SUMIFS(25:25,$2:$2,5,29:29,1),0),"")</f>
        <v/>
      </c>
      <c r="IN29" s="164" t="str">
        <f t="shared" ref="IN29" si="2092">IF(IN$2=4,IF(IO29=0,0,$M29*IM29),"")</f>
        <v/>
      </c>
      <c r="IO29" s="165" t="str">
        <f t="shared" si="2082"/>
        <v/>
      </c>
      <c r="IP29" s="156"/>
      <c r="IQ29" s="156"/>
      <c r="IR29" s="907"/>
      <c r="IS29" s="163" t="str">
        <f t="shared" ref="IS29" si="2093">IF(AND(IS$2=3,IU29=1),IFERROR(IU25/SUMIFS(25:25,$2:$2,5,29:29,1),0),"")</f>
        <v/>
      </c>
      <c r="IT29" s="164" t="str">
        <f t="shared" ref="IT29" si="2094">IF(IT$2=4,IF(IU29=0,0,$M29*IS29),"")</f>
        <v/>
      </c>
      <c r="IU29" s="165" t="str">
        <f t="shared" si="2082"/>
        <v/>
      </c>
      <c r="IV29" s="156"/>
      <c r="IW29" s="156"/>
      <c r="IX29" s="907"/>
      <c r="IY29" s="163" t="str">
        <f t="shared" ref="IY29" si="2095">IF(AND(IY$2=3,JA29=1),IFERROR(JA25/SUMIFS(25:25,$2:$2,5,29:29,1),0),"")</f>
        <v/>
      </c>
      <c r="IZ29" s="164" t="str">
        <f t="shared" ref="IZ29" si="2096">IF(IZ$2=4,IF(JA29=0,0,$M29*IY29),"")</f>
        <v/>
      </c>
      <c r="JA29" s="165" t="str">
        <f t="shared" si="2082"/>
        <v/>
      </c>
      <c r="JB29" s="156"/>
      <c r="JC29" s="156"/>
      <c r="JD29" s="907"/>
      <c r="JE29" s="163" t="str">
        <f t="shared" ref="JE29" si="2097">IF(AND(JE$2=3,JG29=1),IFERROR(JG25/SUMIFS(25:25,$2:$2,5,29:29,1),0),"")</f>
        <v/>
      </c>
      <c r="JF29" s="164" t="str">
        <f t="shared" ref="JF29" si="2098">IF(JF$2=4,IF(JG29=0,0,$M29*JE29),"")</f>
        <v/>
      </c>
      <c r="JG29" s="165" t="str">
        <f t="shared" si="2082"/>
        <v/>
      </c>
      <c r="JH29" s="156"/>
      <c r="JI29" s="156"/>
      <c r="JJ29" s="910"/>
      <c r="JK29" s="163" t="str">
        <f t="shared" ref="JK29" si="2099">IF(AND(JK$2=3,JM29=1),IFERROR(JM25/SUMIFS(25:25,$2:$2,5,29:29,1),0),"")</f>
        <v/>
      </c>
      <c r="JL29" s="164" t="str">
        <f t="shared" ref="JL29" si="2100">IF(JL$2=4,IF(JM29=0,0,$M29*JK29),"")</f>
        <v/>
      </c>
      <c r="JM29" s="165" t="str">
        <f t="shared" si="2082"/>
        <v/>
      </c>
      <c r="JN29" s="156"/>
      <c r="JO29" s="156"/>
      <c r="JP29" s="910"/>
      <c r="JQ29" s="163" t="str">
        <f t="shared" ref="JQ29" si="2101">IF(AND(JQ$2=3,JS29=1),IFERROR(JS25/SUMIFS(25:25,$2:$2,5,29:29,1),0),"")</f>
        <v/>
      </c>
      <c r="JR29" s="164" t="str">
        <f t="shared" ref="JR29" si="2102">IF(JR$2=4,IF(JS29=0,0,$M29*JQ29),"")</f>
        <v/>
      </c>
      <c r="JS29" s="165" t="str">
        <f t="shared" si="2082"/>
        <v/>
      </c>
      <c r="JT29" s="156"/>
      <c r="JU29" s="156"/>
      <c r="JV29" s="910"/>
      <c r="JW29" s="163" t="str">
        <f t="shared" ref="JW29" si="2103">IF(AND(JW$2=3,JY29=1),IFERROR(JY25/SUMIFS(25:25,$2:$2,5,29:29,1),0),"")</f>
        <v/>
      </c>
      <c r="JX29" s="164" t="str">
        <f t="shared" ref="JX29" si="2104">IF(JX$2=4,IF(JY29=0,0,$M29*JW29),"")</f>
        <v/>
      </c>
      <c r="JY29" s="165" t="str">
        <f t="shared" ref="JY29:LC29" si="2105">IF(JY$2=5,IF(ISBLANK(JY27),1,0),"")</f>
        <v/>
      </c>
      <c r="JZ29" s="156"/>
      <c r="KA29" s="156"/>
      <c r="KB29" s="910"/>
      <c r="KC29" s="163" t="str">
        <f t="shared" ref="KC29" si="2106">IF(AND(KC$2=3,KE29=1),IFERROR(KE25/SUMIFS(25:25,$2:$2,5,29:29,1),0),"")</f>
        <v/>
      </c>
      <c r="KD29" s="164" t="str">
        <f t="shared" ref="KD29" si="2107">IF(KD$2=4,IF(KE29=0,0,$M29*KC29),"")</f>
        <v/>
      </c>
      <c r="KE29" s="165" t="str">
        <f t="shared" si="2105"/>
        <v/>
      </c>
      <c r="KF29" s="156"/>
      <c r="KG29" s="156"/>
      <c r="KH29" s="910"/>
      <c r="KI29" s="163" t="str">
        <f t="shared" ref="KI29" si="2108">IF(AND(KI$2=3,KK29=1),IFERROR(KK25/SUMIFS(25:25,$2:$2,5,29:29,1),0),"")</f>
        <v/>
      </c>
      <c r="KJ29" s="164" t="str">
        <f t="shared" ref="KJ29" si="2109">IF(KJ$2=4,IF(KK29=0,0,$M29*KI29),"")</f>
        <v/>
      </c>
      <c r="KK29" s="165" t="str">
        <f t="shared" si="2105"/>
        <v/>
      </c>
      <c r="KL29" s="156"/>
      <c r="KM29" s="156"/>
      <c r="KN29" s="910"/>
      <c r="KO29" s="163" t="str">
        <f t="shared" ref="KO29" si="2110">IF(AND(KO$2=3,KQ29=1),IFERROR(KQ25/SUMIFS(25:25,$2:$2,5,29:29,1),0),"")</f>
        <v/>
      </c>
      <c r="KP29" s="164" t="str">
        <f t="shared" ref="KP29" si="2111">IF(KP$2=4,IF(KQ29=0,0,$M29*KO29),"")</f>
        <v/>
      </c>
      <c r="KQ29" s="165" t="str">
        <f t="shared" si="2105"/>
        <v/>
      </c>
      <c r="KR29" s="156"/>
      <c r="KS29" s="156"/>
      <c r="KT29" s="910"/>
      <c r="KU29" s="163" t="str">
        <f t="shared" ref="KU29" si="2112">IF(AND(KU$2=3,KW29=1),IFERROR(KW25/SUMIFS(25:25,$2:$2,5,29:29,1),0),"")</f>
        <v/>
      </c>
      <c r="KV29" s="164" t="str">
        <f t="shared" ref="KV29" si="2113">IF(KV$2=4,IF(KW29=0,0,$M29*KU29),"")</f>
        <v/>
      </c>
      <c r="KW29" s="165" t="str">
        <f t="shared" si="2105"/>
        <v/>
      </c>
      <c r="KX29" s="156"/>
      <c r="KY29" s="156"/>
      <c r="KZ29" s="910"/>
      <c r="LA29" s="163" t="str">
        <f t="shared" ref="LA29" si="2114">IF(AND(LA$2=3,LC29=1),IFERROR(LC25/SUMIFS(25:25,$2:$2,5,29:29,1),0),"")</f>
        <v/>
      </c>
      <c r="LB29" s="164" t="str">
        <f t="shared" ref="LB29" si="2115">IF(LB$2=4,IF(LC29=0,0,$M29*LA29),"")</f>
        <v/>
      </c>
      <c r="LC29" s="165" t="str">
        <f t="shared" si="2105"/>
        <v/>
      </c>
      <c r="LD29" s="156"/>
    </row>
    <row r="30" spans="1:316" s="190" customFormat="1" ht="12.75" hidden="1" customHeight="1" x14ac:dyDescent="0.2">
      <c r="A30" s="61" t="s">
        <v>61</v>
      </c>
      <c r="B30" s="62"/>
      <c r="C30" s="62"/>
      <c r="D30" s="62"/>
      <c r="E30" s="62"/>
      <c r="F30" s="62"/>
      <c r="G30" s="155"/>
      <c r="H30" s="62"/>
      <c r="I30" s="62"/>
      <c r="J30" s="62"/>
      <c r="K30" s="62"/>
      <c r="L30" s="156" t="s">
        <v>155</v>
      </c>
      <c r="M30" s="159">
        <f>COUNTIFS($47:$47,"Complete",$2:$2,3)+COUNTIFS($47:$47,"NIU",$2:$2,3)</f>
        <v>0</v>
      </c>
      <c r="N30" s="166"/>
      <c r="O30" s="62"/>
      <c r="P30" s="62"/>
      <c r="Q30" s="62" t="str">
        <f>IF(Q$2=1,"cust complete","")</f>
        <v/>
      </c>
      <c r="R30" s="907" t="str">
        <f>IF(R$2=2,IF(OR(COUNT(R21:S21)=0,COUNT(R21:S21)=2),"Y","N"),"")</f>
        <v/>
      </c>
      <c r="S30" s="169" t="str">
        <f>IF(S$2=3,IF(OR(COUNT(R22:S22)=0,COUNT(R22:S22)=2),"Y","N"),"")</f>
        <v/>
      </c>
      <c r="T30" s="170" t="str">
        <f>IF(T$2=4,IF(OR(COUNT(R23:S23)=0,COUNT(R23:S23)=2),"Y","N"),"")</f>
        <v/>
      </c>
      <c r="U30" s="165" t="str">
        <f>IF(U$2=5,IF(OR(COUNT(R24:S24)=0,COUNT(R24:S24)=2),"Y","N"),"")</f>
        <v/>
      </c>
      <c r="V30" s="62"/>
      <c r="W30" s="62" t="str">
        <f t="shared" ref="W30" si="2116">IF(W$2=1,"cust complete","")</f>
        <v/>
      </c>
      <c r="X30" s="907" t="str">
        <f t="shared" ref="X30" si="2117">IF(X$2=2,IF(OR(COUNT(X21:Y21)=0,COUNT(X21:Y21)=2),"Y","N"),"")</f>
        <v/>
      </c>
      <c r="Y30" s="169" t="str">
        <f t="shared" ref="Y30" si="2118">IF(Y$2=3,IF(OR(COUNT(X22:Y22)=0,COUNT(X22:Y22)=2),"Y","N"),"")</f>
        <v/>
      </c>
      <c r="Z30" s="170" t="str">
        <f t="shared" ref="Z30" si="2119">IF(Z$2=4,IF(OR(COUNT(X23:Y23)=0,COUNT(X23:Y23)=2),"Y","N"),"")</f>
        <v/>
      </c>
      <c r="AA30" s="165" t="str">
        <f t="shared" ref="AA30" si="2120">IF(AA$2=5,IF(OR(COUNT(X24:Y24)=0,COUNT(X24:Y24)=2),"Y","N"),"")</f>
        <v/>
      </c>
      <c r="AB30" s="62"/>
      <c r="AC30" s="62" t="str">
        <f t="shared" ref="AC30" si="2121">IF(AC$2=1,"cust complete","")</f>
        <v/>
      </c>
      <c r="AD30" s="907" t="str">
        <f t="shared" ref="AD30" si="2122">IF(AD$2=2,IF(OR(COUNT(AD21:AE21)=0,COUNT(AD21:AE21)=2),"Y","N"),"")</f>
        <v/>
      </c>
      <c r="AE30" s="169" t="str">
        <f t="shared" ref="AE30" si="2123">IF(AE$2=3,IF(OR(COUNT(AD22:AE22)=0,COUNT(AD22:AE22)=2),"Y","N"),"")</f>
        <v/>
      </c>
      <c r="AF30" s="170" t="str">
        <f t="shared" ref="AF30" si="2124">IF(AF$2=4,IF(OR(COUNT(AD23:AE23)=0,COUNT(AD23:AE23)=2),"Y","N"),"")</f>
        <v/>
      </c>
      <c r="AG30" s="165" t="str">
        <f t="shared" ref="AG30" si="2125">IF(AG$2=5,IF(OR(COUNT(AD24:AE24)=0,COUNT(AD24:AE24)=2),"Y","N"),"")</f>
        <v/>
      </c>
      <c r="AH30" s="62"/>
      <c r="AI30" s="62" t="str">
        <f t="shared" ref="AI30" si="2126">IF(AI$2=1,"cust complete","")</f>
        <v/>
      </c>
      <c r="AJ30" s="907" t="str">
        <f t="shared" ref="AJ30" si="2127">IF(AJ$2=2,IF(OR(COUNT(AJ21:AK21)=0,COUNT(AJ21:AK21)=2),"Y","N"),"")</f>
        <v/>
      </c>
      <c r="AK30" s="169" t="str">
        <f t="shared" ref="AK30" si="2128">IF(AK$2=3,IF(OR(COUNT(AJ22:AK22)=0,COUNT(AJ22:AK22)=2),"Y","N"),"")</f>
        <v/>
      </c>
      <c r="AL30" s="170" t="str">
        <f t="shared" ref="AL30" si="2129">IF(AL$2=4,IF(OR(COUNT(AJ23:AK23)=0,COUNT(AJ23:AK23)=2),"Y","N"),"")</f>
        <v/>
      </c>
      <c r="AM30" s="165" t="str">
        <f t="shared" ref="AM30" si="2130">IF(AM$2=5,IF(OR(COUNT(AJ24:AK24)=0,COUNT(AJ24:AK24)=2),"Y","N"),"")</f>
        <v/>
      </c>
      <c r="AN30" s="62"/>
      <c r="AO30" s="62" t="str">
        <f t="shared" ref="AO30" si="2131">IF(AO$2=1,"cust complete","")</f>
        <v/>
      </c>
      <c r="AP30" s="907" t="str">
        <f t="shared" ref="AP30" si="2132">IF(AP$2=2,IF(OR(COUNT(AP21:AQ21)=0,COUNT(AP21:AQ21)=2),"Y","N"),"")</f>
        <v/>
      </c>
      <c r="AQ30" s="169" t="str">
        <f t="shared" ref="AQ30" si="2133">IF(AQ$2=3,IF(OR(COUNT(AP22:AQ22)=0,COUNT(AP22:AQ22)=2),"Y","N"),"")</f>
        <v/>
      </c>
      <c r="AR30" s="170" t="str">
        <f t="shared" ref="AR30" si="2134">IF(AR$2=4,IF(OR(COUNT(AP23:AQ23)=0,COUNT(AP23:AQ23)=2),"Y","N"),"")</f>
        <v/>
      </c>
      <c r="AS30" s="165" t="str">
        <f t="shared" ref="AS30" si="2135">IF(AS$2=5,IF(OR(COUNT(AP24:AQ24)=0,COUNT(AP24:AQ24)=2),"Y","N"),"")</f>
        <v/>
      </c>
      <c r="AT30" s="62"/>
      <c r="AU30" s="62" t="str">
        <f t="shared" ref="AU30" si="2136">IF(AU$2=1,"cust complete","")</f>
        <v/>
      </c>
      <c r="AV30" s="907" t="str">
        <f t="shared" ref="AV30" si="2137">IF(AV$2=2,IF(OR(COUNT(AV21:AW21)=0,COUNT(AV21:AW21)=2),"Y","N"),"")</f>
        <v/>
      </c>
      <c r="AW30" s="169" t="str">
        <f t="shared" ref="AW30" si="2138">IF(AW$2=3,IF(OR(COUNT(AV22:AW22)=0,COUNT(AV22:AW22)=2),"Y","N"),"")</f>
        <v/>
      </c>
      <c r="AX30" s="170" t="str">
        <f t="shared" ref="AX30" si="2139">IF(AX$2=4,IF(OR(COUNT(AV23:AW23)=0,COUNT(AV23:AW23)=2),"Y","N"),"")</f>
        <v/>
      </c>
      <c r="AY30" s="165" t="str">
        <f t="shared" ref="AY30" si="2140">IF(AY$2=5,IF(OR(COUNT(AV24:AW24)=0,COUNT(AV24:AW24)=2),"Y","N"),"")</f>
        <v/>
      </c>
      <c r="AZ30" s="62"/>
      <c r="BA30" s="62" t="str">
        <f t="shared" ref="BA30" si="2141">IF(BA$2=1,"cust complete","")</f>
        <v/>
      </c>
      <c r="BB30" s="907" t="str">
        <f t="shared" ref="BB30" si="2142">IF(BB$2=2,IF(OR(COUNT(BB21:BC21)=0,COUNT(BB21:BC21)=2),"Y","N"),"")</f>
        <v/>
      </c>
      <c r="BC30" s="169" t="str">
        <f t="shared" ref="BC30" si="2143">IF(BC$2=3,IF(OR(COUNT(BB22:BC22)=0,COUNT(BB22:BC22)=2),"Y","N"),"")</f>
        <v/>
      </c>
      <c r="BD30" s="170" t="str">
        <f t="shared" ref="BD30" si="2144">IF(BD$2=4,IF(OR(COUNT(BB23:BC23)=0,COUNT(BB23:BC23)=2),"Y","N"),"")</f>
        <v/>
      </c>
      <c r="BE30" s="165" t="str">
        <f t="shared" ref="BE30" si="2145">IF(BE$2=5,IF(OR(COUNT(BB24:BC24)=0,COUNT(BB24:BC24)=2),"Y","N"),"")</f>
        <v/>
      </c>
      <c r="BF30" s="62"/>
      <c r="BG30" s="62" t="str">
        <f t="shared" ref="BG30" si="2146">IF(BG$2=1,"cust complete","")</f>
        <v/>
      </c>
      <c r="BH30" s="907" t="str">
        <f t="shared" ref="BH30" si="2147">IF(BH$2=2,IF(OR(COUNT(BH21:BI21)=0,COUNT(BH21:BI21)=2),"Y","N"),"")</f>
        <v/>
      </c>
      <c r="BI30" s="169" t="str">
        <f t="shared" ref="BI30" si="2148">IF(BI$2=3,IF(OR(COUNT(BH22:BI22)=0,COUNT(BH22:BI22)=2),"Y","N"),"")</f>
        <v/>
      </c>
      <c r="BJ30" s="170" t="str">
        <f t="shared" ref="BJ30" si="2149">IF(BJ$2=4,IF(OR(COUNT(BH23:BI23)=0,COUNT(BH23:BI23)=2),"Y","N"),"")</f>
        <v/>
      </c>
      <c r="BK30" s="165" t="str">
        <f t="shared" ref="BK30" si="2150">IF(BK$2=5,IF(OR(COUNT(BH24:BI24)=0,COUNT(BH24:BI24)=2),"Y","N"),"")</f>
        <v/>
      </c>
      <c r="BL30" s="62"/>
      <c r="BM30" s="62" t="str">
        <f t="shared" ref="BM30" si="2151">IF(BM$2=1,"cust complete","")</f>
        <v/>
      </c>
      <c r="BN30" s="907" t="str">
        <f t="shared" ref="BN30" si="2152">IF(BN$2=2,IF(OR(COUNT(BN21:BO21)=0,COUNT(BN21:BO21)=2),"Y","N"),"")</f>
        <v/>
      </c>
      <c r="BO30" s="169" t="str">
        <f t="shared" ref="BO30" si="2153">IF(BO$2=3,IF(OR(COUNT(BN22:BO22)=0,COUNT(BN22:BO22)=2),"Y","N"),"")</f>
        <v/>
      </c>
      <c r="BP30" s="170" t="str">
        <f t="shared" ref="BP30" si="2154">IF(BP$2=4,IF(OR(COUNT(BN23:BO23)=0,COUNT(BN23:BO23)=2),"Y","N"),"")</f>
        <v/>
      </c>
      <c r="BQ30" s="165" t="str">
        <f t="shared" ref="BQ30" si="2155">IF(BQ$2=5,IF(OR(COUNT(BN24:BO24)=0,COUNT(BN24:BO24)=2),"Y","N"),"")</f>
        <v/>
      </c>
      <c r="BR30" s="62"/>
      <c r="BS30" s="62" t="str">
        <f t="shared" ref="BS30" si="2156">IF(BS$2=1,"cust complete","")</f>
        <v/>
      </c>
      <c r="BT30" s="907" t="str">
        <f t="shared" ref="BT30" si="2157">IF(BT$2=2,IF(OR(COUNT(BT21:BU21)=0,COUNT(BT21:BU21)=2),"Y","N"),"")</f>
        <v/>
      </c>
      <c r="BU30" s="169" t="str">
        <f t="shared" ref="BU30" si="2158">IF(BU$2=3,IF(OR(COUNT(BT22:BU22)=0,COUNT(BT22:BU22)=2),"Y","N"),"")</f>
        <v/>
      </c>
      <c r="BV30" s="170" t="str">
        <f t="shared" ref="BV30" si="2159">IF(BV$2=4,IF(OR(COUNT(BT23:BU23)=0,COUNT(BT23:BU23)=2),"Y","N"),"")</f>
        <v/>
      </c>
      <c r="BW30" s="165" t="str">
        <f t="shared" ref="BW30" si="2160">IF(BW$2=5,IF(OR(COUNT(BT24:BU24)=0,COUNT(BT24:BU24)=2),"Y","N"),"")</f>
        <v/>
      </c>
      <c r="BX30" s="62"/>
      <c r="BY30" s="62" t="str">
        <f t="shared" ref="BY30" si="2161">IF(BY$2=1,"cust complete","")</f>
        <v/>
      </c>
      <c r="BZ30" s="907" t="str">
        <f t="shared" ref="BZ30" si="2162">IF(BZ$2=2,IF(OR(COUNT(BZ21:CA21)=0,COUNT(BZ21:CA21)=2),"Y","N"),"")</f>
        <v/>
      </c>
      <c r="CA30" s="169" t="str">
        <f t="shared" ref="CA30" si="2163">IF(CA$2=3,IF(OR(COUNT(BZ22:CA22)=0,COUNT(BZ22:CA22)=2),"Y","N"),"")</f>
        <v/>
      </c>
      <c r="CB30" s="170" t="str">
        <f t="shared" ref="CB30" si="2164">IF(CB$2=4,IF(OR(COUNT(BZ23:CA23)=0,COUNT(BZ23:CA23)=2),"Y","N"),"")</f>
        <v/>
      </c>
      <c r="CC30" s="165" t="str">
        <f t="shared" ref="CC30" si="2165">IF(CC$2=5,IF(OR(COUNT(BZ24:CA24)=0,COUNT(BZ24:CA24)=2),"Y","N"),"")</f>
        <v/>
      </c>
      <c r="CD30" s="62"/>
      <c r="CE30" s="62" t="str">
        <f t="shared" ref="CE30" si="2166">IF(CE$2=1,"cust complete","")</f>
        <v/>
      </c>
      <c r="CF30" s="907" t="str">
        <f t="shared" ref="CF30" si="2167">IF(CF$2=2,IF(OR(COUNT(CF21:CG21)=0,COUNT(CF21:CG21)=2),"Y","N"),"")</f>
        <v/>
      </c>
      <c r="CG30" s="169" t="str">
        <f t="shared" ref="CG30" si="2168">IF(CG$2=3,IF(OR(COUNT(CF22:CG22)=0,COUNT(CF22:CG22)=2),"Y","N"),"")</f>
        <v/>
      </c>
      <c r="CH30" s="170" t="str">
        <f t="shared" ref="CH30" si="2169">IF(CH$2=4,IF(OR(COUNT(CF23:CG23)=0,COUNT(CF23:CG23)=2),"Y","N"),"")</f>
        <v/>
      </c>
      <c r="CI30" s="165" t="str">
        <f t="shared" ref="CI30" si="2170">IF(CI$2=5,IF(OR(COUNT(CF24:CG24)=0,COUNT(CF24:CG24)=2),"Y","N"),"")</f>
        <v/>
      </c>
      <c r="CJ30" s="62"/>
      <c r="CK30" s="62" t="str">
        <f t="shared" ref="CK30" si="2171">IF(CK$2=1,"cust complete","")</f>
        <v/>
      </c>
      <c r="CL30" s="907" t="str">
        <f t="shared" ref="CL30" si="2172">IF(CL$2=2,IF(OR(COUNT(CL21:CM21)=0,COUNT(CL21:CM21)=2),"Y","N"),"")</f>
        <v/>
      </c>
      <c r="CM30" s="169" t="str">
        <f t="shared" ref="CM30" si="2173">IF(CM$2=3,IF(OR(COUNT(CL22:CM22)=0,COUNT(CL22:CM22)=2),"Y","N"),"")</f>
        <v/>
      </c>
      <c r="CN30" s="170" t="str">
        <f t="shared" ref="CN30" si="2174">IF(CN$2=4,IF(OR(COUNT(CL23:CM23)=0,COUNT(CL23:CM23)=2),"Y","N"),"")</f>
        <v/>
      </c>
      <c r="CO30" s="165" t="str">
        <f t="shared" ref="CO30" si="2175">IF(CO$2=5,IF(OR(COUNT(CL24:CM24)=0,COUNT(CL24:CM24)=2),"Y","N"),"")</f>
        <v/>
      </c>
      <c r="CP30" s="62"/>
      <c r="CQ30" s="62" t="str">
        <f t="shared" ref="CQ30" si="2176">IF(CQ$2=1,"cust complete","")</f>
        <v/>
      </c>
      <c r="CR30" s="907" t="str">
        <f t="shared" ref="CR30" si="2177">IF(CR$2=2,IF(OR(COUNT(CR21:CS21)=0,COUNT(CR21:CS21)=2),"Y","N"),"")</f>
        <v/>
      </c>
      <c r="CS30" s="169" t="str">
        <f t="shared" ref="CS30" si="2178">IF(CS$2=3,IF(OR(COUNT(CR22:CS22)=0,COUNT(CR22:CS22)=2),"Y","N"),"")</f>
        <v/>
      </c>
      <c r="CT30" s="170" t="str">
        <f t="shared" ref="CT30" si="2179">IF(CT$2=4,IF(OR(COUNT(CR23:CS23)=0,COUNT(CR23:CS23)=2),"Y","N"),"")</f>
        <v/>
      </c>
      <c r="CU30" s="165" t="str">
        <f t="shared" ref="CU30" si="2180">IF(CU$2=5,IF(OR(COUNT(CR24:CS24)=0,COUNT(CR24:CS24)=2),"Y","N"),"")</f>
        <v/>
      </c>
      <c r="CV30" s="62"/>
      <c r="CW30" s="62" t="str">
        <f t="shared" ref="CW30" si="2181">IF(CW$2=1,"cust complete","")</f>
        <v/>
      </c>
      <c r="CX30" s="907" t="str">
        <f t="shared" ref="CX30" si="2182">IF(CX$2=2,IF(OR(COUNT(CX21:CY21)=0,COUNT(CX21:CY21)=2),"Y","N"),"")</f>
        <v/>
      </c>
      <c r="CY30" s="169" t="str">
        <f t="shared" ref="CY30" si="2183">IF(CY$2=3,IF(OR(COUNT(CX22:CY22)=0,COUNT(CX22:CY22)=2),"Y","N"),"")</f>
        <v/>
      </c>
      <c r="CZ30" s="170" t="str">
        <f t="shared" ref="CZ30" si="2184">IF(CZ$2=4,IF(OR(COUNT(CX23:CY23)=0,COUNT(CX23:CY23)=2),"Y","N"),"")</f>
        <v/>
      </c>
      <c r="DA30" s="165" t="str">
        <f t="shared" ref="DA30" si="2185">IF(DA$2=5,IF(OR(COUNT(CX24:CY24)=0,COUNT(CX24:CY24)=2),"Y","N"),"")</f>
        <v/>
      </c>
      <c r="DB30" s="62"/>
      <c r="DC30" s="62" t="str">
        <f t="shared" ref="DC30" si="2186">IF(DC$2=1,"cust complete","")</f>
        <v/>
      </c>
      <c r="DD30" s="907" t="str">
        <f t="shared" ref="DD30" si="2187">IF(DD$2=2,IF(OR(COUNT(DD21:DE21)=0,COUNT(DD21:DE21)=2),"Y","N"),"")</f>
        <v/>
      </c>
      <c r="DE30" s="169" t="str">
        <f t="shared" ref="DE30" si="2188">IF(DE$2=3,IF(OR(COUNT(DD22:DE22)=0,COUNT(DD22:DE22)=2),"Y","N"),"")</f>
        <v/>
      </c>
      <c r="DF30" s="170" t="str">
        <f t="shared" ref="DF30" si="2189">IF(DF$2=4,IF(OR(COUNT(DD23:DE23)=0,COUNT(DD23:DE23)=2),"Y","N"),"")</f>
        <v/>
      </c>
      <c r="DG30" s="165" t="str">
        <f t="shared" ref="DG30" si="2190">IF(DG$2=5,IF(OR(COUNT(DD24:DE24)=0,COUNT(DD24:DE24)=2),"Y","N"),"")</f>
        <v/>
      </c>
      <c r="DH30" s="62"/>
      <c r="DI30" s="62" t="str">
        <f t="shared" ref="DI30" si="2191">IF(DI$2=1,"cust complete","")</f>
        <v/>
      </c>
      <c r="DJ30" s="907" t="str">
        <f t="shared" ref="DJ30" si="2192">IF(DJ$2=2,IF(OR(COUNT(DJ21:DK21)=0,COUNT(DJ21:DK21)=2),"Y","N"),"")</f>
        <v/>
      </c>
      <c r="DK30" s="169" t="str">
        <f t="shared" ref="DK30" si="2193">IF(DK$2=3,IF(OR(COUNT(DJ22:DK22)=0,COUNT(DJ22:DK22)=2),"Y","N"),"")</f>
        <v/>
      </c>
      <c r="DL30" s="170" t="str">
        <f t="shared" ref="DL30" si="2194">IF(DL$2=4,IF(OR(COUNT(DJ23:DK23)=0,COUNT(DJ23:DK23)=2),"Y","N"),"")</f>
        <v/>
      </c>
      <c r="DM30" s="165" t="str">
        <f t="shared" ref="DM30" si="2195">IF(DM$2=5,IF(OR(COUNT(DJ24:DK24)=0,COUNT(DJ24:DK24)=2),"Y","N"),"")</f>
        <v/>
      </c>
      <c r="DN30" s="62"/>
      <c r="DO30" s="62" t="str">
        <f t="shared" ref="DO30" si="2196">IF(DO$2=1,"cust complete","")</f>
        <v/>
      </c>
      <c r="DP30" s="907" t="str">
        <f t="shared" ref="DP30" si="2197">IF(DP$2=2,IF(OR(COUNT(DP21:DQ21)=0,COUNT(DP21:DQ21)=2),"Y","N"),"")</f>
        <v/>
      </c>
      <c r="DQ30" s="169" t="str">
        <f t="shared" ref="DQ30" si="2198">IF(DQ$2=3,IF(OR(COUNT(DP22:DQ22)=0,COUNT(DP22:DQ22)=2),"Y","N"),"")</f>
        <v/>
      </c>
      <c r="DR30" s="170" t="str">
        <f t="shared" ref="DR30" si="2199">IF(DR$2=4,IF(OR(COUNT(DP23:DQ23)=0,COUNT(DP23:DQ23)=2),"Y","N"),"")</f>
        <v/>
      </c>
      <c r="DS30" s="165" t="str">
        <f t="shared" ref="DS30" si="2200">IF(DS$2=5,IF(OR(COUNT(DP24:DQ24)=0,COUNT(DP24:DQ24)=2),"Y","N"),"")</f>
        <v/>
      </c>
      <c r="DT30" s="62"/>
      <c r="DU30" s="62" t="str">
        <f t="shared" ref="DU30" si="2201">IF(DU$2=1,"cust complete","")</f>
        <v/>
      </c>
      <c r="DV30" s="907" t="str">
        <f t="shared" ref="DV30" si="2202">IF(DV$2=2,IF(OR(COUNT(DV21:DW21)=0,COUNT(DV21:DW21)=2),"Y","N"),"")</f>
        <v/>
      </c>
      <c r="DW30" s="169" t="str">
        <f t="shared" ref="DW30" si="2203">IF(DW$2=3,IF(OR(COUNT(DV22:DW22)=0,COUNT(DV22:DW22)=2),"Y","N"),"")</f>
        <v/>
      </c>
      <c r="DX30" s="170" t="str">
        <f t="shared" ref="DX30" si="2204">IF(DX$2=4,IF(OR(COUNT(DV23:DW23)=0,COUNT(DV23:DW23)=2),"Y","N"),"")</f>
        <v/>
      </c>
      <c r="DY30" s="165" t="str">
        <f t="shared" ref="DY30" si="2205">IF(DY$2=5,IF(OR(COUNT(DV24:DW24)=0,COUNT(DV24:DW24)=2),"Y","N"),"")</f>
        <v/>
      </c>
      <c r="DZ30" s="62"/>
      <c r="EA30" s="62" t="str">
        <f t="shared" ref="EA30" si="2206">IF(EA$2=1,"cust complete","")</f>
        <v/>
      </c>
      <c r="EB30" s="907" t="str">
        <f t="shared" ref="EB30" si="2207">IF(EB$2=2,IF(OR(COUNT(EB21:EC21)=0,COUNT(EB21:EC21)=2),"Y","N"),"")</f>
        <v/>
      </c>
      <c r="EC30" s="169" t="str">
        <f t="shared" ref="EC30" si="2208">IF(EC$2=3,IF(OR(COUNT(EB22:EC22)=0,COUNT(EB22:EC22)=2),"Y","N"),"")</f>
        <v/>
      </c>
      <c r="ED30" s="170" t="str">
        <f t="shared" ref="ED30" si="2209">IF(ED$2=4,IF(OR(COUNT(EB23:EC23)=0,COUNT(EB23:EC23)=2),"Y","N"),"")</f>
        <v/>
      </c>
      <c r="EE30" s="165" t="str">
        <f t="shared" ref="EE30" si="2210">IF(EE$2=5,IF(OR(COUNT(EB24:EC24)=0,COUNT(EB24:EC24)=2),"Y","N"),"")</f>
        <v/>
      </c>
      <c r="EF30" s="62"/>
      <c r="EG30" s="62" t="str">
        <f t="shared" ref="EG30" si="2211">IF(EG$2=1,"cust complete","")</f>
        <v/>
      </c>
      <c r="EH30" s="907" t="str">
        <f t="shared" ref="EH30" si="2212">IF(EH$2=2,IF(OR(COUNT(EH21:EI21)=0,COUNT(EH21:EI21)=2),"Y","N"),"")</f>
        <v/>
      </c>
      <c r="EI30" s="169" t="str">
        <f t="shared" ref="EI30" si="2213">IF(EI$2=3,IF(OR(COUNT(EH22:EI22)=0,COUNT(EH22:EI22)=2),"Y","N"),"")</f>
        <v/>
      </c>
      <c r="EJ30" s="170" t="str">
        <f t="shared" ref="EJ30" si="2214">IF(EJ$2=4,IF(OR(COUNT(EH23:EI23)=0,COUNT(EH23:EI23)=2),"Y","N"),"")</f>
        <v/>
      </c>
      <c r="EK30" s="165" t="str">
        <f t="shared" ref="EK30" si="2215">IF(EK$2=5,IF(OR(COUNT(EH24:EI24)=0,COUNT(EH24:EI24)=2),"Y","N"),"")</f>
        <v/>
      </c>
      <c r="EL30" s="62"/>
      <c r="EM30" s="62" t="str">
        <f t="shared" ref="EM30" si="2216">IF(EM$2=1,"cust complete","")</f>
        <v/>
      </c>
      <c r="EN30" s="907" t="str">
        <f t="shared" ref="EN30" si="2217">IF(EN$2=2,IF(OR(COUNT(EN21:EO21)=0,COUNT(EN21:EO21)=2),"Y","N"),"")</f>
        <v/>
      </c>
      <c r="EO30" s="169" t="str">
        <f t="shared" ref="EO30" si="2218">IF(EO$2=3,IF(OR(COUNT(EN22:EO22)=0,COUNT(EN22:EO22)=2),"Y","N"),"")</f>
        <v/>
      </c>
      <c r="EP30" s="170" t="str">
        <f t="shared" ref="EP30" si="2219">IF(EP$2=4,IF(OR(COUNT(EN23:EO23)=0,COUNT(EN23:EO23)=2),"Y","N"),"")</f>
        <v/>
      </c>
      <c r="EQ30" s="165" t="str">
        <f t="shared" ref="EQ30" si="2220">IF(EQ$2=5,IF(OR(COUNT(EN24:EO24)=0,COUNT(EN24:EO24)=2),"Y","N"),"")</f>
        <v/>
      </c>
      <c r="ER30" s="62"/>
      <c r="ES30" s="62" t="str">
        <f t="shared" ref="ES30" si="2221">IF(ES$2=1,"cust complete","")</f>
        <v/>
      </c>
      <c r="ET30" s="907" t="str">
        <f t="shared" ref="ET30" si="2222">IF(ET$2=2,IF(OR(COUNT(ET21:EU21)=0,COUNT(ET21:EU21)=2),"Y","N"),"")</f>
        <v/>
      </c>
      <c r="EU30" s="169" t="str">
        <f t="shared" ref="EU30" si="2223">IF(EU$2=3,IF(OR(COUNT(ET22:EU22)=0,COUNT(ET22:EU22)=2),"Y","N"),"")</f>
        <v/>
      </c>
      <c r="EV30" s="170" t="str">
        <f t="shared" ref="EV30" si="2224">IF(EV$2=4,IF(OR(COUNT(ET23:EU23)=0,COUNT(ET23:EU23)=2),"Y","N"),"")</f>
        <v/>
      </c>
      <c r="EW30" s="165" t="str">
        <f t="shared" ref="EW30" si="2225">IF(EW$2=5,IF(OR(COUNT(ET24:EU24)=0,COUNT(ET24:EU24)=2),"Y","N"),"")</f>
        <v/>
      </c>
      <c r="EX30" s="62"/>
      <c r="EY30" s="62" t="str">
        <f t="shared" ref="EY30" si="2226">IF(EY$2=1,"cust complete","")</f>
        <v/>
      </c>
      <c r="EZ30" s="907" t="str">
        <f t="shared" ref="EZ30" si="2227">IF(EZ$2=2,IF(OR(COUNT(EZ21:FA21)=0,COUNT(EZ21:FA21)=2),"Y","N"),"")</f>
        <v/>
      </c>
      <c r="FA30" s="169" t="str">
        <f t="shared" ref="FA30" si="2228">IF(FA$2=3,IF(OR(COUNT(EZ22:FA22)=0,COUNT(EZ22:FA22)=2),"Y","N"),"")</f>
        <v/>
      </c>
      <c r="FB30" s="170" t="str">
        <f t="shared" ref="FB30" si="2229">IF(FB$2=4,IF(OR(COUNT(EZ23:FA23)=0,COUNT(EZ23:FA23)=2),"Y","N"),"")</f>
        <v/>
      </c>
      <c r="FC30" s="165" t="str">
        <f t="shared" ref="FC30" si="2230">IF(FC$2=5,IF(OR(COUNT(EZ24:FA24)=0,COUNT(EZ24:FA24)=2),"Y","N"),"")</f>
        <v/>
      </c>
      <c r="FD30" s="62"/>
      <c r="FE30" s="62" t="str">
        <f t="shared" ref="FE30" si="2231">IF(FE$2=1,"cust complete","")</f>
        <v/>
      </c>
      <c r="FF30" s="907" t="str">
        <f t="shared" ref="FF30" si="2232">IF(FF$2=2,IF(OR(COUNT(FF21:FG21)=0,COUNT(FF21:FG21)=2),"Y","N"),"")</f>
        <v/>
      </c>
      <c r="FG30" s="169" t="str">
        <f t="shared" ref="FG30" si="2233">IF(FG$2=3,IF(OR(COUNT(FF22:FG22)=0,COUNT(FF22:FG22)=2),"Y","N"),"")</f>
        <v/>
      </c>
      <c r="FH30" s="170" t="str">
        <f t="shared" ref="FH30" si="2234">IF(FH$2=4,IF(OR(COUNT(FF23:FG23)=0,COUNT(FF23:FG23)=2),"Y","N"),"")</f>
        <v/>
      </c>
      <c r="FI30" s="165" t="str">
        <f t="shared" ref="FI30" si="2235">IF(FI$2=5,IF(OR(COUNT(FF24:FG24)=0,COUNT(FF24:FG24)=2),"Y","N"),"")</f>
        <v/>
      </c>
      <c r="FJ30" s="62"/>
      <c r="FK30" s="62" t="str">
        <f t="shared" ref="FK30" si="2236">IF(FK$2=1,"cust complete","")</f>
        <v/>
      </c>
      <c r="FL30" s="907" t="str">
        <f t="shared" ref="FL30" si="2237">IF(FL$2=2,IF(OR(COUNT(FL21:FM21)=0,COUNT(FL21:FM21)=2),"Y","N"),"")</f>
        <v/>
      </c>
      <c r="FM30" s="169" t="str">
        <f t="shared" ref="FM30" si="2238">IF(FM$2=3,IF(OR(COUNT(FL22:FM22)=0,COUNT(FL22:FM22)=2),"Y","N"),"")</f>
        <v/>
      </c>
      <c r="FN30" s="170" t="str">
        <f t="shared" ref="FN30" si="2239">IF(FN$2=4,IF(OR(COUNT(FL23:FM23)=0,COUNT(FL23:FM23)=2),"Y","N"),"")</f>
        <v/>
      </c>
      <c r="FO30" s="165" t="str">
        <f t="shared" ref="FO30" si="2240">IF(FO$2=5,IF(OR(COUNT(FL24:FM24)=0,COUNT(FL24:FM24)=2),"Y","N"),"")</f>
        <v/>
      </c>
      <c r="FP30" s="62"/>
      <c r="FQ30" s="62" t="str">
        <f t="shared" ref="FQ30" si="2241">IF(FQ$2=1,"cust complete","")</f>
        <v/>
      </c>
      <c r="FR30" s="907" t="str">
        <f t="shared" ref="FR30" si="2242">IF(FR$2=2,IF(OR(COUNT(FR21:FS21)=0,COUNT(FR21:FS21)=2),"Y","N"),"")</f>
        <v/>
      </c>
      <c r="FS30" s="169" t="str">
        <f t="shared" ref="FS30" si="2243">IF(FS$2=3,IF(OR(COUNT(FR22:FS22)=0,COUNT(FR22:FS22)=2),"Y","N"),"")</f>
        <v/>
      </c>
      <c r="FT30" s="170" t="str">
        <f t="shared" ref="FT30" si="2244">IF(FT$2=4,IF(OR(COUNT(FR23:FS23)=0,COUNT(FR23:FS23)=2),"Y","N"),"")</f>
        <v/>
      </c>
      <c r="FU30" s="165" t="str">
        <f t="shared" ref="FU30" si="2245">IF(FU$2=5,IF(OR(COUNT(FR24:FS24)=0,COUNT(FR24:FS24)=2),"Y","N"),"")</f>
        <v/>
      </c>
      <c r="FV30" s="62"/>
      <c r="FW30" s="62" t="str">
        <f t="shared" ref="FW30" si="2246">IF(FW$2=1,"cust complete","")</f>
        <v/>
      </c>
      <c r="FX30" s="907" t="str">
        <f t="shared" ref="FX30" si="2247">IF(FX$2=2,IF(OR(COUNT(FX21:FY21)=0,COUNT(FX21:FY21)=2),"Y","N"),"")</f>
        <v/>
      </c>
      <c r="FY30" s="169" t="str">
        <f t="shared" ref="FY30" si="2248">IF(FY$2=3,IF(OR(COUNT(FX22:FY22)=0,COUNT(FX22:FY22)=2),"Y","N"),"")</f>
        <v/>
      </c>
      <c r="FZ30" s="170" t="str">
        <f t="shared" ref="FZ30" si="2249">IF(FZ$2=4,IF(OR(COUNT(FX23:FY23)=0,COUNT(FX23:FY23)=2),"Y","N"),"")</f>
        <v/>
      </c>
      <c r="GA30" s="165" t="str">
        <f t="shared" ref="GA30" si="2250">IF(GA$2=5,IF(OR(COUNT(FX24:FY24)=0,COUNT(FX24:FY24)=2),"Y","N"),"")</f>
        <v/>
      </c>
      <c r="GB30" s="62"/>
      <c r="GC30" s="62" t="str">
        <f t="shared" ref="GC30" si="2251">IF(GC$2=1,"cust complete","")</f>
        <v/>
      </c>
      <c r="GD30" s="907" t="str">
        <f t="shared" ref="GD30" si="2252">IF(GD$2=2,IF(OR(COUNT(GD21:GE21)=0,COUNT(GD21:GE21)=2),"Y","N"),"")</f>
        <v/>
      </c>
      <c r="GE30" s="169" t="str">
        <f t="shared" ref="GE30" si="2253">IF(GE$2=3,IF(OR(COUNT(GD22:GE22)=0,COUNT(GD22:GE22)=2),"Y","N"),"")</f>
        <v/>
      </c>
      <c r="GF30" s="170" t="str">
        <f t="shared" ref="GF30" si="2254">IF(GF$2=4,IF(OR(COUNT(GD23:GE23)=0,COUNT(GD23:GE23)=2),"Y","N"),"")</f>
        <v/>
      </c>
      <c r="GG30" s="165" t="str">
        <f t="shared" ref="GG30" si="2255">IF(GG$2=5,IF(OR(COUNT(GD24:GE24)=0,COUNT(GD24:GE24)=2),"Y","N"),"")</f>
        <v/>
      </c>
      <c r="GH30" s="62"/>
      <c r="GI30" s="62" t="str">
        <f t="shared" ref="GI30" si="2256">IF(GI$2=1,"cust complete","")</f>
        <v/>
      </c>
      <c r="GJ30" s="907" t="str">
        <f t="shared" ref="GJ30" si="2257">IF(GJ$2=2,IF(OR(COUNT(GJ21:GK21)=0,COUNT(GJ21:GK21)=2),"Y","N"),"")</f>
        <v/>
      </c>
      <c r="GK30" s="169" t="str">
        <f t="shared" ref="GK30" si="2258">IF(GK$2=3,IF(OR(COUNT(GJ22:GK22)=0,COUNT(GJ22:GK22)=2),"Y","N"),"")</f>
        <v/>
      </c>
      <c r="GL30" s="170" t="str">
        <f t="shared" ref="GL30" si="2259">IF(GL$2=4,IF(OR(COUNT(GJ23:GK23)=0,COUNT(GJ23:GK23)=2),"Y","N"),"")</f>
        <v/>
      </c>
      <c r="GM30" s="165" t="str">
        <f t="shared" ref="GM30" si="2260">IF(GM$2=5,IF(OR(COUNT(GJ24:GK24)=0,COUNT(GJ24:GK24)=2),"Y","N"),"")</f>
        <v/>
      </c>
      <c r="GN30" s="62"/>
      <c r="GO30" s="62" t="str">
        <f t="shared" ref="GO30" si="2261">IF(GO$2=1,"cust complete","")</f>
        <v/>
      </c>
      <c r="GP30" s="907" t="str">
        <f t="shared" ref="GP30" si="2262">IF(GP$2=2,IF(OR(COUNT(GP21:GQ21)=0,COUNT(GP21:GQ21)=2),"Y","N"),"")</f>
        <v/>
      </c>
      <c r="GQ30" s="169" t="str">
        <f t="shared" ref="GQ30" si="2263">IF(GQ$2=3,IF(OR(COUNT(GP22:GQ22)=0,COUNT(GP22:GQ22)=2),"Y","N"),"")</f>
        <v/>
      </c>
      <c r="GR30" s="170" t="str">
        <f t="shared" ref="GR30" si="2264">IF(GR$2=4,IF(OR(COUNT(GP23:GQ23)=0,COUNT(GP23:GQ23)=2),"Y","N"),"")</f>
        <v/>
      </c>
      <c r="GS30" s="165" t="str">
        <f t="shared" ref="GS30" si="2265">IF(GS$2=5,IF(OR(COUNT(GP24:GQ24)=0,COUNT(GP24:GQ24)=2),"Y","N"),"")</f>
        <v/>
      </c>
      <c r="GT30" s="62"/>
      <c r="GU30" s="62" t="str">
        <f t="shared" ref="GU30" si="2266">IF(GU$2=1,"cust complete","")</f>
        <v/>
      </c>
      <c r="GV30" s="907" t="str">
        <f t="shared" ref="GV30" si="2267">IF(GV$2=2,IF(OR(COUNT(GV21:GW21)=0,COUNT(GV21:GW21)=2),"Y","N"),"")</f>
        <v/>
      </c>
      <c r="GW30" s="169" t="str">
        <f t="shared" ref="GW30" si="2268">IF(GW$2=3,IF(OR(COUNT(GV22:GW22)=0,COUNT(GV22:GW22)=2),"Y","N"),"")</f>
        <v/>
      </c>
      <c r="GX30" s="170" t="str">
        <f t="shared" ref="GX30" si="2269">IF(GX$2=4,IF(OR(COUNT(GV23:GW23)=0,COUNT(GV23:GW23)=2),"Y","N"),"")</f>
        <v/>
      </c>
      <c r="GY30" s="165" t="str">
        <f t="shared" ref="GY30" si="2270">IF(GY$2=5,IF(OR(COUNT(GV24:GW24)=0,COUNT(GV24:GW24)=2),"Y","N"),"")</f>
        <v/>
      </c>
      <c r="GZ30" s="62"/>
      <c r="HA30" s="62" t="str">
        <f t="shared" ref="HA30" si="2271">IF(HA$2=1,"cust complete","")</f>
        <v/>
      </c>
      <c r="HB30" s="907" t="str">
        <f t="shared" ref="HB30" si="2272">IF(HB$2=2,IF(OR(COUNT(HB21:HC21)=0,COUNT(HB21:HC21)=2),"Y","N"),"")</f>
        <v/>
      </c>
      <c r="HC30" s="169" t="str">
        <f t="shared" ref="HC30" si="2273">IF(HC$2=3,IF(OR(COUNT(HB22:HC22)=0,COUNT(HB22:HC22)=2),"Y","N"),"")</f>
        <v/>
      </c>
      <c r="HD30" s="170" t="str">
        <f t="shared" ref="HD30" si="2274">IF(HD$2=4,IF(OR(COUNT(HB23:HC23)=0,COUNT(HB23:HC23)=2),"Y","N"),"")</f>
        <v/>
      </c>
      <c r="HE30" s="165" t="str">
        <f t="shared" ref="HE30" si="2275">IF(HE$2=5,IF(OR(COUNT(HB24:HC24)=0,COUNT(HB24:HC24)=2),"Y","N"),"")</f>
        <v/>
      </c>
      <c r="HF30" s="62"/>
      <c r="HG30" s="62" t="str">
        <f t="shared" ref="HG30" si="2276">IF(HG$2=1,"cust complete","")</f>
        <v/>
      </c>
      <c r="HH30" s="907" t="str">
        <f t="shared" ref="HH30" si="2277">IF(HH$2=2,IF(OR(COUNT(HH21:HI21)=0,COUNT(HH21:HI21)=2),"Y","N"),"")</f>
        <v/>
      </c>
      <c r="HI30" s="169" t="str">
        <f t="shared" ref="HI30" si="2278">IF(HI$2=3,IF(OR(COUNT(HH22:HI22)=0,COUNT(HH22:HI22)=2),"Y","N"),"")</f>
        <v/>
      </c>
      <c r="HJ30" s="170" t="str">
        <f t="shared" ref="HJ30" si="2279">IF(HJ$2=4,IF(OR(COUNT(HH23:HI23)=0,COUNT(HH23:HI23)=2),"Y","N"),"")</f>
        <v/>
      </c>
      <c r="HK30" s="165" t="str">
        <f t="shared" ref="HK30" si="2280">IF(HK$2=5,IF(OR(COUNT(HH24:HI24)=0,COUNT(HH24:HI24)=2),"Y","N"),"")</f>
        <v/>
      </c>
      <c r="HL30" s="62"/>
      <c r="HM30" s="62" t="str">
        <f t="shared" ref="HM30" si="2281">IF(HM$2=1,"cust complete","")</f>
        <v/>
      </c>
      <c r="HN30" s="907" t="str">
        <f t="shared" ref="HN30" si="2282">IF(HN$2=2,IF(OR(COUNT(HN21:HO21)=0,COUNT(HN21:HO21)=2),"Y","N"),"")</f>
        <v/>
      </c>
      <c r="HO30" s="169" t="str">
        <f t="shared" ref="HO30" si="2283">IF(HO$2=3,IF(OR(COUNT(HN22:HO22)=0,COUNT(HN22:HO22)=2),"Y","N"),"")</f>
        <v/>
      </c>
      <c r="HP30" s="170" t="str">
        <f t="shared" ref="HP30" si="2284">IF(HP$2=4,IF(OR(COUNT(HN23:HO23)=0,COUNT(HN23:HO23)=2),"Y","N"),"")</f>
        <v/>
      </c>
      <c r="HQ30" s="165" t="str">
        <f t="shared" ref="HQ30" si="2285">IF(HQ$2=5,IF(OR(COUNT(HN24:HO24)=0,COUNT(HN24:HO24)=2),"Y","N"),"")</f>
        <v/>
      </c>
      <c r="HR30" s="62"/>
      <c r="HS30" s="62" t="str">
        <f t="shared" ref="HS30" si="2286">IF(HS$2=1,"cust complete","")</f>
        <v/>
      </c>
      <c r="HT30" s="907" t="str">
        <f t="shared" ref="HT30" si="2287">IF(HT$2=2,IF(OR(COUNT(HT21:HU21)=0,COUNT(HT21:HU21)=2),"Y","N"),"")</f>
        <v/>
      </c>
      <c r="HU30" s="169" t="str">
        <f t="shared" ref="HU30" si="2288">IF(HU$2=3,IF(OR(COUNT(HT22:HU22)=0,COUNT(HT22:HU22)=2),"Y","N"),"")</f>
        <v/>
      </c>
      <c r="HV30" s="170" t="str">
        <f t="shared" ref="HV30" si="2289">IF(HV$2=4,IF(OR(COUNT(HT23:HU23)=0,COUNT(HT23:HU23)=2),"Y","N"),"")</f>
        <v/>
      </c>
      <c r="HW30" s="165" t="str">
        <f t="shared" ref="HW30" si="2290">IF(HW$2=5,IF(OR(COUNT(HT24:HU24)=0,COUNT(HT24:HU24)=2),"Y","N"),"")</f>
        <v/>
      </c>
      <c r="HX30" s="62"/>
      <c r="HY30" s="62" t="str">
        <f t="shared" ref="HY30" si="2291">IF(HY$2=1,"cust complete","")</f>
        <v/>
      </c>
      <c r="HZ30" s="907" t="str">
        <f t="shared" ref="HZ30" si="2292">IF(HZ$2=2,IF(OR(COUNT(HZ21:IA21)=0,COUNT(HZ21:IA21)=2),"Y","N"),"")</f>
        <v/>
      </c>
      <c r="IA30" s="169" t="str">
        <f t="shared" ref="IA30" si="2293">IF(IA$2=3,IF(OR(COUNT(HZ22:IA22)=0,COUNT(HZ22:IA22)=2),"Y","N"),"")</f>
        <v/>
      </c>
      <c r="IB30" s="170" t="str">
        <f t="shared" ref="IB30" si="2294">IF(IB$2=4,IF(OR(COUNT(HZ23:IA23)=0,COUNT(HZ23:IA23)=2),"Y","N"),"")</f>
        <v/>
      </c>
      <c r="IC30" s="165" t="str">
        <f t="shared" ref="IC30" si="2295">IF(IC$2=5,IF(OR(COUNT(HZ24:IA24)=0,COUNT(HZ24:IA24)=2),"Y","N"),"")</f>
        <v/>
      </c>
      <c r="ID30" s="62"/>
      <c r="IE30" s="62" t="str">
        <f t="shared" ref="IE30" si="2296">IF(IE$2=1,"cust complete","")</f>
        <v/>
      </c>
      <c r="IF30" s="907" t="str">
        <f t="shared" ref="IF30" si="2297">IF(IF$2=2,IF(OR(COUNT(IF21:IG21)=0,COUNT(IF21:IG21)=2),"Y","N"),"")</f>
        <v/>
      </c>
      <c r="IG30" s="169" t="str">
        <f t="shared" ref="IG30" si="2298">IF(IG$2=3,IF(OR(COUNT(IF22:IG22)=0,COUNT(IF22:IG22)=2),"Y","N"),"")</f>
        <v/>
      </c>
      <c r="IH30" s="170" t="str">
        <f t="shared" ref="IH30" si="2299">IF(IH$2=4,IF(OR(COUNT(IF23:IG23)=0,COUNT(IF23:IG23)=2),"Y","N"),"")</f>
        <v/>
      </c>
      <c r="II30" s="165" t="str">
        <f t="shared" ref="II30" si="2300">IF(II$2=5,IF(OR(COUNT(IF24:IG24)=0,COUNT(IF24:IG24)=2),"Y","N"),"")</f>
        <v/>
      </c>
      <c r="IJ30" s="62"/>
      <c r="IK30" s="62" t="str">
        <f t="shared" ref="IK30" si="2301">IF(IK$2=1,"cust complete","")</f>
        <v/>
      </c>
      <c r="IL30" s="907" t="str">
        <f t="shared" ref="IL30" si="2302">IF(IL$2=2,IF(OR(COUNT(IL21:IM21)=0,COUNT(IL21:IM21)=2),"Y","N"),"")</f>
        <v/>
      </c>
      <c r="IM30" s="169" t="str">
        <f t="shared" ref="IM30" si="2303">IF(IM$2=3,IF(OR(COUNT(IL22:IM22)=0,COUNT(IL22:IM22)=2),"Y","N"),"")</f>
        <v/>
      </c>
      <c r="IN30" s="170" t="str">
        <f t="shared" ref="IN30" si="2304">IF(IN$2=4,IF(OR(COUNT(IL23:IM23)=0,COUNT(IL23:IM23)=2),"Y","N"),"")</f>
        <v/>
      </c>
      <c r="IO30" s="165" t="str">
        <f t="shared" ref="IO30" si="2305">IF(IO$2=5,IF(OR(COUNT(IL24:IM24)=0,COUNT(IL24:IM24)=2),"Y","N"),"")</f>
        <v/>
      </c>
      <c r="IP30" s="62"/>
      <c r="IQ30" s="62" t="str">
        <f t="shared" ref="IQ30" si="2306">IF(IQ$2=1,"cust complete","")</f>
        <v/>
      </c>
      <c r="IR30" s="907" t="str">
        <f t="shared" ref="IR30" si="2307">IF(IR$2=2,IF(OR(COUNT(IR21:IS21)=0,COUNT(IR21:IS21)=2),"Y","N"),"")</f>
        <v/>
      </c>
      <c r="IS30" s="169" t="str">
        <f t="shared" ref="IS30" si="2308">IF(IS$2=3,IF(OR(COUNT(IR22:IS22)=0,COUNT(IR22:IS22)=2),"Y","N"),"")</f>
        <v/>
      </c>
      <c r="IT30" s="170" t="str">
        <f t="shared" ref="IT30" si="2309">IF(IT$2=4,IF(OR(COUNT(IR23:IS23)=0,COUNT(IR23:IS23)=2),"Y","N"),"")</f>
        <v/>
      </c>
      <c r="IU30" s="165" t="str">
        <f t="shared" ref="IU30" si="2310">IF(IU$2=5,IF(OR(COUNT(IR24:IS24)=0,COUNT(IR24:IS24)=2),"Y","N"),"")</f>
        <v/>
      </c>
      <c r="IV30" s="62"/>
      <c r="IW30" s="62" t="str">
        <f t="shared" ref="IW30" si="2311">IF(IW$2=1,"cust complete","")</f>
        <v/>
      </c>
      <c r="IX30" s="907" t="str">
        <f t="shared" ref="IX30" si="2312">IF(IX$2=2,IF(OR(COUNT(IX21:IY21)=0,COUNT(IX21:IY21)=2),"Y","N"),"")</f>
        <v/>
      </c>
      <c r="IY30" s="169" t="str">
        <f t="shared" ref="IY30" si="2313">IF(IY$2=3,IF(OR(COUNT(IX22:IY22)=0,COUNT(IX22:IY22)=2),"Y","N"),"")</f>
        <v/>
      </c>
      <c r="IZ30" s="170" t="str">
        <f t="shared" ref="IZ30" si="2314">IF(IZ$2=4,IF(OR(COUNT(IX23:IY23)=0,COUNT(IX23:IY23)=2),"Y","N"),"")</f>
        <v/>
      </c>
      <c r="JA30" s="165" t="str">
        <f t="shared" ref="JA30" si="2315">IF(JA$2=5,IF(OR(COUNT(IX24:IY24)=0,COUNT(IX24:IY24)=2),"Y","N"),"")</f>
        <v/>
      </c>
      <c r="JB30" s="62"/>
      <c r="JC30" s="62" t="str">
        <f t="shared" ref="JC30" si="2316">IF(JC$2=1,"cust complete","")</f>
        <v/>
      </c>
      <c r="JD30" s="907" t="str">
        <f t="shared" ref="JD30" si="2317">IF(JD$2=2,IF(OR(COUNT(JD21:JE21)=0,COUNT(JD21:JE21)=2),"Y","N"),"")</f>
        <v/>
      </c>
      <c r="JE30" s="169" t="str">
        <f t="shared" ref="JE30" si="2318">IF(JE$2=3,IF(OR(COUNT(JD22:JE22)=0,COUNT(JD22:JE22)=2),"Y","N"),"")</f>
        <v/>
      </c>
      <c r="JF30" s="170" t="str">
        <f t="shared" ref="JF30" si="2319">IF(JF$2=4,IF(OR(COUNT(JD23:JE23)=0,COUNT(JD23:JE23)=2),"Y","N"),"")</f>
        <v/>
      </c>
      <c r="JG30" s="165" t="str">
        <f t="shared" ref="JG30" si="2320">IF(JG$2=5,IF(OR(COUNT(JD24:JE24)=0,COUNT(JD24:JE24)=2),"Y","N"),"")</f>
        <v/>
      </c>
      <c r="JH30" s="62"/>
      <c r="JI30" s="62" t="str">
        <f t="shared" ref="JI30" si="2321">IF(JI$2=1,"cust complete","")</f>
        <v/>
      </c>
      <c r="JJ30" s="907" t="str">
        <f t="shared" ref="JJ30" si="2322">IF(JJ$2=2,IF(OR(COUNT(JJ21:JK21)=0,COUNT(JJ21:JK21)=2),"Y","N"),"")</f>
        <v/>
      </c>
      <c r="JK30" s="169" t="str">
        <f t="shared" ref="JK30" si="2323">IF(JK$2=3,IF(OR(COUNT(JJ22:JK22)=0,COUNT(JJ22:JK22)=2),"Y","N"),"")</f>
        <v/>
      </c>
      <c r="JL30" s="170" t="str">
        <f t="shared" ref="JL30" si="2324">IF(JL$2=4,IF(OR(COUNT(JJ23:JK23)=0,COUNT(JJ23:JK23)=2),"Y","N"),"")</f>
        <v/>
      </c>
      <c r="JM30" s="165" t="str">
        <f t="shared" ref="JM30" si="2325">IF(JM$2=5,IF(OR(COUNT(JJ24:JK24)=0,COUNT(JJ24:JK24)=2),"Y","N"),"")</f>
        <v/>
      </c>
      <c r="JN30" s="62"/>
      <c r="JO30" s="62" t="str">
        <f t="shared" ref="JO30" si="2326">IF(JO$2=1,"cust complete","")</f>
        <v/>
      </c>
      <c r="JP30" s="907" t="str">
        <f t="shared" ref="JP30" si="2327">IF(JP$2=2,IF(OR(COUNT(JP21:JQ21)=0,COUNT(JP21:JQ21)=2),"Y","N"),"")</f>
        <v/>
      </c>
      <c r="JQ30" s="169" t="str">
        <f t="shared" ref="JQ30" si="2328">IF(JQ$2=3,IF(OR(COUNT(JP22:JQ22)=0,COUNT(JP22:JQ22)=2),"Y","N"),"")</f>
        <v/>
      </c>
      <c r="JR30" s="170" t="str">
        <f t="shared" ref="JR30" si="2329">IF(JR$2=4,IF(OR(COUNT(JP23:JQ23)=0,COUNT(JP23:JQ23)=2),"Y","N"),"")</f>
        <v/>
      </c>
      <c r="JS30" s="165" t="str">
        <f t="shared" ref="JS30" si="2330">IF(JS$2=5,IF(OR(COUNT(JP24:JQ24)=0,COUNT(JP24:JQ24)=2),"Y","N"),"")</f>
        <v/>
      </c>
      <c r="JT30" s="62"/>
      <c r="JU30" s="62" t="str">
        <f t="shared" ref="JU30" si="2331">IF(JU$2=1,"cust complete","")</f>
        <v/>
      </c>
      <c r="JV30" s="907" t="str">
        <f t="shared" ref="JV30" si="2332">IF(JV$2=2,IF(OR(COUNT(JV21:JW21)=0,COUNT(JV21:JW21)=2),"Y","N"),"")</f>
        <v/>
      </c>
      <c r="JW30" s="169" t="str">
        <f t="shared" ref="JW30" si="2333">IF(JW$2=3,IF(OR(COUNT(JV22:JW22)=0,COUNT(JV22:JW22)=2),"Y","N"),"")</f>
        <v/>
      </c>
      <c r="JX30" s="170" t="str">
        <f t="shared" ref="JX30" si="2334">IF(JX$2=4,IF(OR(COUNT(JV23:JW23)=0,COUNT(JV23:JW23)=2),"Y","N"),"")</f>
        <v/>
      </c>
      <c r="JY30" s="165" t="str">
        <f t="shared" ref="JY30" si="2335">IF(JY$2=5,IF(OR(COUNT(JV24:JW24)=0,COUNT(JV24:JW24)=2),"Y","N"),"")</f>
        <v/>
      </c>
      <c r="JZ30" s="62"/>
      <c r="KA30" s="62" t="str">
        <f t="shared" ref="KA30" si="2336">IF(KA$2=1,"cust complete","")</f>
        <v/>
      </c>
      <c r="KB30" s="907" t="str">
        <f t="shared" ref="KB30" si="2337">IF(KB$2=2,IF(OR(COUNT(KB21:KC21)=0,COUNT(KB21:KC21)=2),"Y","N"),"")</f>
        <v/>
      </c>
      <c r="KC30" s="169" t="str">
        <f t="shared" ref="KC30" si="2338">IF(KC$2=3,IF(OR(COUNT(KB22:KC22)=0,COUNT(KB22:KC22)=2),"Y","N"),"")</f>
        <v/>
      </c>
      <c r="KD30" s="170" t="str">
        <f t="shared" ref="KD30" si="2339">IF(KD$2=4,IF(OR(COUNT(KB23:KC23)=0,COUNT(KB23:KC23)=2),"Y","N"),"")</f>
        <v/>
      </c>
      <c r="KE30" s="165" t="str">
        <f t="shared" ref="KE30" si="2340">IF(KE$2=5,IF(OR(COUNT(KB24:KC24)=0,COUNT(KB24:KC24)=2),"Y","N"),"")</f>
        <v/>
      </c>
      <c r="KF30" s="62"/>
      <c r="KG30" s="62" t="str">
        <f t="shared" ref="KG30" si="2341">IF(KG$2=1,"cust complete","")</f>
        <v/>
      </c>
      <c r="KH30" s="907" t="str">
        <f t="shared" ref="KH30" si="2342">IF(KH$2=2,IF(OR(COUNT(KH21:KI21)=0,COUNT(KH21:KI21)=2),"Y","N"),"")</f>
        <v/>
      </c>
      <c r="KI30" s="169" t="str">
        <f t="shared" ref="KI30" si="2343">IF(KI$2=3,IF(OR(COUNT(KH22:KI22)=0,COUNT(KH22:KI22)=2),"Y","N"),"")</f>
        <v/>
      </c>
      <c r="KJ30" s="170" t="str">
        <f t="shared" ref="KJ30" si="2344">IF(KJ$2=4,IF(OR(COUNT(KH23:KI23)=0,COUNT(KH23:KI23)=2),"Y","N"),"")</f>
        <v/>
      </c>
      <c r="KK30" s="165" t="str">
        <f t="shared" ref="KK30" si="2345">IF(KK$2=5,IF(OR(COUNT(KH24:KI24)=0,COUNT(KH24:KI24)=2),"Y","N"),"")</f>
        <v/>
      </c>
      <c r="KL30" s="62"/>
      <c r="KM30" s="62" t="str">
        <f t="shared" ref="KM30" si="2346">IF(KM$2=1,"cust complete","")</f>
        <v/>
      </c>
      <c r="KN30" s="907" t="str">
        <f t="shared" ref="KN30" si="2347">IF(KN$2=2,IF(OR(COUNT(KN21:KO21)=0,COUNT(KN21:KO21)=2),"Y","N"),"")</f>
        <v/>
      </c>
      <c r="KO30" s="169" t="str">
        <f t="shared" ref="KO30" si="2348">IF(KO$2=3,IF(OR(COUNT(KN22:KO22)=0,COUNT(KN22:KO22)=2),"Y","N"),"")</f>
        <v/>
      </c>
      <c r="KP30" s="170" t="str">
        <f t="shared" ref="KP30" si="2349">IF(KP$2=4,IF(OR(COUNT(KN23:KO23)=0,COUNT(KN23:KO23)=2),"Y","N"),"")</f>
        <v/>
      </c>
      <c r="KQ30" s="165" t="str">
        <f t="shared" ref="KQ30" si="2350">IF(KQ$2=5,IF(OR(COUNT(KN24:KO24)=0,COUNT(KN24:KO24)=2),"Y","N"),"")</f>
        <v/>
      </c>
      <c r="KR30" s="62"/>
      <c r="KS30" s="62" t="str">
        <f t="shared" ref="KS30" si="2351">IF(KS$2=1,"cust complete","")</f>
        <v/>
      </c>
      <c r="KT30" s="907" t="str">
        <f t="shared" ref="KT30" si="2352">IF(KT$2=2,IF(OR(COUNT(KT21:KU21)=0,COUNT(KT21:KU21)=2),"Y","N"),"")</f>
        <v/>
      </c>
      <c r="KU30" s="169" t="str">
        <f t="shared" ref="KU30" si="2353">IF(KU$2=3,IF(OR(COUNT(KT22:KU22)=0,COUNT(KT22:KU22)=2),"Y","N"),"")</f>
        <v/>
      </c>
      <c r="KV30" s="170" t="str">
        <f t="shared" ref="KV30" si="2354">IF(KV$2=4,IF(OR(COUNT(KT23:KU23)=0,COUNT(KT23:KU23)=2),"Y","N"),"")</f>
        <v/>
      </c>
      <c r="KW30" s="165" t="str">
        <f t="shared" ref="KW30" si="2355">IF(KW$2=5,IF(OR(COUNT(KT24:KU24)=0,COUNT(KT24:KU24)=2),"Y","N"),"")</f>
        <v/>
      </c>
      <c r="KX30" s="62"/>
      <c r="KY30" s="62" t="str">
        <f t="shared" ref="KY30" si="2356">IF(KY$2=1,"cust complete","")</f>
        <v/>
      </c>
      <c r="KZ30" s="907" t="str">
        <f t="shared" ref="KZ30" si="2357">IF(KZ$2=2,IF(OR(COUNT(KZ21:LA21)=0,COUNT(KZ21:LA21)=2),"Y","N"),"")</f>
        <v/>
      </c>
      <c r="LA30" s="169" t="str">
        <f t="shared" ref="LA30" si="2358">IF(LA$2=3,IF(OR(COUNT(KZ22:LA22)=0,COUNT(KZ22:LA22)=2),"Y","N"),"")</f>
        <v/>
      </c>
      <c r="LB30" s="170" t="str">
        <f t="shared" ref="LB30" si="2359">IF(LB$2=4,IF(OR(COUNT(KZ23:LA23)=0,COUNT(KZ23:LA23)=2),"Y","N"),"")</f>
        <v/>
      </c>
      <c r="LC30" s="165" t="str">
        <f t="shared" ref="LC30" si="2360">IF(LC$2=5,IF(OR(COUNT(KZ24:LA24)=0,COUNT(KZ24:LA24)=2),"Y","N"),"")</f>
        <v/>
      </c>
      <c r="LD30" s="62"/>
    </row>
    <row r="31" spans="1:316" s="71" customFormat="1" ht="6" customHeight="1" x14ac:dyDescent="0.2">
      <c r="A31" s="62"/>
      <c r="B31" s="62"/>
      <c r="C31" s="62"/>
      <c r="D31" s="62"/>
      <c r="E31" s="62"/>
      <c r="F31" s="62" t="s">
        <v>77</v>
      </c>
      <c r="G31" s="114"/>
      <c r="K31" s="116"/>
      <c r="L31" s="116"/>
      <c r="M31" s="140"/>
      <c r="N31" s="117"/>
      <c r="P31" s="72"/>
      <c r="Q31" s="134"/>
      <c r="R31" s="282"/>
      <c r="S31" s="134"/>
      <c r="T31" s="134"/>
      <c r="U31" s="120"/>
      <c r="V31" s="72"/>
      <c r="W31" s="134"/>
      <c r="X31" s="282"/>
      <c r="Y31" s="134"/>
      <c r="Z31" s="134"/>
      <c r="AA31" s="122"/>
      <c r="AB31" s="72"/>
      <c r="AC31" s="134"/>
      <c r="AD31" s="282"/>
      <c r="AE31" s="134"/>
      <c r="AF31" s="134"/>
      <c r="AG31" s="122"/>
      <c r="AH31" s="72"/>
      <c r="AI31" s="134"/>
      <c r="AJ31" s="282"/>
      <c r="AK31" s="136"/>
      <c r="AL31" s="137"/>
      <c r="AM31" s="122"/>
      <c r="AN31" s="72"/>
      <c r="AO31" s="134"/>
      <c r="AP31" s="282"/>
      <c r="AQ31" s="136"/>
      <c r="AR31" s="137"/>
      <c r="AS31" s="122"/>
      <c r="AT31" s="72"/>
      <c r="AU31" s="134"/>
      <c r="AV31" s="282"/>
      <c r="AW31" s="136"/>
      <c r="AX31" s="137"/>
      <c r="AY31" s="122"/>
      <c r="AZ31" s="72"/>
      <c r="BA31" s="134"/>
      <c r="BB31" s="282"/>
      <c r="BC31" s="136"/>
      <c r="BD31" s="137"/>
      <c r="BE31" s="122"/>
      <c r="BF31" s="72"/>
      <c r="BG31" s="134"/>
      <c r="BH31" s="282"/>
      <c r="BI31" s="136"/>
      <c r="BJ31" s="137"/>
      <c r="BK31" s="122"/>
      <c r="BL31" s="72"/>
      <c r="BM31" s="134"/>
      <c r="BN31" s="282"/>
      <c r="BO31" s="136"/>
      <c r="BP31" s="137"/>
      <c r="BQ31" s="122"/>
      <c r="BR31" s="72"/>
      <c r="BS31" s="134"/>
      <c r="BT31" s="282"/>
      <c r="BU31" s="136"/>
      <c r="BV31" s="137"/>
      <c r="BW31" s="122"/>
      <c r="BX31" s="72"/>
      <c r="BY31" s="134"/>
      <c r="BZ31" s="282"/>
      <c r="CA31" s="136"/>
      <c r="CB31" s="137"/>
      <c r="CC31" s="122"/>
      <c r="CD31" s="72"/>
      <c r="CE31" s="134"/>
      <c r="CF31" s="282"/>
      <c r="CG31" s="136"/>
      <c r="CH31" s="137"/>
      <c r="CI31" s="122"/>
      <c r="CJ31" s="72"/>
      <c r="CK31" s="134"/>
      <c r="CL31" s="282"/>
      <c r="CM31" s="136"/>
      <c r="CN31" s="137"/>
      <c r="CO31" s="122"/>
      <c r="CP31" s="72"/>
      <c r="CQ31" s="134"/>
      <c r="CR31" s="282"/>
      <c r="CS31" s="136"/>
      <c r="CT31" s="137"/>
      <c r="CU31" s="122"/>
      <c r="CV31" s="72"/>
      <c r="CW31" s="134"/>
      <c r="CX31" s="282"/>
      <c r="CY31" s="136"/>
      <c r="CZ31" s="137"/>
      <c r="DA31" s="122"/>
      <c r="DB31" s="72"/>
      <c r="DC31" s="134"/>
      <c r="DD31" s="282"/>
      <c r="DE31" s="136"/>
      <c r="DF31" s="137"/>
      <c r="DG31" s="122"/>
      <c r="DH31" s="72"/>
      <c r="DI31" s="134"/>
      <c r="DJ31" s="282"/>
      <c r="DK31" s="136"/>
      <c r="DL31" s="137"/>
      <c r="DM31" s="122"/>
      <c r="DN31" s="72"/>
      <c r="DO31" s="134"/>
      <c r="DP31" s="282"/>
      <c r="DQ31" s="136"/>
      <c r="DR31" s="137"/>
      <c r="DS31" s="122"/>
      <c r="DT31" s="72"/>
      <c r="DU31" s="134"/>
      <c r="DV31" s="282"/>
      <c r="DW31" s="136"/>
      <c r="DX31" s="137"/>
      <c r="DY31" s="122"/>
      <c r="DZ31" s="72"/>
      <c r="EA31" s="134"/>
      <c r="EB31" s="282"/>
      <c r="EC31" s="136"/>
      <c r="ED31" s="137"/>
      <c r="EE31" s="122"/>
      <c r="EF31" s="72"/>
      <c r="EG31" s="134"/>
      <c r="EH31" s="282"/>
      <c r="EI31" s="136"/>
      <c r="EJ31" s="137"/>
      <c r="EK31" s="122"/>
      <c r="EL31" s="72"/>
      <c r="EM31" s="134"/>
      <c r="EN31" s="282"/>
      <c r="EO31" s="136"/>
      <c r="EP31" s="137"/>
      <c r="EQ31" s="122"/>
      <c r="ER31" s="72"/>
      <c r="ES31" s="134"/>
      <c r="ET31" s="282"/>
      <c r="EU31" s="136"/>
      <c r="EV31" s="137"/>
      <c r="EW31" s="122"/>
      <c r="EX31" s="72"/>
      <c r="EY31" s="134"/>
      <c r="EZ31" s="282"/>
      <c r="FA31" s="136"/>
      <c r="FB31" s="137"/>
      <c r="FC31" s="122"/>
      <c r="FD31" s="72"/>
      <c r="FE31" s="134"/>
      <c r="FF31" s="282"/>
      <c r="FG31" s="136"/>
      <c r="FH31" s="137"/>
      <c r="FI31" s="122"/>
      <c r="FJ31" s="72"/>
      <c r="FK31" s="134"/>
      <c r="FL31" s="282"/>
      <c r="FM31" s="136"/>
      <c r="FN31" s="137"/>
      <c r="FO31" s="122"/>
      <c r="FP31" s="72"/>
      <c r="FQ31" s="134"/>
      <c r="FR31" s="282"/>
      <c r="FS31" s="136"/>
      <c r="FT31" s="137"/>
      <c r="FU31" s="122"/>
      <c r="FV31" s="72"/>
      <c r="FW31" s="134"/>
      <c r="FX31" s="282"/>
      <c r="FY31" s="136"/>
      <c r="FZ31" s="137"/>
      <c r="GA31" s="122"/>
      <c r="GB31" s="72"/>
      <c r="GC31" s="134"/>
      <c r="GD31" s="282"/>
      <c r="GE31" s="136"/>
      <c r="GF31" s="137"/>
      <c r="GG31" s="122"/>
      <c r="GH31" s="72"/>
      <c r="GI31" s="134"/>
      <c r="GJ31" s="282"/>
      <c r="GK31" s="136"/>
      <c r="GL31" s="137"/>
      <c r="GM31" s="122"/>
      <c r="GN31" s="72"/>
      <c r="GO31" s="134"/>
      <c r="GP31" s="282"/>
      <c r="GQ31" s="136"/>
      <c r="GR31" s="137"/>
      <c r="GS31" s="122"/>
      <c r="GT31" s="72"/>
      <c r="GU31" s="134"/>
      <c r="GV31" s="282"/>
      <c r="GW31" s="136"/>
      <c r="GX31" s="137"/>
      <c r="GY31" s="122"/>
      <c r="GZ31" s="72"/>
      <c r="HA31" s="134"/>
      <c r="HB31" s="282"/>
      <c r="HC31" s="136"/>
      <c r="HD31" s="137"/>
      <c r="HE31" s="122"/>
      <c r="HF31" s="72"/>
      <c r="HG31" s="134"/>
      <c r="HH31" s="282"/>
      <c r="HI31" s="136"/>
      <c r="HJ31" s="137"/>
      <c r="HK31" s="122"/>
      <c r="HL31" s="72"/>
      <c r="HM31" s="134"/>
      <c r="HN31" s="282"/>
      <c r="HO31" s="136"/>
      <c r="HP31" s="137"/>
      <c r="HQ31" s="122"/>
      <c r="HR31" s="72"/>
      <c r="HS31" s="134"/>
      <c r="HT31" s="282"/>
      <c r="HU31" s="136"/>
      <c r="HV31" s="137"/>
      <c r="HW31" s="122"/>
      <c r="HX31" s="72"/>
      <c r="HY31" s="134"/>
      <c r="HZ31" s="282"/>
      <c r="IA31" s="136"/>
      <c r="IB31" s="137"/>
      <c r="IC31" s="122"/>
      <c r="ID31" s="72"/>
      <c r="IE31" s="134"/>
      <c r="IF31" s="282"/>
      <c r="IG31" s="136"/>
      <c r="IH31" s="137"/>
      <c r="II31" s="122"/>
      <c r="IJ31" s="72"/>
      <c r="IK31" s="134"/>
      <c r="IL31" s="282"/>
      <c r="IM31" s="136"/>
      <c r="IN31" s="137"/>
      <c r="IO31" s="122"/>
      <c r="IP31" s="72"/>
      <c r="IQ31" s="134"/>
      <c r="IR31" s="282"/>
      <c r="IS31" s="136"/>
      <c r="IT31" s="137"/>
      <c r="IU31" s="122"/>
      <c r="IV31" s="72"/>
      <c r="IW31" s="134"/>
      <c r="IX31" s="282"/>
      <c r="IY31" s="136"/>
      <c r="IZ31" s="137"/>
      <c r="JA31" s="122"/>
      <c r="JB31" s="72"/>
      <c r="JC31" s="134"/>
      <c r="JD31" s="282"/>
      <c r="JE31" s="136"/>
      <c r="JF31" s="138"/>
      <c r="JG31" s="122"/>
      <c r="JH31" s="72"/>
      <c r="JJ31" s="909"/>
      <c r="JK31" s="126"/>
      <c r="JL31" s="127"/>
      <c r="JM31" s="122"/>
      <c r="JP31" s="909"/>
      <c r="JQ31" s="126"/>
      <c r="JR31" s="127"/>
      <c r="JS31" s="122"/>
      <c r="JV31" s="909"/>
      <c r="JW31" s="126"/>
      <c r="JX31" s="127"/>
      <c r="JY31" s="122"/>
      <c r="KB31" s="909"/>
      <c r="KC31" s="126"/>
      <c r="KD31" s="127"/>
      <c r="KE31" s="122"/>
      <c r="KH31" s="909"/>
      <c r="KI31" s="126"/>
      <c r="KJ31" s="127"/>
      <c r="KK31" s="122"/>
      <c r="KN31" s="909"/>
      <c r="KO31" s="126"/>
      <c r="KP31" s="127"/>
      <c r="KQ31" s="122"/>
      <c r="KT31" s="909"/>
      <c r="KU31" s="126"/>
      <c r="KV31" s="127"/>
      <c r="KW31" s="122"/>
      <c r="KZ31" s="909"/>
      <c r="LA31" s="126"/>
      <c r="LB31" s="127"/>
      <c r="LC31" s="122"/>
    </row>
    <row r="32" spans="1:316" s="74" customFormat="1" ht="12.75" customHeight="1" x14ac:dyDescent="0.2">
      <c r="A32" s="78"/>
      <c r="B32" s="78"/>
      <c r="C32" s="78"/>
      <c r="D32" s="78"/>
      <c r="E32" s="78"/>
      <c r="F32" s="78" t="s">
        <v>77</v>
      </c>
      <c r="G32" s="191"/>
      <c r="H32" s="82"/>
      <c r="I32" s="82"/>
      <c r="J32" s="82" t="s">
        <v>55</v>
      </c>
      <c r="K32" s="173"/>
      <c r="L32" s="173"/>
      <c r="M32" s="174"/>
      <c r="N32" s="175"/>
      <c r="O32" s="82"/>
      <c r="P32" s="83"/>
      <c r="Q32" s="176"/>
      <c r="R32" s="176"/>
      <c r="S32" s="176"/>
      <c r="T32" s="176"/>
      <c r="U32" s="177" t="str">
        <f>IF(U$2=5,U25-U28,"")</f>
        <v/>
      </c>
      <c r="V32" s="178"/>
      <c r="W32" s="176"/>
      <c r="X32" s="176"/>
      <c r="Y32" s="176"/>
      <c r="Z32" s="176"/>
      <c r="AA32" s="177" t="str">
        <f t="shared" ref="AA32" si="2361">IF(AA$2=5,AA25-AA28,"")</f>
        <v/>
      </c>
      <c r="AB32" s="178"/>
      <c r="AC32" s="176"/>
      <c r="AD32" s="176"/>
      <c r="AE32" s="176"/>
      <c r="AF32" s="176"/>
      <c r="AG32" s="177" t="str">
        <f t="shared" ref="AG32" si="2362">IF(AG$2=5,AG25-AG28,"")</f>
        <v/>
      </c>
      <c r="AH32" s="178"/>
      <c r="AI32" s="176"/>
      <c r="AJ32" s="176"/>
      <c r="AK32" s="176"/>
      <c r="AL32" s="176"/>
      <c r="AM32" s="177" t="str">
        <f t="shared" ref="AM32" si="2363">IF(AM$2=5,AM25-AM28,"")</f>
        <v/>
      </c>
      <c r="AN32" s="178"/>
      <c r="AO32" s="176"/>
      <c r="AP32" s="176"/>
      <c r="AQ32" s="176"/>
      <c r="AR32" s="176"/>
      <c r="AS32" s="177" t="str">
        <f t="shared" ref="AS32" si="2364">IF(AS$2=5,AS25-AS28,"")</f>
        <v/>
      </c>
      <c r="AT32" s="178"/>
      <c r="AU32" s="176"/>
      <c r="AV32" s="176"/>
      <c r="AW32" s="176"/>
      <c r="AX32" s="176"/>
      <c r="AY32" s="177" t="str">
        <f t="shared" ref="AY32" si="2365">IF(AY$2=5,AY25-AY28,"")</f>
        <v/>
      </c>
      <c r="AZ32" s="178"/>
      <c r="BA32" s="176"/>
      <c r="BB32" s="176"/>
      <c r="BC32" s="176"/>
      <c r="BD32" s="176"/>
      <c r="BE32" s="177" t="str">
        <f t="shared" ref="BE32" si="2366">IF(BE$2=5,BE25-BE28,"")</f>
        <v/>
      </c>
      <c r="BF32" s="178"/>
      <c r="BG32" s="176"/>
      <c r="BH32" s="176"/>
      <c r="BI32" s="176"/>
      <c r="BJ32" s="176"/>
      <c r="BK32" s="177" t="str">
        <f t="shared" ref="BK32" si="2367">IF(BK$2=5,BK25-BK28,"")</f>
        <v/>
      </c>
      <c r="BL32" s="178"/>
      <c r="BM32" s="176"/>
      <c r="BN32" s="176"/>
      <c r="BO32" s="176"/>
      <c r="BP32" s="176"/>
      <c r="BQ32" s="177" t="str">
        <f t="shared" ref="BQ32" si="2368">IF(BQ$2=5,BQ25-BQ28,"")</f>
        <v/>
      </c>
      <c r="BR32" s="178"/>
      <c r="BS32" s="176"/>
      <c r="BT32" s="176"/>
      <c r="BU32" s="176"/>
      <c r="BV32" s="176"/>
      <c r="BW32" s="177" t="str">
        <f t="shared" ref="BW32" si="2369">IF(BW$2=5,BW25-BW28,"")</f>
        <v/>
      </c>
      <c r="BX32" s="178"/>
      <c r="BY32" s="176"/>
      <c r="BZ32" s="176"/>
      <c r="CA32" s="176"/>
      <c r="CB32" s="176"/>
      <c r="CC32" s="177" t="str">
        <f t="shared" ref="CC32" si="2370">IF(CC$2=5,CC25-CC28,"")</f>
        <v/>
      </c>
      <c r="CD32" s="178"/>
      <c r="CE32" s="176"/>
      <c r="CF32" s="176"/>
      <c r="CG32" s="176"/>
      <c r="CH32" s="176"/>
      <c r="CI32" s="177" t="str">
        <f t="shared" ref="CI32" si="2371">IF(CI$2=5,CI25-CI28,"")</f>
        <v/>
      </c>
      <c r="CJ32" s="178"/>
      <c r="CK32" s="176"/>
      <c r="CL32" s="176"/>
      <c r="CM32" s="176"/>
      <c r="CN32" s="176"/>
      <c r="CO32" s="177" t="str">
        <f t="shared" ref="CO32" si="2372">IF(CO$2=5,CO25-CO28,"")</f>
        <v/>
      </c>
      <c r="CP32" s="178"/>
      <c r="CQ32" s="176"/>
      <c r="CR32" s="176"/>
      <c r="CS32" s="176"/>
      <c r="CT32" s="176"/>
      <c r="CU32" s="177" t="str">
        <f t="shared" ref="CU32" si="2373">IF(CU$2=5,CU25-CU28,"")</f>
        <v/>
      </c>
      <c r="CV32" s="178"/>
      <c r="CW32" s="176"/>
      <c r="CX32" s="176"/>
      <c r="CY32" s="176"/>
      <c r="CZ32" s="176"/>
      <c r="DA32" s="177" t="str">
        <f t="shared" ref="DA32" si="2374">IF(DA$2=5,DA25-DA28,"")</f>
        <v/>
      </c>
      <c r="DB32" s="178"/>
      <c r="DC32" s="176"/>
      <c r="DD32" s="176"/>
      <c r="DE32" s="176"/>
      <c r="DF32" s="176"/>
      <c r="DG32" s="177" t="str">
        <f t="shared" ref="DG32" si="2375">IF(DG$2=5,DG25-DG28,"")</f>
        <v/>
      </c>
      <c r="DH32" s="178"/>
      <c r="DI32" s="176"/>
      <c r="DJ32" s="176"/>
      <c r="DK32" s="176"/>
      <c r="DL32" s="176"/>
      <c r="DM32" s="177" t="str">
        <f t="shared" ref="DM32" si="2376">IF(DM$2=5,DM25-DM28,"")</f>
        <v/>
      </c>
      <c r="DN32" s="178"/>
      <c r="DO32" s="176"/>
      <c r="DP32" s="176"/>
      <c r="DQ32" s="176"/>
      <c r="DR32" s="176"/>
      <c r="DS32" s="177" t="str">
        <f t="shared" ref="DS32" si="2377">IF(DS$2=5,DS25-DS28,"")</f>
        <v/>
      </c>
      <c r="DT32" s="178"/>
      <c r="DU32" s="176"/>
      <c r="DV32" s="176"/>
      <c r="DW32" s="176"/>
      <c r="DX32" s="176"/>
      <c r="DY32" s="177" t="str">
        <f t="shared" ref="DY32" si="2378">IF(DY$2=5,DY25-DY28,"")</f>
        <v/>
      </c>
      <c r="DZ32" s="178"/>
      <c r="EA32" s="176"/>
      <c r="EB32" s="176"/>
      <c r="EC32" s="176"/>
      <c r="ED32" s="176"/>
      <c r="EE32" s="177" t="str">
        <f t="shared" ref="EE32" si="2379">IF(EE$2=5,EE25-EE28,"")</f>
        <v/>
      </c>
      <c r="EF32" s="178"/>
      <c r="EG32" s="176"/>
      <c r="EH32" s="176"/>
      <c r="EI32" s="176"/>
      <c r="EJ32" s="176"/>
      <c r="EK32" s="177" t="str">
        <f t="shared" ref="EK32" si="2380">IF(EK$2=5,EK25-EK28,"")</f>
        <v/>
      </c>
      <c r="EL32" s="178"/>
      <c r="EM32" s="176"/>
      <c r="EN32" s="176"/>
      <c r="EO32" s="176"/>
      <c r="EP32" s="176"/>
      <c r="EQ32" s="177" t="str">
        <f t="shared" ref="EQ32" si="2381">IF(EQ$2=5,EQ25-EQ28,"")</f>
        <v/>
      </c>
      <c r="ER32" s="178"/>
      <c r="ES32" s="176"/>
      <c r="ET32" s="176"/>
      <c r="EU32" s="176"/>
      <c r="EV32" s="176"/>
      <c r="EW32" s="177" t="str">
        <f t="shared" ref="EW32" si="2382">IF(EW$2=5,EW25-EW28,"")</f>
        <v/>
      </c>
      <c r="EX32" s="178"/>
      <c r="EY32" s="176"/>
      <c r="EZ32" s="176"/>
      <c r="FA32" s="176"/>
      <c r="FB32" s="176"/>
      <c r="FC32" s="177" t="str">
        <f t="shared" ref="FC32" si="2383">IF(FC$2=5,FC25-FC28,"")</f>
        <v/>
      </c>
      <c r="FD32" s="178"/>
      <c r="FE32" s="176"/>
      <c r="FF32" s="176"/>
      <c r="FG32" s="176"/>
      <c r="FH32" s="176"/>
      <c r="FI32" s="177" t="str">
        <f t="shared" ref="FI32" si="2384">IF(FI$2=5,FI25-FI28,"")</f>
        <v/>
      </c>
      <c r="FJ32" s="178"/>
      <c r="FK32" s="176"/>
      <c r="FL32" s="176"/>
      <c r="FM32" s="176"/>
      <c r="FN32" s="176"/>
      <c r="FO32" s="177" t="str">
        <f t="shared" ref="FO32" si="2385">IF(FO$2=5,FO25-FO28,"")</f>
        <v/>
      </c>
      <c r="FP32" s="178"/>
      <c r="FQ32" s="176"/>
      <c r="FR32" s="176"/>
      <c r="FS32" s="176"/>
      <c r="FT32" s="176"/>
      <c r="FU32" s="177" t="str">
        <f t="shared" ref="FU32" si="2386">IF(FU$2=5,FU25-FU28,"")</f>
        <v/>
      </c>
      <c r="FV32" s="178"/>
      <c r="FW32" s="176"/>
      <c r="FX32" s="176"/>
      <c r="FY32" s="176"/>
      <c r="FZ32" s="176"/>
      <c r="GA32" s="177" t="str">
        <f t="shared" ref="GA32" si="2387">IF(GA$2=5,GA25-GA28,"")</f>
        <v/>
      </c>
      <c r="GB32" s="178"/>
      <c r="GC32" s="176"/>
      <c r="GD32" s="176"/>
      <c r="GE32" s="176"/>
      <c r="GF32" s="176"/>
      <c r="GG32" s="177" t="str">
        <f t="shared" ref="GG32" si="2388">IF(GG$2=5,GG25-GG28,"")</f>
        <v/>
      </c>
      <c r="GH32" s="178"/>
      <c r="GI32" s="176"/>
      <c r="GJ32" s="176"/>
      <c r="GK32" s="176"/>
      <c r="GL32" s="176"/>
      <c r="GM32" s="177" t="str">
        <f t="shared" ref="GM32" si="2389">IF(GM$2=5,GM25-GM28,"")</f>
        <v/>
      </c>
      <c r="GN32" s="178"/>
      <c r="GO32" s="176"/>
      <c r="GP32" s="176"/>
      <c r="GQ32" s="176"/>
      <c r="GR32" s="176"/>
      <c r="GS32" s="177" t="str">
        <f t="shared" ref="GS32" si="2390">IF(GS$2=5,GS25-GS28,"")</f>
        <v/>
      </c>
      <c r="GT32" s="178"/>
      <c r="GU32" s="176"/>
      <c r="GV32" s="176"/>
      <c r="GW32" s="176"/>
      <c r="GX32" s="176"/>
      <c r="GY32" s="177" t="str">
        <f t="shared" ref="GY32" si="2391">IF(GY$2=5,GY25-GY28,"")</f>
        <v/>
      </c>
      <c r="GZ32" s="178"/>
      <c r="HA32" s="176"/>
      <c r="HB32" s="176"/>
      <c r="HC32" s="176"/>
      <c r="HD32" s="176"/>
      <c r="HE32" s="177" t="str">
        <f t="shared" ref="HE32" si="2392">IF(HE$2=5,HE25-HE28,"")</f>
        <v/>
      </c>
      <c r="HF32" s="178"/>
      <c r="HG32" s="176"/>
      <c r="HH32" s="176"/>
      <c r="HI32" s="176"/>
      <c r="HJ32" s="176"/>
      <c r="HK32" s="177" t="str">
        <f t="shared" ref="HK32" si="2393">IF(HK$2=5,HK25-HK28,"")</f>
        <v/>
      </c>
      <c r="HL32" s="178"/>
      <c r="HM32" s="176"/>
      <c r="HN32" s="176"/>
      <c r="HO32" s="176"/>
      <c r="HP32" s="176"/>
      <c r="HQ32" s="177" t="str">
        <f t="shared" ref="HQ32" si="2394">IF(HQ$2=5,HQ25-HQ28,"")</f>
        <v/>
      </c>
      <c r="HR32" s="178"/>
      <c r="HS32" s="176"/>
      <c r="HT32" s="176"/>
      <c r="HU32" s="176"/>
      <c r="HV32" s="176"/>
      <c r="HW32" s="177" t="str">
        <f t="shared" ref="HW32" si="2395">IF(HW$2=5,HW25-HW28,"")</f>
        <v/>
      </c>
      <c r="HX32" s="178"/>
      <c r="HY32" s="176"/>
      <c r="HZ32" s="176"/>
      <c r="IA32" s="176"/>
      <c r="IB32" s="176"/>
      <c r="IC32" s="177" t="str">
        <f t="shared" ref="IC32" si="2396">IF(IC$2=5,IC25-IC28,"")</f>
        <v/>
      </c>
      <c r="ID32" s="178"/>
      <c r="IE32" s="176"/>
      <c r="IF32" s="176"/>
      <c r="IG32" s="176"/>
      <c r="IH32" s="176"/>
      <c r="II32" s="177" t="str">
        <f t="shared" ref="II32" si="2397">IF(II$2=5,II25-II28,"")</f>
        <v/>
      </c>
      <c r="IJ32" s="178"/>
      <c r="IK32" s="176"/>
      <c r="IL32" s="176"/>
      <c r="IM32" s="176"/>
      <c r="IN32" s="176"/>
      <c r="IO32" s="177" t="str">
        <f t="shared" ref="IO32" si="2398">IF(IO$2=5,IO25-IO28,"")</f>
        <v/>
      </c>
      <c r="IP32" s="178"/>
      <c r="IQ32" s="176"/>
      <c r="IR32" s="176"/>
      <c r="IS32" s="176"/>
      <c r="IT32" s="176"/>
      <c r="IU32" s="177" t="str">
        <f t="shared" ref="IU32" si="2399">IF(IU$2=5,IU25-IU28,"")</f>
        <v/>
      </c>
      <c r="IV32" s="178"/>
      <c r="IW32" s="176"/>
      <c r="IX32" s="176"/>
      <c r="IY32" s="176"/>
      <c r="IZ32" s="176"/>
      <c r="JA32" s="177" t="str">
        <f t="shared" ref="JA32" si="2400">IF(JA$2=5,JA25-JA28,"")</f>
        <v/>
      </c>
      <c r="JB32" s="178"/>
      <c r="JC32" s="176"/>
      <c r="JD32" s="176"/>
      <c r="JE32" s="176"/>
      <c r="JF32" s="176"/>
      <c r="JG32" s="177" t="str">
        <f t="shared" ref="JG32" si="2401">IF(JG$2=5,JG25-JG28,"")</f>
        <v/>
      </c>
      <c r="JH32" s="178"/>
      <c r="JI32" s="176"/>
      <c r="JJ32" s="176"/>
      <c r="JK32" s="176"/>
      <c r="JL32" s="176"/>
      <c r="JM32" s="177" t="str">
        <f t="shared" ref="JM32" si="2402">IF(JM$2=5,JM25-JM28,"")</f>
        <v/>
      </c>
      <c r="JN32" s="176"/>
      <c r="JO32" s="176"/>
      <c r="JP32" s="176"/>
      <c r="JQ32" s="176"/>
      <c r="JR32" s="176"/>
      <c r="JS32" s="177" t="str">
        <f t="shared" ref="JS32" si="2403">IF(JS$2=5,JS25-JS28,"")</f>
        <v/>
      </c>
      <c r="JT32" s="176"/>
      <c r="JU32" s="176"/>
      <c r="JV32" s="176"/>
      <c r="JW32" s="176"/>
      <c r="JX32" s="176"/>
      <c r="JY32" s="177" t="str">
        <f t="shared" ref="JY32" si="2404">IF(JY$2=5,JY25-JY28,"")</f>
        <v/>
      </c>
      <c r="JZ32" s="176"/>
      <c r="KA32" s="176"/>
      <c r="KB32" s="176"/>
      <c r="KC32" s="176"/>
      <c r="KD32" s="176"/>
      <c r="KE32" s="177" t="str">
        <f t="shared" ref="KE32" si="2405">IF(KE$2=5,KE25-KE28,"")</f>
        <v/>
      </c>
      <c r="KF32" s="176"/>
      <c r="KG32" s="176"/>
      <c r="KH32" s="176"/>
      <c r="KI32" s="176"/>
      <c r="KJ32" s="176"/>
      <c r="KK32" s="177" t="str">
        <f t="shared" ref="KK32" si="2406">IF(KK$2=5,KK25-KK28,"")</f>
        <v/>
      </c>
      <c r="KL32" s="176"/>
      <c r="KM32" s="176"/>
      <c r="KN32" s="176"/>
      <c r="KO32" s="176"/>
      <c r="KP32" s="176"/>
      <c r="KQ32" s="177" t="str">
        <f t="shared" ref="KQ32" si="2407">IF(KQ$2=5,KQ25-KQ28,"")</f>
        <v/>
      </c>
      <c r="KR32" s="176"/>
      <c r="KS32" s="176"/>
      <c r="KT32" s="176"/>
      <c r="KU32" s="176"/>
      <c r="KV32" s="176"/>
      <c r="KW32" s="177" t="str">
        <f t="shared" ref="KW32" si="2408">IF(KW$2=5,KW25-KW28,"")</f>
        <v/>
      </c>
      <c r="KX32" s="176"/>
      <c r="KY32" s="176"/>
      <c r="KZ32" s="176"/>
      <c r="LA32" s="176"/>
      <c r="LB32" s="176"/>
      <c r="LC32" s="177" t="str">
        <f t="shared" ref="LC32" si="2409">IF(LC$2=5,LC25-LC28,"")</f>
        <v/>
      </c>
      <c r="LD32" s="176"/>
    </row>
    <row r="33" spans="1:320" s="71" customFormat="1" ht="12.75" customHeight="1" x14ac:dyDescent="0.2">
      <c r="A33" s="62"/>
      <c r="B33" s="62"/>
      <c r="C33" s="62"/>
      <c r="D33" s="62"/>
      <c r="E33" s="62"/>
      <c r="F33" s="62" t="s">
        <v>77</v>
      </c>
      <c r="G33" s="114"/>
      <c r="K33" s="116"/>
      <c r="L33" s="116"/>
      <c r="M33" s="140"/>
      <c r="N33" s="117"/>
      <c r="P33" s="72"/>
      <c r="Q33" s="134"/>
      <c r="R33" s="282"/>
      <c r="S33" s="134"/>
      <c r="T33" s="134"/>
      <c r="U33" s="120"/>
      <c r="V33" s="72"/>
      <c r="W33" s="134"/>
      <c r="X33" s="282"/>
      <c r="Y33" s="134"/>
      <c r="Z33" s="134"/>
      <c r="AA33" s="122"/>
      <c r="AB33" s="72"/>
      <c r="AC33" s="134"/>
      <c r="AD33" s="282"/>
      <c r="AE33" s="134"/>
      <c r="AF33" s="134"/>
      <c r="AG33" s="122"/>
      <c r="AH33" s="72"/>
      <c r="AI33" s="134"/>
      <c r="AJ33" s="282"/>
      <c r="AK33" s="136"/>
      <c r="AL33" s="137"/>
      <c r="AM33" s="122"/>
      <c r="AN33" s="72"/>
      <c r="AO33" s="134"/>
      <c r="AP33" s="282"/>
      <c r="AQ33" s="136"/>
      <c r="AR33" s="137"/>
      <c r="AS33" s="122"/>
      <c r="AT33" s="72"/>
      <c r="AU33" s="134"/>
      <c r="AV33" s="282"/>
      <c r="AW33" s="136"/>
      <c r="AX33" s="137"/>
      <c r="AY33" s="122"/>
      <c r="AZ33" s="72"/>
      <c r="BA33" s="134"/>
      <c r="BB33" s="282"/>
      <c r="BC33" s="136"/>
      <c r="BD33" s="137"/>
      <c r="BE33" s="122"/>
      <c r="BF33" s="72"/>
      <c r="BG33" s="134"/>
      <c r="BH33" s="282"/>
      <c r="BI33" s="136"/>
      <c r="BJ33" s="137"/>
      <c r="BK33" s="122"/>
      <c r="BL33" s="72"/>
      <c r="BM33" s="134"/>
      <c r="BN33" s="282"/>
      <c r="BO33" s="136"/>
      <c r="BP33" s="137"/>
      <c r="BQ33" s="122"/>
      <c r="BR33" s="72"/>
      <c r="BS33" s="134"/>
      <c r="BT33" s="282"/>
      <c r="BU33" s="136"/>
      <c r="BV33" s="137"/>
      <c r="BW33" s="122"/>
      <c r="BX33" s="72"/>
      <c r="BY33" s="134"/>
      <c r="BZ33" s="282"/>
      <c r="CA33" s="136"/>
      <c r="CB33" s="137"/>
      <c r="CC33" s="122"/>
      <c r="CD33" s="72"/>
      <c r="CE33" s="134"/>
      <c r="CF33" s="282"/>
      <c r="CG33" s="136"/>
      <c r="CH33" s="137"/>
      <c r="CI33" s="122"/>
      <c r="CJ33" s="72"/>
      <c r="CK33" s="134"/>
      <c r="CL33" s="282"/>
      <c r="CM33" s="136"/>
      <c r="CN33" s="137"/>
      <c r="CO33" s="122"/>
      <c r="CP33" s="72"/>
      <c r="CQ33" s="134"/>
      <c r="CR33" s="282"/>
      <c r="CS33" s="136"/>
      <c r="CT33" s="137"/>
      <c r="CU33" s="122"/>
      <c r="CV33" s="72"/>
      <c r="CW33" s="134"/>
      <c r="CX33" s="282"/>
      <c r="CY33" s="136"/>
      <c r="CZ33" s="137"/>
      <c r="DA33" s="122"/>
      <c r="DB33" s="72"/>
      <c r="DC33" s="134"/>
      <c r="DD33" s="282"/>
      <c r="DE33" s="136"/>
      <c r="DF33" s="137"/>
      <c r="DG33" s="122"/>
      <c r="DH33" s="72"/>
      <c r="DI33" s="134"/>
      <c r="DJ33" s="282"/>
      <c r="DK33" s="136"/>
      <c r="DL33" s="137"/>
      <c r="DM33" s="122"/>
      <c r="DN33" s="72"/>
      <c r="DO33" s="134"/>
      <c r="DP33" s="282"/>
      <c r="DQ33" s="136"/>
      <c r="DR33" s="137"/>
      <c r="DS33" s="122"/>
      <c r="DT33" s="72"/>
      <c r="DU33" s="134"/>
      <c r="DV33" s="282"/>
      <c r="DW33" s="136"/>
      <c r="DX33" s="137"/>
      <c r="DY33" s="122"/>
      <c r="DZ33" s="72"/>
      <c r="EA33" s="179"/>
      <c r="EB33" s="283"/>
      <c r="EC33" s="123"/>
      <c r="ED33" s="133"/>
      <c r="EE33" s="122"/>
      <c r="EF33" s="72"/>
      <c r="EG33" s="179"/>
      <c r="EH33" s="283"/>
      <c r="EI33" s="123"/>
      <c r="EJ33" s="133"/>
      <c r="EK33" s="122"/>
      <c r="EL33" s="72"/>
      <c r="EM33" s="179"/>
      <c r="EN33" s="283"/>
      <c r="EO33" s="123"/>
      <c r="EP33" s="133"/>
      <c r="EQ33" s="122"/>
      <c r="ER33" s="72"/>
      <c r="ES33" s="179"/>
      <c r="ET33" s="283"/>
      <c r="EU33" s="123"/>
      <c r="EV33" s="133"/>
      <c r="EW33" s="122"/>
      <c r="EX33" s="72"/>
      <c r="EY33" s="179"/>
      <c r="EZ33" s="283"/>
      <c r="FA33" s="123"/>
      <c r="FB33" s="133"/>
      <c r="FC33" s="122"/>
      <c r="FD33" s="72"/>
      <c r="FE33" s="179"/>
      <c r="FF33" s="283"/>
      <c r="FG33" s="123"/>
      <c r="FH33" s="133"/>
      <c r="FI33" s="122"/>
      <c r="FJ33" s="72"/>
      <c r="FK33" s="179"/>
      <c r="FL33" s="283"/>
      <c r="FM33" s="123"/>
      <c r="FN33" s="133"/>
      <c r="FO33" s="122"/>
      <c r="FP33" s="72"/>
      <c r="FQ33" s="179"/>
      <c r="FR33" s="283"/>
      <c r="FS33" s="123"/>
      <c r="FT33" s="133"/>
      <c r="FU33" s="122"/>
      <c r="FV33" s="72"/>
      <c r="FW33" s="179"/>
      <c r="FX33" s="283"/>
      <c r="FY33" s="123"/>
      <c r="FZ33" s="133"/>
      <c r="GA33" s="122"/>
      <c r="GB33" s="72"/>
      <c r="GC33" s="179"/>
      <c r="GD33" s="283"/>
      <c r="GE33" s="123"/>
      <c r="GF33" s="133"/>
      <c r="GG33" s="122"/>
      <c r="GH33" s="72"/>
      <c r="GI33" s="179"/>
      <c r="GJ33" s="283"/>
      <c r="GK33" s="123"/>
      <c r="GL33" s="133"/>
      <c r="GM33" s="122"/>
      <c r="GN33" s="72"/>
      <c r="GO33" s="179"/>
      <c r="GP33" s="283"/>
      <c r="GQ33" s="123"/>
      <c r="GR33" s="133"/>
      <c r="GS33" s="122"/>
      <c r="GT33" s="72"/>
      <c r="GU33" s="179"/>
      <c r="GV33" s="283"/>
      <c r="GW33" s="123"/>
      <c r="GX33" s="133"/>
      <c r="GY33" s="122"/>
      <c r="GZ33" s="72"/>
      <c r="HA33" s="179"/>
      <c r="HB33" s="283"/>
      <c r="HC33" s="123"/>
      <c r="HD33" s="133"/>
      <c r="HE33" s="122"/>
      <c r="HF33" s="72"/>
      <c r="HG33" s="179"/>
      <c r="HH33" s="283"/>
      <c r="HI33" s="123"/>
      <c r="HJ33" s="133"/>
      <c r="HK33" s="122"/>
      <c r="HL33" s="72"/>
      <c r="HM33" s="179"/>
      <c r="HN33" s="283"/>
      <c r="HO33" s="123"/>
      <c r="HP33" s="133"/>
      <c r="HQ33" s="122"/>
      <c r="HR33" s="72"/>
      <c r="HS33" s="179"/>
      <c r="HT33" s="283"/>
      <c r="HU33" s="123"/>
      <c r="HV33" s="133"/>
      <c r="HW33" s="122"/>
      <c r="HX33" s="72"/>
      <c r="HY33" s="179"/>
      <c r="HZ33" s="283"/>
      <c r="IA33" s="123"/>
      <c r="IB33" s="133"/>
      <c r="IC33" s="122"/>
      <c r="ID33" s="72"/>
      <c r="IE33" s="179"/>
      <c r="IF33" s="283"/>
      <c r="IG33" s="123"/>
      <c r="IH33" s="133"/>
      <c r="II33" s="122"/>
      <c r="IJ33" s="72"/>
      <c r="IK33" s="179"/>
      <c r="IL33" s="283"/>
      <c r="IM33" s="123"/>
      <c r="IN33" s="133"/>
      <c r="IO33" s="122"/>
      <c r="IP33" s="72"/>
      <c r="IQ33" s="179"/>
      <c r="IR33" s="283"/>
      <c r="IS33" s="123"/>
      <c r="IT33" s="133"/>
      <c r="IU33" s="122"/>
      <c r="IV33" s="72"/>
      <c r="IW33" s="179"/>
      <c r="IX33" s="283"/>
      <c r="IY33" s="123"/>
      <c r="IZ33" s="133"/>
      <c r="JA33" s="122"/>
      <c r="JB33" s="72"/>
      <c r="JC33" s="179"/>
      <c r="JD33" s="283"/>
      <c r="JE33" s="123"/>
      <c r="JF33" s="180"/>
      <c r="JG33" s="122"/>
      <c r="JH33" s="72"/>
      <c r="JJ33" s="909"/>
      <c r="JK33" s="126"/>
      <c r="JL33" s="127"/>
      <c r="JM33" s="122"/>
      <c r="JP33" s="909"/>
      <c r="JQ33" s="126"/>
      <c r="JR33" s="127"/>
      <c r="JS33" s="122"/>
      <c r="JV33" s="909"/>
      <c r="JW33" s="126"/>
      <c r="JX33" s="127"/>
      <c r="JY33" s="122"/>
      <c r="KB33" s="909"/>
      <c r="KC33" s="126"/>
      <c r="KD33" s="127"/>
      <c r="KE33" s="122"/>
      <c r="KH33" s="909"/>
      <c r="KI33" s="126"/>
      <c r="KJ33" s="127"/>
      <c r="KK33" s="122"/>
      <c r="KN33" s="909"/>
      <c r="KO33" s="126"/>
      <c r="KP33" s="127"/>
      <c r="KQ33" s="122"/>
      <c r="KT33" s="909"/>
      <c r="KU33" s="126"/>
      <c r="KV33" s="127"/>
      <c r="KW33" s="122"/>
      <c r="KZ33" s="909"/>
      <c r="LA33" s="126"/>
      <c r="LB33" s="127"/>
      <c r="LC33" s="122"/>
    </row>
    <row r="34" spans="1:320" s="99" customFormat="1" ht="12.75" customHeight="1" x14ac:dyDescent="0.2">
      <c r="A34" s="97"/>
      <c r="B34" s="97"/>
      <c r="C34" s="97"/>
      <c r="D34" s="97"/>
      <c r="E34" s="97"/>
      <c r="F34" s="97" t="s">
        <v>77</v>
      </c>
      <c r="G34" s="98"/>
      <c r="I34" s="82" t="str">
        <f>Control!C6&amp;" (Projected)"</f>
        <v>FY23 (Projected)</v>
      </c>
      <c r="K34" s="100"/>
      <c r="L34" s="100"/>
      <c r="M34" s="181"/>
      <c r="N34" s="101"/>
      <c r="P34" s="102"/>
      <c r="Q34" s="103"/>
      <c r="R34" s="905" t="str">
        <f>IF(Q$2=1,"Units","")</f>
        <v/>
      </c>
      <c r="S34" s="103" t="str">
        <f>IF(Q$2=1,"$/unit","")</f>
        <v/>
      </c>
      <c r="T34" s="103" t="str">
        <f>IF(T$2=4,"% of sales","")</f>
        <v/>
      </c>
      <c r="U34" s="182" t="str">
        <f>IF(U$2=5,"Revenue","")</f>
        <v/>
      </c>
      <c r="V34" s="105"/>
      <c r="W34" s="103"/>
      <c r="X34" s="905" t="str">
        <f t="shared" ref="X34" si="2410">IF(W$2=1,"Units","")</f>
        <v/>
      </c>
      <c r="Y34" s="103" t="str">
        <f t="shared" ref="Y34" si="2411">IF(W$2=1,"$/unit","")</f>
        <v/>
      </c>
      <c r="Z34" s="103" t="str">
        <f t="shared" ref="Z34" si="2412">IF(Z$2=4,"% of sales","")</f>
        <v/>
      </c>
      <c r="AA34" s="182" t="str">
        <f t="shared" ref="AA34" si="2413">IF(AA$2=5,"Revenue","")</f>
        <v/>
      </c>
      <c r="AB34" s="105"/>
      <c r="AC34" s="103"/>
      <c r="AD34" s="905" t="str">
        <f t="shared" ref="AD34" si="2414">IF(AC$2=1,"Units","")</f>
        <v/>
      </c>
      <c r="AE34" s="103" t="str">
        <f t="shared" ref="AE34" si="2415">IF(AC$2=1,"$/unit","")</f>
        <v/>
      </c>
      <c r="AF34" s="103" t="str">
        <f t="shared" ref="AF34" si="2416">IF(AF$2=4,"% of sales","")</f>
        <v/>
      </c>
      <c r="AG34" s="182" t="str">
        <f t="shared" ref="AG34" si="2417">IF(AG$2=5,"Revenue","")</f>
        <v/>
      </c>
      <c r="AH34" s="105"/>
      <c r="AI34" s="103"/>
      <c r="AJ34" s="905" t="str">
        <f t="shared" ref="AJ34" si="2418">IF(AI$2=1,"Units","")</f>
        <v/>
      </c>
      <c r="AK34" s="107" t="str">
        <f t="shared" ref="AK34" si="2419">IF(AI$2=1,"$/unit","")</f>
        <v/>
      </c>
      <c r="AL34" s="108" t="str">
        <f t="shared" ref="AL34" si="2420">IF(AL$2=4,"% of sales","")</f>
        <v/>
      </c>
      <c r="AM34" s="182" t="str">
        <f t="shared" ref="AM34" si="2421">IF(AM$2=5,"Revenue","")</f>
        <v/>
      </c>
      <c r="AN34" s="105"/>
      <c r="AO34" s="103"/>
      <c r="AP34" s="905" t="str">
        <f t="shared" ref="AP34" si="2422">IF(AO$2=1,"Units","")</f>
        <v/>
      </c>
      <c r="AQ34" s="107" t="str">
        <f t="shared" ref="AQ34" si="2423">IF(AO$2=1,"$/unit","")</f>
        <v/>
      </c>
      <c r="AR34" s="108" t="str">
        <f t="shared" ref="AR34" si="2424">IF(AR$2=4,"% of sales","")</f>
        <v/>
      </c>
      <c r="AS34" s="182" t="str">
        <f t="shared" ref="AS34" si="2425">IF(AS$2=5,"Revenue","")</f>
        <v/>
      </c>
      <c r="AT34" s="105"/>
      <c r="AU34" s="103"/>
      <c r="AV34" s="905" t="str">
        <f t="shared" ref="AV34" si="2426">IF(AU$2=1,"Units","")</f>
        <v/>
      </c>
      <c r="AW34" s="107" t="str">
        <f t="shared" ref="AW34" si="2427">IF(AU$2=1,"$/unit","")</f>
        <v/>
      </c>
      <c r="AX34" s="108" t="str">
        <f t="shared" ref="AX34" si="2428">IF(AX$2=4,"% of sales","")</f>
        <v/>
      </c>
      <c r="AY34" s="182" t="str">
        <f t="shared" ref="AY34" si="2429">IF(AY$2=5,"Revenue","")</f>
        <v/>
      </c>
      <c r="AZ34" s="105"/>
      <c r="BA34" s="103"/>
      <c r="BB34" s="905" t="str">
        <f t="shared" ref="BB34" si="2430">IF(BA$2=1,"Units","")</f>
        <v/>
      </c>
      <c r="BC34" s="107" t="str">
        <f t="shared" ref="BC34" si="2431">IF(BA$2=1,"$/unit","")</f>
        <v/>
      </c>
      <c r="BD34" s="108" t="str">
        <f t="shared" ref="BD34" si="2432">IF(BD$2=4,"% of sales","")</f>
        <v/>
      </c>
      <c r="BE34" s="182" t="str">
        <f t="shared" ref="BE34" si="2433">IF(BE$2=5,"Revenue","")</f>
        <v/>
      </c>
      <c r="BF34" s="105"/>
      <c r="BG34" s="103"/>
      <c r="BH34" s="905" t="str">
        <f t="shared" ref="BH34" si="2434">IF(BG$2=1,"Units","")</f>
        <v/>
      </c>
      <c r="BI34" s="107" t="str">
        <f t="shared" ref="BI34" si="2435">IF(BG$2=1,"$/unit","")</f>
        <v/>
      </c>
      <c r="BJ34" s="108" t="str">
        <f t="shared" ref="BJ34" si="2436">IF(BJ$2=4,"% of sales","")</f>
        <v/>
      </c>
      <c r="BK34" s="182" t="str">
        <f t="shared" ref="BK34" si="2437">IF(BK$2=5,"Revenue","")</f>
        <v/>
      </c>
      <c r="BL34" s="105"/>
      <c r="BM34" s="103"/>
      <c r="BN34" s="905" t="str">
        <f t="shared" ref="BN34" si="2438">IF(BM$2=1,"Units","")</f>
        <v/>
      </c>
      <c r="BO34" s="107" t="str">
        <f t="shared" ref="BO34" si="2439">IF(BM$2=1,"$/unit","")</f>
        <v/>
      </c>
      <c r="BP34" s="108" t="str">
        <f t="shared" ref="BP34" si="2440">IF(BP$2=4,"% of sales","")</f>
        <v/>
      </c>
      <c r="BQ34" s="182" t="str">
        <f t="shared" ref="BQ34" si="2441">IF(BQ$2=5,"Revenue","")</f>
        <v/>
      </c>
      <c r="BR34" s="105"/>
      <c r="BS34" s="103"/>
      <c r="BT34" s="905" t="str">
        <f t="shared" ref="BT34" si="2442">IF(BS$2=1,"Units","")</f>
        <v/>
      </c>
      <c r="BU34" s="107" t="str">
        <f t="shared" ref="BU34" si="2443">IF(BS$2=1,"$/unit","")</f>
        <v/>
      </c>
      <c r="BV34" s="108" t="str">
        <f t="shared" ref="BV34" si="2444">IF(BV$2=4,"% of sales","")</f>
        <v/>
      </c>
      <c r="BW34" s="182" t="str">
        <f t="shared" ref="BW34" si="2445">IF(BW$2=5,"Revenue","")</f>
        <v/>
      </c>
      <c r="BX34" s="105"/>
      <c r="BY34" s="103"/>
      <c r="BZ34" s="905" t="str">
        <f t="shared" ref="BZ34" si="2446">IF(BY$2=1,"Units","")</f>
        <v/>
      </c>
      <c r="CA34" s="107" t="str">
        <f t="shared" ref="CA34" si="2447">IF(BY$2=1,"$/unit","")</f>
        <v/>
      </c>
      <c r="CB34" s="108" t="str">
        <f t="shared" ref="CB34" si="2448">IF(CB$2=4,"% of sales","")</f>
        <v/>
      </c>
      <c r="CC34" s="182" t="str">
        <f t="shared" ref="CC34" si="2449">IF(CC$2=5,"Revenue","")</f>
        <v/>
      </c>
      <c r="CD34" s="105"/>
      <c r="CE34" s="103"/>
      <c r="CF34" s="905" t="str">
        <f t="shared" ref="CF34" si="2450">IF(CE$2=1,"Units","")</f>
        <v/>
      </c>
      <c r="CG34" s="107" t="str">
        <f t="shared" ref="CG34" si="2451">IF(CE$2=1,"$/unit","")</f>
        <v/>
      </c>
      <c r="CH34" s="108" t="str">
        <f t="shared" ref="CH34" si="2452">IF(CH$2=4,"% of sales","")</f>
        <v/>
      </c>
      <c r="CI34" s="182" t="str">
        <f t="shared" ref="CI34" si="2453">IF(CI$2=5,"Revenue","")</f>
        <v/>
      </c>
      <c r="CJ34" s="105"/>
      <c r="CK34" s="103"/>
      <c r="CL34" s="905" t="str">
        <f t="shared" ref="CL34" si="2454">IF(CK$2=1,"Units","")</f>
        <v/>
      </c>
      <c r="CM34" s="107" t="str">
        <f t="shared" ref="CM34" si="2455">IF(CK$2=1,"$/unit","")</f>
        <v/>
      </c>
      <c r="CN34" s="108" t="str">
        <f t="shared" ref="CN34" si="2456">IF(CN$2=4,"% of sales","")</f>
        <v/>
      </c>
      <c r="CO34" s="182" t="str">
        <f t="shared" ref="CO34" si="2457">IF(CO$2=5,"Revenue","")</f>
        <v/>
      </c>
      <c r="CP34" s="105"/>
      <c r="CQ34" s="103"/>
      <c r="CR34" s="905" t="str">
        <f t="shared" ref="CR34" si="2458">IF(CQ$2=1,"Units","")</f>
        <v/>
      </c>
      <c r="CS34" s="107" t="str">
        <f t="shared" ref="CS34" si="2459">IF(CQ$2=1,"$/unit","")</f>
        <v/>
      </c>
      <c r="CT34" s="108" t="str">
        <f t="shared" ref="CT34" si="2460">IF(CT$2=4,"% of sales","")</f>
        <v/>
      </c>
      <c r="CU34" s="182" t="str">
        <f t="shared" ref="CU34" si="2461">IF(CU$2=5,"Revenue","")</f>
        <v/>
      </c>
      <c r="CV34" s="105"/>
      <c r="CW34" s="103"/>
      <c r="CX34" s="905" t="str">
        <f t="shared" ref="CX34" si="2462">IF(CW$2=1,"Units","")</f>
        <v/>
      </c>
      <c r="CY34" s="107" t="str">
        <f t="shared" ref="CY34" si="2463">IF(CW$2=1,"$/unit","")</f>
        <v/>
      </c>
      <c r="CZ34" s="108" t="str">
        <f t="shared" ref="CZ34" si="2464">IF(CZ$2=4,"% of sales","")</f>
        <v/>
      </c>
      <c r="DA34" s="182" t="str">
        <f t="shared" ref="DA34" si="2465">IF(DA$2=5,"Revenue","")</f>
        <v/>
      </c>
      <c r="DB34" s="105"/>
      <c r="DC34" s="103"/>
      <c r="DD34" s="905" t="str">
        <f t="shared" ref="DD34" si="2466">IF(DC$2=1,"Units","")</f>
        <v/>
      </c>
      <c r="DE34" s="107" t="str">
        <f t="shared" ref="DE34" si="2467">IF(DC$2=1,"$/unit","")</f>
        <v/>
      </c>
      <c r="DF34" s="108" t="str">
        <f t="shared" ref="DF34" si="2468">IF(DF$2=4,"% of sales","")</f>
        <v/>
      </c>
      <c r="DG34" s="182" t="str">
        <f t="shared" ref="DG34" si="2469">IF(DG$2=5,"Revenue","")</f>
        <v/>
      </c>
      <c r="DH34" s="105"/>
      <c r="DI34" s="103"/>
      <c r="DJ34" s="905" t="str">
        <f t="shared" ref="DJ34" si="2470">IF(DI$2=1,"Units","")</f>
        <v/>
      </c>
      <c r="DK34" s="107" t="str">
        <f t="shared" ref="DK34" si="2471">IF(DI$2=1,"$/unit","")</f>
        <v/>
      </c>
      <c r="DL34" s="108" t="str">
        <f t="shared" ref="DL34" si="2472">IF(DL$2=4,"% of sales","")</f>
        <v/>
      </c>
      <c r="DM34" s="182" t="str">
        <f t="shared" ref="DM34" si="2473">IF(DM$2=5,"Revenue","")</f>
        <v/>
      </c>
      <c r="DN34" s="105"/>
      <c r="DO34" s="103"/>
      <c r="DP34" s="905" t="str">
        <f t="shared" ref="DP34" si="2474">IF(DO$2=1,"Units","")</f>
        <v/>
      </c>
      <c r="DQ34" s="107" t="str">
        <f t="shared" ref="DQ34" si="2475">IF(DO$2=1,"$/unit","")</f>
        <v/>
      </c>
      <c r="DR34" s="108" t="str">
        <f t="shared" ref="DR34" si="2476">IF(DR$2=4,"% of sales","")</f>
        <v/>
      </c>
      <c r="DS34" s="182" t="str">
        <f t="shared" ref="DS34" si="2477">IF(DS$2=5,"Revenue","")</f>
        <v/>
      </c>
      <c r="DT34" s="105"/>
      <c r="DU34" s="103"/>
      <c r="DV34" s="905" t="str">
        <f t="shared" ref="DV34" si="2478">IF(DU$2=1,"Units","")</f>
        <v/>
      </c>
      <c r="DW34" s="107" t="str">
        <f t="shared" ref="DW34" si="2479">IF(DU$2=1,"$/unit","")</f>
        <v/>
      </c>
      <c r="DX34" s="108" t="str">
        <f t="shared" ref="DX34" si="2480">IF(DX$2=4,"% of sales","")</f>
        <v/>
      </c>
      <c r="DY34" s="182" t="str">
        <f t="shared" ref="DY34" si="2481">IF(DY$2=5,"Revenue","")</f>
        <v/>
      </c>
      <c r="DZ34" s="105"/>
      <c r="EA34" s="103"/>
      <c r="EB34" s="905" t="str">
        <f t="shared" ref="EB34" si="2482">IF(EA$2=1,"Units","")</f>
        <v/>
      </c>
      <c r="EC34" s="107" t="str">
        <f t="shared" ref="EC34" si="2483">IF(EA$2=1,"$/unit","")</f>
        <v/>
      </c>
      <c r="ED34" s="108" t="str">
        <f t="shared" ref="ED34" si="2484">IF(ED$2=4,"% of sales","")</f>
        <v/>
      </c>
      <c r="EE34" s="182" t="str">
        <f t="shared" ref="EE34" si="2485">IF(EE$2=5,"Revenue","")</f>
        <v/>
      </c>
      <c r="EF34" s="105"/>
      <c r="EG34" s="103"/>
      <c r="EH34" s="905" t="str">
        <f t="shared" ref="EH34" si="2486">IF(EG$2=1,"Units","")</f>
        <v/>
      </c>
      <c r="EI34" s="107" t="str">
        <f t="shared" ref="EI34" si="2487">IF(EG$2=1,"$/unit","")</f>
        <v/>
      </c>
      <c r="EJ34" s="108" t="str">
        <f t="shared" ref="EJ34" si="2488">IF(EJ$2=4,"% of sales","")</f>
        <v/>
      </c>
      <c r="EK34" s="182" t="str">
        <f t="shared" ref="EK34" si="2489">IF(EK$2=5,"Revenue","")</f>
        <v/>
      </c>
      <c r="EL34" s="105"/>
      <c r="EM34" s="103"/>
      <c r="EN34" s="905" t="str">
        <f t="shared" ref="EN34" si="2490">IF(EM$2=1,"Units","")</f>
        <v/>
      </c>
      <c r="EO34" s="107" t="str">
        <f t="shared" ref="EO34" si="2491">IF(EM$2=1,"$/unit","")</f>
        <v/>
      </c>
      <c r="EP34" s="108" t="str">
        <f t="shared" ref="EP34" si="2492">IF(EP$2=4,"% of sales","")</f>
        <v/>
      </c>
      <c r="EQ34" s="182" t="str">
        <f t="shared" ref="EQ34" si="2493">IF(EQ$2=5,"Revenue","")</f>
        <v/>
      </c>
      <c r="ER34" s="105"/>
      <c r="ES34" s="103"/>
      <c r="ET34" s="905" t="str">
        <f t="shared" ref="ET34" si="2494">IF(ES$2=1,"Units","")</f>
        <v/>
      </c>
      <c r="EU34" s="107" t="str">
        <f t="shared" ref="EU34" si="2495">IF(ES$2=1,"$/unit","")</f>
        <v/>
      </c>
      <c r="EV34" s="108" t="str">
        <f t="shared" ref="EV34" si="2496">IF(EV$2=4,"% of sales","")</f>
        <v/>
      </c>
      <c r="EW34" s="182" t="str">
        <f t="shared" ref="EW34" si="2497">IF(EW$2=5,"Revenue","")</f>
        <v/>
      </c>
      <c r="EX34" s="105"/>
      <c r="EY34" s="103"/>
      <c r="EZ34" s="905" t="str">
        <f t="shared" ref="EZ34" si="2498">IF(EY$2=1,"Units","")</f>
        <v/>
      </c>
      <c r="FA34" s="107" t="str">
        <f t="shared" ref="FA34" si="2499">IF(EY$2=1,"$/unit","")</f>
        <v/>
      </c>
      <c r="FB34" s="108" t="str">
        <f t="shared" ref="FB34" si="2500">IF(FB$2=4,"% of sales","")</f>
        <v/>
      </c>
      <c r="FC34" s="182" t="str">
        <f t="shared" ref="FC34" si="2501">IF(FC$2=5,"Revenue","")</f>
        <v/>
      </c>
      <c r="FD34" s="105"/>
      <c r="FE34" s="103"/>
      <c r="FF34" s="905" t="str">
        <f t="shared" ref="FF34" si="2502">IF(FE$2=1,"Units","")</f>
        <v/>
      </c>
      <c r="FG34" s="107" t="str">
        <f t="shared" ref="FG34" si="2503">IF(FE$2=1,"$/unit","")</f>
        <v/>
      </c>
      <c r="FH34" s="108" t="str">
        <f t="shared" ref="FH34" si="2504">IF(FH$2=4,"% of sales","")</f>
        <v/>
      </c>
      <c r="FI34" s="182" t="str">
        <f t="shared" ref="FI34" si="2505">IF(FI$2=5,"Revenue","")</f>
        <v/>
      </c>
      <c r="FJ34" s="105"/>
      <c r="FK34" s="103"/>
      <c r="FL34" s="905" t="str">
        <f t="shared" ref="FL34" si="2506">IF(FK$2=1,"Units","")</f>
        <v/>
      </c>
      <c r="FM34" s="107" t="str">
        <f t="shared" ref="FM34" si="2507">IF(FK$2=1,"$/unit","")</f>
        <v/>
      </c>
      <c r="FN34" s="108" t="str">
        <f t="shared" ref="FN34" si="2508">IF(FN$2=4,"% of sales","")</f>
        <v/>
      </c>
      <c r="FO34" s="182" t="str">
        <f t="shared" ref="FO34" si="2509">IF(FO$2=5,"Revenue","")</f>
        <v/>
      </c>
      <c r="FP34" s="105"/>
      <c r="FQ34" s="103"/>
      <c r="FR34" s="905" t="str">
        <f t="shared" ref="FR34" si="2510">IF(FQ$2=1,"Units","")</f>
        <v/>
      </c>
      <c r="FS34" s="107" t="str">
        <f t="shared" ref="FS34" si="2511">IF(FQ$2=1,"$/unit","")</f>
        <v/>
      </c>
      <c r="FT34" s="108" t="str">
        <f t="shared" ref="FT34" si="2512">IF(FT$2=4,"% of sales","")</f>
        <v/>
      </c>
      <c r="FU34" s="182" t="str">
        <f t="shared" ref="FU34" si="2513">IF(FU$2=5,"Revenue","")</f>
        <v/>
      </c>
      <c r="FV34" s="105"/>
      <c r="FW34" s="103"/>
      <c r="FX34" s="905" t="str">
        <f t="shared" ref="FX34" si="2514">IF(FW$2=1,"Units","")</f>
        <v/>
      </c>
      <c r="FY34" s="107" t="str">
        <f t="shared" ref="FY34" si="2515">IF(FW$2=1,"$/unit","")</f>
        <v/>
      </c>
      <c r="FZ34" s="108" t="str">
        <f t="shared" ref="FZ34" si="2516">IF(FZ$2=4,"% of sales","")</f>
        <v/>
      </c>
      <c r="GA34" s="182" t="str">
        <f t="shared" ref="GA34" si="2517">IF(GA$2=5,"Revenue","")</f>
        <v/>
      </c>
      <c r="GB34" s="105"/>
      <c r="GC34" s="103"/>
      <c r="GD34" s="905" t="str">
        <f t="shared" ref="GD34" si="2518">IF(GC$2=1,"Units","")</f>
        <v/>
      </c>
      <c r="GE34" s="107" t="str">
        <f t="shared" ref="GE34" si="2519">IF(GC$2=1,"$/unit","")</f>
        <v/>
      </c>
      <c r="GF34" s="108" t="str">
        <f t="shared" ref="GF34" si="2520">IF(GF$2=4,"% of sales","")</f>
        <v/>
      </c>
      <c r="GG34" s="182" t="str">
        <f t="shared" ref="GG34" si="2521">IF(GG$2=5,"Revenue","")</f>
        <v/>
      </c>
      <c r="GH34" s="105"/>
      <c r="GI34" s="103"/>
      <c r="GJ34" s="905" t="str">
        <f t="shared" ref="GJ34" si="2522">IF(GI$2=1,"Units","")</f>
        <v/>
      </c>
      <c r="GK34" s="107" t="str">
        <f t="shared" ref="GK34" si="2523">IF(GI$2=1,"$/unit","")</f>
        <v/>
      </c>
      <c r="GL34" s="108" t="str">
        <f t="shared" ref="GL34" si="2524">IF(GL$2=4,"% of sales","")</f>
        <v/>
      </c>
      <c r="GM34" s="182" t="str">
        <f t="shared" ref="GM34" si="2525">IF(GM$2=5,"Revenue","")</f>
        <v/>
      </c>
      <c r="GN34" s="105"/>
      <c r="GO34" s="103"/>
      <c r="GP34" s="905" t="str">
        <f t="shared" ref="GP34" si="2526">IF(GO$2=1,"Units","")</f>
        <v/>
      </c>
      <c r="GQ34" s="107" t="str">
        <f t="shared" ref="GQ34" si="2527">IF(GO$2=1,"$/unit","")</f>
        <v/>
      </c>
      <c r="GR34" s="108" t="str">
        <f t="shared" ref="GR34" si="2528">IF(GR$2=4,"% of sales","")</f>
        <v/>
      </c>
      <c r="GS34" s="182" t="str">
        <f t="shared" ref="GS34" si="2529">IF(GS$2=5,"Revenue","")</f>
        <v/>
      </c>
      <c r="GT34" s="105"/>
      <c r="GU34" s="103"/>
      <c r="GV34" s="905" t="str">
        <f t="shared" ref="GV34" si="2530">IF(GU$2=1,"Units","")</f>
        <v/>
      </c>
      <c r="GW34" s="107" t="str">
        <f t="shared" ref="GW34" si="2531">IF(GU$2=1,"$/unit","")</f>
        <v/>
      </c>
      <c r="GX34" s="108" t="str">
        <f t="shared" ref="GX34" si="2532">IF(GX$2=4,"% of sales","")</f>
        <v/>
      </c>
      <c r="GY34" s="182" t="str">
        <f t="shared" ref="GY34" si="2533">IF(GY$2=5,"Revenue","")</f>
        <v/>
      </c>
      <c r="GZ34" s="105"/>
      <c r="HA34" s="103"/>
      <c r="HB34" s="905" t="str">
        <f t="shared" ref="HB34" si="2534">IF(HA$2=1,"Units","")</f>
        <v/>
      </c>
      <c r="HC34" s="107" t="str">
        <f t="shared" ref="HC34" si="2535">IF(HA$2=1,"$/unit","")</f>
        <v/>
      </c>
      <c r="HD34" s="108" t="str">
        <f t="shared" ref="HD34" si="2536">IF(HD$2=4,"% of sales","")</f>
        <v/>
      </c>
      <c r="HE34" s="182" t="str">
        <f t="shared" ref="HE34" si="2537">IF(HE$2=5,"Revenue","")</f>
        <v/>
      </c>
      <c r="HF34" s="105"/>
      <c r="HG34" s="103"/>
      <c r="HH34" s="905" t="str">
        <f t="shared" ref="HH34" si="2538">IF(HG$2=1,"Units","")</f>
        <v/>
      </c>
      <c r="HI34" s="107" t="str">
        <f t="shared" ref="HI34" si="2539">IF(HG$2=1,"$/unit","")</f>
        <v/>
      </c>
      <c r="HJ34" s="108" t="str">
        <f t="shared" ref="HJ34" si="2540">IF(HJ$2=4,"% of sales","")</f>
        <v/>
      </c>
      <c r="HK34" s="182" t="str">
        <f t="shared" ref="HK34" si="2541">IF(HK$2=5,"Revenue","")</f>
        <v/>
      </c>
      <c r="HL34" s="105"/>
      <c r="HM34" s="103"/>
      <c r="HN34" s="905" t="str">
        <f t="shared" ref="HN34" si="2542">IF(HM$2=1,"Units","")</f>
        <v/>
      </c>
      <c r="HO34" s="107" t="str">
        <f t="shared" ref="HO34" si="2543">IF(HM$2=1,"$/unit","")</f>
        <v/>
      </c>
      <c r="HP34" s="108" t="str">
        <f t="shared" ref="HP34" si="2544">IF(HP$2=4,"% of sales","")</f>
        <v/>
      </c>
      <c r="HQ34" s="182" t="str">
        <f t="shared" ref="HQ34" si="2545">IF(HQ$2=5,"Revenue","")</f>
        <v/>
      </c>
      <c r="HR34" s="105"/>
      <c r="HS34" s="103"/>
      <c r="HT34" s="905" t="str">
        <f t="shared" ref="HT34" si="2546">IF(HS$2=1,"Units","")</f>
        <v/>
      </c>
      <c r="HU34" s="107" t="str">
        <f t="shared" ref="HU34" si="2547">IF(HS$2=1,"$/unit","")</f>
        <v/>
      </c>
      <c r="HV34" s="108" t="str">
        <f t="shared" ref="HV34" si="2548">IF(HV$2=4,"% of sales","")</f>
        <v/>
      </c>
      <c r="HW34" s="182" t="str">
        <f t="shared" ref="HW34" si="2549">IF(HW$2=5,"Revenue","")</f>
        <v/>
      </c>
      <c r="HX34" s="105"/>
      <c r="HY34" s="103"/>
      <c r="HZ34" s="905" t="str">
        <f t="shared" ref="HZ34" si="2550">IF(HY$2=1,"Units","")</f>
        <v/>
      </c>
      <c r="IA34" s="107" t="str">
        <f t="shared" ref="IA34" si="2551">IF(HY$2=1,"$/unit","")</f>
        <v/>
      </c>
      <c r="IB34" s="108" t="str">
        <f t="shared" ref="IB34" si="2552">IF(IB$2=4,"% of sales","")</f>
        <v/>
      </c>
      <c r="IC34" s="182" t="str">
        <f t="shared" ref="IC34" si="2553">IF(IC$2=5,"Revenue","")</f>
        <v/>
      </c>
      <c r="ID34" s="105"/>
      <c r="IE34" s="103"/>
      <c r="IF34" s="905" t="str">
        <f t="shared" ref="IF34" si="2554">IF(IE$2=1,"Units","")</f>
        <v/>
      </c>
      <c r="IG34" s="107" t="str">
        <f t="shared" ref="IG34" si="2555">IF(IE$2=1,"$/unit","")</f>
        <v/>
      </c>
      <c r="IH34" s="108" t="str">
        <f t="shared" ref="IH34" si="2556">IF(IH$2=4,"% of sales","")</f>
        <v/>
      </c>
      <c r="II34" s="182" t="str">
        <f t="shared" ref="II34" si="2557">IF(II$2=5,"Revenue","")</f>
        <v/>
      </c>
      <c r="IJ34" s="105"/>
      <c r="IK34" s="103"/>
      <c r="IL34" s="905" t="str">
        <f t="shared" ref="IL34" si="2558">IF(IK$2=1,"Units","")</f>
        <v/>
      </c>
      <c r="IM34" s="107" t="str">
        <f t="shared" ref="IM34" si="2559">IF(IK$2=1,"$/unit","")</f>
        <v/>
      </c>
      <c r="IN34" s="108" t="str">
        <f t="shared" ref="IN34" si="2560">IF(IN$2=4,"% of sales","")</f>
        <v/>
      </c>
      <c r="IO34" s="182" t="str">
        <f t="shared" ref="IO34" si="2561">IF(IO$2=5,"Revenue","")</f>
        <v/>
      </c>
      <c r="IP34" s="105"/>
      <c r="IQ34" s="103"/>
      <c r="IR34" s="905" t="str">
        <f t="shared" ref="IR34" si="2562">IF(IQ$2=1,"Units","")</f>
        <v/>
      </c>
      <c r="IS34" s="107" t="str">
        <f t="shared" ref="IS34" si="2563">IF(IQ$2=1,"$/unit","")</f>
        <v/>
      </c>
      <c r="IT34" s="108" t="str">
        <f t="shared" ref="IT34" si="2564">IF(IT$2=4,"% of sales","")</f>
        <v/>
      </c>
      <c r="IU34" s="182" t="str">
        <f t="shared" ref="IU34" si="2565">IF(IU$2=5,"Revenue","")</f>
        <v/>
      </c>
      <c r="IV34" s="105"/>
      <c r="IW34" s="103"/>
      <c r="IX34" s="905" t="str">
        <f t="shared" ref="IX34" si="2566">IF(IW$2=1,"Units","")</f>
        <v/>
      </c>
      <c r="IY34" s="107" t="str">
        <f t="shared" ref="IY34" si="2567">IF(IW$2=1,"$/unit","")</f>
        <v/>
      </c>
      <c r="IZ34" s="108" t="str">
        <f t="shared" ref="IZ34" si="2568">IF(IZ$2=4,"% of sales","")</f>
        <v/>
      </c>
      <c r="JA34" s="182" t="str">
        <f t="shared" ref="JA34" si="2569">IF(JA$2=5,"Revenue","")</f>
        <v/>
      </c>
      <c r="JB34" s="105"/>
      <c r="JC34" s="103"/>
      <c r="JD34" s="905" t="str">
        <f t="shared" ref="JD34" si="2570">IF(JC$2=1,"Units","")</f>
        <v/>
      </c>
      <c r="JE34" s="107" t="str">
        <f t="shared" ref="JE34" si="2571">IF(JC$2=1,"$/unit","")</f>
        <v/>
      </c>
      <c r="JF34" s="108" t="str">
        <f t="shared" ref="JF34" si="2572">IF(JF$2=4,"% of sales","")</f>
        <v/>
      </c>
      <c r="JG34" s="182" t="str">
        <f t="shared" ref="JG34" si="2573">IF(JG$2=5,"Revenue","")</f>
        <v/>
      </c>
      <c r="JH34" s="105"/>
      <c r="JI34" s="110"/>
      <c r="JJ34" s="905" t="str">
        <f t="shared" ref="JJ34" si="2574">IF(JI$2=1,"Units","")</f>
        <v/>
      </c>
      <c r="JK34" s="112" t="str">
        <f t="shared" ref="JK34" si="2575">IF(JI$2=1,"$/unit","")</f>
        <v/>
      </c>
      <c r="JL34" s="113" t="str">
        <f t="shared" ref="JL34" si="2576">IF(JL$2=4,"% of sales","")</f>
        <v/>
      </c>
      <c r="JM34" s="182" t="str">
        <f t="shared" ref="JM34" si="2577">IF(JM$2=5,"Revenue","")</f>
        <v/>
      </c>
      <c r="JN34" s="110"/>
      <c r="JO34" s="110"/>
      <c r="JP34" s="905" t="str">
        <f t="shared" ref="JP34" si="2578">IF(JO$2=1,"Units","")</f>
        <v/>
      </c>
      <c r="JQ34" s="112" t="str">
        <f t="shared" ref="JQ34" si="2579">IF(JO$2=1,"$/unit","")</f>
        <v/>
      </c>
      <c r="JR34" s="113" t="str">
        <f t="shared" ref="JR34" si="2580">IF(JR$2=4,"% of sales","")</f>
        <v/>
      </c>
      <c r="JS34" s="182" t="str">
        <f t="shared" ref="JS34" si="2581">IF(JS$2=5,"Revenue","")</f>
        <v/>
      </c>
      <c r="JT34" s="110"/>
      <c r="JU34" s="110"/>
      <c r="JV34" s="905" t="str">
        <f t="shared" ref="JV34" si="2582">IF(JU$2=1,"Units","")</f>
        <v/>
      </c>
      <c r="JW34" s="112" t="str">
        <f t="shared" ref="JW34" si="2583">IF(JU$2=1,"$/unit","")</f>
        <v/>
      </c>
      <c r="JX34" s="113" t="str">
        <f t="shared" ref="JX34" si="2584">IF(JX$2=4,"% of sales","")</f>
        <v/>
      </c>
      <c r="JY34" s="182" t="str">
        <f t="shared" ref="JY34" si="2585">IF(JY$2=5,"Revenue","")</f>
        <v/>
      </c>
      <c r="JZ34" s="110"/>
      <c r="KA34" s="110"/>
      <c r="KB34" s="905" t="str">
        <f t="shared" ref="KB34" si="2586">IF(KA$2=1,"Units","")</f>
        <v/>
      </c>
      <c r="KC34" s="112" t="str">
        <f t="shared" ref="KC34" si="2587">IF(KA$2=1,"$/unit","")</f>
        <v/>
      </c>
      <c r="KD34" s="113" t="str">
        <f t="shared" ref="KD34" si="2588">IF(KD$2=4,"% of sales","")</f>
        <v/>
      </c>
      <c r="KE34" s="182" t="str">
        <f t="shared" ref="KE34" si="2589">IF(KE$2=5,"Revenue","")</f>
        <v/>
      </c>
      <c r="KF34" s="110"/>
      <c r="KG34" s="110"/>
      <c r="KH34" s="905" t="str">
        <f t="shared" ref="KH34" si="2590">IF(KG$2=1,"Units","")</f>
        <v/>
      </c>
      <c r="KI34" s="112" t="str">
        <f t="shared" ref="KI34" si="2591">IF(KG$2=1,"$/unit","")</f>
        <v/>
      </c>
      <c r="KJ34" s="113" t="str">
        <f t="shared" ref="KJ34" si="2592">IF(KJ$2=4,"% of sales","")</f>
        <v/>
      </c>
      <c r="KK34" s="182" t="str">
        <f t="shared" ref="KK34" si="2593">IF(KK$2=5,"Revenue","")</f>
        <v/>
      </c>
      <c r="KL34" s="110"/>
      <c r="KM34" s="110"/>
      <c r="KN34" s="905" t="str">
        <f t="shared" ref="KN34" si="2594">IF(KM$2=1,"Units","")</f>
        <v/>
      </c>
      <c r="KO34" s="112" t="str">
        <f t="shared" ref="KO34" si="2595">IF(KM$2=1,"$/unit","")</f>
        <v/>
      </c>
      <c r="KP34" s="113" t="str">
        <f t="shared" ref="KP34" si="2596">IF(KP$2=4,"% of sales","")</f>
        <v/>
      </c>
      <c r="KQ34" s="182" t="str">
        <f t="shared" ref="KQ34" si="2597">IF(KQ$2=5,"Revenue","")</f>
        <v/>
      </c>
      <c r="KR34" s="110"/>
      <c r="KS34" s="110"/>
      <c r="KT34" s="905" t="str">
        <f t="shared" ref="KT34" si="2598">IF(KS$2=1,"Units","")</f>
        <v/>
      </c>
      <c r="KU34" s="112" t="str">
        <f t="shared" ref="KU34" si="2599">IF(KS$2=1,"$/unit","")</f>
        <v/>
      </c>
      <c r="KV34" s="113" t="str">
        <f t="shared" ref="KV34" si="2600">IF(KV$2=4,"% of sales","")</f>
        <v/>
      </c>
      <c r="KW34" s="182" t="str">
        <f t="shared" ref="KW34" si="2601">IF(KW$2=5,"Revenue","")</f>
        <v/>
      </c>
      <c r="KX34" s="110"/>
      <c r="KY34" s="110"/>
      <c r="KZ34" s="905" t="str">
        <f t="shared" ref="KZ34" si="2602">IF(KY$2=1,"Units","")</f>
        <v/>
      </c>
      <c r="LA34" s="112" t="str">
        <f t="shared" ref="LA34" si="2603">IF(KY$2=1,"$/unit","")</f>
        <v/>
      </c>
      <c r="LB34" s="113" t="str">
        <f t="shared" ref="LB34" si="2604">IF(LB$2=4,"% of sales","")</f>
        <v/>
      </c>
      <c r="LC34" s="182" t="str">
        <f t="shared" ref="LC34" si="2605">IF(LC$2=5,"Revenue","")</f>
        <v/>
      </c>
      <c r="LD34" s="110"/>
      <c r="LE34" s="110"/>
      <c r="LF34" s="110"/>
      <c r="LG34" s="110"/>
      <c r="LH34" s="110"/>
    </row>
    <row r="35" spans="1:320" s="71" customFormat="1" ht="12.75" customHeight="1" x14ac:dyDescent="0.2">
      <c r="A35" s="62"/>
      <c r="B35" s="62">
        <v>2</v>
      </c>
      <c r="C35" s="62">
        <v>3</v>
      </c>
      <c r="D35" s="62"/>
      <c r="E35" s="62"/>
      <c r="F35" s="62" t="s">
        <v>77</v>
      </c>
      <c r="G35" s="114"/>
      <c r="J35" s="115" t="s">
        <v>51</v>
      </c>
      <c r="K35" s="116"/>
      <c r="L35" s="116"/>
      <c r="M35" s="140"/>
      <c r="N35" s="117"/>
      <c r="P35" s="72"/>
      <c r="Q35" s="118"/>
      <c r="R35" s="902"/>
      <c r="S35" s="561"/>
      <c r="T35" s="121" t="str">
        <f>IF(T$2=4,IFERROR(R35/R39,""),"")</f>
        <v/>
      </c>
      <c r="U35" s="120" t="str">
        <f>IF(U$2=5,R35*S35,"")</f>
        <v/>
      </c>
      <c r="V35" s="72"/>
      <c r="W35" s="118"/>
      <c r="X35" s="902"/>
      <c r="Y35" s="561"/>
      <c r="Z35" s="121" t="str">
        <f t="shared" ref="Z35" si="2606">IF(Z$2=4,IFERROR(X35/X39,""),"")</f>
        <v/>
      </c>
      <c r="AA35" s="122" t="str">
        <f t="shared" ref="AA35:AA38" si="2607">IF(AA$2=5,X35*Y35,"")</f>
        <v/>
      </c>
      <c r="AB35" s="72"/>
      <c r="AC35" s="118"/>
      <c r="AD35" s="902"/>
      <c r="AE35" s="561"/>
      <c r="AF35" s="121" t="str">
        <f t="shared" ref="AF35" si="2608">IF(AF$2=4,IFERROR(AD35/AD39,""),"")</f>
        <v/>
      </c>
      <c r="AG35" s="122" t="str">
        <f t="shared" ref="AG35:AG38" si="2609">IF(AG$2=5,AD35*AE35,"")</f>
        <v/>
      </c>
      <c r="AH35" s="72"/>
      <c r="AI35" s="118"/>
      <c r="AJ35" s="902"/>
      <c r="AK35" s="566"/>
      <c r="AL35" s="121" t="str">
        <f t="shared" ref="AL35" si="2610">IF(AL$2=4,IFERROR(AJ35/AJ39,""),"")</f>
        <v/>
      </c>
      <c r="AM35" s="122" t="str">
        <f t="shared" ref="AM35:AM38" si="2611">IF(AM$2=5,AJ35*AK35,"")</f>
        <v/>
      </c>
      <c r="AN35" s="72"/>
      <c r="AO35" s="118"/>
      <c r="AP35" s="902"/>
      <c r="AQ35" s="566"/>
      <c r="AR35" s="121" t="str">
        <f t="shared" ref="AR35" si="2612">IF(AR$2=4,IFERROR(AP35/AP39,""),"")</f>
        <v/>
      </c>
      <c r="AS35" s="122" t="str">
        <f t="shared" ref="AS35:AS38" si="2613">IF(AS$2=5,AP35*AQ35,"")</f>
        <v/>
      </c>
      <c r="AT35" s="72"/>
      <c r="AU35" s="118"/>
      <c r="AV35" s="902"/>
      <c r="AW35" s="566"/>
      <c r="AX35" s="121" t="str">
        <f t="shared" ref="AX35" si="2614">IF(AX$2=4,IFERROR(AV35/AV39,""),"")</f>
        <v/>
      </c>
      <c r="AY35" s="122" t="str">
        <f t="shared" ref="AY35:AY38" si="2615">IF(AY$2=5,AV35*AW35,"")</f>
        <v/>
      </c>
      <c r="AZ35" s="72"/>
      <c r="BA35" s="118"/>
      <c r="BB35" s="902"/>
      <c r="BC35" s="566"/>
      <c r="BD35" s="121" t="str">
        <f t="shared" ref="BD35" si="2616">IF(BD$2=4,IFERROR(BB35/BB39,""),"")</f>
        <v/>
      </c>
      <c r="BE35" s="122" t="str">
        <f t="shared" ref="BE35:BE38" si="2617">IF(BE$2=5,BB35*BC35,"")</f>
        <v/>
      </c>
      <c r="BF35" s="72"/>
      <c r="BG35" s="118"/>
      <c r="BH35" s="902"/>
      <c r="BI35" s="566"/>
      <c r="BJ35" s="121" t="str">
        <f t="shared" ref="BJ35" si="2618">IF(BJ$2=4,IFERROR(BH35/BH39,""),"")</f>
        <v/>
      </c>
      <c r="BK35" s="122" t="str">
        <f t="shared" ref="BK35:BK38" si="2619">IF(BK$2=5,BH35*BI35,"")</f>
        <v/>
      </c>
      <c r="BL35" s="72"/>
      <c r="BM35" s="118"/>
      <c r="BN35" s="902"/>
      <c r="BO35" s="566"/>
      <c r="BP35" s="121" t="str">
        <f t="shared" ref="BP35" si="2620">IF(BP$2=4,IFERROR(BN35/BN39,""),"")</f>
        <v/>
      </c>
      <c r="BQ35" s="122" t="str">
        <f t="shared" ref="BQ35:BQ38" si="2621">IF(BQ$2=5,BN35*BO35,"")</f>
        <v/>
      </c>
      <c r="BR35" s="72"/>
      <c r="BS35" s="118"/>
      <c r="BT35" s="902"/>
      <c r="BU35" s="566"/>
      <c r="BV35" s="121" t="str">
        <f t="shared" ref="BV35" si="2622">IF(BV$2=4,IFERROR(BT35/BT39,""),"")</f>
        <v/>
      </c>
      <c r="BW35" s="122" t="str">
        <f t="shared" ref="BW35:BW38" si="2623">IF(BW$2=5,BT35*BU35,"")</f>
        <v/>
      </c>
      <c r="BX35" s="72"/>
      <c r="BY35" s="118"/>
      <c r="BZ35" s="902"/>
      <c r="CA35" s="566"/>
      <c r="CB35" s="121" t="str">
        <f t="shared" ref="CB35" si="2624">IF(CB$2=4,IFERROR(BZ35/BZ39,""),"")</f>
        <v/>
      </c>
      <c r="CC35" s="122" t="str">
        <f t="shared" ref="CC35:CC38" si="2625">IF(CC$2=5,BZ35*CA35,"")</f>
        <v/>
      </c>
      <c r="CD35" s="72"/>
      <c r="CE35" s="118"/>
      <c r="CF35" s="902"/>
      <c r="CG35" s="566"/>
      <c r="CH35" s="121" t="str">
        <f t="shared" ref="CH35" si="2626">IF(CH$2=4,IFERROR(CF35/CF39,""),"")</f>
        <v/>
      </c>
      <c r="CI35" s="122" t="str">
        <f t="shared" ref="CI35:CI38" si="2627">IF(CI$2=5,CF35*CG35,"")</f>
        <v/>
      </c>
      <c r="CJ35" s="72"/>
      <c r="CK35" s="118"/>
      <c r="CL35" s="902"/>
      <c r="CM35" s="566"/>
      <c r="CN35" s="121" t="str">
        <f t="shared" ref="CN35" si="2628">IF(CN$2=4,IFERROR(CL35/CL39,""),"")</f>
        <v/>
      </c>
      <c r="CO35" s="122" t="str">
        <f t="shared" ref="CO35:CO38" si="2629">IF(CO$2=5,CL35*CM35,"")</f>
        <v/>
      </c>
      <c r="CP35" s="72"/>
      <c r="CQ35" s="118"/>
      <c r="CR35" s="902"/>
      <c r="CS35" s="566"/>
      <c r="CT35" s="121" t="str">
        <f t="shared" ref="CT35" si="2630">IF(CT$2=4,IFERROR(CR35/CR39,""),"")</f>
        <v/>
      </c>
      <c r="CU35" s="122" t="str">
        <f t="shared" ref="CU35:CU38" si="2631">IF(CU$2=5,CR35*CS35,"")</f>
        <v/>
      </c>
      <c r="CV35" s="72"/>
      <c r="CW35" s="118"/>
      <c r="CX35" s="902"/>
      <c r="CY35" s="566"/>
      <c r="CZ35" s="121" t="str">
        <f t="shared" ref="CZ35" si="2632">IF(CZ$2=4,IFERROR(CX35/CX39,""),"")</f>
        <v/>
      </c>
      <c r="DA35" s="122" t="str">
        <f t="shared" ref="DA35:DA38" si="2633">IF(DA$2=5,CX35*CY35,"")</f>
        <v/>
      </c>
      <c r="DB35" s="72"/>
      <c r="DC35" s="118"/>
      <c r="DD35" s="902"/>
      <c r="DE35" s="566"/>
      <c r="DF35" s="121" t="str">
        <f t="shared" ref="DF35" si="2634">IF(DF$2=4,IFERROR(DD35/DD39,""),"")</f>
        <v/>
      </c>
      <c r="DG35" s="122" t="str">
        <f t="shared" ref="DG35:DG38" si="2635">IF(DG$2=5,DD35*DE35,"")</f>
        <v/>
      </c>
      <c r="DH35" s="72"/>
      <c r="DI35" s="118"/>
      <c r="DJ35" s="902"/>
      <c r="DK35" s="566"/>
      <c r="DL35" s="121" t="str">
        <f t="shared" ref="DL35" si="2636">IF(DL$2=4,IFERROR(DJ35/DJ39,""),"")</f>
        <v/>
      </c>
      <c r="DM35" s="122" t="str">
        <f t="shared" ref="DM35:DM38" si="2637">IF(DM$2=5,DJ35*DK35,"")</f>
        <v/>
      </c>
      <c r="DN35" s="72"/>
      <c r="DO35" s="118"/>
      <c r="DP35" s="902"/>
      <c r="DQ35" s="566"/>
      <c r="DR35" s="121" t="str">
        <f t="shared" ref="DR35" si="2638">IF(DR$2=4,IFERROR(DP35/DP39,""),"")</f>
        <v/>
      </c>
      <c r="DS35" s="122" t="str">
        <f t="shared" ref="DS35:DS38" si="2639">IF(DS$2=5,DP35*DQ35,"")</f>
        <v/>
      </c>
      <c r="DT35" s="72"/>
      <c r="DU35" s="118"/>
      <c r="DV35" s="902"/>
      <c r="DW35" s="566"/>
      <c r="DX35" s="121" t="str">
        <f t="shared" ref="DX35" si="2640">IF(DX$2=4,IFERROR(DV35/DV39,""),"")</f>
        <v/>
      </c>
      <c r="DY35" s="122" t="str">
        <f t="shared" ref="DY35:DY38" si="2641">IF(DY$2=5,DV35*DW35,"")</f>
        <v/>
      </c>
      <c r="DZ35" s="72"/>
      <c r="EA35" s="118"/>
      <c r="EB35" s="902"/>
      <c r="EC35" s="566"/>
      <c r="ED35" s="121" t="str">
        <f t="shared" ref="ED35" si="2642">IF(ED$2=4,IFERROR(EB35/EB39,""),"")</f>
        <v/>
      </c>
      <c r="EE35" s="122" t="str">
        <f t="shared" ref="EE35:EE38" si="2643">IF(EE$2=5,EB35*EC35,"")</f>
        <v/>
      </c>
      <c r="EF35" s="72"/>
      <c r="EG35" s="118"/>
      <c r="EH35" s="902"/>
      <c r="EI35" s="566"/>
      <c r="EJ35" s="121" t="str">
        <f t="shared" ref="EJ35" si="2644">IF(EJ$2=4,IFERROR(EH35/EH39,""),"")</f>
        <v/>
      </c>
      <c r="EK35" s="122" t="str">
        <f t="shared" ref="EK35:EK38" si="2645">IF(EK$2=5,EH35*EI35,"")</f>
        <v/>
      </c>
      <c r="EL35" s="72"/>
      <c r="EM35" s="118"/>
      <c r="EN35" s="902"/>
      <c r="EO35" s="566"/>
      <c r="EP35" s="121" t="str">
        <f t="shared" ref="EP35" si="2646">IF(EP$2=4,IFERROR(EN35/EN39,""),"")</f>
        <v/>
      </c>
      <c r="EQ35" s="122" t="str">
        <f t="shared" ref="EQ35:EQ38" si="2647">IF(EQ$2=5,EN35*EO35,"")</f>
        <v/>
      </c>
      <c r="ER35" s="72"/>
      <c r="ES35" s="118"/>
      <c r="ET35" s="902"/>
      <c r="EU35" s="566"/>
      <c r="EV35" s="121" t="str">
        <f t="shared" ref="EV35" si="2648">IF(EV$2=4,IFERROR(ET35/ET39,""),"")</f>
        <v/>
      </c>
      <c r="EW35" s="122" t="str">
        <f t="shared" ref="EW35:EW38" si="2649">IF(EW$2=5,ET35*EU35,"")</f>
        <v/>
      </c>
      <c r="EX35" s="72"/>
      <c r="EY35" s="118"/>
      <c r="EZ35" s="902"/>
      <c r="FA35" s="566"/>
      <c r="FB35" s="121" t="str">
        <f t="shared" ref="FB35" si="2650">IF(FB$2=4,IFERROR(EZ35/EZ39,""),"")</f>
        <v/>
      </c>
      <c r="FC35" s="122" t="str">
        <f t="shared" ref="FC35:FC38" si="2651">IF(FC$2=5,EZ35*FA35,"")</f>
        <v/>
      </c>
      <c r="FD35" s="72"/>
      <c r="FE35" s="118"/>
      <c r="FF35" s="902"/>
      <c r="FG35" s="566"/>
      <c r="FH35" s="121" t="str">
        <f t="shared" ref="FH35" si="2652">IF(FH$2=4,IFERROR(FF35/FF39,""),"")</f>
        <v/>
      </c>
      <c r="FI35" s="122" t="str">
        <f t="shared" ref="FI35:FI38" si="2653">IF(FI$2=5,FF35*FG35,"")</f>
        <v/>
      </c>
      <c r="FJ35" s="72"/>
      <c r="FK35" s="118"/>
      <c r="FL35" s="902"/>
      <c r="FM35" s="566"/>
      <c r="FN35" s="121" t="str">
        <f t="shared" ref="FN35" si="2654">IF(FN$2=4,IFERROR(FL35/FL39,""),"")</f>
        <v/>
      </c>
      <c r="FO35" s="122" t="str">
        <f t="shared" ref="FO35:FO38" si="2655">IF(FO$2=5,FL35*FM35,"")</f>
        <v/>
      </c>
      <c r="FP35" s="72"/>
      <c r="FQ35" s="118"/>
      <c r="FR35" s="902"/>
      <c r="FS35" s="566"/>
      <c r="FT35" s="121" t="str">
        <f t="shared" ref="FT35" si="2656">IF(FT$2=4,IFERROR(FR35/FR39,""),"")</f>
        <v/>
      </c>
      <c r="FU35" s="122" t="str">
        <f t="shared" ref="FU35:FU38" si="2657">IF(FU$2=5,FR35*FS35,"")</f>
        <v/>
      </c>
      <c r="FV35" s="72"/>
      <c r="FW35" s="118"/>
      <c r="FX35" s="902"/>
      <c r="FY35" s="566"/>
      <c r="FZ35" s="121" t="str">
        <f t="shared" ref="FZ35" si="2658">IF(FZ$2=4,IFERROR(FX35/FX39,""),"")</f>
        <v/>
      </c>
      <c r="GA35" s="122" t="str">
        <f t="shared" ref="GA35:GA38" si="2659">IF(GA$2=5,FX35*FY35,"")</f>
        <v/>
      </c>
      <c r="GB35" s="72"/>
      <c r="GC35" s="118"/>
      <c r="GD35" s="902"/>
      <c r="GE35" s="566"/>
      <c r="GF35" s="121" t="str">
        <f t="shared" ref="GF35" si="2660">IF(GF$2=4,IFERROR(GD35/GD39,""),"")</f>
        <v/>
      </c>
      <c r="GG35" s="122" t="str">
        <f t="shared" ref="GG35:GG38" si="2661">IF(GG$2=5,GD35*GE35,"")</f>
        <v/>
      </c>
      <c r="GH35" s="72"/>
      <c r="GI35" s="118"/>
      <c r="GJ35" s="902"/>
      <c r="GK35" s="566"/>
      <c r="GL35" s="121" t="str">
        <f t="shared" ref="GL35" si="2662">IF(GL$2=4,IFERROR(GJ35/GJ39,""),"")</f>
        <v/>
      </c>
      <c r="GM35" s="122" t="str">
        <f t="shared" ref="GM35:GM38" si="2663">IF(GM$2=5,GJ35*GK35,"")</f>
        <v/>
      </c>
      <c r="GN35" s="72"/>
      <c r="GO35" s="118"/>
      <c r="GP35" s="902"/>
      <c r="GQ35" s="566"/>
      <c r="GR35" s="121" t="str">
        <f t="shared" ref="GR35" si="2664">IF(GR$2=4,IFERROR(GP35/GP39,""),"")</f>
        <v/>
      </c>
      <c r="GS35" s="122" t="str">
        <f t="shared" ref="GS35:GS38" si="2665">IF(GS$2=5,GP35*GQ35,"")</f>
        <v/>
      </c>
      <c r="GT35" s="72"/>
      <c r="GU35" s="118"/>
      <c r="GV35" s="902"/>
      <c r="GW35" s="566"/>
      <c r="GX35" s="121" t="str">
        <f t="shared" ref="GX35" si="2666">IF(GX$2=4,IFERROR(GV35/GV39,""),"")</f>
        <v/>
      </c>
      <c r="GY35" s="122" t="str">
        <f t="shared" ref="GY35:GY38" si="2667">IF(GY$2=5,GV35*GW35,"")</f>
        <v/>
      </c>
      <c r="GZ35" s="72"/>
      <c r="HA35" s="118"/>
      <c r="HB35" s="902"/>
      <c r="HC35" s="566"/>
      <c r="HD35" s="121" t="str">
        <f t="shared" ref="HD35" si="2668">IF(HD$2=4,IFERROR(HB35/HB39,""),"")</f>
        <v/>
      </c>
      <c r="HE35" s="122" t="str">
        <f t="shared" ref="HE35:HE38" si="2669">IF(HE$2=5,HB35*HC35,"")</f>
        <v/>
      </c>
      <c r="HF35" s="72"/>
      <c r="HG35" s="118"/>
      <c r="HH35" s="902"/>
      <c r="HI35" s="566"/>
      <c r="HJ35" s="121" t="str">
        <f t="shared" ref="HJ35" si="2670">IF(HJ$2=4,IFERROR(HH35/HH39,""),"")</f>
        <v/>
      </c>
      <c r="HK35" s="122" t="str">
        <f t="shared" ref="HK35:HK38" si="2671">IF(HK$2=5,HH35*HI35,"")</f>
        <v/>
      </c>
      <c r="HL35" s="72"/>
      <c r="HM35" s="118"/>
      <c r="HN35" s="902"/>
      <c r="HO35" s="566"/>
      <c r="HP35" s="121" t="str">
        <f t="shared" ref="HP35" si="2672">IF(HP$2=4,IFERROR(HN35/HN39,""),"")</f>
        <v/>
      </c>
      <c r="HQ35" s="122" t="str">
        <f t="shared" ref="HQ35:HQ38" si="2673">IF(HQ$2=5,HN35*HO35,"")</f>
        <v/>
      </c>
      <c r="HR35" s="72"/>
      <c r="HS35" s="118"/>
      <c r="HT35" s="902"/>
      <c r="HU35" s="566"/>
      <c r="HV35" s="121" t="str">
        <f t="shared" ref="HV35" si="2674">IF(HV$2=4,IFERROR(HT35/HT39,""),"")</f>
        <v/>
      </c>
      <c r="HW35" s="122" t="str">
        <f t="shared" ref="HW35:HW38" si="2675">IF(HW$2=5,HT35*HU35,"")</f>
        <v/>
      </c>
      <c r="HX35" s="72"/>
      <c r="HY35" s="118"/>
      <c r="HZ35" s="902"/>
      <c r="IA35" s="566"/>
      <c r="IB35" s="121" t="str">
        <f t="shared" ref="IB35" si="2676">IF(IB$2=4,IFERROR(HZ35/HZ39,""),"")</f>
        <v/>
      </c>
      <c r="IC35" s="122" t="str">
        <f t="shared" ref="IC35:IC38" si="2677">IF(IC$2=5,HZ35*IA35,"")</f>
        <v/>
      </c>
      <c r="ID35" s="72"/>
      <c r="IE35" s="118"/>
      <c r="IF35" s="902"/>
      <c r="IG35" s="566"/>
      <c r="IH35" s="121" t="str">
        <f t="shared" ref="IH35" si="2678">IF(IH$2=4,IFERROR(IF35/IF39,""),"")</f>
        <v/>
      </c>
      <c r="II35" s="122" t="str">
        <f t="shared" ref="II35:II38" si="2679">IF(II$2=5,IF35*IG35,"")</f>
        <v/>
      </c>
      <c r="IJ35" s="72"/>
      <c r="IK35" s="118"/>
      <c r="IL35" s="902"/>
      <c r="IM35" s="566"/>
      <c r="IN35" s="121" t="str">
        <f t="shared" ref="IN35" si="2680">IF(IN$2=4,IFERROR(IL35/IL39,""),"")</f>
        <v/>
      </c>
      <c r="IO35" s="122" t="str">
        <f t="shared" ref="IO35:IO38" si="2681">IF(IO$2=5,IL35*IM35,"")</f>
        <v/>
      </c>
      <c r="IP35" s="72"/>
      <c r="IQ35" s="118"/>
      <c r="IR35" s="902"/>
      <c r="IS35" s="566"/>
      <c r="IT35" s="121" t="str">
        <f t="shared" ref="IT35" si="2682">IF(IT$2=4,IFERROR(IR35/IR39,""),"")</f>
        <v/>
      </c>
      <c r="IU35" s="122" t="str">
        <f t="shared" ref="IU35:IU38" si="2683">IF(IU$2=5,IR35*IS35,"")</f>
        <v/>
      </c>
      <c r="IV35" s="72"/>
      <c r="IW35" s="118"/>
      <c r="IX35" s="902"/>
      <c r="IY35" s="566"/>
      <c r="IZ35" s="121" t="str">
        <f t="shared" ref="IZ35" si="2684">IF(IZ$2=4,IFERROR(IX35/IX39,""),"")</f>
        <v/>
      </c>
      <c r="JA35" s="122" t="str">
        <f t="shared" ref="JA35:JA38" si="2685">IF(JA$2=5,IX35*IY35,"")</f>
        <v/>
      </c>
      <c r="JB35" s="72"/>
      <c r="JC35" s="118"/>
      <c r="JD35" s="902"/>
      <c r="JE35" s="566"/>
      <c r="JF35" s="121" t="str">
        <f t="shared" ref="JF35" si="2686">IF(JF$2=4,IFERROR(JD35/JD39,""),"")</f>
        <v/>
      </c>
      <c r="JG35" s="122" t="str">
        <f t="shared" ref="JG35:JG38" si="2687">IF(JG$2=5,JD35*JE35,"")</f>
        <v/>
      </c>
      <c r="JH35" s="72"/>
      <c r="JI35" s="124"/>
      <c r="JJ35" s="911"/>
      <c r="JK35" s="567"/>
      <c r="JL35" s="119" t="str">
        <f t="shared" ref="JL35" si="2688">IF(JL$2=4,IFERROR(JJ35/JJ39,""),"")</f>
        <v/>
      </c>
      <c r="JM35" s="122" t="str">
        <f t="shared" ref="JM35:JM38" si="2689">IF(JM$2=5,JJ35*JK35,"")</f>
        <v/>
      </c>
      <c r="JO35" s="124"/>
      <c r="JP35" s="911"/>
      <c r="JQ35" s="567"/>
      <c r="JR35" s="119" t="str">
        <f t="shared" ref="JR35" si="2690">IF(JR$2=4,IFERROR(JP35/JP39,""),"")</f>
        <v/>
      </c>
      <c r="JS35" s="122" t="str">
        <f t="shared" ref="JS35:JS38" si="2691">IF(JS$2=5,JP35*JQ35,"")</f>
        <v/>
      </c>
      <c r="JU35" s="124"/>
      <c r="JV35" s="911"/>
      <c r="JW35" s="567"/>
      <c r="JX35" s="119" t="str">
        <f t="shared" ref="JX35" si="2692">IF(JX$2=4,IFERROR(JV35/JV39,""),"")</f>
        <v/>
      </c>
      <c r="JY35" s="122" t="str">
        <f t="shared" ref="JY35:JY38" si="2693">IF(JY$2=5,JV35*JW35,"")</f>
        <v/>
      </c>
      <c r="KA35" s="124"/>
      <c r="KB35" s="911"/>
      <c r="KC35" s="567"/>
      <c r="KD35" s="119" t="str">
        <f t="shared" ref="KD35" si="2694">IF(KD$2=4,IFERROR(KB35/KB39,""),"")</f>
        <v/>
      </c>
      <c r="KE35" s="122" t="str">
        <f t="shared" ref="KE35:KE38" si="2695">IF(KE$2=5,KB35*KC35,"")</f>
        <v/>
      </c>
      <c r="KG35" s="124"/>
      <c r="KH35" s="911"/>
      <c r="KI35" s="567"/>
      <c r="KJ35" s="119" t="str">
        <f t="shared" ref="KJ35" si="2696">IF(KJ$2=4,IFERROR(KH35/KH39,""),"")</f>
        <v/>
      </c>
      <c r="KK35" s="122" t="str">
        <f t="shared" ref="KK35:KK38" si="2697">IF(KK$2=5,KH35*KI35,"")</f>
        <v/>
      </c>
      <c r="KM35" s="124"/>
      <c r="KN35" s="911"/>
      <c r="KO35" s="567"/>
      <c r="KP35" s="119" t="str">
        <f t="shared" ref="KP35" si="2698">IF(KP$2=4,IFERROR(KN35/KN39,""),"")</f>
        <v/>
      </c>
      <c r="KQ35" s="122" t="str">
        <f t="shared" ref="KQ35:KQ38" si="2699">IF(KQ$2=5,KN35*KO35,"")</f>
        <v/>
      </c>
      <c r="KS35" s="124"/>
      <c r="KT35" s="911"/>
      <c r="KU35" s="567"/>
      <c r="KV35" s="119" t="str">
        <f t="shared" ref="KV35" si="2700">IF(KV$2=4,IFERROR(KT35/KT39,""),"")</f>
        <v/>
      </c>
      <c r="KW35" s="122" t="str">
        <f t="shared" ref="KW35:KW38" si="2701">IF(KW$2=5,KT35*KU35,"")</f>
        <v/>
      </c>
      <c r="KY35" s="124"/>
      <c r="KZ35" s="911"/>
      <c r="LA35" s="567"/>
      <c r="LB35" s="119" t="str">
        <f t="shared" ref="LB35" si="2702">IF(LB$2=4,IFERROR(KZ35/KZ39,""),"")</f>
        <v/>
      </c>
      <c r="LC35" s="122" t="str">
        <f t="shared" ref="LC35:LC38" si="2703">IF(LC$2=5,KZ35*LA35,"")</f>
        <v/>
      </c>
    </row>
    <row r="36" spans="1:320" s="71" customFormat="1" ht="12.75" customHeight="1" x14ac:dyDescent="0.2">
      <c r="A36" s="62"/>
      <c r="B36" s="62">
        <v>2</v>
      </c>
      <c r="C36" s="62">
        <v>3</v>
      </c>
      <c r="D36" s="62"/>
      <c r="E36" s="62"/>
      <c r="F36" s="62" t="s">
        <v>77</v>
      </c>
      <c r="G36" s="114"/>
      <c r="J36" s="115" t="s">
        <v>52</v>
      </c>
      <c r="K36" s="116"/>
      <c r="L36" s="116"/>
      <c r="M36" s="140"/>
      <c r="N36" s="117"/>
      <c r="P36" s="72"/>
      <c r="Q36" s="118"/>
      <c r="R36" s="902"/>
      <c r="S36" s="561"/>
      <c r="T36" s="121" t="str">
        <f>IF(T$2=4,IFERROR(R36/R39,""),"")</f>
        <v/>
      </c>
      <c r="U36" s="120" t="str">
        <f t="shared" ref="U36:U38" si="2704">IF(U$2=5,R36*S36,"")</f>
        <v/>
      </c>
      <c r="V36" s="72"/>
      <c r="W36" s="118"/>
      <c r="X36" s="902"/>
      <c r="Y36" s="561"/>
      <c r="Z36" s="121" t="str">
        <f t="shared" ref="Z36" si="2705">IF(Z$2=4,IFERROR(X36/X39,""),"")</f>
        <v/>
      </c>
      <c r="AA36" s="122" t="str">
        <f t="shared" si="2607"/>
        <v/>
      </c>
      <c r="AB36" s="72"/>
      <c r="AC36" s="118"/>
      <c r="AD36" s="902"/>
      <c r="AE36" s="561"/>
      <c r="AF36" s="121" t="str">
        <f t="shared" ref="AF36" si="2706">IF(AF$2=4,IFERROR(AD36/AD39,""),"")</f>
        <v/>
      </c>
      <c r="AG36" s="122" t="str">
        <f t="shared" si="2609"/>
        <v/>
      </c>
      <c r="AH36" s="72"/>
      <c r="AI36" s="118"/>
      <c r="AJ36" s="902"/>
      <c r="AK36" s="566"/>
      <c r="AL36" s="121" t="str">
        <f t="shared" ref="AL36" si="2707">IF(AL$2=4,IFERROR(AJ36/AJ39,""),"")</f>
        <v/>
      </c>
      <c r="AM36" s="122" t="str">
        <f t="shared" si="2611"/>
        <v/>
      </c>
      <c r="AN36" s="72"/>
      <c r="AO36" s="118"/>
      <c r="AP36" s="902"/>
      <c r="AQ36" s="566"/>
      <c r="AR36" s="121" t="str">
        <f t="shared" ref="AR36" si="2708">IF(AR$2=4,IFERROR(AP36/AP39,""),"")</f>
        <v/>
      </c>
      <c r="AS36" s="122" t="str">
        <f t="shared" si="2613"/>
        <v/>
      </c>
      <c r="AT36" s="72"/>
      <c r="AU36" s="118"/>
      <c r="AV36" s="902"/>
      <c r="AW36" s="566"/>
      <c r="AX36" s="121" t="str">
        <f t="shared" ref="AX36" si="2709">IF(AX$2=4,IFERROR(AV36/AV39,""),"")</f>
        <v/>
      </c>
      <c r="AY36" s="122" t="str">
        <f t="shared" si="2615"/>
        <v/>
      </c>
      <c r="AZ36" s="72"/>
      <c r="BA36" s="118"/>
      <c r="BB36" s="902"/>
      <c r="BC36" s="566"/>
      <c r="BD36" s="121" t="str">
        <f t="shared" ref="BD36" si="2710">IF(BD$2=4,IFERROR(BB36/BB39,""),"")</f>
        <v/>
      </c>
      <c r="BE36" s="122" t="str">
        <f t="shared" si="2617"/>
        <v/>
      </c>
      <c r="BF36" s="72"/>
      <c r="BG36" s="118"/>
      <c r="BH36" s="902"/>
      <c r="BI36" s="566"/>
      <c r="BJ36" s="121" t="str">
        <f t="shared" ref="BJ36" si="2711">IF(BJ$2=4,IFERROR(BH36/BH39,""),"")</f>
        <v/>
      </c>
      <c r="BK36" s="122" t="str">
        <f t="shared" si="2619"/>
        <v/>
      </c>
      <c r="BL36" s="72"/>
      <c r="BM36" s="118"/>
      <c r="BN36" s="902"/>
      <c r="BO36" s="566"/>
      <c r="BP36" s="121" t="str">
        <f t="shared" ref="BP36" si="2712">IF(BP$2=4,IFERROR(BN36/BN39,""),"")</f>
        <v/>
      </c>
      <c r="BQ36" s="122" t="str">
        <f t="shared" si="2621"/>
        <v/>
      </c>
      <c r="BR36" s="72"/>
      <c r="BS36" s="118"/>
      <c r="BT36" s="902"/>
      <c r="BU36" s="566"/>
      <c r="BV36" s="121" t="str">
        <f t="shared" ref="BV36" si="2713">IF(BV$2=4,IFERROR(BT36/BT39,""),"")</f>
        <v/>
      </c>
      <c r="BW36" s="122" t="str">
        <f t="shared" si="2623"/>
        <v/>
      </c>
      <c r="BX36" s="72"/>
      <c r="BY36" s="118"/>
      <c r="BZ36" s="902"/>
      <c r="CA36" s="566"/>
      <c r="CB36" s="121" t="str">
        <f t="shared" ref="CB36" si="2714">IF(CB$2=4,IFERROR(BZ36/BZ39,""),"")</f>
        <v/>
      </c>
      <c r="CC36" s="122" t="str">
        <f t="shared" si="2625"/>
        <v/>
      </c>
      <c r="CD36" s="72"/>
      <c r="CE36" s="118"/>
      <c r="CF36" s="902"/>
      <c r="CG36" s="566"/>
      <c r="CH36" s="121" t="str">
        <f t="shared" ref="CH36" si="2715">IF(CH$2=4,IFERROR(CF36/CF39,""),"")</f>
        <v/>
      </c>
      <c r="CI36" s="122" t="str">
        <f t="shared" si="2627"/>
        <v/>
      </c>
      <c r="CJ36" s="72"/>
      <c r="CK36" s="118"/>
      <c r="CL36" s="902"/>
      <c r="CM36" s="566"/>
      <c r="CN36" s="121" t="str">
        <f t="shared" ref="CN36" si="2716">IF(CN$2=4,IFERROR(CL36/CL39,""),"")</f>
        <v/>
      </c>
      <c r="CO36" s="122" t="str">
        <f t="shared" si="2629"/>
        <v/>
      </c>
      <c r="CP36" s="72"/>
      <c r="CQ36" s="118"/>
      <c r="CR36" s="902"/>
      <c r="CS36" s="566"/>
      <c r="CT36" s="121" t="str">
        <f t="shared" ref="CT36" si="2717">IF(CT$2=4,IFERROR(CR36/CR39,""),"")</f>
        <v/>
      </c>
      <c r="CU36" s="122" t="str">
        <f t="shared" si="2631"/>
        <v/>
      </c>
      <c r="CV36" s="72"/>
      <c r="CW36" s="118"/>
      <c r="CX36" s="902"/>
      <c r="CY36" s="566"/>
      <c r="CZ36" s="121" t="str">
        <f t="shared" ref="CZ36" si="2718">IF(CZ$2=4,IFERROR(CX36/CX39,""),"")</f>
        <v/>
      </c>
      <c r="DA36" s="122" t="str">
        <f t="shared" si="2633"/>
        <v/>
      </c>
      <c r="DB36" s="72"/>
      <c r="DC36" s="118"/>
      <c r="DD36" s="902"/>
      <c r="DE36" s="566"/>
      <c r="DF36" s="121" t="str">
        <f t="shared" ref="DF36" si="2719">IF(DF$2=4,IFERROR(DD36/DD39,""),"")</f>
        <v/>
      </c>
      <c r="DG36" s="122" t="str">
        <f t="shared" si="2635"/>
        <v/>
      </c>
      <c r="DH36" s="72"/>
      <c r="DI36" s="118"/>
      <c r="DJ36" s="902"/>
      <c r="DK36" s="566"/>
      <c r="DL36" s="121" t="str">
        <f t="shared" ref="DL36" si="2720">IF(DL$2=4,IFERROR(DJ36/DJ39,""),"")</f>
        <v/>
      </c>
      <c r="DM36" s="122" t="str">
        <f t="shared" si="2637"/>
        <v/>
      </c>
      <c r="DN36" s="72"/>
      <c r="DO36" s="118"/>
      <c r="DP36" s="902"/>
      <c r="DQ36" s="566"/>
      <c r="DR36" s="121" t="str">
        <f t="shared" ref="DR36" si="2721">IF(DR$2=4,IFERROR(DP36/DP39,""),"")</f>
        <v/>
      </c>
      <c r="DS36" s="122" t="str">
        <f t="shared" si="2639"/>
        <v/>
      </c>
      <c r="DT36" s="72"/>
      <c r="DU36" s="118"/>
      <c r="DV36" s="902"/>
      <c r="DW36" s="566"/>
      <c r="DX36" s="121" t="str">
        <f t="shared" ref="DX36" si="2722">IF(DX$2=4,IFERROR(DV36/DV39,""),"")</f>
        <v/>
      </c>
      <c r="DY36" s="122" t="str">
        <f t="shared" si="2641"/>
        <v/>
      </c>
      <c r="DZ36" s="72"/>
      <c r="EA36" s="118"/>
      <c r="EB36" s="902"/>
      <c r="EC36" s="566"/>
      <c r="ED36" s="121" t="str">
        <f t="shared" ref="ED36" si="2723">IF(ED$2=4,IFERROR(EB36/EB39,""),"")</f>
        <v/>
      </c>
      <c r="EE36" s="122" t="str">
        <f t="shared" si="2643"/>
        <v/>
      </c>
      <c r="EF36" s="72"/>
      <c r="EG36" s="118"/>
      <c r="EH36" s="902"/>
      <c r="EI36" s="566"/>
      <c r="EJ36" s="121" t="str">
        <f t="shared" ref="EJ36" si="2724">IF(EJ$2=4,IFERROR(EH36/EH39,""),"")</f>
        <v/>
      </c>
      <c r="EK36" s="122" t="str">
        <f t="shared" si="2645"/>
        <v/>
      </c>
      <c r="EL36" s="72"/>
      <c r="EM36" s="118"/>
      <c r="EN36" s="902"/>
      <c r="EO36" s="566"/>
      <c r="EP36" s="121" t="str">
        <f t="shared" ref="EP36" si="2725">IF(EP$2=4,IFERROR(EN36/EN39,""),"")</f>
        <v/>
      </c>
      <c r="EQ36" s="122" t="str">
        <f t="shared" si="2647"/>
        <v/>
      </c>
      <c r="ER36" s="72"/>
      <c r="ES36" s="118"/>
      <c r="ET36" s="902"/>
      <c r="EU36" s="566"/>
      <c r="EV36" s="121" t="str">
        <f t="shared" ref="EV36" si="2726">IF(EV$2=4,IFERROR(ET36/ET39,""),"")</f>
        <v/>
      </c>
      <c r="EW36" s="122" t="str">
        <f t="shared" si="2649"/>
        <v/>
      </c>
      <c r="EX36" s="72"/>
      <c r="EY36" s="118"/>
      <c r="EZ36" s="902"/>
      <c r="FA36" s="566"/>
      <c r="FB36" s="121" t="str">
        <f t="shared" ref="FB36" si="2727">IF(FB$2=4,IFERROR(EZ36/EZ39,""),"")</f>
        <v/>
      </c>
      <c r="FC36" s="122" t="str">
        <f t="shared" si="2651"/>
        <v/>
      </c>
      <c r="FD36" s="72"/>
      <c r="FE36" s="118"/>
      <c r="FF36" s="902"/>
      <c r="FG36" s="566"/>
      <c r="FH36" s="121" t="str">
        <f t="shared" ref="FH36" si="2728">IF(FH$2=4,IFERROR(FF36/FF39,""),"")</f>
        <v/>
      </c>
      <c r="FI36" s="122" t="str">
        <f t="shared" si="2653"/>
        <v/>
      </c>
      <c r="FJ36" s="72"/>
      <c r="FK36" s="118"/>
      <c r="FL36" s="902"/>
      <c r="FM36" s="566"/>
      <c r="FN36" s="121" t="str">
        <f t="shared" ref="FN36" si="2729">IF(FN$2=4,IFERROR(FL36/FL39,""),"")</f>
        <v/>
      </c>
      <c r="FO36" s="122" t="str">
        <f t="shared" si="2655"/>
        <v/>
      </c>
      <c r="FP36" s="72"/>
      <c r="FQ36" s="118"/>
      <c r="FR36" s="902"/>
      <c r="FS36" s="566"/>
      <c r="FT36" s="121" t="str">
        <f t="shared" ref="FT36" si="2730">IF(FT$2=4,IFERROR(FR36/FR39,""),"")</f>
        <v/>
      </c>
      <c r="FU36" s="122" t="str">
        <f t="shared" si="2657"/>
        <v/>
      </c>
      <c r="FV36" s="72"/>
      <c r="FW36" s="118"/>
      <c r="FX36" s="902"/>
      <c r="FY36" s="566"/>
      <c r="FZ36" s="121" t="str">
        <f t="shared" ref="FZ36" si="2731">IF(FZ$2=4,IFERROR(FX36/FX39,""),"")</f>
        <v/>
      </c>
      <c r="GA36" s="122" t="str">
        <f t="shared" si="2659"/>
        <v/>
      </c>
      <c r="GB36" s="72"/>
      <c r="GC36" s="118"/>
      <c r="GD36" s="902"/>
      <c r="GE36" s="566"/>
      <c r="GF36" s="121" t="str">
        <f t="shared" ref="GF36" si="2732">IF(GF$2=4,IFERROR(GD36/GD39,""),"")</f>
        <v/>
      </c>
      <c r="GG36" s="122" t="str">
        <f t="shared" si="2661"/>
        <v/>
      </c>
      <c r="GH36" s="72"/>
      <c r="GI36" s="118"/>
      <c r="GJ36" s="902"/>
      <c r="GK36" s="566"/>
      <c r="GL36" s="121" t="str">
        <f t="shared" ref="GL36" si="2733">IF(GL$2=4,IFERROR(GJ36/GJ39,""),"")</f>
        <v/>
      </c>
      <c r="GM36" s="122" t="str">
        <f t="shared" si="2663"/>
        <v/>
      </c>
      <c r="GN36" s="72"/>
      <c r="GO36" s="118"/>
      <c r="GP36" s="902"/>
      <c r="GQ36" s="566"/>
      <c r="GR36" s="121" t="str">
        <f t="shared" ref="GR36" si="2734">IF(GR$2=4,IFERROR(GP36/GP39,""),"")</f>
        <v/>
      </c>
      <c r="GS36" s="122" t="str">
        <f t="shared" si="2665"/>
        <v/>
      </c>
      <c r="GT36" s="72"/>
      <c r="GU36" s="118"/>
      <c r="GV36" s="902"/>
      <c r="GW36" s="566"/>
      <c r="GX36" s="121" t="str">
        <f t="shared" ref="GX36" si="2735">IF(GX$2=4,IFERROR(GV36/GV39,""),"")</f>
        <v/>
      </c>
      <c r="GY36" s="122" t="str">
        <f t="shared" si="2667"/>
        <v/>
      </c>
      <c r="GZ36" s="72"/>
      <c r="HA36" s="118"/>
      <c r="HB36" s="902"/>
      <c r="HC36" s="566"/>
      <c r="HD36" s="121" t="str">
        <f t="shared" ref="HD36" si="2736">IF(HD$2=4,IFERROR(HB36/HB39,""),"")</f>
        <v/>
      </c>
      <c r="HE36" s="122" t="str">
        <f t="shared" si="2669"/>
        <v/>
      </c>
      <c r="HF36" s="72"/>
      <c r="HG36" s="118"/>
      <c r="HH36" s="902"/>
      <c r="HI36" s="566"/>
      <c r="HJ36" s="121" t="str">
        <f t="shared" ref="HJ36" si="2737">IF(HJ$2=4,IFERROR(HH36/HH39,""),"")</f>
        <v/>
      </c>
      <c r="HK36" s="122" t="str">
        <f t="shared" si="2671"/>
        <v/>
      </c>
      <c r="HL36" s="72"/>
      <c r="HM36" s="118"/>
      <c r="HN36" s="902"/>
      <c r="HO36" s="566"/>
      <c r="HP36" s="121" t="str">
        <f t="shared" ref="HP36" si="2738">IF(HP$2=4,IFERROR(HN36/HN39,""),"")</f>
        <v/>
      </c>
      <c r="HQ36" s="122" t="str">
        <f t="shared" si="2673"/>
        <v/>
      </c>
      <c r="HR36" s="72"/>
      <c r="HS36" s="118"/>
      <c r="HT36" s="902"/>
      <c r="HU36" s="566"/>
      <c r="HV36" s="121" t="str">
        <f t="shared" ref="HV36" si="2739">IF(HV$2=4,IFERROR(HT36/HT39,""),"")</f>
        <v/>
      </c>
      <c r="HW36" s="122" t="str">
        <f t="shared" si="2675"/>
        <v/>
      </c>
      <c r="HX36" s="72"/>
      <c r="HY36" s="118"/>
      <c r="HZ36" s="902"/>
      <c r="IA36" s="566"/>
      <c r="IB36" s="121" t="str">
        <f t="shared" ref="IB36" si="2740">IF(IB$2=4,IFERROR(HZ36/HZ39,""),"")</f>
        <v/>
      </c>
      <c r="IC36" s="122" t="str">
        <f t="shared" si="2677"/>
        <v/>
      </c>
      <c r="ID36" s="72"/>
      <c r="IE36" s="118"/>
      <c r="IF36" s="902"/>
      <c r="IG36" s="566"/>
      <c r="IH36" s="121" t="str">
        <f t="shared" ref="IH36" si="2741">IF(IH$2=4,IFERROR(IF36/IF39,""),"")</f>
        <v/>
      </c>
      <c r="II36" s="122" t="str">
        <f t="shared" si="2679"/>
        <v/>
      </c>
      <c r="IJ36" s="72"/>
      <c r="IK36" s="118"/>
      <c r="IL36" s="902"/>
      <c r="IM36" s="566"/>
      <c r="IN36" s="121" t="str">
        <f t="shared" ref="IN36" si="2742">IF(IN$2=4,IFERROR(IL36/IL39,""),"")</f>
        <v/>
      </c>
      <c r="IO36" s="122" t="str">
        <f t="shared" si="2681"/>
        <v/>
      </c>
      <c r="IP36" s="72"/>
      <c r="IQ36" s="118"/>
      <c r="IR36" s="902"/>
      <c r="IS36" s="566"/>
      <c r="IT36" s="121" t="str">
        <f t="shared" ref="IT36" si="2743">IF(IT$2=4,IFERROR(IR36/IR39,""),"")</f>
        <v/>
      </c>
      <c r="IU36" s="122" t="str">
        <f t="shared" si="2683"/>
        <v/>
      </c>
      <c r="IV36" s="72"/>
      <c r="IW36" s="118"/>
      <c r="IX36" s="902"/>
      <c r="IY36" s="566"/>
      <c r="IZ36" s="121" t="str">
        <f t="shared" ref="IZ36" si="2744">IF(IZ$2=4,IFERROR(IX36/IX39,""),"")</f>
        <v/>
      </c>
      <c r="JA36" s="122" t="str">
        <f t="shared" si="2685"/>
        <v/>
      </c>
      <c r="JB36" s="72"/>
      <c r="JC36" s="118"/>
      <c r="JD36" s="902"/>
      <c r="JE36" s="566"/>
      <c r="JF36" s="121" t="str">
        <f t="shared" ref="JF36" si="2745">IF(JF$2=4,IFERROR(JD36/JD39,""),"")</f>
        <v/>
      </c>
      <c r="JG36" s="122" t="str">
        <f t="shared" si="2687"/>
        <v/>
      </c>
      <c r="JH36" s="72"/>
      <c r="JI36" s="124"/>
      <c r="JJ36" s="911"/>
      <c r="JK36" s="567"/>
      <c r="JL36" s="119" t="str">
        <f t="shared" ref="JL36" si="2746">IF(JL$2=4,IFERROR(JJ36/JJ39,""),"")</f>
        <v/>
      </c>
      <c r="JM36" s="122" t="str">
        <f t="shared" si="2689"/>
        <v/>
      </c>
      <c r="JO36" s="124"/>
      <c r="JP36" s="911"/>
      <c r="JQ36" s="567"/>
      <c r="JR36" s="119" t="str">
        <f t="shared" ref="JR36" si="2747">IF(JR$2=4,IFERROR(JP36/JP39,""),"")</f>
        <v/>
      </c>
      <c r="JS36" s="122" t="str">
        <f t="shared" si="2691"/>
        <v/>
      </c>
      <c r="JU36" s="124"/>
      <c r="JV36" s="911"/>
      <c r="JW36" s="567"/>
      <c r="JX36" s="119" t="str">
        <f t="shared" ref="JX36" si="2748">IF(JX$2=4,IFERROR(JV36/JV39,""),"")</f>
        <v/>
      </c>
      <c r="JY36" s="122" t="str">
        <f t="shared" si="2693"/>
        <v/>
      </c>
      <c r="KA36" s="124"/>
      <c r="KB36" s="911"/>
      <c r="KC36" s="567"/>
      <c r="KD36" s="119" t="str">
        <f t="shared" ref="KD36" si="2749">IF(KD$2=4,IFERROR(KB36/KB39,""),"")</f>
        <v/>
      </c>
      <c r="KE36" s="122" t="str">
        <f t="shared" si="2695"/>
        <v/>
      </c>
      <c r="KG36" s="124"/>
      <c r="KH36" s="911"/>
      <c r="KI36" s="567"/>
      <c r="KJ36" s="119" t="str">
        <f t="shared" ref="KJ36" si="2750">IF(KJ$2=4,IFERROR(KH36/KH39,""),"")</f>
        <v/>
      </c>
      <c r="KK36" s="122" t="str">
        <f t="shared" si="2697"/>
        <v/>
      </c>
      <c r="KM36" s="124"/>
      <c r="KN36" s="911"/>
      <c r="KO36" s="567"/>
      <c r="KP36" s="119" t="str">
        <f t="shared" ref="KP36" si="2751">IF(KP$2=4,IFERROR(KN36/KN39,""),"")</f>
        <v/>
      </c>
      <c r="KQ36" s="122" t="str">
        <f t="shared" si="2699"/>
        <v/>
      </c>
      <c r="KS36" s="124"/>
      <c r="KT36" s="911"/>
      <c r="KU36" s="567"/>
      <c r="KV36" s="119" t="str">
        <f t="shared" ref="KV36" si="2752">IF(KV$2=4,IFERROR(KT36/KT39,""),"")</f>
        <v/>
      </c>
      <c r="KW36" s="122" t="str">
        <f t="shared" si="2701"/>
        <v/>
      </c>
      <c r="KY36" s="124"/>
      <c r="KZ36" s="911"/>
      <c r="LA36" s="567"/>
      <c r="LB36" s="119" t="str">
        <f t="shared" ref="LB36" si="2753">IF(LB$2=4,IFERROR(KZ36/KZ39,""),"")</f>
        <v/>
      </c>
      <c r="LC36" s="122" t="str">
        <f t="shared" si="2703"/>
        <v/>
      </c>
    </row>
    <row r="37" spans="1:320" s="71" customFormat="1" ht="12.75" customHeight="1" x14ac:dyDescent="0.2">
      <c r="A37" s="62"/>
      <c r="B37" s="62">
        <v>2</v>
      </c>
      <c r="C37" s="62">
        <v>3</v>
      </c>
      <c r="D37" s="62"/>
      <c r="E37" s="62"/>
      <c r="F37" s="62" t="s">
        <v>77</v>
      </c>
      <c r="G37" s="114"/>
      <c r="J37" s="115" t="s">
        <v>53</v>
      </c>
      <c r="K37" s="116"/>
      <c r="L37" s="116"/>
      <c r="M37" s="140"/>
      <c r="N37" s="117"/>
      <c r="P37" s="72"/>
      <c r="Q37" s="118"/>
      <c r="R37" s="902"/>
      <c r="S37" s="561"/>
      <c r="T37" s="121" t="str">
        <f>IF(T$2=4,IFERROR(R37/R39,""),"")</f>
        <v/>
      </c>
      <c r="U37" s="120" t="str">
        <f t="shared" si="2704"/>
        <v/>
      </c>
      <c r="V37" s="72"/>
      <c r="W37" s="118"/>
      <c r="X37" s="902"/>
      <c r="Y37" s="561"/>
      <c r="Z37" s="121" t="str">
        <f t="shared" ref="Z37" si="2754">IF(Z$2=4,IFERROR(X37/X39,""),"")</f>
        <v/>
      </c>
      <c r="AA37" s="122" t="str">
        <f t="shared" si="2607"/>
        <v/>
      </c>
      <c r="AB37" s="72"/>
      <c r="AC37" s="118"/>
      <c r="AD37" s="902"/>
      <c r="AE37" s="561"/>
      <c r="AF37" s="121" t="str">
        <f t="shared" ref="AF37" si="2755">IF(AF$2=4,IFERROR(AD37/AD39,""),"")</f>
        <v/>
      </c>
      <c r="AG37" s="122" t="str">
        <f t="shared" si="2609"/>
        <v/>
      </c>
      <c r="AH37" s="72"/>
      <c r="AI37" s="118"/>
      <c r="AJ37" s="902"/>
      <c r="AK37" s="566"/>
      <c r="AL37" s="121" t="str">
        <f t="shared" ref="AL37" si="2756">IF(AL$2=4,IFERROR(AJ37/AJ39,""),"")</f>
        <v/>
      </c>
      <c r="AM37" s="122" t="str">
        <f t="shared" si="2611"/>
        <v/>
      </c>
      <c r="AN37" s="72"/>
      <c r="AO37" s="118"/>
      <c r="AP37" s="902"/>
      <c r="AQ37" s="566"/>
      <c r="AR37" s="121" t="str">
        <f t="shared" ref="AR37" si="2757">IF(AR$2=4,IFERROR(AP37/AP39,""),"")</f>
        <v/>
      </c>
      <c r="AS37" s="122" t="str">
        <f t="shared" si="2613"/>
        <v/>
      </c>
      <c r="AT37" s="72"/>
      <c r="AU37" s="118"/>
      <c r="AV37" s="902"/>
      <c r="AW37" s="566"/>
      <c r="AX37" s="121" t="str">
        <f t="shared" ref="AX37" si="2758">IF(AX$2=4,IFERROR(AV37/AV39,""),"")</f>
        <v/>
      </c>
      <c r="AY37" s="122" t="str">
        <f t="shared" si="2615"/>
        <v/>
      </c>
      <c r="AZ37" s="72"/>
      <c r="BA37" s="118"/>
      <c r="BB37" s="902"/>
      <c r="BC37" s="566"/>
      <c r="BD37" s="121" t="str">
        <f t="shared" ref="BD37" si="2759">IF(BD$2=4,IFERROR(BB37/BB39,""),"")</f>
        <v/>
      </c>
      <c r="BE37" s="122" t="str">
        <f t="shared" si="2617"/>
        <v/>
      </c>
      <c r="BF37" s="72"/>
      <c r="BG37" s="118"/>
      <c r="BH37" s="902"/>
      <c r="BI37" s="566"/>
      <c r="BJ37" s="121" t="str">
        <f t="shared" ref="BJ37" si="2760">IF(BJ$2=4,IFERROR(BH37/BH39,""),"")</f>
        <v/>
      </c>
      <c r="BK37" s="122" t="str">
        <f t="shared" si="2619"/>
        <v/>
      </c>
      <c r="BL37" s="72"/>
      <c r="BM37" s="118"/>
      <c r="BN37" s="902"/>
      <c r="BO37" s="566"/>
      <c r="BP37" s="121" t="str">
        <f t="shared" ref="BP37" si="2761">IF(BP$2=4,IFERROR(BN37/BN39,""),"")</f>
        <v/>
      </c>
      <c r="BQ37" s="122" t="str">
        <f t="shared" si="2621"/>
        <v/>
      </c>
      <c r="BR37" s="72"/>
      <c r="BS37" s="118"/>
      <c r="BT37" s="902"/>
      <c r="BU37" s="566"/>
      <c r="BV37" s="121" t="str">
        <f t="shared" ref="BV37" si="2762">IF(BV$2=4,IFERROR(BT37/BT39,""),"")</f>
        <v/>
      </c>
      <c r="BW37" s="122" t="str">
        <f t="shared" si="2623"/>
        <v/>
      </c>
      <c r="BX37" s="72"/>
      <c r="BY37" s="118"/>
      <c r="BZ37" s="902"/>
      <c r="CA37" s="566"/>
      <c r="CB37" s="121" t="str">
        <f t="shared" ref="CB37" si="2763">IF(CB$2=4,IFERROR(BZ37/BZ39,""),"")</f>
        <v/>
      </c>
      <c r="CC37" s="122" t="str">
        <f t="shared" si="2625"/>
        <v/>
      </c>
      <c r="CD37" s="72"/>
      <c r="CE37" s="118"/>
      <c r="CF37" s="902"/>
      <c r="CG37" s="566"/>
      <c r="CH37" s="121" t="str">
        <f t="shared" ref="CH37" si="2764">IF(CH$2=4,IFERROR(CF37/CF39,""),"")</f>
        <v/>
      </c>
      <c r="CI37" s="122" t="str">
        <f t="shared" si="2627"/>
        <v/>
      </c>
      <c r="CJ37" s="72"/>
      <c r="CK37" s="118"/>
      <c r="CL37" s="902"/>
      <c r="CM37" s="566"/>
      <c r="CN37" s="121" t="str">
        <f t="shared" ref="CN37" si="2765">IF(CN$2=4,IFERROR(CL37/CL39,""),"")</f>
        <v/>
      </c>
      <c r="CO37" s="122" t="str">
        <f t="shared" si="2629"/>
        <v/>
      </c>
      <c r="CP37" s="72"/>
      <c r="CQ37" s="118"/>
      <c r="CR37" s="902"/>
      <c r="CS37" s="566"/>
      <c r="CT37" s="121" t="str">
        <f t="shared" ref="CT37" si="2766">IF(CT$2=4,IFERROR(CR37/CR39,""),"")</f>
        <v/>
      </c>
      <c r="CU37" s="122" t="str">
        <f t="shared" si="2631"/>
        <v/>
      </c>
      <c r="CV37" s="72"/>
      <c r="CW37" s="118"/>
      <c r="CX37" s="902"/>
      <c r="CY37" s="566"/>
      <c r="CZ37" s="121" t="str">
        <f t="shared" ref="CZ37" si="2767">IF(CZ$2=4,IFERROR(CX37/CX39,""),"")</f>
        <v/>
      </c>
      <c r="DA37" s="122" t="str">
        <f t="shared" si="2633"/>
        <v/>
      </c>
      <c r="DB37" s="72"/>
      <c r="DC37" s="118"/>
      <c r="DD37" s="902"/>
      <c r="DE37" s="566"/>
      <c r="DF37" s="121" t="str">
        <f t="shared" ref="DF37" si="2768">IF(DF$2=4,IFERROR(DD37/DD39,""),"")</f>
        <v/>
      </c>
      <c r="DG37" s="122" t="str">
        <f t="shared" si="2635"/>
        <v/>
      </c>
      <c r="DH37" s="72"/>
      <c r="DI37" s="118"/>
      <c r="DJ37" s="902"/>
      <c r="DK37" s="566"/>
      <c r="DL37" s="121" t="str">
        <f t="shared" ref="DL37" si="2769">IF(DL$2=4,IFERROR(DJ37/DJ39,""),"")</f>
        <v/>
      </c>
      <c r="DM37" s="122" t="str">
        <f t="shared" si="2637"/>
        <v/>
      </c>
      <c r="DN37" s="72"/>
      <c r="DO37" s="118"/>
      <c r="DP37" s="902"/>
      <c r="DQ37" s="566"/>
      <c r="DR37" s="121" t="str">
        <f t="shared" ref="DR37" si="2770">IF(DR$2=4,IFERROR(DP37/DP39,""),"")</f>
        <v/>
      </c>
      <c r="DS37" s="122" t="str">
        <f t="shared" si="2639"/>
        <v/>
      </c>
      <c r="DT37" s="72"/>
      <c r="DU37" s="118"/>
      <c r="DV37" s="902"/>
      <c r="DW37" s="566"/>
      <c r="DX37" s="121" t="str">
        <f t="shared" ref="DX37" si="2771">IF(DX$2=4,IFERROR(DV37/DV39,""),"")</f>
        <v/>
      </c>
      <c r="DY37" s="122" t="str">
        <f t="shared" si="2641"/>
        <v/>
      </c>
      <c r="DZ37" s="72"/>
      <c r="EA37" s="118"/>
      <c r="EB37" s="902"/>
      <c r="EC37" s="566"/>
      <c r="ED37" s="121" t="str">
        <f t="shared" ref="ED37" si="2772">IF(ED$2=4,IFERROR(EB37/EB39,""),"")</f>
        <v/>
      </c>
      <c r="EE37" s="122" t="str">
        <f t="shared" si="2643"/>
        <v/>
      </c>
      <c r="EF37" s="72"/>
      <c r="EG37" s="118"/>
      <c r="EH37" s="902"/>
      <c r="EI37" s="566"/>
      <c r="EJ37" s="121" t="str">
        <f t="shared" ref="EJ37" si="2773">IF(EJ$2=4,IFERROR(EH37/EH39,""),"")</f>
        <v/>
      </c>
      <c r="EK37" s="122" t="str">
        <f t="shared" si="2645"/>
        <v/>
      </c>
      <c r="EL37" s="72"/>
      <c r="EM37" s="118"/>
      <c r="EN37" s="902"/>
      <c r="EO37" s="566"/>
      <c r="EP37" s="121" t="str">
        <f t="shared" ref="EP37" si="2774">IF(EP$2=4,IFERROR(EN37/EN39,""),"")</f>
        <v/>
      </c>
      <c r="EQ37" s="122" t="str">
        <f t="shared" si="2647"/>
        <v/>
      </c>
      <c r="ER37" s="72"/>
      <c r="ES37" s="118"/>
      <c r="ET37" s="902"/>
      <c r="EU37" s="566"/>
      <c r="EV37" s="121" t="str">
        <f t="shared" ref="EV37" si="2775">IF(EV$2=4,IFERROR(ET37/ET39,""),"")</f>
        <v/>
      </c>
      <c r="EW37" s="122" t="str">
        <f t="shared" si="2649"/>
        <v/>
      </c>
      <c r="EX37" s="72"/>
      <c r="EY37" s="118"/>
      <c r="EZ37" s="902"/>
      <c r="FA37" s="566"/>
      <c r="FB37" s="121" t="str">
        <f t="shared" ref="FB37" si="2776">IF(FB$2=4,IFERROR(EZ37/EZ39,""),"")</f>
        <v/>
      </c>
      <c r="FC37" s="122" t="str">
        <f t="shared" si="2651"/>
        <v/>
      </c>
      <c r="FD37" s="72"/>
      <c r="FE37" s="118"/>
      <c r="FF37" s="902"/>
      <c r="FG37" s="566"/>
      <c r="FH37" s="121" t="str">
        <f t="shared" ref="FH37" si="2777">IF(FH$2=4,IFERROR(FF37/FF39,""),"")</f>
        <v/>
      </c>
      <c r="FI37" s="122" t="str">
        <f t="shared" si="2653"/>
        <v/>
      </c>
      <c r="FJ37" s="72"/>
      <c r="FK37" s="118"/>
      <c r="FL37" s="902"/>
      <c r="FM37" s="566"/>
      <c r="FN37" s="121" t="str">
        <f t="shared" ref="FN37" si="2778">IF(FN$2=4,IFERROR(FL37/FL39,""),"")</f>
        <v/>
      </c>
      <c r="FO37" s="122" t="str">
        <f t="shared" si="2655"/>
        <v/>
      </c>
      <c r="FP37" s="72"/>
      <c r="FQ37" s="118"/>
      <c r="FR37" s="902"/>
      <c r="FS37" s="566"/>
      <c r="FT37" s="121" t="str">
        <f t="shared" ref="FT37" si="2779">IF(FT$2=4,IFERROR(FR37/FR39,""),"")</f>
        <v/>
      </c>
      <c r="FU37" s="122" t="str">
        <f t="shared" si="2657"/>
        <v/>
      </c>
      <c r="FV37" s="72"/>
      <c r="FW37" s="118"/>
      <c r="FX37" s="902"/>
      <c r="FY37" s="566"/>
      <c r="FZ37" s="121" t="str">
        <f t="shared" ref="FZ37" si="2780">IF(FZ$2=4,IFERROR(FX37/FX39,""),"")</f>
        <v/>
      </c>
      <c r="GA37" s="122" t="str">
        <f t="shared" si="2659"/>
        <v/>
      </c>
      <c r="GB37" s="72"/>
      <c r="GC37" s="118"/>
      <c r="GD37" s="902"/>
      <c r="GE37" s="566"/>
      <c r="GF37" s="121" t="str">
        <f t="shared" ref="GF37" si="2781">IF(GF$2=4,IFERROR(GD37/GD39,""),"")</f>
        <v/>
      </c>
      <c r="GG37" s="122" t="str">
        <f t="shared" si="2661"/>
        <v/>
      </c>
      <c r="GH37" s="72"/>
      <c r="GI37" s="118"/>
      <c r="GJ37" s="902"/>
      <c r="GK37" s="566"/>
      <c r="GL37" s="121" t="str">
        <f t="shared" ref="GL37" si="2782">IF(GL$2=4,IFERROR(GJ37/GJ39,""),"")</f>
        <v/>
      </c>
      <c r="GM37" s="122" t="str">
        <f t="shared" si="2663"/>
        <v/>
      </c>
      <c r="GN37" s="72"/>
      <c r="GO37" s="118"/>
      <c r="GP37" s="902"/>
      <c r="GQ37" s="566"/>
      <c r="GR37" s="121" t="str">
        <f t="shared" ref="GR37" si="2783">IF(GR$2=4,IFERROR(GP37/GP39,""),"")</f>
        <v/>
      </c>
      <c r="GS37" s="122" t="str">
        <f t="shared" si="2665"/>
        <v/>
      </c>
      <c r="GT37" s="72"/>
      <c r="GU37" s="118"/>
      <c r="GV37" s="902"/>
      <c r="GW37" s="566"/>
      <c r="GX37" s="121" t="str">
        <f t="shared" ref="GX37" si="2784">IF(GX$2=4,IFERROR(GV37/GV39,""),"")</f>
        <v/>
      </c>
      <c r="GY37" s="122" t="str">
        <f t="shared" si="2667"/>
        <v/>
      </c>
      <c r="GZ37" s="72"/>
      <c r="HA37" s="118"/>
      <c r="HB37" s="902"/>
      <c r="HC37" s="566"/>
      <c r="HD37" s="121" t="str">
        <f t="shared" ref="HD37" si="2785">IF(HD$2=4,IFERROR(HB37/HB39,""),"")</f>
        <v/>
      </c>
      <c r="HE37" s="122" t="str">
        <f t="shared" si="2669"/>
        <v/>
      </c>
      <c r="HF37" s="72"/>
      <c r="HG37" s="118"/>
      <c r="HH37" s="902"/>
      <c r="HI37" s="566"/>
      <c r="HJ37" s="121" t="str">
        <f t="shared" ref="HJ37" si="2786">IF(HJ$2=4,IFERROR(HH37/HH39,""),"")</f>
        <v/>
      </c>
      <c r="HK37" s="122" t="str">
        <f t="shared" si="2671"/>
        <v/>
      </c>
      <c r="HL37" s="72"/>
      <c r="HM37" s="118"/>
      <c r="HN37" s="902"/>
      <c r="HO37" s="566"/>
      <c r="HP37" s="121" t="str">
        <f t="shared" ref="HP37" si="2787">IF(HP$2=4,IFERROR(HN37/HN39,""),"")</f>
        <v/>
      </c>
      <c r="HQ37" s="122" t="str">
        <f t="shared" si="2673"/>
        <v/>
      </c>
      <c r="HR37" s="72"/>
      <c r="HS37" s="118"/>
      <c r="HT37" s="902"/>
      <c r="HU37" s="566"/>
      <c r="HV37" s="121" t="str">
        <f t="shared" ref="HV37" si="2788">IF(HV$2=4,IFERROR(HT37/HT39,""),"")</f>
        <v/>
      </c>
      <c r="HW37" s="122" t="str">
        <f t="shared" si="2675"/>
        <v/>
      </c>
      <c r="HX37" s="72"/>
      <c r="HY37" s="118"/>
      <c r="HZ37" s="902"/>
      <c r="IA37" s="566"/>
      <c r="IB37" s="121" t="str">
        <f t="shared" ref="IB37" si="2789">IF(IB$2=4,IFERROR(HZ37/HZ39,""),"")</f>
        <v/>
      </c>
      <c r="IC37" s="122" t="str">
        <f t="shared" si="2677"/>
        <v/>
      </c>
      <c r="ID37" s="72"/>
      <c r="IE37" s="118"/>
      <c r="IF37" s="902"/>
      <c r="IG37" s="566"/>
      <c r="IH37" s="121" t="str">
        <f t="shared" ref="IH37" si="2790">IF(IH$2=4,IFERROR(IF37/IF39,""),"")</f>
        <v/>
      </c>
      <c r="II37" s="122" t="str">
        <f t="shared" si="2679"/>
        <v/>
      </c>
      <c r="IJ37" s="72"/>
      <c r="IK37" s="118"/>
      <c r="IL37" s="902"/>
      <c r="IM37" s="566"/>
      <c r="IN37" s="121" t="str">
        <f t="shared" ref="IN37" si="2791">IF(IN$2=4,IFERROR(IL37/IL39,""),"")</f>
        <v/>
      </c>
      <c r="IO37" s="122" t="str">
        <f t="shared" si="2681"/>
        <v/>
      </c>
      <c r="IP37" s="72"/>
      <c r="IQ37" s="118"/>
      <c r="IR37" s="902"/>
      <c r="IS37" s="566"/>
      <c r="IT37" s="121" t="str">
        <f t="shared" ref="IT37" si="2792">IF(IT$2=4,IFERROR(IR37/IR39,""),"")</f>
        <v/>
      </c>
      <c r="IU37" s="122" t="str">
        <f t="shared" si="2683"/>
        <v/>
      </c>
      <c r="IV37" s="72"/>
      <c r="IW37" s="118"/>
      <c r="IX37" s="902"/>
      <c r="IY37" s="566"/>
      <c r="IZ37" s="121" t="str">
        <f t="shared" ref="IZ37" si="2793">IF(IZ$2=4,IFERROR(IX37/IX39,""),"")</f>
        <v/>
      </c>
      <c r="JA37" s="122" t="str">
        <f t="shared" si="2685"/>
        <v/>
      </c>
      <c r="JB37" s="72"/>
      <c r="JC37" s="118"/>
      <c r="JD37" s="902"/>
      <c r="JE37" s="566"/>
      <c r="JF37" s="121" t="str">
        <f t="shared" ref="JF37" si="2794">IF(JF$2=4,IFERROR(JD37/JD39,""),"")</f>
        <v/>
      </c>
      <c r="JG37" s="122" t="str">
        <f t="shared" si="2687"/>
        <v/>
      </c>
      <c r="JH37" s="72"/>
      <c r="JI37" s="124"/>
      <c r="JJ37" s="911"/>
      <c r="JK37" s="567"/>
      <c r="JL37" s="119" t="str">
        <f t="shared" ref="JL37" si="2795">IF(JL$2=4,IFERROR(JJ37/JJ39,""),"")</f>
        <v/>
      </c>
      <c r="JM37" s="122" t="str">
        <f t="shared" si="2689"/>
        <v/>
      </c>
      <c r="JO37" s="124"/>
      <c r="JP37" s="911"/>
      <c r="JQ37" s="567"/>
      <c r="JR37" s="119" t="str">
        <f t="shared" ref="JR37" si="2796">IF(JR$2=4,IFERROR(JP37/JP39,""),"")</f>
        <v/>
      </c>
      <c r="JS37" s="122" t="str">
        <f t="shared" si="2691"/>
        <v/>
      </c>
      <c r="JU37" s="124"/>
      <c r="JV37" s="911"/>
      <c r="JW37" s="567"/>
      <c r="JX37" s="119" t="str">
        <f t="shared" ref="JX37" si="2797">IF(JX$2=4,IFERROR(JV37/JV39,""),"")</f>
        <v/>
      </c>
      <c r="JY37" s="122" t="str">
        <f t="shared" si="2693"/>
        <v/>
      </c>
      <c r="KA37" s="124"/>
      <c r="KB37" s="911"/>
      <c r="KC37" s="567"/>
      <c r="KD37" s="119" t="str">
        <f t="shared" ref="KD37" si="2798">IF(KD$2=4,IFERROR(KB37/KB39,""),"")</f>
        <v/>
      </c>
      <c r="KE37" s="122" t="str">
        <f t="shared" si="2695"/>
        <v/>
      </c>
      <c r="KG37" s="124"/>
      <c r="KH37" s="911"/>
      <c r="KI37" s="567"/>
      <c r="KJ37" s="119" t="str">
        <f t="shared" ref="KJ37" si="2799">IF(KJ$2=4,IFERROR(KH37/KH39,""),"")</f>
        <v/>
      </c>
      <c r="KK37" s="122" t="str">
        <f t="shared" si="2697"/>
        <v/>
      </c>
      <c r="KM37" s="124"/>
      <c r="KN37" s="911"/>
      <c r="KO37" s="567"/>
      <c r="KP37" s="119" t="str">
        <f t="shared" ref="KP37" si="2800">IF(KP$2=4,IFERROR(KN37/KN39,""),"")</f>
        <v/>
      </c>
      <c r="KQ37" s="122" t="str">
        <f t="shared" si="2699"/>
        <v/>
      </c>
      <c r="KS37" s="124"/>
      <c r="KT37" s="911"/>
      <c r="KU37" s="567"/>
      <c r="KV37" s="119" t="str">
        <f t="shared" ref="KV37" si="2801">IF(KV$2=4,IFERROR(KT37/KT39,""),"")</f>
        <v/>
      </c>
      <c r="KW37" s="122" t="str">
        <f t="shared" si="2701"/>
        <v/>
      </c>
      <c r="KY37" s="124"/>
      <c r="KZ37" s="911"/>
      <c r="LA37" s="567"/>
      <c r="LB37" s="119" t="str">
        <f t="shared" ref="LB37" si="2802">IF(LB$2=4,IFERROR(KZ37/KZ39,""),"")</f>
        <v/>
      </c>
      <c r="LC37" s="122" t="str">
        <f t="shared" si="2703"/>
        <v/>
      </c>
    </row>
    <row r="38" spans="1:320" s="71" customFormat="1" ht="12.75" customHeight="1" x14ac:dyDescent="0.2">
      <c r="A38" s="62"/>
      <c r="B38" s="62">
        <v>2</v>
      </c>
      <c r="C38" s="62">
        <v>3</v>
      </c>
      <c r="D38" s="62"/>
      <c r="E38" s="62"/>
      <c r="F38" s="62" t="s">
        <v>77</v>
      </c>
      <c r="G38" s="114"/>
      <c r="J38" s="115" t="s">
        <v>54</v>
      </c>
      <c r="K38" s="116"/>
      <c r="L38" s="116"/>
      <c r="M38" s="140"/>
      <c r="N38" s="117"/>
      <c r="P38" s="72"/>
      <c r="Q38" s="118"/>
      <c r="R38" s="902"/>
      <c r="S38" s="561"/>
      <c r="T38" s="121" t="str">
        <f>IF(T$2=4,IFERROR(R38/R39,""),"")</f>
        <v/>
      </c>
      <c r="U38" s="120" t="str">
        <f t="shared" si="2704"/>
        <v/>
      </c>
      <c r="V38" s="72"/>
      <c r="W38" s="118"/>
      <c r="X38" s="902"/>
      <c r="Y38" s="561"/>
      <c r="Z38" s="121" t="str">
        <f t="shared" ref="Z38" si="2803">IF(Z$2=4,IFERROR(X38/X39,""),"")</f>
        <v/>
      </c>
      <c r="AA38" s="122" t="str">
        <f t="shared" si="2607"/>
        <v/>
      </c>
      <c r="AB38" s="72"/>
      <c r="AC38" s="118"/>
      <c r="AD38" s="902"/>
      <c r="AE38" s="561"/>
      <c r="AF38" s="121" t="str">
        <f t="shared" ref="AF38" si="2804">IF(AF$2=4,IFERROR(AD38/AD39,""),"")</f>
        <v/>
      </c>
      <c r="AG38" s="122" t="str">
        <f t="shared" si="2609"/>
        <v/>
      </c>
      <c r="AH38" s="72"/>
      <c r="AI38" s="118"/>
      <c r="AJ38" s="902"/>
      <c r="AK38" s="566"/>
      <c r="AL38" s="121" t="str">
        <f t="shared" ref="AL38" si="2805">IF(AL$2=4,IFERROR(AJ38/AJ39,""),"")</f>
        <v/>
      </c>
      <c r="AM38" s="122" t="str">
        <f t="shared" si="2611"/>
        <v/>
      </c>
      <c r="AN38" s="72"/>
      <c r="AO38" s="118"/>
      <c r="AP38" s="902"/>
      <c r="AQ38" s="566"/>
      <c r="AR38" s="121" t="str">
        <f t="shared" ref="AR38" si="2806">IF(AR$2=4,IFERROR(AP38/AP39,""),"")</f>
        <v/>
      </c>
      <c r="AS38" s="122" t="str">
        <f t="shared" si="2613"/>
        <v/>
      </c>
      <c r="AT38" s="72"/>
      <c r="AU38" s="118"/>
      <c r="AV38" s="902"/>
      <c r="AW38" s="566"/>
      <c r="AX38" s="121" t="str">
        <f t="shared" ref="AX38" si="2807">IF(AX$2=4,IFERROR(AV38/AV39,""),"")</f>
        <v/>
      </c>
      <c r="AY38" s="122" t="str">
        <f t="shared" si="2615"/>
        <v/>
      </c>
      <c r="AZ38" s="72"/>
      <c r="BA38" s="118"/>
      <c r="BB38" s="902"/>
      <c r="BC38" s="566"/>
      <c r="BD38" s="121" t="str">
        <f t="shared" ref="BD38" si="2808">IF(BD$2=4,IFERROR(BB38/BB39,""),"")</f>
        <v/>
      </c>
      <c r="BE38" s="122" t="str">
        <f t="shared" si="2617"/>
        <v/>
      </c>
      <c r="BF38" s="72"/>
      <c r="BG38" s="118"/>
      <c r="BH38" s="902"/>
      <c r="BI38" s="566"/>
      <c r="BJ38" s="121" t="str">
        <f t="shared" ref="BJ38" si="2809">IF(BJ$2=4,IFERROR(BH38/BH39,""),"")</f>
        <v/>
      </c>
      <c r="BK38" s="122" t="str">
        <f t="shared" si="2619"/>
        <v/>
      </c>
      <c r="BL38" s="72"/>
      <c r="BM38" s="118"/>
      <c r="BN38" s="902"/>
      <c r="BO38" s="566"/>
      <c r="BP38" s="121" t="str">
        <f t="shared" ref="BP38" si="2810">IF(BP$2=4,IFERROR(BN38/BN39,""),"")</f>
        <v/>
      </c>
      <c r="BQ38" s="122" t="str">
        <f t="shared" si="2621"/>
        <v/>
      </c>
      <c r="BR38" s="72"/>
      <c r="BS38" s="118"/>
      <c r="BT38" s="902"/>
      <c r="BU38" s="566"/>
      <c r="BV38" s="121" t="str">
        <f t="shared" ref="BV38" si="2811">IF(BV$2=4,IFERROR(BT38/BT39,""),"")</f>
        <v/>
      </c>
      <c r="BW38" s="122" t="str">
        <f t="shared" si="2623"/>
        <v/>
      </c>
      <c r="BX38" s="72"/>
      <c r="BY38" s="118"/>
      <c r="BZ38" s="902"/>
      <c r="CA38" s="566"/>
      <c r="CB38" s="121" t="str">
        <f t="shared" ref="CB38" si="2812">IF(CB$2=4,IFERROR(BZ38/BZ39,""),"")</f>
        <v/>
      </c>
      <c r="CC38" s="122" t="str">
        <f t="shared" si="2625"/>
        <v/>
      </c>
      <c r="CD38" s="72"/>
      <c r="CE38" s="118"/>
      <c r="CF38" s="902"/>
      <c r="CG38" s="566"/>
      <c r="CH38" s="121" t="str">
        <f t="shared" ref="CH38" si="2813">IF(CH$2=4,IFERROR(CF38/CF39,""),"")</f>
        <v/>
      </c>
      <c r="CI38" s="122" t="str">
        <f t="shared" si="2627"/>
        <v/>
      </c>
      <c r="CJ38" s="72"/>
      <c r="CK38" s="118"/>
      <c r="CL38" s="902"/>
      <c r="CM38" s="566"/>
      <c r="CN38" s="121" t="str">
        <f t="shared" ref="CN38" si="2814">IF(CN$2=4,IFERROR(CL38/CL39,""),"")</f>
        <v/>
      </c>
      <c r="CO38" s="122" t="str">
        <f t="shared" si="2629"/>
        <v/>
      </c>
      <c r="CP38" s="72"/>
      <c r="CQ38" s="118"/>
      <c r="CR38" s="902"/>
      <c r="CS38" s="566"/>
      <c r="CT38" s="121" t="str">
        <f t="shared" ref="CT38" si="2815">IF(CT$2=4,IFERROR(CR38/CR39,""),"")</f>
        <v/>
      </c>
      <c r="CU38" s="122" t="str">
        <f t="shared" si="2631"/>
        <v/>
      </c>
      <c r="CV38" s="72"/>
      <c r="CW38" s="118"/>
      <c r="CX38" s="902"/>
      <c r="CY38" s="566"/>
      <c r="CZ38" s="121" t="str">
        <f t="shared" ref="CZ38" si="2816">IF(CZ$2=4,IFERROR(CX38/CX39,""),"")</f>
        <v/>
      </c>
      <c r="DA38" s="122" t="str">
        <f t="shared" si="2633"/>
        <v/>
      </c>
      <c r="DB38" s="72"/>
      <c r="DC38" s="118"/>
      <c r="DD38" s="902"/>
      <c r="DE38" s="566"/>
      <c r="DF38" s="121" t="str">
        <f t="shared" ref="DF38" si="2817">IF(DF$2=4,IFERROR(DD38/DD39,""),"")</f>
        <v/>
      </c>
      <c r="DG38" s="122" t="str">
        <f t="shared" si="2635"/>
        <v/>
      </c>
      <c r="DH38" s="72"/>
      <c r="DI38" s="118"/>
      <c r="DJ38" s="902"/>
      <c r="DK38" s="566"/>
      <c r="DL38" s="121" t="str">
        <f t="shared" ref="DL38" si="2818">IF(DL$2=4,IFERROR(DJ38/DJ39,""),"")</f>
        <v/>
      </c>
      <c r="DM38" s="122" t="str">
        <f t="shared" si="2637"/>
        <v/>
      </c>
      <c r="DN38" s="72"/>
      <c r="DO38" s="118"/>
      <c r="DP38" s="902"/>
      <c r="DQ38" s="566"/>
      <c r="DR38" s="121" t="str">
        <f t="shared" ref="DR38" si="2819">IF(DR$2=4,IFERROR(DP38/DP39,""),"")</f>
        <v/>
      </c>
      <c r="DS38" s="122" t="str">
        <f t="shared" si="2639"/>
        <v/>
      </c>
      <c r="DT38" s="72"/>
      <c r="DU38" s="118"/>
      <c r="DV38" s="902"/>
      <c r="DW38" s="566"/>
      <c r="DX38" s="121" t="str">
        <f t="shared" ref="DX38" si="2820">IF(DX$2=4,IFERROR(DV38/DV39,""),"")</f>
        <v/>
      </c>
      <c r="DY38" s="122" t="str">
        <f t="shared" si="2641"/>
        <v/>
      </c>
      <c r="DZ38" s="72"/>
      <c r="EA38" s="118"/>
      <c r="EB38" s="902"/>
      <c r="EC38" s="566"/>
      <c r="ED38" s="121" t="str">
        <f t="shared" ref="ED38" si="2821">IF(ED$2=4,IFERROR(EB38/EB39,""),"")</f>
        <v/>
      </c>
      <c r="EE38" s="122" t="str">
        <f t="shared" si="2643"/>
        <v/>
      </c>
      <c r="EF38" s="72"/>
      <c r="EG38" s="118"/>
      <c r="EH38" s="902"/>
      <c r="EI38" s="566"/>
      <c r="EJ38" s="121" t="str">
        <f t="shared" ref="EJ38" si="2822">IF(EJ$2=4,IFERROR(EH38/EH39,""),"")</f>
        <v/>
      </c>
      <c r="EK38" s="122" t="str">
        <f t="shared" si="2645"/>
        <v/>
      </c>
      <c r="EL38" s="72"/>
      <c r="EM38" s="118"/>
      <c r="EN38" s="902"/>
      <c r="EO38" s="566"/>
      <c r="EP38" s="121" t="str">
        <f t="shared" ref="EP38" si="2823">IF(EP$2=4,IFERROR(EN38/EN39,""),"")</f>
        <v/>
      </c>
      <c r="EQ38" s="122" t="str">
        <f t="shared" si="2647"/>
        <v/>
      </c>
      <c r="ER38" s="72"/>
      <c r="ES38" s="118"/>
      <c r="ET38" s="902"/>
      <c r="EU38" s="566"/>
      <c r="EV38" s="121" t="str">
        <f t="shared" ref="EV38" si="2824">IF(EV$2=4,IFERROR(ET38/ET39,""),"")</f>
        <v/>
      </c>
      <c r="EW38" s="122" t="str">
        <f t="shared" si="2649"/>
        <v/>
      </c>
      <c r="EX38" s="72"/>
      <c r="EY38" s="118"/>
      <c r="EZ38" s="902"/>
      <c r="FA38" s="566"/>
      <c r="FB38" s="121" t="str">
        <f t="shared" ref="FB38" si="2825">IF(FB$2=4,IFERROR(EZ38/EZ39,""),"")</f>
        <v/>
      </c>
      <c r="FC38" s="122" t="str">
        <f t="shared" si="2651"/>
        <v/>
      </c>
      <c r="FD38" s="72"/>
      <c r="FE38" s="118"/>
      <c r="FF38" s="902"/>
      <c r="FG38" s="566"/>
      <c r="FH38" s="121" t="str">
        <f t="shared" ref="FH38" si="2826">IF(FH$2=4,IFERROR(FF38/FF39,""),"")</f>
        <v/>
      </c>
      <c r="FI38" s="122" t="str">
        <f t="shared" si="2653"/>
        <v/>
      </c>
      <c r="FJ38" s="72"/>
      <c r="FK38" s="118"/>
      <c r="FL38" s="902"/>
      <c r="FM38" s="566"/>
      <c r="FN38" s="121" t="str">
        <f t="shared" ref="FN38" si="2827">IF(FN$2=4,IFERROR(FL38/FL39,""),"")</f>
        <v/>
      </c>
      <c r="FO38" s="122" t="str">
        <f t="shared" si="2655"/>
        <v/>
      </c>
      <c r="FP38" s="72"/>
      <c r="FQ38" s="118"/>
      <c r="FR38" s="902"/>
      <c r="FS38" s="566"/>
      <c r="FT38" s="121" t="str">
        <f t="shared" ref="FT38" si="2828">IF(FT$2=4,IFERROR(FR38/FR39,""),"")</f>
        <v/>
      </c>
      <c r="FU38" s="122" t="str">
        <f t="shared" si="2657"/>
        <v/>
      </c>
      <c r="FV38" s="72"/>
      <c r="FW38" s="118"/>
      <c r="FX38" s="902"/>
      <c r="FY38" s="566"/>
      <c r="FZ38" s="121" t="str">
        <f t="shared" ref="FZ38" si="2829">IF(FZ$2=4,IFERROR(FX38/FX39,""),"")</f>
        <v/>
      </c>
      <c r="GA38" s="122" t="str">
        <f t="shared" si="2659"/>
        <v/>
      </c>
      <c r="GB38" s="72"/>
      <c r="GC38" s="118"/>
      <c r="GD38" s="902"/>
      <c r="GE38" s="566"/>
      <c r="GF38" s="121" t="str">
        <f t="shared" ref="GF38" si="2830">IF(GF$2=4,IFERROR(GD38/GD39,""),"")</f>
        <v/>
      </c>
      <c r="GG38" s="122" t="str">
        <f t="shared" si="2661"/>
        <v/>
      </c>
      <c r="GH38" s="72"/>
      <c r="GI38" s="118"/>
      <c r="GJ38" s="902"/>
      <c r="GK38" s="566"/>
      <c r="GL38" s="121" t="str">
        <f t="shared" ref="GL38" si="2831">IF(GL$2=4,IFERROR(GJ38/GJ39,""),"")</f>
        <v/>
      </c>
      <c r="GM38" s="122" t="str">
        <f t="shared" si="2663"/>
        <v/>
      </c>
      <c r="GN38" s="72"/>
      <c r="GO38" s="118"/>
      <c r="GP38" s="902"/>
      <c r="GQ38" s="566"/>
      <c r="GR38" s="121" t="str">
        <f t="shared" ref="GR38" si="2832">IF(GR$2=4,IFERROR(GP38/GP39,""),"")</f>
        <v/>
      </c>
      <c r="GS38" s="122" t="str">
        <f t="shared" si="2665"/>
        <v/>
      </c>
      <c r="GT38" s="72"/>
      <c r="GU38" s="118"/>
      <c r="GV38" s="902"/>
      <c r="GW38" s="566"/>
      <c r="GX38" s="121" t="str">
        <f t="shared" ref="GX38" si="2833">IF(GX$2=4,IFERROR(GV38/GV39,""),"")</f>
        <v/>
      </c>
      <c r="GY38" s="122" t="str">
        <f t="shared" si="2667"/>
        <v/>
      </c>
      <c r="GZ38" s="72"/>
      <c r="HA38" s="118"/>
      <c r="HB38" s="902"/>
      <c r="HC38" s="566"/>
      <c r="HD38" s="121" t="str">
        <f t="shared" ref="HD38" si="2834">IF(HD$2=4,IFERROR(HB38/HB39,""),"")</f>
        <v/>
      </c>
      <c r="HE38" s="122" t="str">
        <f t="shared" si="2669"/>
        <v/>
      </c>
      <c r="HF38" s="72"/>
      <c r="HG38" s="118"/>
      <c r="HH38" s="902"/>
      <c r="HI38" s="566"/>
      <c r="HJ38" s="121" t="str">
        <f t="shared" ref="HJ38" si="2835">IF(HJ$2=4,IFERROR(HH38/HH39,""),"")</f>
        <v/>
      </c>
      <c r="HK38" s="122" t="str">
        <f t="shared" si="2671"/>
        <v/>
      </c>
      <c r="HL38" s="72"/>
      <c r="HM38" s="118"/>
      <c r="HN38" s="902"/>
      <c r="HO38" s="566"/>
      <c r="HP38" s="121" t="str">
        <f t="shared" ref="HP38" si="2836">IF(HP$2=4,IFERROR(HN38/HN39,""),"")</f>
        <v/>
      </c>
      <c r="HQ38" s="122" t="str">
        <f t="shared" si="2673"/>
        <v/>
      </c>
      <c r="HR38" s="72"/>
      <c r="HS38" s="118"/>
      <c r="HT38" s="902"/>
      <c r="HU38" s="566"/>
      <c r="HV38" s="121" t="str">
        <f t="shared" ref="HV38" si="2837">IF(HV$2=4,IFERROR(HT38/HT39,""),"")</f>
        <v/>
      </c>
      <c r="HW38" s="122" t="str">
        <f t="shared" si="2675"/>
        <v/>
      </c>
      <c r="HX38" s="72"/>
      <c r="HY38" s="118"/>
      <c r="HZ38" s="902"/>
      <c r="IA38" s="566"/>
      <c r="IB38" s="121" t="str">
        <f t="shared" ref="IB38" si="2838">IF(IB$2=4,IFERROR(HZ38/HZ39,""),"")</f>
        <v/>
      </c>
      <c r="IC38" s="122" t="str">
        <f t="shared" si="2677"/>
        <v/>
      </c>
      <c r="ID38" s="72"/>
      <c r="IE38" s="118"/>
      <c r="IF38" s="902"/>
      <c r="IG38" s="566"/>
      <c r="IH38" s="121" t="str">
        <f t="shared" ref="IH38" si="2839">IF(IH$2=4,IFERROR(IF38/IF39,""),"")</f>
        <v/>
      </c>
      <c r="II38" s="122" t="str">
        <f t="shared" si="2679"/>
        <v/>
      </c>
      <c r="IJ38" s="72"/>
      <c r="IK38" s="118"/>
      <c r="IL38" s="902"/>
      <c r="IM38" s="566"/>
      <c r="IN38" s="121" t="str">
        <f t="shared" ref="IN38" si="2840">IF(IN$2=4,IFERROR(IL38/IL39,""),"")</f>
        <v/>
      </c>
      <c r="IO38" s="122" t="str">
        <f t="shared" si="2681"/>
        <v/>
      </c>
      <c r="IP38" s="72"/>
      <c r="IQ38" s="118"/>
      <c r="IR38" s="902"/>
      <c r="IS38" s="566"/>
      <c r="IT38" s="121" t="str">
        <f t="shared" ref="IT38" si="2841">IF(IT$2=4,IFERROR(IR38/IR39,""),"")</f>
        <v/>
      </c>
      <c r="IU38" s="122" t="str">
        <f t="shared" si="2683"/>
        <v/>
      </c>
      <c r="IV38" s="72"/>
      <c r="IW38" s="118"/>
      <c r="IX38" s="902"/>
      <c r="IY38" s="566"/>
      <c r="IZ38" s="121" t="str">
        <f t="shared" ref="IZ38" si="2842">IF(IZ$2=4,IFERROR(IX38/IX39,""),"")</f>
        <v/>
      </c>
      <c r="JA38" s="122" t="str">
        <f t="shared" si="2685"/>
        <v/>
      </c>
      <c r="JB38" s="72"/>
      <c r="JC38" s="118"/>
      <c r="JD38" s="902"/>
      <c r="JE38" s="566"/>
      <c r="JF38" s="121" t="str">
        <f t="shared" ref="JF38" si="2843">IF(JF$2=4,IFERROR(JD38/JD39,""),"")</f>
        <v/>
      </c>
      <c r="JG38" s="122" t="str">
        <f t="shared" si="2687"/>
        <v/>
      </c>
      <c r="JH38" s="72"/>
      <c r="JI38" s="124"/>
      <c r="JJ38" s="911"/>
      <c r="JK38" s="567"/>
      <c r="JL38" s="119" t="str">
        <f t="shared" ref="JL38" si="2844">IF(JL$2=4,IFERROR(JJ38/JJ39,""),"")</f>
        <v/>
      </c>
      <c r="JM38" s="122" t="str">
        <f t="shared" si="2689"/>
        <v/>
      </c>
      <c r="JO38" s="124"/>
      <c r="JP38" s="911"/>
      <c r="JQ38" s="567"/>
      <c r="JR38" s="119" t="str">
        <f t="shared" ref="JR38" si="2845">IF(JR$2=4,IFERROR(JP38/JP39,""),"")</f>
        <v/>
      </c>
      <c r="JS38" s="122" t="str">
        <f t="shared" si="2691"/>
        <v/>
      </c>
      <c r="JU38" s="124"/>
      <c r="JV38" s="911"/>
      <c r="JW38" s="567"/>
      <c r="JX38" s="119" t="str">
        <f t="shared" ref="JX38" si="2846">IF(JX$2=4,IFERROR(JV38/JV39,""),"")</f>
        <v/>
      </c>
      <c r="JY38" s="122" t="str">
        <f t="shared" si="2693"/>
        <v/>
      </c>
      <c r="KA38" s="124"/>
      <c r="KB38" s="911"/>
      <c r="KC38" s="567"/>
      <c r="KD38" s="119" t="str">
        <f t="shared" ref="KD38" si="2847">IF(KD$2=4,IFERROR(KB38/KB39,""),"")</f>
        <v/>
      </c>
      <c r="KE38" s="122" t="str">
        <f t="shared" si="2695"/>
        <v/>
      </c>
      <c r="KG38" s="124"/>
      <c r="KH38" s="911"/>
      <c r="KI38" s="567"/>
      <c r="KJ38" s="119" t="str">
        <f t="shared" ref="KJ38" si="2848">IF(KJ$2=4,IFERROR(KH38/KH39,""),"")</f>
        <v/>
      </c>
      <c r="KK38" s="122" t="str">
        <f t="shared" si="2697"/>
        <v/>
      </c>
      <c r="KM38" s="124"/>
      <c r="KN38" s="911"/>
      <c r="KO38" s="567"/>
      <c r="KP38" s="119" t="str">
        <f t="shared" ref="KP38" si="2849">IF(KP$2=4,IFERROR(KN38/KN39,""),"")</f>
        <v/>
      </c>
      <c r="KQ38" s="122" t="str">
        <f t="shared" si="2699"/>
        <v/>
      </c>
      <c r="KS38" s="124"/>
      <c r="KT38" s="911"/>
      <c r="KU38" s="567"/>
      <c r="KV38" s="119" t="str">
        <f t="shared" ref="KV38" si="2850">IF(KV$2=4,IFERROR(KT38/KT39,""),"")</f>
        <v/>
      </c>
      <c r="KW38" s="122" t="str">
        <f t="shared" si="2701"/>
        <v/>
      </c>
      <c r="KY38" s="124"/>
      <c r="KZ38" s="911"/>
      <c r="LA38" s="567"/>
      <c r="LB38" s="119" t="str">
        <f t="shared" ref="LB38" si="2851">IF(LB$2=4,IFERROR(KZ38/KZ39,""),"")</f>
        <v/>
      </c>
      <c r="LC38" s="122" t="str">
        <f t="shared" si="2703"/>
        <v/>
      </c>
    </row>
    <row r="39" spans="1:320" s="127" customFormat="1" ht="12.75" customHeight="1" x14ac:dyDescent="0.2">
      <c r="A39" s="62"/>
      <c r="B39" s="62"/>
      <c r="C39" s="62"/>
      <c r="D39" s="62"/>
      <c r="E39" s="62"/>
      <c r="F39" s="62" t="s">
        <v>159</v>
      </c>
      <c r="G39" s="114"/>
      <c r="J39" s="127" t="s">
        <v>56</v>
      </c>
      <c r="K39" s="128"/>
      <c r="L39" s="128"/>
      <c r="M39" s="140"/>
      <c r="N39" s="129"/>
      <c r="P39" s="130"/>
      <c r="Q39" s="179"/>
      <c r="R39" s="283" t="str">
        <f t="shared" ref="R39" si="2852">IF(R$2=2,SUM(R35:R38),"")</f>
        <v/>
      </c>
      <c r="S39" s="131"/>
      <c r="T39" s="121"/>
      <c r="U39" s="192" t="str">
        <f>IF(U$2=5,SUM(U35:U38),"")</f>
        <v/>
      </c>
      <c r="V39" s="130"/>
      <c r="W39" s="179"/>
      <c r="X39" s="283" t="str">
        <f t="shared" ref="X39:CF39" si="2853">IF(X$2=2,SUM(X35:X38),"")</f>
        <v/>
      </c>
      <c r="Y39" s="131"/>
      <c r="Z39" s="131"/>
      <c r="AA39" s="192" t="str">
        <f t="shared" ref="AA39" si="2854">IF(AA$2=5,SUM(AA35:AA38),"")</f>
        <v/>
      </c>
      <c r="AB39" s="130"/>
      <c r="AC39" s="179"/>
      <c r="AD39" s="283" t="str">
        <f t="shared" si="2853"/>
        <v/>
      </c>
      <c r="AE39" s="131"/>
      <c r="AF39" s="131"/>
      <c r="AG39" s="192" t="str">
        <f t="shared" ref="AG39" si="2855">IF(AG$2=5,SUM(AG35:AG38),"")</f>
        <v/>
      </c>
      <c r="AH39" s="130"/>
      <c r="AI39" s="179"/>
      <c r="AJ39" s="283" t="str">
        <f t="shared" si="2853"/>
        <v/>
      </c>
      <c r="AK39" s="131"/>
      <c r="AL39" s="133"/>
      <c r="AM39" s="192" t="str">
        <f t="shared" ref="AM39" si="2856">IF(AM$2=5,SUM(AM35:AM38),"")</f>
        <v/>
      </c>
      <c r="AN39" s="130"/>
      <c r="AO39" s="179"/>
      <c r="AP39" s="283" t="str">
        <f t="shared" si="2853"/>
        <v/>
      </c>
      <c r="AQ39" s="131"/>
      <c r="AR39" s="133"/>
      <c r="AS39" s="192" t="str">
        <f t="shared" ref="AS39" si="2857">IF(AS$2=5,SUM(AS35:AS38),"")</f>
        <v/>
      </c>
      <c r="AT39" s="130"/>
      <c r="AU39" s="179"/>
      <c r="AV39" s="283" t="str">
        <f t="shared" si="2853"/>
        <v/>
      </c>
      <c r="AW39" s="131"/>
      <c r="AX39" s="133"/>
      <c r="AY39" s="192" t="str">
        <f t="shared" ref="AY39" si="2858">IF(AY$2=5,SUM(AY35:AY38),"")</f>
        <v/>
      </c>
      <c r="AZ39" s="130"/>
      <c r="BA39" s="179"/>
      <c r="BB39" s="283" t="str">
        <f t="shared" si="2853"/>
        <v/>
      </c>
      <c r="BC39" s="131"/>
      <c r="BD39" s="133"/>
      <c r="BE39" s="192" t="str">
        <f t="shared" ref="BE39" si="2859">IF(BE$2=5,SUM(BE35:BE38),"")</f>
        <v/>
      </c>
      <c r="BF39" s="130"/>
      <c r="BG39" s="179"/>
      <c r="BH39" s="283" t="str">
        <f t="shared" si="2853"/>
        <v/>
      </c>
      <c r="BI39" s="131"/>
      <c r="BJ39" s="133"/>
      <c r="BK39" s="192" t="str">
        <f t="shared" ref="BK39" si="2860">IF(BK$2=5,SUM(BK35:BK38),"")</f>
        <v/>
      </c>
      <c r="BL39" s="130"/>
      <c r="BM39" s="179"/>
      <c r="BN39" s="283" t="str">
        <f t="shared" si="2853"/>
        <v/>
      </c>
      <c r="BO39" s="131"/>
      <c r="BP39" s="133"/>
      <c r="BQ39" s="192" t="str">
        <f t="shared" ref="BQ39" si="2861">IF(BQ$2=5,SUM(BQ35:BQ38),"")</f>
        <v/>
      </c>
      <c r="BR39" s="130"/>
      <c r="BS39" s="179"/>
      <c r="BT39" s="283" t="str">
        <f t="shared" si="2853"/>
        <v/>
      </c>
      <c r="BU39" s="131"/>
      <c r="BV39" s="133"/>
      <c r="BW39" s="192" t="str">
        <f t="shared" ref="BW39" si="2862">IF(BW$2=5,SUM(BW35:BW38),"")</f>
        <v/>
      </c>
      <c r="BX39" s="130"/>
      <c r="BY39" s="179"/>
      <c r="BZ39" s="283" t="str">
        <f t="shared" si="2853"/>
        <v/>
      </c>
      <c r="CA39" s="131"/>
      <c r="CB39" s="133"/>
      <c r="CC39" s="192" t="str">
        <f t="shared" ref="CC39" si="2863">IF(CC$2=5,SUM(CC35:CC38),"")</f>
        <v/>
      </c>
      <c r="CD39" s="130"/>
      <c r="CE39" s="179"/>
      <c r="CF39" s="283" t="str">
        <f t="shared" si="2853"/>
        <v/>
      </c>
      <c r="CG39" s="132"/>
      <c r="CH39" s="133"/>
      <c r="CI39" s="192" t="str">
        <f t="shared" ref="CI39" si="2864">IF(CI$2=5,SUM(CI35:CI38),"")</f>
        <v/>
      </c>
      <c r="CJ39" s="130"/>
      <c r="CK39" s="179"/>
      <c r="CL39" s="283" t="str">
        <f t="shared" ref="CL39:ET39" si="2865">IF(CL$2=2,SUM(CL35:CL38),"")</f>
        <v/>
      </c>
      <c r="CM39" s="132"/>
      <c r="CN39" s="133"/>
      <c r="CO39" s="192" t="str">
        <f t="shared" ref="CO39" si="2866">IF(CO$2=5,SUM(CO35:CO38),"")</f>
        <v/>
      </c>
      <c r="CP39" s="130"/>
      <c r="CQ39" s="179"/>
      <c r="CR39" s="283" t="str">
        <f t="shared" si="2865"/>
        <v/>
      </c>
      <c r="CS39" s="132"/>
      <c r="CT39" s="133"/>
      <c r="CU39" s="192" t="str">
        <f t="shared" ref="CU39" si="2867">IF(CU$2=5,SUM(CU35:CU38),"")</f>
        <v/>
      </c>
      <c r="CV39" s="130"/>
      <c r="CW39" s="179"/>
      <c r="CX39" s="283" t="str">
        <f t="shared" si="2865"/>
        <v/>
      </c>
      <c r="CY39" s="132"/>
      <c r="CZ39" s="133"/>
      <c r="DA39" s="192" t="str">
        <f t="shared" ref="DA39" si="2868">IF(DA$2=5,SUM(DA35:DA38),"")</f>
        <v/>
      </c>
      <c r="DB39" s="130"/>
      <c r="DC39" s="179"/>
      <c r="DD39" s="283" t="str">
        <f t="shared" si="2865"/>
        <v/>
      </c>
      <c r="DE39" s="132"/>
      <c r="DF39" s="133"/>
      <c r="DG39" s="192" t="str">
        <f t="shared" ref="DG39" si="2869">IF(DG$2=5,SUM(DG35:DG38),"")</f>
        <v/>
      </c>
      <c r="DH39" s="130"/>
      <c r="DI39" s="179"/>
      <c r="DJ39" s="283" t="str">
        <f t="shared" si="2865"/>
        <v/>
      </c>
      <c r="DK39" s="132"/>
      <c r="DL39" s="133"/>
      <c r="DM39" s="192" t="str">
        <f t="shared" ref="DM39" si="2870">IF(DM$2=5,SUM(DM35:DM38),"")</f>
        <v/>
      </c>
      <c r="DN39" s="130"/>
      <c r="DO39" s="179"/>
      <c r="DP39" s="283" t="str">
        <f t="shared" si="2865"/>
        <v/>
      </c>
      <c r="DQ39" s="132"/>
      <c r="DR39" s="133"/>
      <c r="DS39" s="192" t="str">
        <f t="shared" ref="DS39" si="2871">IF(DS$2=5,SUM(DS35:DS38),"")</f>
        <v/>
      </c>
      <c r="DT39" s="130"/>
      <c r="DU39" s="179"/>
      <c r="DV39" s="283" t="str">
        <f t="shared" si="2865"/>
        <v/>
      </c>
      <c r="DW39" s="132"/>
      <c r="DX39" s="133"/>
      <c r="DY39" s="192" t="str">
        <f t="shared" ref="DY39" si="2872">IF(DY$2=5,SUM(DY35:DY38),"")</f>
        <v/>
      </c>
      <c r="DZ39" s="130"/>
      <c r="EA39" s="179"/>
      <c r="EB39" s="283" t="str">
        <f t="shared" si="2865"/>
        <v/>
      </c>
      <c r="EC39" s="132"/>
      <c r="ED39" s="133"/>
      <c r="EE39" s="192" t="str">
        <f t="shared" ref="EE39" si="2873">IF(EE$2=5,SUM(EE35:EE38),"")</f>
        <v/>
      </c>
      <c r="EF39" s="130"/>
      <c r="EG39" s="179"/>
      <c r="EH39" s="283" t="str">
        <f t="shared" si="2865"/>
        <v/>
      </c>
      <c r="EI39" s="132"/>
      <c r="EJ39" s="133"/>
      <c r="EK39" s="192" t="str">
        <f t="shared" ref="EK39" si="2874">IF(EK$2=5,SUM(EK35:EK38),"")</f>
        <v/>
      </c>
      <c r="EL39" s="130"/>
      <c r="EM39" s="179"/>
      <c r="EN39" s="283" t="str">
        <f t="shared" si="2865"/>
        <v/>
      </c>
      <c r="EO39" s="132"/>
      <c r="EP39" s="133"/>
      <c r="EQ39" s="192" t="str">
        <f t="shared" ref="EQ39" si="2875">IF(EQ$2=5,SUM(EQ35:EQ38),"")</f>
        <v/>
      </c>
      <c r="ER39" s="130"/>
      <c r="ES39" s="179"/>
      <c r="ET39" s="283" t="str">
        <f t="shared" si="2865"/>
        <v/>
      </c>
      <c r="EU39" s="132"/>
      <c r="EV39" s="133"/>
      <c r="EW39" s="192" t="str">
        <f t="shared" ref="EW39" si="2876">IF(EW$2=5,SUM(EW35:EW38),"")</f>
        <v/>
      </c>
      <c r="EX39" s="130"/>
      <c r="EY39" s="179"/>
      <c r="EZ39" s="283" t="str">
        <f t="shared" ref="EZ39:HH39" si="2877">IF(EZ$2=2,SUM(EZ35:EZ38),"")</f>
        <v/>
      </c>
      <c r="FA39" s="132"/>
      <c r="FB39" s="133"/>
      <c r="FC39" s="192" t="str">
        <f t="shared" ref="FC39" si="2878">IF(FC$2=5,SUM(FC35:FC38),"")</f>
        <v/>
      </c>
      <c r="FD39" s="130"/>
      <c r="FE39" s="179"/>
      <c r="FF39" s="283" t="str">
        <f t="shared" si="2877"/>
        <v/>
      </c>
      <c r="FG39" s="132"/>
      <c r="FH39" s="133"/>
      <c r="FI39" s="192" t="str">
        <f t="shared" ref="FI39" si="2879">IF(FI$2=5,SUM(FI35:FI38),"")</f>
        <v/>
      </c>
      <c r="FJ39" s="130"/>
      <c r="FK39" s="179"/>
      <c r="FL39" s="283" t="str">
        <f t="shared" si="2877"/>
        <v/>
      </c>
      <c r="FM39" s="132"/>
      <c r="FN39" s="133"/>
      <c r="FO39" s="192" t="str">
        <f t="shared" ref="FO39" si="2880">IF(FO$2=5,SUM(FO35:FO38),"")</f>
        <v/>
      </c>
      <c r="FP39" s="130"/>
      <c r="FQ39" s="179"/>
      <c r="FR39" s="283" t="str">
        <f t="shared" si="2877"/>
        <v/>
      </c>
      <c r="FS39" s="132"/>
      <c r="FT39" s="133"/>
      <c r="FU39" s="192" t="str">
        <f t="shared" ref="FU39" si="2881">IF(FU$2=5,SUM(FU35:FU38),"")</f>
        <v/>
      </c>
      <c r="FV39" s="130"/>
      <c r="FW39" s="179"/>
      <c r="FX39" s="283" t="str">
        <f t="shared" si="2877"/>
        <v/>
      </c>
      <c r="FY39" s="132"/>
      <c r="FZ39" s="133"/>
      <c r="GA39" s="192" t="str">
        <f t="shared" ref="GA39" si="2882">IF(GA$2=5,SUM(GA35:GA38),"")</f>
        <v/>
      </c>
      <c r="GB39" s="130"/>
      <c r="GC39" s="179"/>
      <c r="GD39" s="283" t="str">
        <f t="shared" si="2877"/>
        <v/>
      </c>
      <c r="GE39" s="132"/>
      <c r="GF39" s="133"/>
      <c r="GG39" s="192" t="str">
        <f t="shared" ref="GG39" si="2883">IF(GG$2=5,SUM(GG35:GG38),"")</f>
        <v/>
      </c>
      <c r="GH39" s="130"/>
      <c r="GI39" s="179"/>
      <c r="GJ39" s="283" t="str">
        <f t="shared" si="2877"/>
        <v/>
      </c>
      <c r="GK39" s="132"/>
      <c r="GL39" s="133"/>
      <c r="GM39" s="192" t="str">
        <f t="shared" ref="GM39" si="2884">IF(GM$2=5,SUM(GM35:GM38),"")</f>
        <v/>
      </c>
      <c r="GN39" s="130"/>
      <c r="GO39" s="179"/>
      <c r="GP39" s="283" t="str">
        <f t="shared" si="2877"/>
        <v/>
      </c>
      <c r="GQ39" s="132"/>
      <c r="GR39" s="133"/>
      <c r="GS39" s="192" t="str">
        <f t="shared" ref="GS39" si="2885">IF(GS$2=5,SUM(GS35:GS38),"")</f>
        <v/>
      </c>
      <c r="GT39" s="130"/>
      <c r="GU39" s="179"/>
      <c r="GV39" s="283" t="str">
        <f t="shared" si="2877"/>
        <v/>
      </c>
      <c r="GW39" s="132"/>
      <c r="GX39" s="133"/>
      <c r="GY39" s="192" t="str">
        <f t="shared" ref="GY39" si="2886">IF(GY$2=5,SUM(GY35:GY38),"")</f>
        <v/>
      </c>
      <c r="GZ39" s="130"/>
      <c r="HA39" s="179"/>
      <c r="HB39" s="283" t="str">
        <f t="shared" si="2877"/>
        <v/>
      </c>
      <c r="HC39" s="132"/>
      <c r="HD39" s="133"/>
      <c r="HE39" s="192" t="str">
        <f t="shared" ref="HE39" si="2887">IF(HE$2=5,SUM(HE35:HE38),"")</f>
        <v/>
      </c>
      <c r="HF39" s="130"/>
      <c r="HG39" s="179"/>
      <c r="HH39" s="283" t="str">
        <f t="shared" si="2877"/>
        <v/>
      </c>
      <c r="HI39" s="132"/>
      <c r="HJ39" s="133"/>
      <c r="HK39" s="192" t="str">
        <f t="shared" ref="HK39" si="2888">IF(HK$2=5,SUM(HK35:HK38),"")</f>
        <v/>
      </c>
      <c r="HL39" s="130"/>
      <c r="HM39" s="179"/>
      <c r="HN39" s="283" t="str">
        <f t="shared" ref="HN39:JV39" si="2889">IF(HN$2=2,SUM(HN35:HN38),"")</f>
        <v/>
      </c>
      <c r="HO39" s="132"/>
      <c r="HP39" s="133"/>
      <c r="HQ39" s="192" t="str">
        <f t="shared" ref="HQ39" si="2890">IF(HQ$2=5,SUM(HQ35:HQ38),"")</f>
        <v/>
      </c>
      <c r="HR39" s="130"/>
      <c r="HS39" s="179"/>
      <c r="HT39" s="283" t="str">
        <f t="shared" si="2889"/>
        <v/>
      </c>
      <c r="HU39" s="132"/>
      <c r="HV39" s="133"/>
      <c r="HW39" s="192" t="str">
        <f t="shared" ref="HW39" si="2891">IF(HW$2=5,SUM(HW35:HW38),"")</f>
        <v/>
      </c>
      <c r="HX39" s="130"/>
      <c r="HY39" s="179"/>
      <c r="HZ39" s="283" t="str">
        <f t="shared" si="2889"/>
        <v/>
      </c>
      <c r="IA39" s="132"/>
      <c r="IB39" s="133"/>
      <c r="IC39" s="192" t="str">
        <f t="shared" ref="IC39" si="2892">IF(IC$2=5,SUM(IC35:IC38),"")</f>
        <v/>
      </c>
      <c r="ID39" s="130"/>
      <c r="IE39" s="179"/>
      <c r="IF39" s="283" t="str">
        <f t="shared" si="2889"/>
        <v/>
      </c>
      <c r="IG39" s="132"/>
      <c r="IH39" s="133"/>
      <c r="II39" s="192" t="str">
        <f t="shared" ref="II39" si="2893">IF(II$2=5,SUM(II35:II38),"")</f>
        <v/>
      </c>
      <c r="IJ39" s="130"/>
      <c r="IK39" s="179"/>
      <c r="IL39" s="283" t="str">
        <f t="shared" si="2889"/>
        <v/>
      </c>
      <c r="IM39" s="132"/>
      <c r="IN39" s="133"/>
      <c r="IO39" s="192" t="str">
        <f t="shared" ref="IO39" si="2894">IF(IO$2=5,SUM(IO35:IO38),"")</f>
        <v/>
      </c>
      <c r="IP39" s="130"/>
      <c r="IQ39" s="179"/>
      <c r="IR39" s="283" t="str">
        <f t="shared" si="2889"/>
        <v/>
      </c>
      <c r="IS39" s="132"/>
      <c r="IT39" s="133"/>
      <c r="IU39" s="192" t="str">
        <f t="shared" ref="IU39" si="2895">IF(IU$2=5,SUM(IU35:IU38),"")</f>
        <v/>
      </c>
      <c r="IV39" s="130"/>
      <c r="IW39" s="179"/>
      <c r="IX39" s="283" t="str">
        <f t="shared" si="2889"/>
        <v/>
      </c>
      <c r="IY39" s="132"/>
      <c r="IZ39" s="133"/>
      <c r="JA39" s="192" t="str">
        <f t="shared" ref="JA39" si="2896">IF(JA$2=5,SUM(JA35:JA38),"")</f>
        <v/>
      </c>
      <c r="JB39" s="130"/>
      <c r="JC39" s="179"/>
      <c r="JD39" s="283" t="str">
        <f t="shared" si="2889"/>
        <v/>
      </c>
      <c r="JE39" s="132"/>
      <c r="JF39" s="131"/>
      <c r="JG39" s="192" t="str">
        <f t="shared" ref="JG39" si="2897">IF(JG$2=5,SUM(JG35:JG38),"")</f>
        <v/>
      </c>
      <c r="JH39" s="130"/>
      <c r="JI39" s="71"/>
      <c r="JJ39" s="909" t="str">
        <f t="shared" si="2889"/>
        <v/>
      </c>
      <c r="JK39" s="126"/>
      <c r="JM39" s="192" t="str">
        <f t="shared" ref="JM39" si="2898">IF(JM$2=5,SUM(JM35:JM38),"")</f>
        <v/>
      </c>
      <c r="JO39" s="71"/>
      <c r="JP39" s="909" t="str">
        <f t="shared" si="2889"/>
        <v/>
      </c>
      <c r="JQ39" s="126"/>
      <c r="JS39" s="192" t="str">
        <f t="shared" ref="JS39" si="2899">IF(JS$2=5,SUM(JS35:JS38),"")</f>
        <v/>
      </c>
      <c r="JU39" s="71"/>
      <c r="JV39" s="909" t="str">
        <f t="shared" si="2889"/>
        <v/>
      </c>
      <c r="JW39" s="126"/>
      <c r="JY39" s="192" t="str">
        <f t="shared" ref="JY39" si="2900">IF(JY$2=5,SUM(JY35:JY38),"")</f>
        <v/>
      </c>
      <c r="KA39" s="71"/>
      <c r="KB39" s="909" t="str">
        <f t="shared" ref="KB39:KZ39" si="2901">IF(KB$2=2,SUM(KB35:KB38),"")</f>
        <v/>
      </c>
      <c r="KC39" s="126"/>
      <c r="KE39" s="192" t="str">
        <f t="shared" ref="KE39" si="2902">IF(KE$2=5,SUM(KE35:KE38),"")</f>
        <v/>
      </c>
      <c r="KG39" s="71"/>
      <c r="KH39" s="909" t="str">
        <f t="shared" si="2901"/>
        <v/>
      </c>
      <c r="KI39" s="126"/>
      <c r="KK39" s="192" t="str">
        <f t="shared" ref="KK39" si="2903">IF(KK$2=5,SUM(KK35:KK38),"")</f>
        <v/>
      </c>
      <c r="KM39" s="71"/>
      <c r="KN39" s="909" t="str">
        <f t="shared" si="2901"/>
        <v/>
      </c>
      <c r="KO39" s="126"/>
      <c r="KQ39" s="192" t="str">
        <f t="shared" ref="KQ39" si="2904">IF(KQ$2=5,SUM(KQ35:KQ38),"")</f>
        <v/>
      </c>
      <c r="KS39" s="71"/>
      <c r="KT39" s="909" t="str">
        <f t="shared" si="2901"/>
        <v/>
      </c>
      <c r="KU39" s="126"/>
      <c r="KW39" s="192" t="str">
        <f t="shared" ref="KW39" si="2905">IF(KW$2=5,SUM(KW35:KW38),"")</f>
        <v/>
      </c>
      <c r="KY39" s="71"/>
      <c r="KZ39" s="909" t="str">
        <f t="shared" si="2901"/>
        <v/>
      </c>
      <c r="LA39" s="126"/>
      <c r="LC39" s="192" t="str">
        <f t="shared" ref="LC39" si="2906">IF(LC$2=5,SUM(LC35:LC38),"")</f>
        <v/>
      </c>
    </row>
    <row r="40" spans="1:320" s="71" customFormat="1" ht="6" customHeight="1" x14ac:dyDescent="0.2">
      <c r="A40" s="62"/>
      <c r="B40" s="62"/>
      <c r="C40" s="62"/>
      <c r="D40" s="62"/>
      <c r="E40" s="62"/>
      <c r="F40" s="62" t="s">
        <v>77</v>
      </c>
      <c r="G40" s="114"/>
      <c r="K40" s="116"/>
      <c r="L40" s="116"/>
      <c r="M40" s="140"/>
      <c r="N40" s="117"/>
      <c r="P40" s="72"/>
      <c r="Q40" s="134"/>
      <c r="R40" s="134"/>
      <c r="S40" s="134"/>
      <c r="T40" s="134"/>
      <c r="U40" s="176"/>
      <c r="V40" s="72"/>
      <c r="W40" s="134"/>
      <c r="X40" s="134"/>
      <c r="Y40" s="134"/>
      <c r="Z40" s="134"/>
      <c r="AA40" s="176"/>
      <c r="AB40" s="72"/>
      <c r="AC40" s="134"/>
      <c r="AD40" s="134"/>
      <c r="AE40" s="134"/>
      <c r="AF40" s="134"/>
      <c r="AG40" s="176"/>
      <c r="AH40" s="72"/>
      <c r="AI40" s="134"/>
      <c r="AJ40" s="134"/>
      <c r="AK40" s="134"/>
      <c r="AL40" s="137"/>
      <c r="AM40" s="176"/>
      <c r="AN40" s="72"/>
      <c r="AO40" s="134"/>
      <c r="AP40" s="134"/>
      <c r="AQ40" s="134"/>
      <c r="AR40" s="137"/>
      <c r="AS40" s="176"/>
      <c r="AT40" s="72"/>
      <c r="AU40" s="134"/>
      <c r="AV40" s="134"/>
      <c r="AW40" s="134"/>
      <c r="AX40" s="137"/>
      <c r="AY40" s="176"/>
      <c r="AZ40" s="72"/>
      <c r="BA40" s="134"/>
      <c r="BB40" s="134"/>
      <c r="BC40" s="134"/>
      <c r="BD40" s="137"/>
      <c r="BE40" s="176"/>
      <c r="BF40" s="72"/>
      <c r="BG40" s="134"/>
      <c r="BH40" s="134"/>
      <c r="BI40" s="134"/>
      <c r="BJ40" s="137"/>
      <c r="BK40" s="176"/>
      <c r="BL40" s="72"/>
      <c r="BM40" s="134"/>
      <c r="BN40" s="134"/>
      <c r="BO40" s="134"/>
      <c r="BP40" s="137"/>
      <c r="BQ40" s="176"/>
      <c r="BR40" s="72"/>
      <c r="BS40" s="134"/>
      <c r="BT40" s="134"/>
      <c r="BU40" s="134"/>
      <c r="BV40" s="137"/>
      <c r="BW40" s="176"/>
      <c r="BX40" s="72"/>
      <c r="BY40" s="134"/>
      <c r="BZ40" s="134"/>
      <c r="CA40" s="134"/>
      <c r="CB40" s="137"/>
      <c r="CC40" s="176"/>
      <c r="CD40" s="72"/>
      <c r="CE40" s="134"/>
      <c r="CF40" s="134"/>
      <c r="CG40" s="134"/>
      <c r="CH40" s="137"/>
      <c r="CI40" s="176"/>
      <c r="CJ40" s="72"/>
      <c r="CK40" s="134"/>
      <c r="CL40" s="134"/>
      <c r="CM40" s="134"/>
      <c r="CN40" s="137"/>
      <c r="CO40" s="176"/>
      <c r="CP40" s="72"/>
      <c r="CQ40" s="134"/>
      <c r="CR40" s="134"/>
      <c r="CS40" s="134"/>
      <c r="CT40" s="137"/>
      <c r="CU40" s="176"/>
      <c r="CV40" s="72"/>
      <c r="CW40" s="134"/>
      <c r="CX40" s="134"/>
      <c r="CY40" s="134"/>
      <c r="CZ40" s="137"/>
      <c r="DA40" s="176"/>
      <c r="DB40" s="72"/>
      <c r="DC40" s="134"/>
      <c r="DD40" s="134"/>
      <c r="DE40" s="134"/>
      <c r="DF40" s="137"/>
      <c r="DG40" s="176"/>
      <c r="DH40" s="72"/>
      <c r="DI40" s="134"/>
      <c r="DJ40" s="134"/>
      <c r="DK40" s="134"/>
      <c r="DL40" s="137"/>
      <c r="DM40" s="176"/>
      <c r="DN40" s="72"/>
      <c r="DO40" s="134"/>
      <c r="DP40" s="134"/>
      <c r="DQ40" s="134"/>
      <c r="DR40" s="137"/>
      <c r="DS40" s="176"/>
      <c r="DT40" s="72"/>
      <c r="DU40" s="134"/>
      <c r="DV40" s="134"/>
      <c r="DW40" s="134"/>
      <c r="DX40" s="137"/>
      <c r="DY40" s="176"/>
      <c r="DZ40" s="72"/>
      <c r="EA40" s="134"/>
      <c r="EB40" s="134"/>
      <c r="EC40" s="134"/>
      <c r="ED40" s="137"/>
      <c r="EE40" s="176"/>
      <c r="EF40" s="72"/>
      <c r="EG40" s="134"/>
      <c r="EH40" s="134"/>
      <c r="EI40" s="134"/>
      <c r="EJ40" s="137"/>
      <c r="EK40" s="176"/>
      <c r="EL40" s="72"/>
      <c r="EM40" s="134"/>
      <c r="EN40" s="134"/>
      <c r="EO40" s="134"/>
      <c r="EP40" s="137"/>
      <c r="EQ40" s="176"/>
      <c r="ER40" s="72"/>
      <c r="ES40" s="134"/>
      <c r="ET40" s="134"/>
      <c r="EU40" s="134"/>
      <c r="EV40" s="137"/>
      <c r="EW40" s="176"/>
      <c r="EX40" s="72"/>
      <c r="EY40" s="134"/>
      <c r="EZ40" s="134"/>
      <c r="FA40" s="134"/>
      <c r="FB40" s="137"/>
      <c r="FC40" s="176"/>
      <c r="FD40" s="72"/>
      <c r="FE40" s="134"/>
      <c r="FF40" s="134"/>
      <c r="FG40" s="134"/>
      <c r="FH40" s="137"/>
      <c r="FI40" s="176"/>
      <c r="FJ40" s="72"/>
      <c r="FK40" s="134"/>
      <c r="FL40" s="134"/>
      <c r="FM40" s="134"/>
      <c r="FN40" s="137"/>
      <c r="FO40" s="176"/>
      <c r="FP40" s="72"/>
      <c r="FQ40" s="134"/>
      <c r="FR40" s="134"/>
      <c r="FS40" s="134"/>
      <c r="FT40" s="137"/>
      <c r="FU40" s="176"/>
      <c r="FV40" s="72"/>
      <c r="FW40" s="134"/>
      <c r="FX40" s="134"/>
      <c r="FY40" s="134"/>
      <c r="FZ40" s="137"/>
      <c r="GA40" s="176"/>
      <c r="GB40" s="72"/>
      <c r="GC40" s="134"/>
      <c r="GD40" s="134"/>
      <c r="GE40" s="134"/>
      <c r="GF40" s="137"/>
      <c r="GG40" s="176"/>
      <c r="GH40" s="72"/>
      <c r="GI40" s="134"/>
      <c r="GJ40" s="134"/>
      <c r="GK40" s="134"/>
      <c r="GL40" s="137"/>
      <c r="GM40" s="176"/>
      <c r="GN40" s="72"/>
      <c r="GO40" s="134"/>
      <c r="GP40" s="134"/>
      <c r="GQ40" s="134"/>
      <c r="GR40" s="137"/>
      <c r="GS40" s="176"/>
      <c r="GT40" s="72"/>
      <c r="GU40" s="134"/>
      <c r="GV40" s="134"/>
      <c r="GW40" s="134"/>
      <c r="GX40" s="137"/>
      <c r="GY40" s="176"/>
      <c r="GZ40" s="72"/>
      <c r="HA40" s="134"/>
      <c r="HB40" s="134"/>
      <c r="HC40" s="134"/>
      <c r="HD40" s="137"/>
      <c r="HE40" s="176"/>
      <c r="HF40" s="72"/>
      <c r="HG40" s="134"/>
      <c r="HH40" s="134"/>
      <c r="HI40" s="134"/>
      <c r="HJ40" s="137"/>
      <c r="HK40" s="176"/>
      <c r="HL40" s="72"/>
      <c r="HM40" s="134"/>
      <c r="HN40" s="134"/>
      <c r="HO40" s="134"/>
      <c r="HP40" s="137"/>
      <c r="HQ40" s="176"/>
      <c r="HR40" s="72"/>
      <c r="HS40" s="134"/>
      <c r="HT40" s="134"/>
      <c r="HU40" s="134"/>
      <c r="HV40" s="137"/>
      <c r="HW40" s="176"/>
      <c r="HX40" s="72"/>
      <c r="HY40" s="134"/>
      <c r="HZ40" s="134"/>
      <c r="IA40" s="134"/>
      <c r="IB40" s="137"/>
      <c r="IC40" s="176"/>
      <c r="ID40" s="72"/>
      <c r="IE40" s="134"/>
      <c r="IF40" s="135"/>
      <c r="IG40" s="134"/>
      <c r="IH40" s="137"/>
      <c r="II40" s="176"/>
      <c r="IJ40" s="72"/>
      <c r="IK40" s="134"/>
      <c r="IL40" s="134"/>
      <c r="IM40" s="134"/>
      <c r="IN40" s="137"/>
      <c r="IO40" s="176"/>
      <c r="IP40" s="72"/>
      <c r="IQ40" s="134"/>
      <c r="IR40" s="134"/>
      <c r="IS40" s="134"/>
      <c r="IT40" s="137"/>
      <c r="IU40" s="176"/>
      <c r="IV40" s="72"/>
      <c r="IW40" s="134"/>
      <c r="IX40" s="135"/>
      <c r="IY40" s="134"/>
      <c r="IZ40" s="137"/>
      <c r="JA40" s="176"/>
      <c r="JB40" s="72"/>
      <c r="JC40" s="134"/>
      <c r="JD40" s="134"/>
      <c r="JE40" s="134"/>
      <c r="JF40" s="138"/>
      <c r="JG40" s="176"/>
      <c r="JH40" s="72"/>
      <c r="JL40" s="127"/>
      <c r="JM40" s="192"/>
      <c r="JR40" s="127"/>
      <c r="JS40" s="192"/>
      <c r="JX40" s="127"/>
      <c r="JY40" s="192"/>
      <c r="KD40" s="127"/>
      <c r="KE40" s="192"/>
      <c r="KJ40" s="127"/>
      <c r="KK40" s="192"/>
      <c r="KP40" s="127"/>
      <c r="KQ40" s="192"/>
      <c r="KV40" s="127"/>
      <c r="KW40" s="192"/>
      <c r="LB40" s="127"/>
      <c r="LC40" s="192"/>
    </row>
    <row r="41" spans="1:320" s="151" customFormat="1" ht="12.75" customHeight="1" x14ac:dyDescent="0.2">
      <c r="A41" s="183"/>
      <c r="B41" s="183"/>
      <c r="C41" s="183"/>
      <c r="D41" s="183"/>
      <c r="E41" s="183">
        <v>5</v>
      </c>
      <c r="F41" s="183" t="s">
        <v>77</v>
      </c>
      <c r="G41" s="184"/>
      <c r="H41" s="71"/>
      <c r="I41" s="71"/>
      <c r="J41" s="71" t="s">
        <v>154</v>
      </c>
      <c r="K41" s="72"/>
      <c r="L41" s="1114"/>
      <c r="M41" s="1115"/>
      <c r="N41" s="143"/>
      <c r="O41" s="140"/>
      <c r="P41" s="185"/>
      <c r="Q41" s="186"/>
      <c r="R41" s="186"/>
      <c r="S41" s="145"/>
      <c r="T41" s="145" t="str">
        <f>IF(T$2=4,"Manual expense (optional, or enter 0 if not in use)","")</f>
        <v/>
      </c>
      <c r="U41" s="564"/>
      <c r="V41" s="144"/>
      <c r="W41" s="187"/>
      <c r="X41" s="187"/>
      <c r="Y41" s="148"/>
      <c r="Z41" s="148" t="str">
        <f t="shared" ref="Z41" si="2907">IF(Z$2=4,"Manual expense (optional, or enter 0 if not in use)","")</f>
        <v/>
      </c>
      <c r="AA41" s="565"/>
      <c r="AB41" s="149"/>
      <c r="AC41" s="187"/>
      <c r="AD41" s="187"/>
      <c r="AE41" s="148"/>
      <c r="AF41" s="148" t="str">
        <f t="shared" ref="AF41" si="2908">IF(AF$2=4,"Manual expense (optional, or enter 0 if not in use)","")</f>
        <v/>
      </c>
      <c r="AG41" s="564"/>
      <c r="AH41" s="149"/>
      <c r="AI41" s="187"/>
      <c r="AJ41" s="187"/>
      <c r="AK41" s="148"/>
      <c r="AL41" s="148" t="str">
        <f t="shared" ref="AL41" si="2909">IF(AL$2=4,"Manual expense (optional, or enter 0 if not in use)","")</f>
        <v/>
      </c>
      <c r="AM41" s="565"/>
      <c r="AN41" s="149"/>
      <c r="AO41" s="187"/>
      <c r="AP41" s="187"/>
      <c r="AQ41" s="148"/>
      <c r="AR41" s="148" t="str">
        <f t="shared" ref="AR41" si="2910">IF(AR$2=4,"Manual expense (optional, or enter 0 if not in use)","")</f>
        <v/>
      </c>
      <c r="AS41" s="565"/>
      <c r="AT41" s="149"/>
      <c r="AU41" s="187"/>
      <c r="AV41" s="187"/>
      <c r="AW41" s="148"/>
      <c r="AX41" s="148" t="str">
        <f t="shared" ref="AX41" si="2911">IF(AX$2=4,"Manual expense (optional, or enter 0 if not in use)","")</f>
        <v/>
      </c>
      <c r="AY41" s="565"/>
      <c r="AZ41" s="149"/>
      <c r="BA41" s="187"/>
      <c r="BB41" s="187"/>
      <c r="BC41" s="148"/>
      <c r="BD41" s="148" t="str">
        <f t="shared" ref="BD41" si="2912">IF(BD$2=4,"Manual expense (optional, or enter 0 if not in use)","")</f>
        <v/>
      </c>
      <c r="BE41" s="565"/>
      <c r="BF41" s="149"/>
      <c r="BG41" s="187"/>
      <c r="BH41" s="187"/>
      <c r="BI41" s="148"/>
      <c r="BJ41" s="148" t="str">
        <f t="shared" ref="BJ41" si="2913">IF(BJ$2=4,"Manual expense (optional, or enter 0 if not in use)","")</f>
        <v/>
      </c>
      <c r="BK41" s="565"/>
      <c r="BL41" s="149"/>
      <c r="BM41" s="187"/>
      <c r="BN41" s="187"/>
      <c r="BO41" s="148"/>
      <c r="BP41" s="148" t="str">
        <f t="shared" ref="BP41" si="2914">IF(BP$2=4,"Manual expense (optional, or enter 0 if not in use)","")</f>
        <v/>
      </c>
      <c r="BQ41" s="564"/>
      <c r="BR41" s="149"/>
      <c r="BS41" s="187"/>
      <c r="BT41" s="187"/>
      <c r="BU41" s="148"/>
      <c r="BV41" s="148" t="str">
        <f t="shared" ref="BV41" si="2915">IF(BV$2=4,"Manual expense (optional, or enter 0 if not in use)","")</f>
        <v/>
      </c>
      <c r="BW41" s="564"/>
      <c r="BX41" s="149"/>
      <c r="BY41" s="187"/>
      <c r="BZ41" s="187"/>
      <c r="CA41" s="148"/>
      <c r="CB41" s="148" t="str">
        <f t="shared" ref="CB41" si="2916">IF(CB$2=4,"Manual expense (optional, or enter 0 if not in use)","")</f>
        <v/>
      </c>
      <c r="CC41" s="565"/>
      <c r="CD41" s="149"/>
      <c r="CE41" s="187"/>
      <c r="CF41" s="187"/>
      <c r="CG41" s="148"/>
      <c r="CH41" s="148" t="str">
        <f t="shared" ref="CH41" si="2917">IF(CH$2=4,"Manual expense (optional, or enter 0 if not in use)","")</f>
        <v/>
      </c>
      <c r="CI41" s="565"/>
      <c r="CJ41" s="149"/>
      <c r="CK41" s="187"/>
      <c r="CL41" s="187"/>
      <c r="CM41" s="148"/>
      <c r="CN41" s="148" t="str">
        <f t="shared" ref="CN41" si="2918">IF(CN$2=4,"Manual expense (optional, or enter 0 if not in use)","")</f>
        <v/>
      </c>
      <c r="CO41" s="565"/>
      <c r="CP41" s="149"/>
      <c r="CQ41" s="187"/>
      <c r="CR41" s="187"/>
      <c r="CS41" s="148"/>
      <c r="CT41" s="148" t="str">
        <f t="shared" ref="CT41" si="2919">IF(CT$2=4,"Manual expense (optional, or enter 0 if not in use)","")</f>
        <v/>
      </c>
      <c r="CU41" s="565"/>
      <c r="CV41" s="149"/>
      <c r="CW41" s="187"/>
      <c r="CX41" s="187"/>
      <c r="CY41" s="148"/>
      <c r="CZ41" s="148" t="str">
        <f t="shared" ref="CZ41" si="2920">IF(CZ$2=4,"Manual expense (optional, or enter 0 if not in use)","")</f>
        <v/>
      </c>
      <c r="DA41" s="565"/>
      <c r="DB41" s="149"/>
      <c r="DC41" s="187"/>
      <c r="DD41" s="187"/>
      <c r="DE41" s="148"/>
      <c r="DF41" s="148" t="str">
        <f t="shared" ref="DF41" si="2921">IF(DF$2=4,"Manual expense (optional, or enter 0 if not in use)","")</f>
        <v/>
      </c>
      <c r="DG41" s="565"/>
      <c r="DH41" s="149"/>
      <c r="DI41" s="187"/>
      <c r="DJ41" s="187"/>
      <c r="DK41" s="148"/>
      <c r="DL41" s="148" t="str">
        <f t="shared" ref="DL41" si="2922">IF(DL$2=4,"Manual expense (optional, or enter 0 if not in use)","")</f>
        <v/>
      </c>
      <c r="DM41" s="565"/>
      <c r="DN41" s="149"/>
      <c r="DO41" s="187"/>
      <c r="DP41" s="187"/>
      <c r="DQ41" s="148"/>
      <c r="DR41" s="148" t="str">
        <f t="shared" ref="DR41" si="2923">IF(DR$2=4,"Manual expense (optional, or enter 0 if not in use)","")</f>
        <v/>
      </c>
      <c r="DS41" s="565"/>
      <c r="DT41" s="149"/>
      <c r="DU41" s="187"/>
      <c r="DV41" s="187"/>
      <c r="DW41" s="148"/>
      <c r="DX41" s="148" t="str">
        <f t="shared" ref="DX41" si="2924">IF(DX$2=4,"Manual expense (optional, or enter 0 if not in use)","")</f>
        <v/>
      </c>
      <c r="DY41" s="565"/>
      <c r="DZ41" s="149"/>
      <c r="EA41" s="187"/>
      <c r="EB41" s="187"/>
      <c r="EC41" s="148"/>
      <c r="ED41" s="148" t="str">
        <f t="shared" ref="ED41" si="2925">IF(ED$2=4,"Manual expense (optional, or enter 0 if not in use)","")</f>
        <v/>
      </c>
      <c r="EE41" s="565"/>
      <c r="EF41" s="149"/>
      <c r="EG41" s="187"/>
      <c r="EH41" s="187"/>
      <c r="EI41" s="148"/>
      <c r="EJ41" s="148" t="str">
        <f t="shared" ref="EJ41" si="2926">IF(EJ$2=4,"Manual expense (optional, or enter 0 if not in use)","")</f>
        <v/>
      </c>
      <c r="EK41" s="565"/>
      <c r="EL41" s="149"/>
      <c r="EM41" s="187"/>
      <c r="EN41" s="187"/>
      <c r="EO41" s="148"/>
      <c r="EP41" s="148" t="str">
        <f t="shared" ref="EP41" si="2927">IF(EP$2=4,"Manual expense (optional, or enter 0 if not in use)","")</f>
        <v/>
      </c>
      <c r="EQ41" s="565"/>
      <c r="ER41" s="149"/>
      <c r="ES41" s="187"/>
      <c r="ET41" s="187"/>
      <c r="EU41" s="148"/>
      <c r="EV41" s="148" t="str">
        <f t="shared" ref="EV41" si="2928">IF(EV$2=4,"Manual expense (optional, or enter 0 if not in use)","")</f>
        <v/>
      </c>
      <c r="EW41" s="565"/>
      <c r="EX41" s="149"/>
      <c r="EY41" s="187"/>
      <c r="EZ41" s="187"/>
      <c r="FA41" s="148"/>
      <c r="FB41" s="148" t="str">
        <f t="shared" ref="FB41" si="2929">IF(FB$2=4,"Manual expense (optional, or enter 0 if not in use)","")</f>
        <v/>
      </c>
      <c r="FC41" s="565"/>
      <c r="FD41" s="149"/>
      <c r="FE41" s="187"/>
      <c r="FF41" s="187"/>
      <c r="FG41" s="148"/>
      <c r="FH41" s="148" t="str">
        <f t="shared" ref="FH41" si="2930">IF(FH$2=4,"Manual expense (optional, or enter 0 if not in use)","")</f>
        <v/>
      </c>
      <c r="FI41" s="565"/>
      <c r="FJ41" s="149"/>
      <c r="FK41" s="187"/>
      <c r="FL41" s="187"/>
      <c r="FM41" s="148"/>
      <c r="FN41" s="148" t="str">
        <f t="shared" ref="FN41" si="2931">IF(FN$2=4,"Manual expense (optional, or enter 0 if not in use)","")</f>
        <v/>
      </c>
      <c r="FO41" s="565"/>
      <c r="FP41" s="149"/>
      <c r="FQ41" s="187"/>
      <c r="FR41" s="187"/>
      <c r="FS41" s="148"/>
      <c r="FT41" s="148" t="str">
        <f t="shared" ref="FT41" si="2932">IF(FT$2=4,"Manual expense (optional, or enter 0 if not in use)","")</f>
        <v/>
      </c>
      <c r="FU41" s="565"/>
      <c r="FV41" s="149"/>
      <c r="FW41" s="187"/>
      <c r="FX41" s="187"/>
      <c r="FY41" s="148"/>
      <c r="FZ41" s="148" t="str">
        <f t="shared" ref="FZ41" si="2933">IF(FZ$2=4,"Manual expense (optional, or enter 0 if not in use)","")</f>
        <v/>
      </c>
      <c r="GA41" s="565"/>
      <c r="GB41" s="149"/>
      <c r="GC41" s="187"/>
      <c r="GD41" s="187"/>
      <c r="GE41" s="148"/>
      <c r="GF41" s="148" t="str">
        <f t="shared" ref="GF41" si="2934">IF(GF$2=4,"Manual expense (optional, or enter 0 if not in use)","")</f>
        <v/>
      </c>
      <c r="GG41" s="565"/>
      <c r="GH41" s="149"/>
      <c r="GI41" s="187"/>
      <c r="GJ41" s="187"/>
      <c r="GK41" s="148"/>
      <c r="GL41" s="148" t="str">
        <f t="shared" ref="GL41" si="2935">IF(GL$2=4,"Manual expense (optional, or enter 0 if not in use)","")</f>
        <v/>
      </c>
      <c r="GM41" s="565"/>
      <c r="GN41" s="149"/>
      <c r="GO41" s="187"/>
      <c r="GP41" s="187"/>
      <c r="GQ41" s="148"/>
      <c r="GR41" s="148" t="str">
        <f t="shared" ref="GR41" si="2936">IF(GR$2=4,"Manual expense (optional, or enter 0 if not in use)","")</f>
        <v/>
      </c>
      <c r="GS41" s="565"/>
      <c r="GT41" s="149"/>
      <c r="GU41" s="187"/>
      <c r="GV41" s="187"/>
      <c r="GW41" s="148"/>
      <c r="GX41" s="148" t="str">
        <f t="shared" ref="GX41" si="2937">IF(GX$2=4,"Manual expense (optional, or enter 0 if not in use)","")</f>
        <v/>
      </c>
      <c r="GY41" s="565"/>
      <c r="GZ41" s="149"/>
      <c r="HA41" s="187"/>
      <c r="HB41" s="187"/>
      <c r="HC41" s="148"/>
      <c r="HD41" s="148" t="str">
        <f t="shared" ref="HD41" si="2938">IF(HD$2=4,"Manual expense (optional, or enter 0 if not in use)","")</f>
        <v/>
      </c>
      <c r="HE41" s="565"/>
      <c r="HF41" s="149"/>
      <c r="HG41" s="187"/>
      <c r="HH41" s="187"/>
      <c r="HI41" s="148"/>
      <c r="HJ41" s="148" t="str">
        <f t="shared" ref="HJ41" si="2939">IF(HJ$2=4,"Manual expense (optional, or enter 0 if not in use)","")</f>
        <v/>
      </c>
      <c r="HK41" s="565"/>
      <c r="HL41" s="149"/>
      <c r="HM41" s="187"/>
      <c r="HN41" s="187"/>
      <c r="HO41" s="148"/>
      <c r="HP41" s="148" t="str">
        <f t="shared" ref="HP41" si="2940">IF(HP$2=4,"Manual expense (optional, or enter 0 if not in use)","")</f>
        <v/>
      </c>
      <c r="HQ41" s="565"/>
      <c r="HR41" s="149"/>
      <c r="HS41" s="187"/>
      <c r="HT41" s="187"/>
      <c r="HU41" s="148"/>
      <c r="HV41" s="148" t="str">
        <f t="shared" ref="HV41" si="2941">IF(HV$2=4,"Manual expense (optional, or enter 0 if not in use)","")</f>
        <v/>
      </c>
      <c r="HW41" s="565"/>
      <c r="HX41" s="149"/>
      <c r="HY41" s="187"/>
      <c r="HZ41" s="187"/>
      <c r="IA41" s="148"/>
      <c r="IB41" s="148" t="str">
        <f t="shared" ref="IB41" si="2942">IF(IB$2=4,"Manual expense (optional, or enter 0 if not in use)","")</f>
        <v/>
      </c>
      <c r="IC41" s="565"/>
      <c r="ID41" s="149"/>
      <c r="IE41" s="187"/>
      <c r="IF41" s="187"/>
      <c r="IG41" s="148"/>
      <c r="IH41" s="148" t="str">
        <f t="shared" ref="IH41" si="2943">IF(IH$2=4,"Manual expense (optional, or enter 0 if not in use)","")</f>
        <v/>
      </c>
      <c r="II41" s="565"/>
      <c r="IJ41" s="149"/>
      <c r="IK41" s="187"/>
      <c r="IL41" s="187"/>
      <c r="IM41" s="148"/>
      <c r="IN41" s="148" t="str">
        <f t="shared" ref="IN41" si="2944">IF(IN$2=4,"Manual expense (optional, or enter 0 if not in use)","")</f>
        <v/>
      </c>
      <c r="IO41" s="565"/>
      <c r="IP41" s="149"/>
      <c r="IQ41" s="187"/>
      <c r="IR41" s="187"/>
      <c r="IS41" s="148"/>
      <c r="IT41" s="148" t="str">
        <f t="shared" ref="IT41" si="2945">IF(IT$2=4,"Manual expense (optional, or enter 0 if not in use)","")</f>
        <v/>
      </c>
      <c r="IU41" s="565"/>
      <c r="IV41" s="149"/>
      <c r="IW41" s="187"/>
      <c r="IX41" s="187"/>
      <c r="IY41" s="148"/>
      <c r="IZ41" s="148" t="str">
        <f t="shared" ref="IZ41" si="2946">IF(IZ$2=4,"Manual expense (optional, or enter 0 if not in use)","")</f>
        <v/>
      </c>
      <c r="JA41" s="565"/>
      <c r="JB41" s="149"/>
      <c r="JC41" s="187"/>
      <c r="JD41" s="187"/>
      <c r="JE41" s="148"/>
      <c r="JF41" s="148" t="str">
        <f t="shared" ref="JF41" si="2947">IF(JF$2=4,"Manual expense (optional, or enter 0 if not in use)","")</f>
        <v/>
      </c>
      <c r="JG41" s="565"/>
      <c r="JH41" s="149"/>
      <c r="JI41" s="148"/>
      <c r="JJ41" s="148"/>
      <c r="JK41" s="148"/>
      <c r="JL41" s="148" t="str">
        <f t="shared" ref="JL41" si="2948">IF(JL$2=4,"Manual expense (optional, or enter 0 if not in use)","")</f>
        <v/>
      </c>
      <c r="JM41" s="564"/>
      <c r="JN41" s="148"/>
      <c r="JO41" s="148"/>
      <c r="JP41" s="148"/>
      <c r="JQ41" s="148"/>
      <c r="JR41" s="148" t="str">
        <f t="shared" ref="JR41" si="2949">IF(JR$2=4,"Manual expense (optional, or enter 0 if not in use)","")</f>
        <v/>
      </c>
      <c r="JS41" s="564"/>
      <c r="JT41" s="148"/>
      <c r="JU41" s="148"/>
      <c r="JV41" s="148"/>
      <c r="JW41" s="148"/>
      <c r="JX41" s="148" t="str">
        <f t="shared" ref="JX41" si="2950">IF(JX$2=4,"Manual expense (optional, or enter 0 if not in use)","")</f>
        <v/>
      </c>
      <c r="JY41" s="564"/>
      <c r="JZ41" s="148"/>
      <c r="KA41" s="148"/>
      <c r="KB41" s="148"/>
      <c r="KC41" s="148"/>
      <c r="KD41" s="148" t="str">
        <f t="shared" ref="KD41" si="2951">IF(KD$2=4,"Manual expense (optional, or enter 0 if not in use)","")</f>
        <v/>
      </c>
      <c r="KE41" s="564"/>
      <c r="KF41" s="148"/>
      <c r="KG41" s="148"/>
      <c r="KH41" s="148"/>
      <c r="KI41" s="148"/>
      <c r="KJ41" s="148" t="str">
        <f t="shared" ref="KJ41" si="2952">IF(KJ$2=4,"Manual expense (optional, or enter 0 if not in use)","")</f>
        <v/>
      </c>
      <c r="KK41" s="564"/>
      <c r="KL41" s="148"/>
      <c r="KM41" s="148"/>
      <c r="KN41" s="148"/>
      <c r="KO41" s="148"/>
      <c r="KP41" s="148" t="str">
        <f t="shared" ref="KP41" si="2953">IF(KP$2=4,"Manual expense (optional, or enter 0 if not in use)","")</f>
        <v/>
      </c>
      <c r="KQ41" s="564"/>
      <c r="KR41" s="148"/>
      <c r="KS41" s="148"/>
      <c r="KT41" s="148"/>
      <c r="KU41" s="148"/>
      <c r="KV41" s="148" t="str">
        <f t="shared" ref="KV41" si="2954">IF(KV$2=4,"Manual expense (optional, or enter 0 if not in use)","")</f>
        <v/>
      </c>
      <c r="KW41" s="564"/>
      <c r="KX41" s="148"/>
      <c r="KY41" s="148"/>
      <c r="KZ41" s="148"/>
      <c r="LA41" s="148"/>
      <c r="LB41" s="148" t="str">
        <f t="shared" ref="LB41" si="2955">IF(LB$2=4,"Manual expense (optional, or enter 0 if not in use)","")</f>
        <v/>
      </c>
      <c r="LC41" s="564"/>
      <c r="LD41" s="148"/>
    </row>
    <row r="42" spans="1:320" s="151" customFormat="1" ht="12.75" customHeight="1" x14ac:dyDescent="0.2">
      <c r="A42" s="183"/>
      <c r="B42" s="183"/>
      <c r="C42" s="183"/>
      <c r="D42" s="183"/>
      <c r="E42" s="183"/>
      <c r="F42" s="183" t="s">
        <v>77</v>
      </c>
      <c r="G42" s="184"/>
      <c r="H42" s="71"/>
      <c r="I42" s="71"/>
      <c r="J42" s="71"/>
      <c r="K42" s="152" t="s">
        <v>157</v>
      </c>
      <c r="L42" s="1116" t="str">
        <f>IF(OR(M44=0,M44&lt;'Part A - Inputs'!$R$9),"Incomplete",IF(SUM(Q42:LD42)&lt;&gt;L41,"Error! See comment","Done"))</f>
        <v>Incomplete</v>
      </c>
      <c r="M42" s="1116"/>
      <c r="N42" s="117"/>
      <c r="O42" s="71"/>
      <c r="P42" s="72"/>
      <c r="Q42" s="188"/>
      <c r="R42" s="193"/>
      <c r="S42" s="148"/>
      <c r="T42" s="148" t="str">
        <f>IF(T$2=4,"Item Expenses (calculated or manual)","")</f>
        <v/>
      </c>
      <c r="U42" s="192" t="str">
        <f>IF(T$2=4,IF(ISNUMBER(U41),U41,T43),"")</f>
        <v/>
      </c>
      <c r="V42" s="153"/>
      <c r="W42" s="187"/>
      <c r="X42" s="187"/>
      <c r="Y42" s="148"/>
      <c r="Z42" s="148" t="str">
        <f t="shared" ref="Z42" si="2956">IF(Z$2=4,"Item Expenses (calculated or manual)","")</f>
        <v/>
      </c>
      <c r="AA42" s="192" t="str">
        <f t="shared" ref="AA42" si="2957">IF(Z$2=4,IF(ISNUMBER(AA41),AA41,Z43),"")</f>
        <v/>
      </c>
      <c r="AB42" s="149"/>
      <c r="AC42" s="148"/>
      <c r="AD42" s="148"/>
      <c r="AE42" s="148"/>
      <c r="AF42" s="148" t="str">
        <f t="shared" ref="AF42" si="2958">IF(AF$2=4,"Item Expenses (calculated or manual)","")</f>
        <v/>
      </c>
      <c r="AG42" s="192" t="str">
        <f t="shared" ref="AG42" si="2959">IF(AF$2=4,IF(ISNUMBER(AG41),AG41,AF43),"")</f>
        <v/>
      </c>
      <c r="AH42" s="149"/>
      <c r="AI42" s="148"/>
      <c r="AJ42" s="148"/>
      <c r="AK42" s="148"/>
      <c r="AL42" s="148" t="str">
        <f t="shared" ref="AL42" si="2960">IF(AL$2=4,"Item Expenses (calculated or manual)","")</f>
        <v/>
      </c>
      <c r="AM42" s="192" t="str">
        <f t="shared" ref="AM42" si="2961">IF(AL$2=4,IF(ISNUMBER(AM41),AM41,AL43),"")</f>
        <v/>
      </c>
      <c r="AN42" s="149"/>
      <c r="AO42" s="148"/>
      <c r="AP42" s="148"/>
      <c r="AQ42" s="148"/>
      <c r="AR42" s="148" t="str">
        <f t="shared" ref="AR42" si="2962">IF(AR$2=4,"Item Expenses (calculated or manual)","")</f>
        <v/>
      </c>
      <c r="AS42" s="192" t="str">
        <f t="shared" ref="AS42" si="2963">IF(AR$2=4,IF(ISNUMBER(AS41),AS41,AR43),"")</f>
        <v/>
      </c>
      <c r="AT42" s="149"/>
      <c r="AU42" s="148"/>
      <c r="AV42" s="148"/>
      <c r="AW42" s="148"/>
      <c r="AX42" s="148" t="str">
        <f t="shared" ref="AX42" si="2964">IF(AX$2=4,"Item Expenses (calculated or manual)","")</f>
        <v/>
      </c>
      <c r="AY42" s="192" t="str">
        <f t="shared" ref="AY42" si="2965">IF(AX$2=4,IF(ISNUMBER(AY41),AY41,AX43),"")</f>
        <v/>
      </c>
      <c r="AZ42" s="149"/>
      <c r="BA42" s="148"/>
      <c r="BB42" s="148"/>
      <c r="BC42" s="148"/>
      <c r="BD42" s="148" t="str">
        <f t="shared" ref="BD42" si="2966">IF(BD$2=4,"Item Expenses (calculated or manual)","")</f>
        <v/>
      </c>
      <c r="BE42" s="192" t="str">
        <f t="shared" ref="BE42" si="2967">IF(BD$2=4,IF(ISNUMBER(BE41),BE41,BD43),"")</f>
        <v/>
      </c>
      <c r="BF42" s="149"/>
      <c r="BG42" s="148"/>
      <c r="BH42" s="148"/>
      <c r="BI42" s="148"/>
      <c r="BJ42" s="148" t="str">
        <f t="shared" ref="BJ42" si="2968">IF(BJ$2=4,"Item Expenses (calculated or manual)","")</f>
        <v/>
      </c>
      <c r="BK42" s="192" t="str">
        <f t="shared" ref="BK42" si="2969">IF(BJ$2=4,IF(ISNUMBER(BK41),BK41,BJ43),"")</f>
        <v/>
      </c>
      <c r="BL42" s="149"/>
      <c r="BM42" s="148"/>
      <c r="BN42" s="148"/>
      <c r="BO42" s="148"/>
      <c r="BP42" s="148" t="str">
        <f t="shared" ref="BP42" si="2970">IF(BP$2=4,"Item Expenses (calculated or manual)","")</f>
        <v/>
      </c>
      <c r="BQ42" s="192" t="str">
        <f t="shared" ref="BQ42" si="2971">IF(BP$2=4,IF(ISNUMBER(BQ41),BQ41,BP43),"")</f>
        <v/>
      </c>
      <c r="BR42" s="149"/>
      <c r="BS42" s="148"/>
      <c r="BT42" s="148"/>
      <c r="BU42" s="148"/>
      <c r="BV42" s="148" t="str">
        <f t="shared" ref="BV42" si="2972">IF(BV$2=4,"Item Expenses (calculated or manual)","")</f>
        <v/>
      </c>
      <c r="BW42" s="192" t="str">
        <f t="shared" ref="BW42" si="2973">IF(BV$2=4,IF(ISNUMBER(BW41),BW41,BV43),"")</f>
        <v/>
      </c>
      <c r="BX42" s="149"/>
      <c r="BY42" s="148"/>
      <c r="BZ42" s="148"/>
      <c r="CA42" s="148"/>
      <c r="CB42" s="148" t="str">
        <f t="shared" ref="CB42" si="2974">IF(CB$2=4,"Item Expenses (calculated or manual)","")</f>
        <v/>
      </c>
      <c r="CC42" s="192" t="str">
        <f t="shared" ref="CC42" si="2975">IF(CB$2=4,IF(ISNUMBER(CC41),CC41,CB43),"")</f>
        <v/>
      </c>
      <c r="CD42" s="149"/>
      <c r="CE42" s="148"/>
      <c r="CF42" s="148"/>
      <c r="CG42" s="148"/>
      <c r="CH42" s="148" t="str">
        <f t="shared" ref="CH42" si="2976">IF(CH$2=4,"Item Expenses (calculated or manual)","")</f>
        <v/>
      </c>
      <c r="CI42" s="192" t="str">
        <f t="shared" ref="CI42" si="2977">IF(CH$2=4,IF(ISNUMBER(CI41),CI41,CH43),"")</f>
        <v/>
      </c>
      <c r="CJ42" s="149"/>
      <c r="CK42" s="148"/>
      <c r="CL42" s="148"/>
      <c r="CM42" s="148"/>
      <c r="CN42" s="148" t="str">
        <f t="shared" ref="CN42" si="2978">IF(CN$2=4,"Item Expenses (calculated or manual)","")</f>
        <v/>
      </c>
      <c r="CO42" s="192" t="str">
        <f t="shared" ref="CO42" si="2979">IF(CN$2=4,IF(ISNUMBER(CO41),CO41,CN43),"")</f>
        <v/>
      </c>
      <c r="CP42" s="149"/>
      <c r="CQ42" s="148"/>
      <c r="CR42" s="148"/>
      <c r="CS42" s="148"/>
      <c r="CT42" s="148" t="str">
        <f t="shared" ref="CT42" si="2980">IF(CT$2=4,"Item Expenses (calculated or manual)","")</f>
        <v/>
      </c>
      <c r="CU42" s="192" t="str">
        <f t="shared" ref="CU42" si="2981">IF(CT$2=4,IF(ISNUMBER(CU41),CU41,CT43),"")</f>
        <v/>
      </c>
      <c r="CV42" s="149"/>
      <c r="CW42" s="148"/>
      <c r="CX42" s="148"/>
      <c r="CY42" s="148"/>
      <c r="CZ42" s="148" t="str">
        <f t="shared" ref="CZ42" si="2982">IF(CZ$2=4,"Item Expenses (calculated or manual)","")</f>
        <v/>
      </c>
      <c r="DA42" s="192" t="str">
        <f t="shared" ref="DA42" si="2983">IF(CZ$2=4,IF(ISNUMBER(DA41),DA41,CZ43),"")</f>
        <v/>
      </c>
      <c r="DB42" s="149"/>
      <c r="DC42" s="148"/>
      <c r="DD42" s="148"/>
      <c r="DE42" s="148"/>
      <c r="DF42" s="148" t="str">
        <f t="shared" ref="DF42" si="2984">IF(DF$2=4,"Item Expenses (calculated or manual)","")</f>
        <v/>
      </c>
      <c r="DG42" s="192" t="str">
        <f t="shared" ref="DG42" si="2985">IF(DF$2=4,IF(ISNUMBER(DG41),DG41,DF43),"")</f>
        <v/>
      </c>
      <c r="DH42" s="149"/>
      <c r="DI42" s="148"/>
      <c r="DJ42" s="148"/>
      <c r="DK42" s="148"/>
      <c r="DL42" s="148" t="str">
        <f t="shared" ref="DL42" si="2986">IF(DL$2=4,"Item Expenses (calculated or manual)","")</f>
        <v/>
      </c>
      <c r="DM42" s="192" t="str">
        <f t="shared" ref="DM42" si="2987">IF(DL$2=4,IF(ISNUMBER(DM41),DM41,DL43),"")</f>
        <v/>
      </c>
      <c r="DN42" s="149"/>
      <c r="DO42" s="148"/>
      <c r="DP42" s="148"/>
      <c r="DQ42" s="148"/>
      <c r="DR42" s="148" t="str">
        <f t="shared" ref="DR42" si="2988">IF(DR$2=4,"Item Expenses (calculated or manual)","")</f>
        <v/>
      </c>
      <c r="DS42" s="192" t="str">
        <f t="shared" ref="DS42" si="2989">IF(DR$2=4,IF(ISNUMBER(DS41),DS41,DR43),"")</f>
        <v/>
      </c>
      <c r="DT42" s="149"/>
      <c r="DU42" s="148"/>
      <c r="DV42" s="148"/>
      <c r="DW42" s="148"/>
      <c r="DX42" s="148" t="str">
        <f t="shared" ref="DX42" si="2990">IF(DX$2=4,"Item Expenses (calculated or manual)","")</f>
        <v/>
      </c>
      <c r="DY42" s="192" t="str">
        <f t="shared" ref="DY42" si="2991">IF(DX$2=4,IF(ISNUMBER(DY41),DY41,DX43),"")</f>
        <v/>
      </c>
      <c r="DZ42" s="149"/>
      <c r="EA42" s="148"/>
      <c r="EB42" s="148"/>
      <c r="EC42" s="148"/>
      <c r="ED42" s="148" t="str">
        <f t="shared" ref="ED42" si="2992">IF(ED$2=4,"Item Expenses (calculated or manual)","")</f>
        <v/>
      </c>
      <c r="EE42" s="192" t="str">
        <f t="shared" ref="EE42" si="2993">IF(ED$2=4,IF(ISNUMBER(EE41),EE41,ED43),"")</f>
        <v/>
      </c>
      <c r="EF42" s="149"/>
      <c r="EG42" s="148"/>
      <c r="EH42" s="148"/>
      <c r="EI42" s="148"/>
      <c r="EJ42" s="148" t="str">
        <f t="shared" ref="EJ42" si="2994">IF(EJ$2=4,"Item Expenses (calculated or manual)","")</f>
        <v/>
      </c>
      <c r="EK42" s="192" t="str">
        <f t="shared" ref="EK42" si="2995">IF(EJ$2=4,IF(ISNUMBER(EK41),EK41,EJ43),"")</f>
        <v/>
      </c>
      <c r="EL42" s="149"/>
      <c r="EM42" s="148"/>
      <c r="EN42" s="148"/>
      <c r="EO42" s="148"/>
      <c r="EP42" s="148" t="str">
        <f t="shared" ref="EP42" si="2996">IF(EP$2=4,"Item Expenses (calculated or manual)","")</f>
        <v/>
      </c>
      <c r="EQ42" s="192" t="str">
        <f t="shared" ref="EQ42" si="2997">IF(EP$2=4,IF(ISNUMBER(EQ41),EQ41,EP43),"")</f>
        <v/>
      </c>
      <c r="ER42" s="149"/>
      <c r="ES42" s="148"/>
      <c r="ET42" s="148"/>
      <c r="EU42" s="148"/>
      <c r="EV42" s="148" t="str">
        <f t="shared" ref="EV42" si="2998">IF(EV$2=4,"Item Expenses (calculated or manual)","")</f>
        <v/>
      </c>
      <c r="EW42" s="192" t="str">
        <f t="shared" ref="EW42" si="2999">IF(EV$2=4,IF(ISNUMBER(EW41),EW41,EV43),"")</f>
        <v/>
      </c>
      <c r="EX42" s="149"/>
      <c r="EY42" s="148"/>
      <c r="EZ42" s="148"/>
      <c r="FA42" s="148"/>
      <c r="FB42" s="148" t="str">
        <f t="shared" ref="FB42" si="3000">IF(FB$2=4,"Item Expenses (calculated or manual)","")</f>
        <v/>
      </c>
      <c r="FC42" s="192" t="str">
        <f t="shared" ref="FC42" si="3001">IF(FB$2=4,IF(ISNUMBER(FC41),FC41,FB43),"")</f>
        <v/>
      </c>
      <c r="FD42" s="149"/>
      <c r="FE42" s="148"/>
      <c r="FF42" s="148"/>
      <c r="FG42" s="148"/>
      <c r="FH42" s="148" t="str">
        <f t="shared" ref="FH42" si="3002">IF(FH$2=4,"Item Expenses (calculated or manual)","")</f>
        <v/>
      </c>
      <c r="FI42" s="192" t="str">
        <f t="shared" ref="FI42" si="3003">IF(FH$2=4,IF(ISNUMBER(FI41),FI41,FH43),"")</f>
        <v/>
      </c>
      <c r="FJ42" s="149"/>
      <c r="FK42" s="148"/>
      <c r="FL42" s="148"/>
      <c r="FM42" s="148"/>
      <c r="FN42" s="148" t="str">
        <f t="shared" ref="FN42" si="3004">IF(FN$2=4,"Item Expenses (calculated or manual)","")</f>
        <v/>
      </c>
      <c r="FO42" s="192" t="str">
        <f t="shared" ref="FO42" si="3005">IF(FN$2=4,IF(ISNUMBER(FO41),FO41,FN43),"")</f>
        <v/>
      </c>
      <c r="FP42" s="149"/>
      <c r="FQ42" s="148"/>
      <c r="FR42" s="148"/>
      <c r="FS42" s="148"/>
      <c r="FT42" s="148" t="str">
        <f t="shared" ref="FT42" si="3006">IF(FT$2=4,"Item Expenses (calculated or manual)","")</f>
        <v/>
      </c>
      <c r="FU42" s="192" t="str">
        <f t="shared" ref="FU42" si="3007">IF(FT$2=4,IF(ISNUMBER(FU41),FU41,FT43),"")</f>
        <v/>
      </c>
      <c r="FV42" s="149"/>
      <c r="FW42" s="148"/>
      <c r="FX42" s="148"/>
      <c r="FY42" s="148"/>
      <c r="FZ42" s="148" t="str">
        <f t="shared" ref="FZ42" si="3008">IF(FZ$2=4,"Item Expenses (calculated or manual)","")</f>
        <v/>
      </c>
      <c r="GA42" s="192" t="str">
        <f t="shared" ref="GA42" si="3009">IF(FZ$2=4,IF(ISNUMBER(GA41),GA41,FZ43),"")</f>
        <v/>
      </c>
      <c r="GB42" s="149"/>
      <c r="GC42" s="148"/>
      <c r="GD42" s="148"/>
      <c r="GE42" s="148"/>
      <c r="GF42" s="148" t="str">
        <f t="shared" ref="GF42" si="3010">IF(GF$2=4,"Item Expenses (calculated or manual)","")</f>
        <v/>
      </c>
      <c r="GG42" s="192" t="str">
        <f t="shared" ref="GG42" si="3011">IF(GF$2=4,IF(ISNUMBER(GG41),GG41,GF43),"")</f>
        <v/>
      </c>
      <c r="GH42" s="149"/>
      <c r="GI42" s="148"/>
      <c r="GJ42" s="148"/>
      <c r="GK42" s="148"/>
      <c r="GL42" s="148" t="str">
        <f t="shared" ref="GL42" si="3012">IF(GL$2=4,"Item Expenses (calculated or manual)","")</f>
        <v/>
      </c>
      <c r="GM42" s="192" t="str">
        <f t="shared" ref="GM42" si="3013">IF(GL$2=4,IF(ISNUMBER(GM41),GM41,GL43),"")</f>
        <v/>
      </c>
      <c r="GN42" s="149"/>
      <c r="GO42" s="148"/>
      <c r="GP42" s="148"/>
      <c r="GQ42" s="148"/>
      <c r="GR42" s="148" t="str">
        <f t="shared" ref="GR42" si="3014">IF(GR$2=4,"Item Expenses (calculated or manual)","")</f>
        <v/>
      </c>
      <c r="GS42" s="192" t="str">
        <f t="shared" ref="GS42" si="3015">IF(GR$2=4,IF(ISNUMBER(GS41),GS41,GR43),"")</f>
        <v/>
      </c>
      <c r="GT42" s="149"/>
      <c r="GU42" s="148"/>
      <c r="GV42" s="148"/>
      <c r="GW42" s="148"/>
      <c r="GX42" s="148" t="str">
        <f t="shared" ref="GX42" si="3016">IF(GX$2=4,"Item Expenses (calculated or manual)","")</f>
        <v/>
      </c>
      <c r="GY42" s="192" t="str">
        <f t="shared" ref="GY42" si="3017">IF(GX$2=4,IF(ISNUMBER(GY41),GY41,GX43),"")</f>
        <v/>
      </c>
      <c r="GZ42" s="149"/>
      <c r="HA42" s="148"/>
      <c r="HB42" s="148"/>
      <c r="HC42" s="148"/>
      <c r="HD42" s="148" t="str">
        <f t="shared" ref="HD42" si="3018">IF(HD$2=4,"Item Expenses (calculated or manual)","")</f>
        <v/>
      </c>
      <c r="HE42" s="192" t="str">
        <f t="shared" ref="HE42" si="3019">IF(HD$2=4,IF(ISNUMBER(HE41),HE41,HD43),"")</f>
        <v/>
      </c>
      <c r="HF42" s="149"/>
      <c r="HG42" s="148"/>
      <c r="HH42" s="148"/>
      <c r="HI42" s="148"/>
      <c r="HJ42" s="148" t="str">
        <f t="shared" ref="HJ42" si="3020">IF(HJ$2=4,"Item Expenses (calculated or manual)","")</f>
        <v/>
      </c>
      <c r="HK42" s="192" t="str">
        <f t="shared" ref="HK42" si="3021">IF(HJ$2=4,IF(ISNUMBER(HK41),HK41,HJ43),"")</f>
        <v/>
      </c>
      <c r="HL42" s="149"/>
      <c r="HM42" s="148"/>
      <c r="HN42" s="148"/>
      <c r="HO42" s="148"/>
      <c r="HP42" s="148" t="str">
        <f t="shared" ref="HP42" si="3022">IF(HP$2=4,"Item Expenses (calculated or manual)","")</f>
        <v/>
      </c>
      <c r="HQ42" s="192" t="str">
        <f t="shared" ref="HQ42" si="3023">IF(HP$2=4,IF(ISNUMBER(HQ41),HQ41,HP43),"")</f>
        <v/>
      </c>
      <c r="HR42" s="149"/>
      <c r="HS42" s="148"/>
      <c r="HT42" s="148"/>
      <c r="HU42" s="148"/>
      <c r="HV42" s="148" t="str">
        <f t="shared" ref="HV42" si="3024">IF(HV$2=4,"Item Expenses (calculated or manual)","")</f>
        <v/>
      </c>
      <c r="HW42" s="192" t="str">
        <f t="shared" ref="HW42" si="3025">IF(HV$2=4,IF(ISNUMBER(HW41),HW41,HV43),"")</f>
        <v/>
      </c>
      <c r="HX42" s="149"/>
      <c r="HY42" s="148"/>
      <c r="HZ42" s="148"/>
      <c r="IA42" s="148"/>
      <c r="IB42" s="148" t="str">
        <f t="shared" ref="IB42" si="3026">IF(IB$2=4,"Item Expenses (calculated or manual)","")</f>
        <v/>
      </c>
      <c r="IC42" s="192" t="str">
        <f t="shared" ref="IC42" si="3027">IF(IB$2=4,IF(ISNUMBER(IC41),IC41,IB43),"")</f>
        <v/>
      </c>
      <c r="ID42" s="149"/>
      <c r="IE42" s="148"/>
      <c r="IF42" s="148"/>
      <c r="IG42" s="148"/>
      <c r="IH42" s="148" t="str">
        <f t="shared" ref="IH42" si="3028">IF(IH$2=4,"Item Expenses (calculated or manual)","")</f>
        <v/>
      </c>
      <c r="II42" s="192" t="str">
        <f t="shared" ref="II42" si="3029">IF(IH$2=4,IF(ISNUMBER(II41),II41,IH43),"")</f>
        <v/>
      </c>
      <c r="IJ42" s="149"/>
      <c r="IK42" s="148"/>
      <c r="IL42" s="148"/>
      <c r="IM42" s="148"/>
      <c r="IN42" s="148" t="str">
        <f t="shared" ref="IN42" si="3030">IF(IN$2=4,"Item Expenses (calculated or manual)","")</f>
        <v/>
      </c>
      <c r="IO42" s="192" t="str">
        <f t="shared" ref="IO42" si="3031">IF(IN$2=4,IF(ISNUMBER(IO41),IO41,IN43),"")</f>
        <v/>
      </c>
      <c r="IP42" s="149"/>
      <c r="IQ42" s="148"/>
      <c r="IR42" s="148"/>
      <c r="IS42" s="148"/>
      <c r="IT42" s="148" t="str">
        <f t="shared" ref="IT42" si="3032">IF(IT$2=4,"Item Expenses (calculated or manual)","")</f>
        <v/>
      </c>
      <c r="IU42" s="192" t="str">
        <f t="shared" ref="IU42" si="3033">IF(IT$2=4,IF(ISNUMBER(IU41),IU41,IT43),"")</f>
        <v/>
      </c>
      <c r="IV42" s="149"/>
      <c r="IW42" s="148"/>
      <c r="IX42" s="148"/>
      <c r="IY42" s="148"/>
      <c r="IZ42" s="148" t="str">
        <f t="shared" ref="IZ42" si="3034">IF(IZ$2=4,"Item Expenses (calculated or manual)","")</f>
        <v/>
      </c>
      <c r="JA42" s="192" t="str">
        <f t="shared" ref="JA42" si="3035">IF(IZ$2=4,IF(ISNUMBER(JA41),JA41,IZ43),"")</f>
        <v/>
      </c>
      <c r="JB42" s="149"/>
      <c r="JC42" s="148"/>
      <c r="JD42" s="148"/>
      <c r="JE42" s="148"/>
      <c r="JF42" s="148" t="str">
        <f t="shared" ref="JF42" si="3036">IF(JF$2=4,"Item Expenses (calculated or manual)","")</f>
        <v/>
      </c>
      <c r="JG42" s="192" t="str">
        <f t="shared" ref="JG42" si="3037">IF(JF$2=4,IF(ISNUMBER(JG41),JG41,JF43),"")</f>
        <v/>
      </c>
      <c r="JH42" s="149"/>
      <c r="JI42" s="148"/>
      <c r="JJ42" s="148"/>
      <c r="JK42" s="148"/>
      <c r="JL42" s="148" t="str">
        <f t="shared" ref="JL42" si="3038">IF(JL$2=4,"Item Expenses (calculated or manual)","")</f>
        <v/>
      </c>
      <c r="JM42" s="192" t="str">
        <f t="shared" ref="JM42" si="3039">IF(JL$2=4,IF(ISNUMBER(JM41),JM41,JL43),"")</f>
        <v/>
      </c>
      <c r="JN42" s="148"/>
      <c r="JO42" s="148"/>
      <c r="JP42" s="148"/>
      <c r="JQ42" s="148"/>
      <c r="JR42" s="148" t="str">
        <f t="shared" ref="JR42" si="3040">IF(JR$2=4,"Item Expenses (calculated or manual)","")</f>
        <v/>
      </c>
      <c r="JS42" s="192" t="str">
        <f t="shared" ref="JS42" si="3041">IF(JR$2=4,IF(ISNUMBER(JS41),JS41,JR43),"")</f>
        <v/>
      </c>
      <c r="JT42" s="148"/>
      <c r="JU42" s="148"/>
      <c r="JV42" s="148"/>
      <c r="JW42" s="148"/>
      <c r="JX42" s="148" t="str">
        <f t="shared" ref="JX42" si="3042">IF(JX$2=4,"Item Expenses (calculated or manual)","")</f>
        <v/>
      </c>
      <c r="JY42" s="192" t="str">
        <f t="shared" ref="JY42" si="3043">IF(JX$2=4,IF(ISNUMBER(JY41),JY41,JX43),"")</f>
        <v/>
      </c>
      <c r="JZ42" s="148"/>
      <c r="KA42" s="148"/>
      <c r="KB42" s="148"/>
      <c r="KC42" s="148"/>
      <c r="KD42" s="148" t="str">
        <f t="shared" ref="KD42" si="3044">IF(KD$2=4,"Item Expenses (calculated or manual)","")</f>
        <v/>
      </c>
      <c r="KE42" s="192" t="str">
        <f t="shared" ref="KE42" si="3045">IF(KD$2=4,IF(ISNUMBER(KE41),KE41,KD43),"")</f>
        <v/>
      </c>
      <c r="KF42" s="148"/>
      <c r="KG42" s="148"/>
      <c r="KH42" s="148"/>
      <c r="KI42" s="148"/>
      <c r="KJ42" s="148" t="str">
        <f t="shared" ref="KJ42" si="3046">IF(KJ$2=4,"Item Expenses (calculated or manual)","")</f>
        <v/>
      </c>
      <c r="KK42" s="192" t="str">
        <f t="shared" ref="KK42" si="3047">IF(KJ$2=4,IF(ISNUMBER(KK41),KK41,KJ43),"")</f>
        <v/>
      </c>
      <c r="KL42" s="148"/>
      <c r="KM42" s="148"/>
      <c r="KN42" s="148"/>
      <c r="KO42" s="148"/>
      <c r="KP42" s="148" t="str">
        <f t="shared" ref="KP42" si="3048">IF(KP$2=4,"Item Expenses (calculated or manual)","")</f>
        <v/>
      </c>
      <c r="KQ42" s="192" t="str">
        <f t="shared" ref="KQ42" si="3049">IF(KP$2=4,IF(ISNUMBER(KQ41),KQ41,KP43),"")</f>
        <v/>
      </c>
      <c r="KR42" s="148"/>
      <c r="KS42" s="148"/>
      <c r="KT42" s="148"/>
      <c r="KU42" s="148"/>
      <c r="KV42" s="148" t="str">
        <f t="shared" ref="KV42" si="3050">IF(KV$2=4,"Item Expenses (calculated or manual)","")</f>
        <v/>
      </c>
      <c r="KW42" s="192" t="str">
        <f t="shared" ref="KW42" si="3051">IF(KV$2=4,IF(ISNUMBER(KW41),KW41,KV43),"")</f>
        <v/>
      </c>
      <c r="KX42" s="148"/>
      <c r="KY42" s="148"/>
      <c r="KZ42" s="148"/>
      <c r="LA42" s="148"/>
      <c r="LB42" s="148" t="str">
        <f t="shared" ref="LB42" si="3052">IF(LB$2=4,"Item Expenses (calculated or manual)","")</f>
        <v/>
      </c>
      <c r="LC42" s="192" t="str">
        <f t="shared" ref="LC42" si="3053">IF(LB$2=4,IF(ISNUMBER(LC41),LC41,LB43),"")</f>
        <v/>
      </c>
      <c r="LD42" s="148"/>
    </row>
    <row r="43" spans="1:320" s="195" customFormat="1" ht="12.75" hidden="1" customHeight="1" x14ac:dyDescent="0.2">
      <c r="A43" s="61" t="s">
        <v>61</v>
      </c>
      <c r="B43" s="62"/>
      <c r="C43" s="62"/>
      <c r="D43" s="62"/>
      <c r="E43" s="62"/>
      <c r="F43" s="62"/>
      <c r="G43" s="155"/>
      <c r="H43" s="64"/>
      <c r="I43" s="64"/>
      <c r="J43" s="61" t="s">
        <v>161</v>
      </c>
      <c r="K43" s="64"/>
      <c r="L43" s="156" t="s">
        <v>153</v>
      </c>
      <c r="M43" s="157">
        <f>MAX(L41-SUM(Q41:LD41),0)</f>
        <v>0</v>
      </c>
      <c r="N43" s="158"/>
      <c r="O43" s="64"/>
      <c r="P43" s="64"/>
      <c r="Q43" s="156"/>
      <c r="R43" s="156"/>
      <c r="S43" s="163" t="str">
        <f t="shared" ref="S43" si="3054">IF(AND(S$2=3,U43=1),IFERROR(U39/SUMIFS(39:39,$2:$2,5,43:43,1),0),"")</f>
        <v/>
      </c>
      <c r="T43" s="164" t="str">
        <f>IF(T$2=4,IF(U43=0,0,$M43*S43),"")</f>
        <v/>
      </c>
      <c r="U43" s="194" t="str">
        <f t="shared" ref="U43" si="3055">IF(U$2=5,IF(ISBLANK(U41),1,0),"")</f>
        <v/>
      </c>
      <c r="V43" s="156"/>
      <c r="W43" s="156"/>
      <c r="X43" s="156"/>
      <c r="Y43" s="163" t="str">
        <f t="shared" ref="Y43" si="3056">IF(AND(Y$2=3,AA43=1),IFERROR(AA39/SUMIFS(39:39,$2:$2,5,43:43,1),0),"")</f>
        <v/>
      </c>
      <c r="Z43" s="164" t="str">
        <f t="shared" ref="Z43" si="3057">IF(Z$2=4,IF(AA43=0,0,$M43*Y43),"")</f>
        <v/>
      </c>
      <c r="AA43" s="194" t="str">
        <f t="shared" ref="AA43:CI43" si="3058">IF(AA$2=5,IF(ISBLANK(AA41),1,0),"")</f>
        <v/>
      </c>
      <c r="AB43" s="156"/>
      <c r="AC43" s="156"/>
      <c r="AD43" s="156"/>
      <c r="AE43" s="163" t="str">
        <f t="shared" ref="AE43" si="3059">IF(AND(AE$2=3,AG43=1),IFERROR(AG39/SUMIFS(39:39,$2:$2,5,43:43,1),0),"")</f>
        <v/>
      </c>
      <c r="AF43" s="164" t="str">
        <f t="shared" ref="AF43" si="3060">IF(AF$2=4,IF(AG43=0,0,$M43*AE43),"")</f>
        <v/>
      </c>
      <c r="AG43" s="194" t="str">
        <f t="shared" si="3058"/>
        <v/>
      </c>
      <c r="AH43" s="156"/>
      <c r="AI43" s="156"/>
      <c r="AJ43" s="156"/>
      <c r="AK43" s="163" t="str">
        <f t="shared" ref="AK43" si="3061">IF(AND(AK$2=3,AM43=1),IFERROR(AM39/SUMIFS(39:39,$2:$2,5,43:43,1),0),"")</f>
        <v/>
      </c>
      <c r="AL43" s="164" t="str">
        <f t="shared" ref="AL43" si="3062">IF(AL$2=4,IF(AM43=0,0,$M43*AK43),"")</f>
        <v/>
      </c>
      <c r="AM43" s="194" t="str">
        <f t="shared" si="3058"/>
        <v/>
      </c>
      <c r="AN43" s="156"/>
      <c r="AO43" s="156"/>
      <c r="AP43" s="156"/>
      <c r="AQ43" s="163" t="str">
        <f t="shared" ref="AQ43" si="3063">IF(AND(AQ$2=3,AS43=1),IFERROR(AS39/SUMIFS(39:39,$2:$2,5,43:43,1),0),"")</f>
        <v/>
      </c>
      <c r="AR43" s="164" t="str">
        <f t="shared" ref="AR43" si="3064">IF(AR$2=4,IF(AS43=0,0,$M43*AQ43),"")</f>
        <v/>
      </c>
      <c r="AS43" s="194" t="str">
        <f t="shared" si="3058"/>
        <v/>
      </c>
      <c r="AT43" s="156"/>
      <c r="AU43" s="156"/>
      <c r="AV43" s="156"/>
      <c r="AW43" s="163" t="str">
        <f t="shared" ref="AW43" si="3065">IF(AND(AW$2=3,AY43=1),IFERROR(AY39/SUMIFS(39:39,$2:$2,5,43:43,1),0),"")</f>
        <v/>
      </c>
      <c r="AX43" s="164" t="str">
        <f t="shared" ref="AX43" si="3066">IF(AX$2=4,IF(AY43=0,0,$M43*AW43),"")</f>
        <v/>
      </c>
      <c r="AY43" s="194" t="str">
        <f t="shared" si="3058"/>
        <v/>
      </c>
      <c r="AZ43" s="156"/>
      <c r="BA43" s="156"/>
      <c r="BB43" s="156"/>
      <c r="BC43" s="163" t="str">
        <f t="shared" ref="BC43" si="3067">IF(AND(BC$2=3,BE43=1),IFERROR(BE39/SUMIFS(39:39,$2:$2,5,43:43,1),0),"")</f>
        <v/>
      </c>
      <c r="BD43" s="164" t="str">
        <f t="shared" ref="BD43" si="3068">IF(BD$2=4,IF(BE43=0,0,$M43*BC43),"")</f>
        <v/>
      </c>
      <c r="BE43" s="194" t="str">
        <f t="shared" si="3058"/>
        <v/>
      </c>
      <c r="BF43" s="156"/>
      <c r="BG43" s="156"/>
      <c r="BH43" s="156"/>
      <c r="BI43" s="163" t="str">
        <f t="shared" ref="BI43" si="3069">IF(AND(BI$2=3,BK43=1),IFERROR(BK39/SUMIFS(39:39,$2:$2,5,43:43,1),0),"")</f>
        <v/>
      </c>
      <c r="BJ43" s="164" t="str">
        <f t="shared" ref="BJ43" si="3070">IF(BJ$2=4,IF(BK43=0,0,$M43*BI43),"")</f>
        <v/>
      </c>
      <c r="BK43" s="194" t="str">
        <f t="shared" si="3058"/>
        <v/>
      </c>
      <c r="BL43" s="156"/>
      <c r="BM43" s="156"/>
      <c r="BN43" s="156"/>
      <c r="BO43" s="163" t="str">
        <f t="shared" ref="BO43" si="3071">IF(AND(BO$2=3,BQ43=1),IFERROR(BQ39/SUMIFS(39:39,$2:$2,5,43:43,1),0),"")</f>
        <v/>
      </c>
      <c r="BP43" s="164" t="str">
        <f t="shared" ref="BP43" si="3072">IF(BP$2=4,IF(BQ43=0,0,$M43*BO43),"")</f>
        <v/>
      </c>
      <c r="BQ43" s="194" t="str">
        <f t="shared" si="3058"/>
        <v/>
      </c>
      <c r="BR43" s="156"/>
      <c r="BS43" s="156"/>
      <c r="BT43" s="156"/>
      <c r="BU43" s="163" t="str">
        <f t="shared" ref="BU43" si="3073">IF(AND(BU$2=3,BW43=1),IFERROR(BW39/SUMIFS(39:39,$2:$2,5,43:43,1),0),"")</f>
        <v/>
      </c>
      <c r="BV43" s="164" t="str">
        <f t="shared" ref="BV43" si="3074">IF(BV$2=4,IF(BW43=0,0,$M43*BU43),"")</f>
        <v/>
      </c>
      <c r="BW43" s="194" t="str">
        <f t="shared" si="3058"/>
        <v/>
      </c>
      <c r="BX43" s="156"/>
      <c r="BY43" s="156"/>
      <c r="BZ43" s="156"/>
      <c r="CA43" s="163" t="str">
        <f t="shared" ref="CA43" si="3075">IF(AND(CA$2=3,CC43=1),IFERROR(CC39/SUMIFS(39:39,$2:$2,5,43:43,1),0),"")</f>
        <v/>
      </c>
      <c r="CB43" s="164" t="str">
        <f t="shared" ref="CB43" si="3076">IF(CB$2=4,IF(CC43=0,0,$M43*CA43),"")</f>
        <v/>
      </c>
      <c r="CC43" s="194" t="str">
        <f t="shared" si="3058"/>
        <v/>
      </c>
      <c r="CD43" s="156"/>
      <c r="CE43" s="156"/>
      <c r="CF43" s="156"/>
      <c r="CG43" s="163" t="str">
        <f t="shared" ref="CG43" si="3077">IF(AND(CG$2=3,CI43=1),IFERROR(CI39/SUMIFS(39:39,$2:$2,5,43:43,1),0),"")</f>
        <v/>
      </c>
      <c r="CH43" s="164" t="str">
        <f t="shared" ref="CH43" si="3078">IF(CH$2=4,IF(CI43=0,0,$M43*CG43),"")</f>
        <v/>
      </c>
      <c r="CI43" s="194" t="str">
        <f t="shared" si="3058"/>
        <v/>
      </c>
      <c r="CJ43" s="156"/>
      <c r="CK43" s="156"/>
      <c r="CL43" s="156"/>
      <c r="CM43" s="163" t="str">
        <f t="shared" ref="CM43" si="3079">IF(AND(CM$2=3,CO43=1),IFERROR(CO39/SUMIFS(39:39,$2:$2,5,43:43,1),0),"")</f>
        <v/>
      </c>
      <c r="CN43" s="164" t="str">
        <f t="shared" ref="CN43" si="3080">IF(CN$2=4,IF(CO43=0,0,$M43*CM43),"")</f>
        <v/>
      </c>
      <c r="CO43" s="194" t="str">
        <f t="shared" ref="CO43:EW43" si="3081">IF(CO$2=5,IF(ISBLANK(CO41),1,0),"")</f>
        <v/>
      </c>
      <c r="CP43" s="156"/>
      <c r="CQ43" s="156"/>
      <c r="CR43" s="156"/>
      <c r="CS43" s="163" t="str">
        <f t="shared" ref="CS43" si="3082">IF(AND(CS$2=3,CU43=1),IFERROR(CU39/SUMIFS(39:39,$2:$2,5,43:43,1),0),"")</f>
        <v/>
      </c>
      <c r="CT43" s="164" t="str">
        <f t="shared" ref="CT43" si="3083">IF(CT$2=4,IF(CU43=0,0,$M43*CS43),"")</f>
        <v/>
      </c>
      <c r="CU43" s="194" t="str">
        <f t="shared" si="3081"/>
        <v/>
      </c>
      <c r="CV43" s="156"/>
      <c r="CW43" s="156"/>
      <c r="CX43" s="156"/>
      <c r="CY43" s="163" t="str">
        <f t="shared" ref="CY43" si="3084">IF(AND(CY$2=3,DA43=1),IFERROR(DA39/SUMIFS(39:39,$2:$2,5,43:43,1),0),"")</f>
        <v/>
      </c>
      <c r="CZ43" s="164" t="str">
        <f t="shared" ref="CZ43" si="3085">IF(CZ$2=4,IF(DA43=0,0,$M43*CY43),"")</f>
        <v/>
      </c>
      <c r="DA43" s="194" t="str">
        <f t="shared" si="3081"/>
        <v/>
      </c>
      <c r="DB43" s="156"/>
      <c r="DC43" s="156"/>
      <c r="DD43" s="156"/>
      <c r="DE43" s="163" t="str">
        <f t="shared" ref="DE43" si="3086">IF(AND(DE$2=3,DG43=1),IFERROR(DG39/SUMIFS(39:39,$2:$2,5,43:43,1),0),"")</f>
        <v/>
      </c>
      <c r="DF43" s="164" t="str">
        <f t="shared" ref="DF43" si="3087">IF(DF$2=4,IF(DG43=0,0,$M43*DE43),"")</f>
        <v/>
      </c>
      <c r="DG43" s="194" t="str">
        <f t="shared" si="3081"/>
        <v/>
      </c>
      <c r="DH43" s="156"/>
      <c r="DI43" s="156"/>
      <c r="DJ43" s="156"/>
      <c r="DK43" s="163" t="str">
        <f t="shared" ref="DK43" si="3088">IF(AND(DK$2=3,DM43=1),IFERROR(DM39/SUMIFS(39:39,$2:$2,5,43:43,1),0),"")</f>
        <v/>
      </c>
      <c r="DL43" s="164" t="str">
        <f t="shared" ref="DL43" si="3089">IF(DL$2=4,IF(DM43=0,0,$M43*DK43),"")</f>
        <v/>
      </c>
      <c r="DM43" s="194" t="str">
        <f t="shared" si="3081"/>
        <v/>
      </c>
      <c r="DN43" s="156"/>
      <c r="DO43" s="156"/>
      <c r="DP43" s="156"/>
      <c r="DQ43" s="163" t="str">
        <f t="shared" ref="DQ43" si="3090">IF(AND(DQ$2=3,DS43=1),IFERROR(DS39/SUMIFS(39:39,$2:$2,5,43:43,1),0),"")</f>
        <v/>
      </c>
      <c r="DR43" s="164" t="str">
        <f t="shared" ref="DR43" si="3091">IF(DR$2=4,IF(DS43=0,0,$M43*DQ43),"")</f>
        <v/>
      </c>
      <c r="DS43" s="194" t="str">
        <f t="shared" si="3081"/>
        <v/>
      </c>
      <c r="DT43" s="156"/>
      <c r="DU43" s="156"/>
      <c r="DV43" s="156"/>
      <c r="DW43" s="163" t="str">
        <f t="shared" ref="DW43" si="3092">IF(AND(DW$2=3,DY43=1),IFERROR(DY39/SUMIFS(39:39,$2:$2,5,43:43,1),0),"")</f>
        <v/>
      </c>
      <c r="DX43" s="164" t="str">
        <f t="shared" ref="DX43" si="3093">IF(DX$2=4,IF(DY43=0,0,$M43*DW43),"")</f>
        <v/>
      </c>
      <c r="DY43" s="194" t="str">
        <f t="shared" si="3081"/>
        <v/>
      </c>
      <c r="DZ43" s="156"/>
      <c r="EA43" s="156"/>
      <c r="EB43" s="156"/>
      <c r="EC43" s="163" t="str">
        <f t="shared" ref="EC43" si="3094">IF(AND(EC$2=3,EE43=1),IFERROR(EE39/SUMIFS(39:39,$2:$2,5,43:43,1),0),"")</f>
        <v/>
      </c>
      <c r="ED43" s="164" t="str">
        <f t="shared" ref="ED43" si="3095">IF(ED$2=4,IF(EE43=0,0,$M43*EC43),"")</f>
        <v/>
      </c>
      <c r="EE43" s="194" t="str">
        <f t="shared" si="3081"/>
        <v/>
      </c>
      <c r="EF43" s="156"/>
      <c r="EG43" s="156"/>
      <c r="EH43" s="156"/>
      <c r="EI43" s="163" t="str">
        <f t="shared" ref="EI43" si="3096">IF(AND(EI$2=3,EK43=1),IFERROR(EK39/SUMIFS(39:39,$2:$2,5,43:43,1),0),"")</f>
        <v/>
      </c>
      <c r="EJ43" s="164" t="str">
        <f t="shared" ref="EJ43" si="3097">IF(EJ$2=4,IF(EK43=0,0,$M43*EI43),"")</f>
        <v/>
      </c>
      <c r="EK43" s="194" t="str">
        <f t="shared" si="3081"/>
        <v/>
      </c>
      <c r="EL43" s="156"/>
      <c r="EM43" s="156"/>
      <c r="EN43" s="156"/>
      <c r="EO43" s="163" t="str">
        <f t="shared" ref="EO43" si="3098">IF(AND(EO$2=3,EQ43=1),IFERROR(EQ39/SUMIFS(39:39,$2:$2,5,43:43,1),0),"")</f>
        <v/>
      </c>
      <c r="EP43" s="164" t="str">
        <f t="shared" ref="EP43" si="3099">IF(EP$2=4,IF(EQ43=0,0,$M43*EO43),"")</f>
        <v/>
      </c>
      <c r="EQ43" s="194" t="str">
        <f t="shared" si="3081"/>
        <v/>
      </c>
      <c r="ER43" s="156"/>
      <c r="ES43" s="156"/>
      <c r="ET43" s="156"/>
      <c r="EU43" s="163" t="str">
        <f t="shared" ref="EU43" si="3100">IF(AND(EU$2=3,EW43=1),IFERROR(EW39/SUMIFS(39:39,$2:$2,5,43:43,1),0),"")</f>
        <v/>
      </c>
      <c r="EV43" s="164" t="str">
        <f t="shared" ref="EV43" si="3101">IF(EV$2=4,IF(EW43=0,0,$M43*EU43),"")</f>
        <v/>
      </c>
      <c r="EW43" s="194" t="str">
        <f t="shared" si="3081"/>
        <v/>
      </c>
      <c r="EX43" s="156"/>
      <c r="EY43" s="156"/>
      <c r="EZ43" s="156"/>
      <c r="FA43" s="163" t="str">
        <f t="shared" ref="FA43" si="3102">IF(AND(FA$2=3,FC43=1),IFERROR(FC39/SUMIFS(39:39,$2:$2,5,43:43,1),0),"")</f>
        <v/>
      </c>
      <c r="FB43" s="164" t="str">
        <f t="shared" ref="FB43" si="3103">IF(FB$2=4,IF(FC43=0,0,$M43*FA43),"")</f>
        <v/>
      </c>
      <c r="FC43" s="194" t="str">
        <f t="shared" ref="FC43:HK43" si="3104">IF(FC$2=5,IF(ISBLANK(FC41),1,0),"")</f>
        <v/>
      </c>
      <c r="FD43" s="156"/>
      <c r="FE43" s="156"/>
      <c r="FF43" s="156"/>
      <c r="FG43" s="163" t="str">
        <f t="shared" ref="FG43" si="3105">IF(AND(FG$2=3,FI43=1),IFERROR(FI39/SUMIFS(39:39,$2:$2,5,43:43,1),0),"")</f>
        <v/>
      </c>
      <c r="FH43" s="164" t="str">
        <f t="shared" ref="FH43" si="3106">IF(FH$2=4,IF(FI43=0,0,$M43*FG43),"")</f>
        <v/>
      </c>
      <c r="FI43" s="194" t="str">
        <f t="shared" si="3104"/>
        <v/>
      </c>
      <c r="FJ43" s="156"/>
      <c r="FK43" s="156"/>
      <c r="FL43" s="156"/>
      <c r="FM43" s="163" t="str">
        <f t="shared" ref="FM43" si="3107">IF(AND(FM$2=3,FO43=1),IFERROR(FO39/SUMIFS(39:39,$2:$2,5,43:43,1),0),"")</f>
        <v/>
      </c>
      <c r="FN43" s="164" t="str">
        <f t="shared" ref="FN43" si="3108">IF(FN$2=4,IF(FO43=0,0,$M43*FM43),"")</f>
        <v/>
      </c>
      <c r="FO43" s="194" t="str">
        <f t="shared" si="3104"/>
        <v/>
      </c>
      <c r="FP43" s="156"/>
      <c r="FQ43" s="156"/>
      <c r="FR43" s="156"/>
      <c r="FS43" s="163" t="str">
        <f t="shared" ref="FS43" si="3109">IF(AND(FS$2=3,FU43=1),IFERROR(FU39/SUMIFS(39:39,$2:$2,5,43:43,1),0),"")</f>
        <v/>
      </c>
      <c r="FT43" s="164" t="str">
        <f t="shared" ref="FT43" si="3110">IF(FT$2=4,IF(FU43=0,0,$M43*FS43),"")</f>
        <v/>
      </c>
      <c r="FU43" s="194" t="str">
        <f t="shared" si="3104"/>
        <v/>
      </c>
      <c r="FV43" s="156"/>
      <c r="FW43" s="156"/>
      <c r="FX43" s="156"/>
      <c r="FY43" s="163" t="str">
        <f t="shared" ref="FY43" si="3111">IF(AND(FY$2=3,GA43=1),IFERROR(GA39/SUMIFS(39:39,$2:$2,5,43:43,1),0),"")</f>
        <v/>
      </c>
      <c r="FZ43" s="164" t="str">
        <f t="shared" ref="FZ43" si="3112">IF(FZ$2=4,IF(GA43=0,0,$M43*FY43),"")</f>
        <v/>
      </c>
      <c r="GA43" s="194" t="str">
        <f t="shared" si="3104"/>
        <v/>
      </c>
      <c r="GB43" s="156"/>
      <c r="GC43" s="156"/>
      <c r="GD43" s="156"/>
      <c r="GE43" s="163" t="str">
        <f t="shared" ref="GE43" si="3113">IF(AND(GE$2=3,GG43=1),IFERROR(GG39/SUMIFS(39:39,$2:$2,5,43:43,1),0),"")</f>
        <v/>
      </c>
      <c r="GF43" s="164" t="str">
        <f t="shared" ref="GF43" si="3114">IF(GF$2=4,IF(GG43=0,0,$M43*GE43),"")</f>
        <v/>
      </c>
      <c r="GG43" s="194" t="str">
        <f t="shared" si="3104"/>
        <v/>
      </c>
      <c r="GH43" s="156"/>
      <c r="GI43" s="156"/>
      <c r="GJ43" s="156"/>
      <c r="GK43" s="163" t="str">
        <f t="shared" ref="GK43" si="3115">IF(AND(GK$2=3,GM43=1),IFERROR(GM39/SUMIFS(39:39,$2:$2,5,43:43,1),0),"")</f>
        <v/>
      </c>
      <c r="GL43" s="164" t="str">
        <f t="shared" ref="GL43" si="3116">IF(GL$2=4,IF(GM43=0,0,$M43*GK43),"")</f>
        <v/>
      </c>
      <c r="GM43" s="194" t="str">
        <f t="shared" si="3104"/>
        <v/>
      </c>
      <c r="GN43" s="156"/>
      <c r="GO43" s="156"/>
      <c r="GP43" s="156"/>
      <c r="GQ43" s="163" t="str">
        <f t="shared" ref="GQ43" si="3117">IF(AND(GQ$2=3,GS43=1),IFERROR(GS39/SUMIFS(39:39,$2:$2,5,43:43,1),0),"")</f>
        <v/>
      </c>
      <c r="GR43" s="164" t="str">
        <f t="shared" ref="GR43" si="3118">IF(GR$2=4,IF(GS43=0,0,$M43*GQ43),"")</f>
        <v/>
      </c>
      <c r="GS43" s="194" t="str">
        <f t="shared" si="3104"/>
        <v/>
      </c>
      <c r="GT43" s="156"/>
      <c r="GU43" s="156"/>
      <c r="GV43" s="156"/>
      <c r="GW43" s="163" t="str">
        <f t="shared" ref="GW43" si="3119">IF(AND(GW$2=3,GY43=1),IFERROR(GY39/SUMIFS(39:39,$2:$2,5,43:43,1),0),"")</f>
        <v/>
      </c>
      <c r="GX43" s="164" t="str">
        <f t="shared" ref="GX43" si="3120">IF(GX$2=4,IF(GY43=0,0,$M43*GW43),"")</f>
        <v/>
      </c>
      <c r="GY43" s="194" t="str">
        <f t="shared" si="3104"/>
        <v/>
      </c>
      <c r="GZ43" s="156"/>
      <c r="HA43" s="156"/>
      <c r="HB43" s="156"/>
      <c r="HC43" s="163" t="str">
        <f t="shared" ref="HC43" si="3121">IF(AND(HC$2=3,HE43=1),IFERROR(HE39/SUMIFS(39:39,$2:$2,5,43:43,1),0),"")</f>
        <v/>
      </c>
      <c r="HD43" s="164" t="str">
        <f t="shared" ref="HD43" si="3122">IF(HD$2=4,IF(HE43=0,0,$M43*HC43),"")</f>
        <v/>
      </c>
      <c r="HE43" s="194" t="str">
        <f t="shared" si="3104"/>
        <v/>
      </c>
      <c r="HF43" s="156"/>
      <c r="HG43" s="156"/>
      <c r="HH43" s="156"/>
      <c r="HI43" s="163" t="str">
        <f t="shared" ref="HI43" si="3123">IF(AND(HI$2=3,HK43=1),IFERROR(HK39/SUMIFS(39:39,$2:$2,5,43:43,1),0),"")</f>
        <v/>
      </c>
      <c r="HJ43" s="164" t="str">
        <f t="shared" ref="HJ43" si="3124">IF(HJ$2=4,IF(HK43=0,0,$M43*HI43),"")</f>
        <v/>
      </c>
      <c r="HK43" s="194" t="str">
        <f t="shared" si="3104"/>
        <v/>
      </c>
      <c r="HL43" s="156"/>
      <c r="HM43" s="156"/>
      <c r="HN43" s="156"/>
      <c r="HO43" s="163" t="str">
        <f t="shared" ref="HO43" si="3125">IF(AND(HO$2=3,HQ43=1),IFERROR(HQ39/SUMIFS(39:39,$2:$2,5,43:43,1),0),"")</f>
        <v/>
      </c>
      <c r="HP43" s="164" t="str">
        <f t="shared" ref="HP43" si="3126">IF(HP$2=4,IF(HQ43=0,0,$M43*HO43),"")</f>
        <v/>
      </c>
      <c r="HQ43" s="194" t="str">
        <f t="shared" ref="HQ43:JY43" si="3127">IF(HQ$2=5,IF(ISBLANK(HQ41),1,0),"")</f>
        <v/>
      </c>
      <c r="HR43" s="156"/>
      <c r="HS43" s="156"/>
      <c r="HT43" s="156"/>
      <c r="HU43" s="163" t="str">
        <f t="shared" ref="HU43" si="3128">IF(AND(HU$2=3,HW43=1),IFERROR(HW39/SUMIFS(39:39,$2:$2,5,43:43,1),0),"")</f>
        <v/>
      </c>
      <c r="HV43" s="164" t="str">
        <f t="shared" ref="HV43" si="3129">IF(HV$2=4,IF(HW43=0,0,$M43*HU43),"")</f>
        <v/>
      </c>
      <c r="HW43" s="194" t="str">
        <f t="shared" si="3127"/>
        <v/>
      </c>
      <c r="HX43" s="156"/>
      <c r="HY43" s="156"/>
      <c r="HZ43" s="156"/>
      <c r="IA43" s="163" t="str">
        <f t="shared" ref="IA43" si="3130">IF(AND(IA$2=3,IC43=1),IFERROR(IC39/SUMIFS(39:39,$2:$2,5,43:43,1),0),"")</f>
        <v/>
      </c>
      <c r="IB43" s="164" t="str">
        <f t="shared" ref="IB43" si="3131">IF(IB$2=4,IF(IC43=0,0,$M43*IA43),"")</f>
        <v/>
      </c>
      <c r="IC43" s="194" t="str">
        <f t="shared" si="3127"/>
        <v/>
      </c>
      <c r="ID43" s="156"/>
      <c r="IE43" s="156"/>
      <c r="IF43" s="156"/>
      <c r="IG43" s="163" t="str">
        <f t="shared" ref="IG43" si="3132">IF(AND(IG$2=3,II43=1),IFERROR(II39/SUMIFS(39:39,$2:$2,5,43:43,1),0),"")</f>
        <v/>
      </c>
      <c r="IH43" s="164" t="str">
        <f t="shared" ref="IH43" si="3133">IF(IH$2=4,IF(II43=0,0,$M43*IG43),"")</f>
        <v/>
      </c>
      <c r="II43" s="194" t="str">
        <f t="shared" si="3127"/>
        <v/>
      </c>
      <c r="IJ43" s="156"/>
      <c r="IK43" s="156"/>
      <c r="IL43" s="156"/>
      <c r="IM43" s="163" t="str">
        <f t="shared" ref="IM43" si="3134">IF(AND(IM$2=3,IO43=1),IFERROR(IO39/SUMIFS(39:39,$2:$2,5,43:43,1),0),"")</f>
        <v/>
      </c>
      <c r="IN43" s="164" t="str">
        <f t="shared" ref="IN43" si="3135">IF(IN$2=4,IF(IO43=0,0,$M43*IM43),"")</f>
        <v/>
      </c>
      <c r="IO43" s="194" t="str">
        <f t="shared" si="3127"/>
        <v/>
      </c>
      <c r="IP43" s="156"/>
      <c r="IQ43" s="156"/>
      <c r="IR43" s="156"/>
      <c r="IS43" s="163" t="str">
        <f t="shared" ref="IS43" si="3136">IF(AND(IS$2=3,IU43=1),IFERROR(IU39/SUMIFS(39:39,$2:$2,5,43:43,1),0),"")</f>
        <v/>
      </c>
      <c r="IT43" s="164" t="str">
        <f t="shared" ref="IT43" si="3137">IF(IT$2=4,IF(IU43=0,0,$M43*IS43),"")</f>
        <v/>
      </c>
      <c r="IU43" s="194" t="str">
        <f t="shared" si="3127"/>
        <v/>
      </c>
      <c r="IV43" s="156"/>
      <c r="IW43" s="156"/>
      <c r="IX43" s="156"/>
      <c r="IY43" s="163" t="str">
        <f t="shared" ref="IY43" si="3138">IF(AND(IY$2=3,JA43=1),IFERROR(JA39/SUMIFS(39:39,$2:$2,5,43:43,1),0),"")</f>
        <v/>
      </c>
      <c r="IZ43" s="164" t="str">
        <f t="shared" ref="IZ43" si="3139">IF(IZ$2=4,IF(JA43=0,0,$M43*IY43),"")</f>
        <v/>
      </c>
      <c r="JA43" s="194" t="str">
        <f t="shared" si="3127"/>
        <v/>
      </c>
      <c r="JB43" s="156"/>
      <c r="JC43" s="156"/>
      <c r="JD43" s="156"/>
      <c r="JE43" s="163" t="str">
        <f t="shared" ref="JE43" si="3140">IF(AND(JE$2=3,JG43=1),IFERROR(JG39/SUMIFS(39:39,$2:$2,5,43:43,1),0),"")</f>
        <v/>
      </c>
      <c r="JF43" s="164" t="str">
        <f t="shared" ref="JF43" si="3141">IF(JF$2=4,IF(JG43=0,0,$M43*JE43),"")</f>
        <v/>
      </c>
      <c r="JG43" s="194" t="str">
        <f t="shared" si="3127"/>
        <v/>
      </c>
      <c r="JH43" s="156"/>
      <c r="JI43" s="156"/>
      <c r="JJ43" s="156"/>
      <c r="JK43" s="163" t="str">
        <f t="shared" ref="JK43" si="3142">IF(AND(JK$2=3,JM43=1),IFERROR(JM39/SUMIFS(39:39,$2:$2,5,43:43,1),0),"")</f>
        <v/>
      </c>
      <c r="JL43" s="164" t="str">
        <f t="shared" ref="JL43" si="3143">IF(JL$2=4,IF(JM43=0,0,$M43*JK43),"")</f>
        <v/>
      </c>
      <c r="JM43" s="194" t="str">
        <f t="shared" si="3127"/>
        <v/>
      </c>
      <c r="JN43" s="156"/>
      <c r="JO43" s="156"/>
      <c r="JP43" s="156"/>
      <c r="JQ43" s="163" t="str">
        <f t="shared" ref="JQ43" si="3144">IF(AND(JQ$2=3,JS43=1),IFERROR(JS39/SUMIFS(39:39,$2:$2,5,43:43,1),0),"")</f>
        <v/>
      </c>
      <c r="JR43" s="164" t="str">
        <f t="shared" ref="JR43" si="3145">IF(JR$2=4,IF(JS43=0,0,$M43*JQ43),"")</f>
        <v/>
      </c>
      <c r="JS43" s="194" t="str">
        <f t="shared" si="3127"/>
        <v/>
      </c>
      <c r="JT43" s="156"/>
      <c r="JU43" s="156"/>
      <c r="JV43" s="156"/>
      <c r="JW43" s="163" t="str">
        <f t="shared" ref="JW43" si="3146">IF(AND(JW$2=3,JY43=1),IFERROR(JY39/SUMIFS(39:39,$2:$2,5,43:43,1),0),"")</f>
        <v/>
      </c>
      <c r="JX43" s="164" t="str">
        <f t="shared" ref="JX43" si="3147">IF(JX$2=4,IF(JY43=0,0,$M43*JW43),"")</f>
        <v/>
      </c>
      <c r="JY43" s="194" t="str">
        <f t="shared" si="3127"/>
        <v/>
      </c>
      <c r="JZ43" s="156"/>
      <c r="KA43" s="156"/>
      <c r="KB43" s="156"/>
      <c r="KC43" s="163" t="str">
        <f t="shared" ref="KC43" si="3148">IF(AND(KC$2=3,KE43=1),IFERROR(KE39/SUMIFS(39:39,$2:$2,5,43:43,1),0),"")</f>
        <v/>
      </c>
      <c r="KD43" s="164" t="str">
        <f t="shared" ref="KD43" si="3149">IF(KD$2=4,IF(KE43=0,0,$M43*KC43),"")</f>
        <v/>
      </c>
      <c r="KE43" s="194" t="str">
        <f t="shared" ref="KE43:LC43" si="3150">IF(KE$2=5,IF(ISBLANK(KE41),1,0),"")</f>
        <v/>
      </c>
      <c r="KF43" s="156"/>
      <c r="KG43" s="156"/>
      <c r="KH43" s="156"/>
      <c r="KI43" s="163" t="str">
        <f t="shared" ref="KI43" si="3151">IF(AND(KI$2=3,KK43=1),IFERROR(KK39/SUMIFS(39:39,$2:$2,5,43:43,1),0),"")</f>
        <v/>
      </c>
      <c r="KJ43" s="164" t="str">
        <f t="shared" ref="KJ43" si="3152">IF(KJ$2=4,IF(KK43=0,0,$M43*KI43),"")</f>
        <v/>
      </c>
      <c r="KK43" s="194" t="str">
        <f t="shared" si="3150"/>
        <v/>
      </c>
      <c r="KL43" s="156"/>
      <c r="KM43" s="156"/>
      <c r="KN43" s="156"/>
      <c r="KO43" s="163" t="str">
        <f t="shared" ref="KO43" si="3153">IF(AND(KO$2=3,KQ43=1),IFERROR(KQ39/SUMIFS(39:39,$2:$2,5,43:43,1),0),"")</f>
        <v/>
      </c>
      <c r="KP43" s="164" t="str">
        <f t="shared" ref="KP43" si="3154">IF(KP$2=4,IF(KQ43=0,0,$M43*KO43),"")</f>
        <v/>
      </c>
      <c r="KQ43" s="194" t="str">
        <f t="shared" si="3150"/>
        <v/>
      </c>
      <c r="KR43" s="156"/>
      <c r="KS43" s="156"/>
      <c r="KT43" s="156"/>
      <c r="KU43" s="163" t="str">
        <f t="shared" ref="KU43" si="3155">IF(AND(KU$2=3,KW43=1),IFERROR(KW39/SUMIFS(39:39,$2:$2,5,43:43,1),0),"")</f>
        <v/>
      </c>
      <c r="KV43" s="164" t="str">
        <f t="shared" ref="KV43" si="3156">IF(KV$2=4,IF(KW43=0,0,$M43*KU43),"")</f>
        <v/>
      </c>
      <c r="KW43" s="194" t="str">
        <f t="shared" si="3150"/>
        <v/>
      </c>
      <c r="KX43" s="156"/>
      <c r="KY43" s="156"/>
      <c r="KZ43" s="156"/>
      <c r="LA43" s="163" t="str">
        <f t="shared" ref="LA43" si="3157">IF(AND(LA$2=3,LC43=1),IFERROR(LC39/SUMIFS(39:39,$2:$2,5,43:43,1),0),"")</f>
        <v/>
      </c>
      <c r="LB43" s="164" t="str">
        <f t="shared" ref="LB43" si="3158">IF(LB$2=4,IF(LC43=0,0,$M43*LA43),"")</f>
        <v/>
      </c>
      <c r="LC43" s="194" t="str">
        <f t="shared" si="3150"/>
        <v/>
      </c>
      <c r="LD43" s="156"/>
    </row>
    <row r="44" spans="1:320" s="196" customFormat="1" ht="12.75" hidden="1" customHeight="1" x14ac:dyDescent="0.2">
      <c r="A44" s="61" t="s">
        <v>61</v>
      </c>
      <c r="B44" s="62"/>
      <c r="C44" s="62"/>
      <c r="D44" s="62"/>
      <c r="E44" s="62"/>
      <c r="F44" s="62"/>
      <c r="G44" s="155"/>
      <c r="H44" s="62"/>
      <c r="I44" s="62"/>
      <c r="J44" s="61">
        <f>SUMIFS(39:39,$2:$2,5)</f>
        <v>0</v>
      </c>
      <c r="K44" s="62"/>
      <c r="L44" s="156" t="s">
        <v>155</v>
      </c>
      <c r="M44" s="159">
        <f>COUNTIFS($47:$47,"Complete",$2:$2,5)+COUNTIFS($47:$47,"NIU",$2:$2,5)</f>
        <v>0</v>
      </c>
      <c r="N44" s="166"/>
      <c r="O44" s="62"/>
      <c r="P44" s="62"/>
      <c r="Q44" s="62" t="str">
        <f>IF(Q$2=1,"cust complete","")</f>
        <v/>
      </c>
      <c r="R44" s="62" t="str">
        <f>IF(R$2=2,IF(OR(COUNT(R35:S35)=0,COUNT(R35:S35)=2),"Y","N"),"")</f>
        <v/>
      </c>
      <c r="S44" s="169" t="str">
        <f>IF(S$2=3,IF(OR(COUNT(R36:S36)=0,COUNT(R36:S36)=2),"Y","N"),"")</f>
        <v/>
      </c>
      <c r="T44" s="170" t="str">
        <f>IF(T$2=4,IF(OR(COUNT(R37:S37)=0,COUNT(R37:S37)=2),"Y","N"),"")</f>
        <v/>
      </c>
      <c r="U44" s="194" t="str">
        <f>IF(U$2=5,IF(OR(COUNT(R38:S38)=0,COUNT(R38:S38)=2),"Y","N"),"")</f>
        <v/>
      </c>
      <c r="V44" s="62"/>
      <c r="W44" s="62" t="str">
        <f>IF(W$2=1,"cust complete","")</f>
        <v/>
      </c>
      <c r="X44" s="62" t="str">
        <f>IF(X$2=2,IF(OR(COUNT(X35:Y35)=0,COUNT(X35:Y35)=2),"Y","N"),"")</f>
        <v/>
      </c>
      <c r="Y44" s="169" t="str">
        <f>IF(Y$2=3,IF(OR(COUNT(X36:Y36)=0,COUNT(X36:Y36)=2),"Y","N"),"")</f>
        <v/>
      </c>
      <c r="Z44" s="170" t="str">
        <f>IF(Z$2=4,IF(OR(COUNT(X37:Y37)=0,COUNT(X37:Y37)=2),"Y","N"),"")</f>
        <v/>
      </c>
      <c r="AA44" s="194" t="str">
        <f>IF(AA$2=5,IF(OR(COUNT(X38:Y38)=0,COUNT(X38:Y38)=2),"Y","N"),"")</f>
        <v/>
      </c>
      <c r="AB44" s="62"/>
      <c r="AC44" s="62" t="str">
        <f t="shared" ref="AC44" si="3159">IF(AC$2=1,"cust complete","")</f>
        <v/>
      </c>
      <c r="AD44" s="62" t="str">
        <f t="shared" ref="AD44" si="3160">IF(AD$2=2,IF(OR(COUNT(AD35:AE35)=0,COUNT(AD35:AE35)=2),"Y","N"),"")</f>
        <v/>
      </c>
      <c r="AE44" s="169" t="str">
        <f t="shared" ref="AE44" si="3161">IF(AE$2=3,IF(OR(COUNT(AD36:AE36)=0,COUNT(AD36:AE36)=2),"Y","N"),"")</f>
        <v/>
      </c>
      <c r="AF44" s="170" t="str">
        <f t="shared" ref="AF44" si="3162">IF(AF$2=4,IF(OR(COUNT(AD37:AE37)=0,COUNT(AD37:AE37)=2),"Y","N"),"")</f>
        <v/>
      </c>
      <c r="AG44" s="194" t="str">
        <f t="shared" ref="AG44" si="3163">IF(AG$2=5,IF(OR(COUNT(AD38:AE38)=0,COUNT(AD38:AE38)=2),"Y","N"),"")</f>
        <v/>
      </c>
      <c r="AH44" s="62"/>
      <c r="AI44" s="62" t="str">
        <f t="shared" ref="AI44" si="3164">IF(AI$2=1,"cust complete","")</f>
        <v/>
      </c>
      <c r="AJ44" s="62" t="str">
        <f t="shared" ref="AJ44" si="3165">IF(AJ$2=2,IF(OR(COUNT(AJ35:AK35)=0,COUNT(AJ35:AK35)=2),"Y","N"),"")</f>
        <v/>
      </c>
      <c r="AK44" s="169" t="str">
        <f t="shared" ref="AK44" si="3166">IF(AK$2=3,IF(OR(COUNT(AJ36:AK36)=0,COUNT(AJ36:AK36)=2),"Y","N"),"")</f>
        <v/>
      </c>
      <c r="AL44" s="170" t="str">
        <f t="shared" ref="AL44" si="3167">IF(AL$2=4,IF(OR(COUNT(AJ37:AK37)=0,COUNT(AJ37:AK37)=2),"Y","N"),"")</f>
        <v/>
      </c>
      <c r="AM44" s="194" t="str">
        <f t="shared" ref="AM44" si="3168">IF(AM$2=5,IF(OR(COUNT(AJ38:AK38)=0,COUNT(AJ38:AK38)=2),"Y","N"),"")</f>
        <v/>
      </c>
      <c r="AN44" s="62"/>
      <c r="AO44" s="62" t="str">
        <f t="shared" ref="AO44" si="3169">IF(AO$2=1,"cust complete","")</f>
        <v/>
      </c>
      <c r="AP44" s="62" t="str">
        <f t="shared" ref="AP44" si="3170">IF(AP$2=2,IF(OR(COUNT(AP35:AQ35)=0,COUNT(AP35:AQ35)=2),"Y","N"),"")</f>
        <v/>
      </c>
      <c r="AQ44" s="169" t="str">
        <f t="shared" ref="AQ44" si="3171">IF(AQ$2=3,IF(OR(COUNT(AP36:AQ36)=0,COUNT(AP36:AQ36)=2),"Y","N"),"")</f>
        <v/>
      </c>
      <c r="AR44" s="170" t="str">
        <f t="shared" ref="AR44" si="3172">IF(AR$2=4,IF(OR(COUNT(AP37:AQ37)=0,COUNT(AP37:AQ37)=2),"Y","N"),"")</f>
        <v/>
      </c>
      <c r="AS44" s="194" t="str">
        <f t="shared" ref="AS44" si="3173">IF(AS$2=5,IF(OR(COUNT(AP38:AQ38)=0,COUNT(AP38:AQ38)=2),"Y","N"),"")</f>
        <v/>
      </c>
      <c r="AT44" s="62"/>
      <c r="AU44" s="62" t="str">
        <f t="shared" ref="AU44" si="3174">IF(AU$2=1,"cust complete","")</f>
        <v/>
      </c>
      <c r="AV44" s="62" t="str">
        <f t="shared" ref="AV44" si="3175">IF(AV$2=2,IF(OR(COUNT(AV35:AW35)=0,COUNT(AV35:AW35)=2),"Y","N"),"")</f>
        <v/>
      </c>
      <c r="AW44" s="169" t="str">
        <f t="shared" ref="AW44" si="3176">IF(AW$2=3,IF(OR(COUNT(AV36:AW36)=0,COUNT(AV36:AW36)=2),"Y","N"),"")</f>
        <v/>
      </c>
      <c r="AX44" s="170" t="str">
        <f t="shared" ref="AX44" si="3177">IF(AX$2=4,IF(OR(COUNT(AV37:AW37)=0,COUNT(AV37:AW37)=2),"Y","N"),"")</f>
        <v/>
      </c>
      <c r="AY44" s="194" t="str">
        <f t="shared" ref="AY44" si="3178">IF(AY$2=5,IF(OR(COUNT(AV38:AW38)=0,COUNT(AV38:AW38)=2),"Y","N"),"")</f>
        <v/>
      </c>
      <c r="AZ44" s="62"/>
      <c r="BA44" s="62" t="str">
        <f t="shared" ref="BA44" si="3179">IF(BA$2=1,"cust complete","")</f>
        <v/>
      </c>
      <c r="BB44" s="62" t="str">
        <f t="shared" ref="BB44" si="3180">IF(BB$2=2,IF(OR(COUNT(BB35:BC35)=0,COUNT(BB35:BC35)=2),"Y","N"),"")</f>
        <v/>
      </c>
      <c r="BC44" s="169" t="str">
        <f t="shared" ref="BC44" si="3181">IF(BC$2=3,IF(OR(COUNT(BB36:BC36)=0,COUNT(BB36:BC36)=2),"Y","N"),"")</f>
        <v/>
      </c>
      <c r="BD44" s="170" t="str">
        <f t="shared" ref="BD44" si="3182">IF(BD$2=4,IF(OR(COUNT(BB37:BC37)=0,COUNT(BB37:BC37)=2),"Y","N"),"")</f>
        <v/>
      </c>
      <c r="BE44" s="194" t="str">
        <f t="shared" ref="BE44" si="3183">IF(BE$2=5,IF(OR(COUNT(BB38:BC38)=0,COUNT(BB38:BC38)=2),"Y","N"),"")</f>
        <v/>
      </c>
      <c r="BF44" s="62"/>
      <c r="BG44" s="62" t="str">
        <f t="shared" ref="BG44" si="3184">IF(BG$2=1,"cust complete","")</f>
        <v/>
      </c>
      <c r="BH44" s="62" t="str">
        <f t="shared" ref="BH44" si="3185">IF(BH$2=2,IF(OR(COUNT(BH35:BI35)=0,COUNT(BH35:BI35)=2),"Y","N"),"")</f>
        <v/>
      </c>
      <c r="BI44" s="169" t="str">
        <f t="shared" ref="BI44" si="3186">IF(BI$2=3,IF(OR(COUNT(BH36:BI36)=0,COUNT(BH36:BI36)=2),"Y","N"),"")</f>
        <v/>
      </c>
      <c r="BJ44" s="170" t="str">
        <f t="shared" ref="BJ44" si="3187">IF(BJ$2=4,IF(OR(COUNT(BH37:BI37)=0,COUNT(BH37:BI37)=2),"Y","N"),"")</f>
        <v/>
      </c>
      <c r="BK44" s="194" t="str">
        <f t="shared" ref="BK44" si="3188">IF(BK$2=5,IF(OR(COUNT(BH38:BI38)=0,COUNT(BH38:BI38)=2),"Y","N"),"")</f>
        <v/>
      </c>
      <c r="BL44" s="62"/>
      <c r="BM44" s="62" t="str">
        <f t="shared" ref="BM44" si="3189">IF(BM$2=1,"cust complete","")</f>
        <v/>
      </c>
      <c r="BN44" s="62" t="str">
        <f t="shared" ref="BN44" si="3190">IF(BN$2=2,IF(OR(COUNT(BN35:BO35)=0,COUNT(BN35:BO35)=2),"Y","N"),"")</f>
        <v/>
      </c>
      <c r="BO44" s="169" t="str">
        <f t="shared" ref="BO44" si="3191">IF(BO$2=3,IF(OR(COUNT(BN36:BO36)=0,COUNT(BN36:BO36)=2),"Y","N"),"")</f>
        <v/>
      </c>
      <c r="BP44" s="170" t="str">
        <f t="shared" ref="BP44" si="3192">IF(BP$2=4,IF(OR(COUNT(BN37:BO37)=0,COUNT(BN37:BO37)=2),"Y","N"),"")</f>
        <v/>
      </c>
      <c r="BQ44" s="194" t="str">
        <f t="shared" ref="BQ44" si="3193">IF(BQ$2=5,IF(OR(COUNT(BN38:BO38)=0,COUNT(BN38:BO38)=2),"Y","N"),"")</f>
        <v/>
      </c>
      <c r="BR44" s="62"/>
      <c r="BS44" s="62" t="str">
        <f t="shared" ref="BS44" si="3194">IF(BS$2=1,"cust complete","")</f>
        <v/>
      </c>
      <c r="BT44" s="62" t="str">
        <f t="shared" ref="BT44" si="3195">IF(BT$2=2,IF(OR(COUNT(BT35:BU35)=0,COUNT(BT35:BU35)=2),"Y","N"),"")</f>
        <v/>
      </c>
      <c r="BU44" s="169" t="str">
        <f t="shared" ref="BU44" si="3196">IF(BU$2=3,IF(OR(COUNT(BT36:BU36)=0,COUNT(BT36:BU36)=2),"Y","N"),"")</f>
        <v/>
      </c>
      <c r="BV44" s="170" t="str">
        <f t="shared" ref="BV44" si="3197">IF(BV$2=4,IF(OR(COUNT(BT37:BU37)=0,COUNT(BT37:BU37)=2),"Y","N"),"")</f>
        <v/>
      </c>
      <c r="BW44" s="194" t="str">
        <f t="shared" ref="BW44" si="3198">IF(BW$2=5,IF(OR(COUNT(BT38:BU38)=0,COUNT(BT38:BU38)=2),"Y","N"),"")</f>
        <v/>
      </c>
      <c r="BX44" s="62"/>
      <c r="BY44" s="62" t="str">
        <f t="shared" ref="BY44" si="3199">IF(BY$2=1,"cust complete","")</f>
        <v/>
      </c>
      <c r="BZ44" s="62" t="str">
        <f t="shared" ref="BZ44" si="3200">IF(BZ$2=2,IF(OR(COUNT(BZ35:CA35)=0,COUNT(BZ35:CA35)=2),"Y","N"),"")</f>
        <v/>
      </c>
      <c r="CA44" s="169" t="str">
        <f t="shared" ref="CA44" si="3201">IF(CA$2=3,IF(OR(COUNT(BZ36:CA36)=0,COUNT(BZ36:CA36)=2),"Y","N"),"")</f>
        <v/>
      </c>
      <c r="CB44" s="170" t="str">
        <f t="shared" ref="CB44" si="3202">IF(CB$2=4,IF(OR(COUNT(BZ37:CA37)=0,COUNT(BZ37:CA37)=2),"Y","N"),"")</f>
        <v/>
      </c>
      <c r="CC44" s="194" t="str">
        <f t="shared" ref="CC44" si="3203">IF(CC$2=5,IF(OR(COUNT(BZ38:CA38)=0,COUNT(BZ38:CA38)=2),"Y","N"),"")</f>
        <v/>
      </c>
      <c r="CD44" s="62"/>
      <c r="CE44" s="62" t="str">
        <f t="shared" ref="CE44" si="3204">IF(CE$2=1,"cust complete","")</f>
        <v/>
      </c>
      <c r="CF44" s="62" t="str">
        <f t="shared" ref="CF44" si="3205">IF(CF$2=2,IF(OR(COUNT(CF35:CG35)=0,COUNT(CF35:CG35)=2),"Y","N"),"")</f>
        <v/>
      </c>
      <c r="CG44" s="169" t="str">
        <f t="shared" ref="CG44" si="3206">IF(CG$2=3,IF(OR(COUNT(CF36:CG36)=0,COUNT(CF36:CG36)=2),"Y","N"),"")</f>
        <v/>
      </c>
      <c r="CH44" s="170" t="str">
        <f t="shared" ref="CH44" si="3207">IF(CH$2=4,IF(OR(COUNT(CF37:CG37)=0,COUNT(CF37:CG37)=2),"Y","N"),"")</f>
        <v/>
      </c>
      <c r="CI44" s="194" t="str">
        <f t="shared" ref="CI44" si="3208">IF(CI$2=5,IF(OR(COUNT(CF38:CG38)=0,COUNT(CF38:CG38)=2),"Y","N"),"")</f>
        <v/>
      </c>
      <c r="CJ44" s="62"/>
      <c r="CK44" s="62" t="str">
        <f t="shared" ref="CK44" si="3209">IF(CK$2=1,"cust complete","")</f>
        <v/>
      </c>
      <c r="CL44" s="62" t="str">
        <f t="shared" ref="CL44" si="3210">IF(CL$2=2,IF(OR(COUNT(CL35:CM35)=0,COUNT(CL35:CM35)=2),"Y","N"),"")</f>
        <v/>
      </c>
      <c r="CM44" s="169" t="str">
        <f t="shared" ref="CM44" si="3211">IF(CM$2=3,IF(OR(COUNT(CL36:CM36)=0,COUNT(CL36:CM36)=2),"Y","N"),"")</f>
        <v/>
      </c>
      <c r="CN44" s="170" t="str">
        <f t="shared" ref="CN44" si="3212">IF(CN$2=4,IF(OR(COUNT(CL37:CM37)=0,COUNT(CL37:CM37)=2),"Y","N"),"")</f>
        <v/>
      </c>
      <c r="CO44" s="194" t="str">
        <f t="shared" ref="CO44" si="3213">IF(CO$2=5,IF(OR(COUNT(CL38:CM38)=0,COUNT(CL38:CM38)=2),"Y","N"),"")</f>
        <v/>
      </c>
      <c r="CP44" s="62"/>
      <c r="CQ44" s="62" t="str">
        <f t="shared" ref="CQ44" si="3214">IF(CQ$2=1,"cust complete","")</f>
        <v/>
      </c>
      <c r="CR44" s="62" t="str">
        <f t="shared" ref="CR44" si="3215">IF(CR$2=2,IF(OR(COUNT(CR35:CS35)=0,COUNT(CR35:CS35)=2),"Y","N"),"")</f>
        <v/>
      </c>
      <c r="CS44" s="169" t="str">
        <f t="shared" ref="CS44" si="3216">IF(CS$2=3,IF(OR(COUNT(CR36:CS36)=0,COUNT(CR36:CS36)=2),"Y","N"),"")</f>
        <v/>
      </c>
      <c r="CT44" s="170" t="str">
        <f t="shared" ref="CT44" si="3217">IF(CT$2=4,IF(OR(COUNT(CR37:CS37)=0,COUNT(CR37:CS37)=2),"Y","N"),"")</f>
        <v/>
      </c>
      <c r="CU44" s="194" t="str">
        <f t="shared" ref="CU44" si="3218">IF(CU$2=5,IF(OR(COUNT(CR38:CS38)=0,COUNT(CR38:CS38)=2),"Y","N"),"")</f>
        <v/>
      </c>
      <c r="CV44" s="62"/>
      <c r="CW44" s="62" t="str">
        <f t="shared" ref="CW44" si="3219">IF(CW$2=1,"cust complete","")</f>
        <v/>
      </c>
      <c r="CX44" s="62" t="str">
        <f t="shared" ref="CX44" si="3220">IF(CX$2=2,IF(OR(COUNT(CX35:CY35)=0,COUNT(CX35:CY35)=2),"Y","N"),"")</f>
        <v/>
      </c>
      <c r="CY44" s="169" t="str">
        <f t="shared" ref="CY44" si="3221">IF(CY$2=3,IF(OR(COUNT(CX36:CY36)=0,COUNT(CX36:CY36)=2),"Y","N"),"")</f>
        <v/>
      </c>
      <c r="CZ44" s="170" t="str">
        <f t="shared" ref="CZ44" si="3222">IF(CZ$2=4,IF(OR(COUNT(CX37:CY37)=0,COUNT(CX37:CY37)=2),"Y","N"),"")</f>
        <v/>
      </c>
      <c r="DA44" s="194" t="str">
        <f t="shared" ref="DA44" si="3223">IF(DA$2=5,IF(OR(COUNT(CX38:CY38)=0,COUNT(CX38:CY38)=2),"Y","N"),"")</f>
        <v/>
      </c>
      <c r="DB44" s="62"/>
      <c r="DC44" s="62" t="str">
        <f t="shared" ref="DC44" si="3224">IF(DC$2=1,"cust complete","")</f>
        <v/>
      </c>
      <c r="DD44" s="62" t="str">
        <f t="shared" ref="DD44" si="3225">IF(DD$2=2,IF(OR(COUNT(DD35:DE35)=0,COUNT(DD35:DE35)=2),"Y","N"),"")</f>
        <v/>
      </c>
      <c r="DE44" s="169" t="str">
        <f t="shared" ref="DE44" si="3226">IF(DE$2=3,IF(OR(COUNT(DD36:DE36)=0,COUNT(DD36:DE36)=2),"Y","N"),"")</f>
        <v/>
      </c>
      <c r="DF44" s="170" t="str">
        <f t="shared" ref="DF44" si="3227">IF(DF$2=4,IF(OR(COUNT(DD37:DE37)=0,COUNT(DD37:DE37)=2),"Y","N"),"")</f>
        <v/>
      </c>
      <c r="DG44" s="194" t="str">
        <f t="shared" ref="DG44" si="3228">IF(DG$2=5,IF(OR(COUNT(DD38:DE38)=0,COUNT(DD38:DE38)=2),"Y","N"),"")</f>
        <v/>
      </c>
      <c r="DH44" s="62"/>
      <c r="DI44" s="62" t="str">
        <f t="shared" ref="DI44" si="3229">IF(DI$2=1,"cust complete","")</f>
        <v/>
      </c>
      <c r="DJ44" s="62" t="str">
        <f t="shared" ref="DJ44" si="3230">IF(DJ$2=2,IF(OR(COUNT(DJ35:DK35)=0,COUNT(DJ35:DK35)=2),"Y","N"),"")</f>
        <v/>
      </c>
      <c r="DK44" s="169" t="str">
        <f t="shared" ref="DK44" si="3231">IF(DK$2=3,IF(OR(COUNT(DJ36:DK36)=0,COUNT(DJ36:DK36)=2),"Y","N"),"")</f>
        <v/>
      </c>
      <c r="DL44" s="170" t="str">
        <f t="shared" ref="DL44" si="3232">IF(DL$2=4,IF(OR(COUNT(DJ37:DK37)=0,COUNT(DJ37:DK37)=2),"Y","N"),"")</f>
        <v/>
      </c>
      <c r="DM44" s="194" t="str">
        <f t="shared" ref="DM44" si="3233">IF(DM$2=5,IF(OR(COUNT(DJ38:DK38)=0,COUNT(DJ38:DK38)=2),"Y","N"),"")</f>
        <v/>
      </c>
      <c r="DN44" s="62"/>
      <c r="DO44" s="62" t="str">
        <f t="shared" ref="DO44" si="3234">IF(DO$2=1,"cust complete","")</f>
        <v/>
      </c>
      <c r="DP44" s="62" t="str">
        <f t="shared" ref="DP44" si="3235">IF(DP$2=2,IF(OR(COUNT(DP35:DQ35)=0,COUNT(DP35:DQ35)=2),"Y","N"),"")</f>
        <v/>
      </c>
      <c r="DQ44" s="169" t="str">
        <f t="shared" ref="DQ44" si="3236">IF(DQ$2=3,IF(OR(COUNT(DP36:DQ36)=0,COUNT(DP36:DQ36)=2),"Y","N"),"")</f>
        <v/>
      </c>
      <c r="DR44" s="170" t="str">
        <f t="shared" ref="DR44" si="3237">IF(DR$2=4,IF(OR(COUNT(DP37:DQ37)=0,COUNT(DP37:DQ37)=2),"Y","N"),"")</f>
        <v/>
      </c>
      <c r="DS44" s="194" t="str">
        <f t="shared" ref="DS44" si="3238">IF(DS$2=5,IF(OR(COUNT(DP38:DQ38)=0,COUNT(DP38:DQ38)=2),"Y","N"),"")</f>
        <v/>
      </c>
      <c r="DT44" s="62"/>
      <c r="DU44" s="62" t="str">
        <f t="shared" ref="DU44" si="3239">IF(DU$2=1,"cust complete","")</f>
        <v/>
      </c>
      <c r="DV44" s="62" t="str">
        <f t="shared" ref="DV44" si="3240">IF(DV$2=2,IF(OR(COUNT(DV35:DW35)=0,COUNT(DV35:DW35)=2),"Y","N"),"")</f>
        <v/>
      </c>
      <c r="DW44" s="169" t="str">
        <f t="shared" ref="DW44" si="3241">IF(DW$2=3,IF(OR(COUNT(DV36:DW36)=0,COUNT(DV36:DW36)=2),"Y","N"),"")</f>
        <v/>
      </c>
      <c r="DX44" s="170" t="str">
        <f t="shared" ref="DX44" si="3242">IF(DX$2=4,IF(OR(COUNT(DV37:DW37)=0,COUNT(DV37:DW37)=2),"Y","N"),"")</f>
        <v/>
      </c>
      <c r="DY44" s="194" t="str">
        <f t="shared" ref="DY44" si="3243">IF(DY$2=5,IF(OR(COUNT(DV38:DW38)=0,COUNT(DV38:DW38)=2),"Y","N"),"")</f>
        <v/>
      </c>
      <c r="DZ44" s="62"/>
      <c r="EA44" s="62" t="str">
        <f t="shared" ref="EA44" si="3244">IF(EA$2=1,"cust complete","")</f>
        <v/>
      </c>
      <c r="EB44" s="62" t="str">
        <f t="shared" ref="EB44" si="3245">IF(EB$2=2,IF(OR(COUNT(EB35:EC35)=0,COUNT(EB35:EC35)=2),"Y","N"),"")</f>
        <v/>
      </c>
      <c r="EC44" s="169" t="str">
        <f t="shared" ref="EC44" si="3246">IF(EC$2=3,IF(OR(COUNT(EB36:EC36)=0,COUNT(EB36:EC36)=2),"Y","N"),"")</f>
        <v/>
      </c>
      <c r="ED44" s="170" t="str">
        <f t="shared" ref="ED44" si="3247">IF(ED$2=4,IF(OR(COUNT(EB37:EC37)=0,COUNT(EB37:EC37)=2),"Y","N"),"")</f>
        <v/>
      </c>
      <c r="EE44" s="194" t="str">
        <f t="shared" ref="EE44" si="3248">IF(EE$2=5,IF(OR(COUNT(EB38:EC38)=0,COUNT(EB38:EC38)=2),"Y","N"),"")</f>
        <v/>
      </c>
      <c r="EF44" s="62"/>
      <c r="EG44" s="62" t="str">
        <f t="shared" ref="EG44" si="3249">IF(EG$2=1,"cust complete","")</f>
        <v/>
      </c>
      <c r="EH44" s="62" t="str">
        <f t="shared" ref="EH44" si="3250">IF(EH$2=2,IF(OR(COUNT(EH35:EI35)=0,COUNT(EH35:EI35)=2),"Y","N"),"")</f>
        <v/>
      </c>
      <c r="EI44" s="169" t="str">
        <f t="shared" ref="EI44" si="3251">IF(EI$2=3,IF(OR(COUNT(EH36:EI36)=0,COUNT(EH36:EI36)=2),"Y","N"),"")</f>
        <v/>
      </c>
      <c r="EJ44" s="170" t="str">
        <f t="shared" ref="EJ44" si="3252">IF(EJ$2=4,IF(OR(COUNT(EH37:EI37)=0,COUNT(EH37:EI37)=2),"Y","N"),"")</f>
        <v/>
      </c>
      <c r="EK44" s="194" t="str">
        <f t="shared" ref="EK44" si="3253">IF(EK$2=5,IF(OR(COUNT(EH38:EI38)=0,COUNT(EH38:EI38)=2),"Y","N"),"")</f>
        <v/>
      </c>
      <c r="EL44" s="62"/>
      <c r="EM44" s="62" t="str">
        <f t="shared" ref="EM44" si="3254">IF(EM$2=1,"cust complete","")</f>
        <v/>
      </c>
      <c r="EN44" s="62" t="str">
        <f t="shared" ref="EN44" si="3255">IF(EN$2=2,IF(OR(COUNT(EN35:EO35)=0,COUNT(EN35:EO35)=2),"Y","N"),"")</f>
        <v/>
      </c>
      <c r="EO44" s="169" t="str">
        <f t="shared" ref="EO44" si="3256">IF(EO$2=3,IF(OR(COUNT(EN36:EO36)=0,COUNT(EN36:EO36)=2),"Y","N"),"")</f>
        <v/>
      </c>
      <c r="EP44" s="170" t="str">
        <f t="shared" ref="EP44" si="3257">IF(EP$2=4,IF(OR(COUNT(EN37:EO37)=0,COUNT(EN37:EO37)=2),"Y","N"),"")</f>
        <v/>
      </c>
      <c r="EQ44" s="194" t="str">
        <f t="shared" ref="EQ44" si="3258">IF(EQ$2=5,IF(OR(COUNT(EN38:EO38)=0,COUNT(EN38:EO38)=2),"Y","N"),"")</f>
        <v/>
      </c>
      <c r="ER44" s="62"/>
      <c r="ES44" s="62" t="str">
        <f t="shared" ref="ES44" si="3259">IF(ES$2=1,"cust complete","")</f>
        <v/>
      </c>
      <c r="ET44" s="62" t="str">
        <f t="shared" ref="ET44" si="3260">IF(ET$2=2,IF(OR(COUNT(ET35:EU35)=0,COUNT(ET35:EU35)=2),"Y","N"),"")</f>
        <v/>
      </c>
      <c r="EU44" s="169" t="str">
        <f t="shared" ref="EU44" si="3261">IF(EU$2=3,IF(OR(COUNT(ET36:EU36)=0,COUNT(ET36:EU36)=2),"Y","N"),"")</f>
        <v/>
      </c>
      <c r="EV44" s="170" t="str">
        <f t="shared" ref="EV44" si="3262">IF(EV$2=4,IF(OR(COUNT(ET37:EU37)=0,COUNT(ET37:EU37)=2),"Y","N"),"")</f>
        <v/>
      </c>
      <c r="EW44" s="194" t="str">
        <f t="shared" ref="EW44" si="3263">IF(EW$2=5,IF(OR(COUNT(ET38:EU38)=0,COUNT(ET38:EU38)=2),"Y","N"),"")</f>
        <v/>
      </c>
      <c r="EX44" s="62"/>
      <c r="EY44" s="62" t="str">
        <f t="shared" ref="EY44" si="3264">IF(EY$2=1,"cust complete","")</f>
        <v/>
      </c>
      <c r="EZ44" s="62" t="str">
        <f t="shared" ref="EZ44" si="3265">IF(EZ$2=2,IF(OR(COUNT(EZ35:FA35)=0,COUNT(EZ35:FA35)=2),"Y","N"),"")</f>
        <v/>
      </c>
      <c r="FA44" s="169" t="str">
        <f t="shared" ref="FA44" si="3266">IF(FA$2=3,IF(OR(COUNT(EZ36:FA36)=0,COUNT(EZ36:FA36)=2),"Y","N"),"")</f>
        <v/>
      </c>
      <c r="FB44" s="170" t="str">
        <f t="shared" ref="FB44" si="3267">IF(FB$2=4,IF(OR(COUNT(EZ37:FA37)=0,COUNT(EZ37:FA37)=2),"Y","N"),"")</f>
        <v/>
      </c>
      <c r="FC44" s="194" t="str">
        <f t="shared" ref="FC44" si="3268">IF(FC$2=5,IF(OR(COUNT(EZ38:FA38)=0,COUNT(EZ38:FA38)=2),"Y","N"),"")</f>
        <v/>
      </c>
      <c r="FD44" s="62"/>
      <c r="FE44" s="62" t="str">
        <f t="shared" ref="FE44" si="3269">IF(FE$2=1,"cust complete","")</f>
        <v/>
      </c>
      <c r="FF44" s="62" t="str">
        <f t="shared" ref="FF44" si="3270">IF(FF$2=2,IF(OR(COUNT(FF35:FG35)=0,COUNT(FF35:FG35)=2),"Y","N"),"")</f>
        <v/>
      </c>
      <c r="FG44" s="169" t="str">
        <f t="shared" ref="FG44" si="3271">IF(FG$2=3,IF(OR(COUNT(FF36:FG36)=0,COUNT(FF36:FG36)=2),"Y","N"),"")</f>
        <v/>
      </c>
      <c r="FH44" s="170" t="str">
        <f t="shared" ref="FH44" si="3272">IF(FH$2=4,IF(OR(COUNT(FF37:FG37)=0,COUNT(FF37:FG37)=2),"Y","N"),"")</f>
        <v/>
      </c>
      <c r="FI44" s="194" t="str">
        <f t="shared" ref="FI44" si="3273">IF(FI$2=5,IF(OR(COUNT(FF38:FG38)=0,COUNT(FF38:FG38)=2),"Y","N"),"")</f>
        <v/>
      </c>
      <c r="FJ44" s="62"/>
      <c r="FK44" s="62" t="str">
        <f t="shared" ref="FK44" si="3274">IF(FK$2=1,"cust complete","")</f>
        <v/>
      </c>
      <c r="FL44" s="62" t="str">
        <f t="shared" ref="FL44" si="3275">IF(FL$2=2,IF(OR(COUNT(FL35:FM35)=0,COUNT(FL35:FM35)=2),"Y","N"),"")</f>
        <v/>
      </c>
      <c r="FM44" s="169" t="str">
        <f t="shared" ref="FM44" si="3276">IF(FM$2=3,IF(OR(COUNT(FL36:FM36)=0,COUNT(FL36:FM36)=2),"Y","N"),"")</f>
        <v/>
      </c>
      <c r="FN44" s="170" t="str">
        <f t="shared" ref="FN44" si="3277">IF(FN$2=4,IF(OR(COUNT(FL37:FM37)=0,COUNT(FL37:FM37)=2),"Y","N"),"")</f>
        <v/>
      </c>
      <c r="FO44" s="194" t="str">
        <f t="shared" ref="FO44" si="3278">IF(FO$2=5,IF(OR(COUNT(FL38:FM38)=0,COUNT(FL38:FM38)=2),"Y","N"),"")</f>
        <v/>
      </c>
      <c r="FP44" s="62"/>
      <c r="FQ44" s="62" t="str">
        <f t="shared" ref="FQ44" si="3279">IF(FQ$2=1,"cust complete","")</f>
        <v/>
      </c>
      <c r="FR44" s="62" t="str">
        <f t="shared" ref="FR44" si="3280">IF(FR$2=2,IF(OR(COUNT(FR35:FS35)=0,COUNT(FR35:FS35)=2),"Y","N"),"")</f>
        <v/>
      </c>
      <c r="FS44" s="169" t="str">
        <f t="shared" ref="FS44" si="3281">IF(FS$2=3,IF(OR(COUNT(FR36:FS36)=0,COUNT(FR36:FS36)=2),"Y","N"),"")</f>
        <v/>
      </c>
      <c r="FT44" s="170" t="str">
        <f t="shared" ref="FT44" si="3282">IF(FT$2=4,IF(OR(COUNT(FR37:FS37)=0,COUNT(FR37:FS37)=2),"Y","N"),"")</f>
        <v/>
      </c>
      <c r="FU44" s="194" t="str">
        <f t="shared" ref="FU44" si="3283">IF(FU$2=5,IF(OR(COUNT(FR38:FS38)=0,COUNT(FR38:FS38)=2),"Y","N"),"")</f>
        <v/>
      </c>
      <c r="FV44" s="62"/>
      <c r="FW44" s="62" t="str">
        <f t="shared" ref="FW44" si="3284">IF(FW$2=1,"cust complete","")</f>
        <v/>
      </c>
      <c r="FX44" s="62" t="str">
        <f t="shared" ref="FX44" si="3285">IF(FX$2=2,IF(OR(COUNT(FX35:FY35)=0,COUNT(FX35:FY35)=2),"Y","N"),"")</f>
        <v/>
      </c>
      <c r="FY44" s="169" t="str">
        <f t="shared" ref="FY44" si="3286">IF(FY$2=3,IF(OR(COUNT(FX36:FY36)=0,COUNT(FX36:FY36)=2),"Y","N"),"")</f>
        <v/>
      </c>
      <c r="FZ44" s="170" t="str">
        <f t="shared" ref="FZ44" si="3287">IF(FZ$2=4,IF(OR(COUNT(FX37:FY37)=0,COUNT(FX37:FY37)=2),"Y","N"),"")</f>
        <v/>
      </c>
      <c r="GA44" s="194" t="str">
        <f t="shared" ref="GA44" si="3288">IF(GA$2=5,IF(OR(COUNT(FX38:FY38)=0,COUNT(FX38:FY38)=2),"Y","N"),"")</f>
        <v/>
      </c>
      <c r="GB44" s="62"/>
      <c r="GC44" s="62" t="str">
        <f t="shared" ref="GC44" si="3289">IF(GC$2=1,"cust complete","")</f>
        <v/>
      </c>
      <c r="GD44" s="62" t="str">
        <f t="shared" ref="GD44" si="3290">IF(GD$2=2,IF(OR(COUNT(GD35:GE35)=0,COUNT(GD35:GE35)=2),"Y","N"),"")</f>
        <v/>
      </c>
      <c r="GE44" s="169" t="str">
        <f t="shared" ref="GE44" si="3291">IF(GE$2=3,IF(OR(COUNT(GD36:GE36)=0,COUNT(GD36:GE36)=2),"Y","N"),"")</f>
        <v/>
      </c>
      <c r="GF44" s="170" t="str">
        <f t="shared" ref="GF44" si="3292">IF(GF$2=4,IF(OR(COUNT(GD37:GE37)=0,COUNT(GD37:GE37)=2),"Y","N"),"")</f>
        <v/>
      </c>
      <c r="GG44" s="194" t="str">
        <f t="shared" ref="GG44" si="3293">IF(GG$2=5,IF(OR(COUNT(GD38:GE38)=0,COUNT(GD38:GE38)=2),"Y","N"),"")</f>
        <v/>
      </c>
      <c r="GH44" s="62"/>
      <c r="GI44" s="62" t="str">
        <f t="shared" ref="GI44" si="3294">IF(GI$2=1,"cust complete","")</f>
        <v/>
      </c>
      <c r="GJ44" s="62" t="str">
        <f t="shared" ref="GJ44" si="3295">IF(GJ$2=2,IF(OR(COUNT(GJ35:GK35)=0,COUNT(GJ35:GK35)=2),"Y","N"),"")</f>
        <v/>
      </c>
      <c r="GK44" s="169" t="str">
        <f t="shared" ref="GK44" si="3296">IF(GK$2=3,IF(OR(COUNT(GJ36:GK36)=0,COUNT(GJ36:GK36)=2),"Y","N"),"")</f>
        <v/>
      </c>
      <c r="GL44" s="170" t="str">
        <f t="shared" ref="GL44" si="3297">IF(GL$2=4,IF(OR(COUNT(GJ37:GK37)=0,COUNT(GJ37:GK37)=2),"Y","N"),"")</f>
        <v/>
      </c>
      <c r="GM44" s="194" t="str">
        <f t="shared" ref="GM44" si="3298">IF(GM$2=5,IF(OR(COUNT(GJ38:GK38)=0,COUNT(GJ38:GK38)=2),"Y","N"),"")</f>
        <v/>
      </c>
      <c r="GN44" s="62"/>
      <c r="GO44" s="62" t="str">
        <f t="shared" ref="GO44" si="3299">IF(GO$2=1,"cust complete","")</f>
        <v/>
      </c>
      <c r="GP44" s="62" t="str">
        <f t="shared" ref="GP44" si="3300">IF(GP$2=2,IF(OR(COUNT(GP35:GQ35)=0,COUNT(GP35:GQ35)=2),"Y","N"),"")</f>
        <v/>
      </c>
      <c r="GQ44" s="169" t="str">
        <f t="shared" ref="GQ44" si="3301">IF(GQ$2=3,IF(OR(COUNT(GP36:GQ36)=0,COUNT(GP36:GQ36)=2),"Y","N"),"")</f>
        <v/>
      </c>
      <c r="GR44" s="170" t="str">
        <f t="shared" ref="GR44" si="3302">IF(GR$2=4,IF(OR(COUNT(GP37:GQ37)=0,COUNT(GP37:GQ37)=2),"Y","N"),"")</f>
        <v/>
      </c>
      <c r="GS44" s="194" t="str">
        <f t="shared" ref="GS44" si="3303">IF(GS$2=5,IF(OR(COUNT(GP38:GQ38)=0,COUNT(GP38:GQ38)=2),"Y","N"),"")</f>
        <v/>
      </c>
      <c r="GT44" s="62"/>
      <c r="GU44" s="62" t="str">
        <f t="shared" ref="GU44" si="3304">IF(GU$2=1,"cust complete","")</f>
        <v/>
      </c>
      <c r="GV44" s="62" t="str">
        <f t="shared" ref="GV44" si="3305">IF(GV$2=2,IF(OR(COUNT(GV35:GW35)=0,COUNT(GV35:GW35)=2),"Y","N"),"")</f>
        <v/>
      </c>
      <c r="GW44" s="169" t="str">
        <f t="shared" ref="GW44" si="3306">IF(GW$2=3,IF(OR(COUNT(GV36:GW36)=0,COUNT(GV36:GW36)=2),"Y","N"),"")</f>
        <v/>
      </c>
      <c r="GX44" s="170" t="str">
        <f t="shared" ref="GX44" si="3307">IF(GX$2=4,IF(OR(COUNT(GV37:GW37)=0,COUNT(GV37:GW37)=2),"Y","N"),"")</f>
        <v/>
      </c>
      <c r="GY44" s="194" t="str">
        <f t="shared" ref="GY44" si="3308">IF(GY$2=5,IF(OR(COUNT(GV38:GW38)=0,COUNT(GV38:GW38)=2),"Y","N"),"")</f>
        <v/>
      </c>
      <c r="GZ44" s="62"/>
      <c r="HA44" s="62" t="str">
        <f t="shared" ref="HA44" si="3309">IF(HA$2=1,"cust complete","")</f>
        <v/>
      </c>
      <c r="HB44" s="62" t="str">
        <f t="shared" ref="HB44" si="3310">IF(HB$2=2,IF(OR(COUNT(HB35:HC35)=0,COUNT(HB35:HC35)=2),"Y","N"),"")</f>
        <v/>
      </c>
      <c r="HC44" s="169" t="str">
        <f t="shared" ref="HC44" si="3311">IF(HC$2=3,IF(OR(COUNT(HB36:HC36)=0,COUNT(HB36:HC36)=2),"Y","N"),"")</f>
        <v/>
      </c>
      <c r="HD44" s="170" t="str">
        <f t="shared" ref="HD44" si="3312">IF(HD$2=4,IF(OR(COUNT(HB37:HC37)=0,COUNT(HB37:HC37)=2),"Y","N"),"")</f>
        <v/>
      </c>
      <c r="HE44" s="194" t="str">
        <f t="shared" ref="HE44" si="3313">IF(HE$2=5,IF(OR(COUNT(HB38:HC38)=0,COUNT(HB38:HC38)=2),"Y","N"),"")</f>
        <v/>
      </c>
      <c r="HF44" s="62"/>
      <c r="HG44" s="62" t="str">
        <f t="shared" ref="HG44" si="3314">IF(HG$2=1,"cust complete","")</f>
        <v/>
      </c>
      <c r="HH44" s="62" t="str">
        <f t="shared" ref="HH44" si="3315">IF(HH$2=2,IF(OR(COUNT(HH35:HI35)=0,COUNT(HH35:HI35)=2),"Y","N"),"")</f>
        <v/>
      </c>
      <c r="HI44" s="169" t="str">
        <f t="shared" ref="HI44" si="3316">IF(HI$2=3,IF(OR(COUNT(HH36:HI36)=0,COUNT(HH36:HI36)=2),"Y","N"),"")</f>
        <v/>
      </c>
      <c r="HJ44" s="170" t="str">
        <f t="shared" ref="HJ44" si="3317">IF(HJ$2=4,IF(OR(COUNT(HH37:HI37)=0,COUNT(HH37:HI37)=2),"Y","N"),"")</f>
        <v/>
      </c>
      <c r="HK44" s="194" t="str">
        <f t="shared" ref="HK44" si="3318">IF(HK$2=5,IF(OR(COUNT(HH38:HI38)=0,COUNT(HH38:HI38)=2),"Y","N"),"")</f>
        <v/>
      </c>
      <c r="HL44" s="62"/>
      <c r="HM44" s="62" t="str">
        <f t="shared" ref="HM44" si="3319">IF(HM$2=1,"cust complete","")</f>
        <v/>
      </c>
      <c r="HN44" s="62" t="str">
        <f t="shared" ref="HN44" si="3320">IF(HN$2=2,IF(OR(COUNT(HN35:HO35)=0,COUNT(HN35:HO35)=2),"Y","N"),"")</f>
        <v/>
      </c>
      <c r="HO44" s="169" t="str">
        <f t="shared" ref="HO44" si="3321">IF(HO$2=3,IF(OR(COUNT(HN36:HO36)=0,COUNT(HN36:HO36)=2),"Y","N"),"")</f>
        <v/>
      </c>
      <c r="HP44" s="170" t="str">
        <f t="shared" ref="HP44" si="3322">IF(HP$2=4,IF(OR(COUNT(HN37:HO37)=0,COUNT(HN37:HO37)=2),"Y","N"),"")</f>
        <v/>
      </c>
      <c r="HQ44" s="194" t="str">
        <f t="shared" ref="HQ44" si="3323">IF(HQ$2=5,IF(OR(COUNT(HN38:HO38)=0,COUNT(HN38:HO38)=2),"Y","N"),"")</f>
        <v/>
      </c>
      <c r="HR44" s="62"/>
      <c r="HS44" s="62" t="str">
        <f t="shared" ref="HS44" si="3324">IF(HS$2=1,"cust complete","")</f>
        <v/>
      </c>
      <c r="HT44" s="62" t="str">
        <f t="shared" ref="HT44" si="3325">IF(HT$2=2,IF(OR(COUNT(HT35:HU35)=0,COUNT(HT35:HU35)=2),"Y","N"),"")</f>
        <v/>
      </c>
      <c r="HU44" s="169" t="str">
        <f t="shared" ref="HU44" si="3326">IF(HU$2=3,IF(OR(COUNT(HT36:HU36)=0,COUNT(HT36:HU36)=2),"Y","N"),"")</f>
        <v/>
      </c>
      <c r="HV44" s="170" t="str">
        <f t="shared" ref="HV44" si="3327">IF(HV$2=4,IF(OR(COUNT(HT37:HU37)=0,COUNT(HT37:HU37)=2),"Y","N"),"")</f>
        <v/>
      </c>
      <c r="HW44" s="194" t="str">
        <f t="shared" ref="HW44" si="3328">IF(HW$2=5,IF(OR(COUNT(HT38:HU38)=0,COUNT(HT38:HU38)=2),"Y","N"),"")</f>
        <v/>
      </c>
      <c r="HX44" s="62"/>
      <c r="HY44" s="62" t="str">
        <f t="shared" ref="HY44" si="3329">IF(HY$2=1,"cust complete","")</f>
        <v/>
      </c>
      <c r="HZ44" s="62" t="str">
        <f t="shared" ref="HZ44" si="3330">IF(HZ$2=2,IF(OR(COUNT(HZ35:IA35)=0,COUNT(HZ35:IA35)=2),"Y","N"),"")</f>
        <v/>
      </c>
      <c r="IA44" s="169" t="str">
        <f t="shared" ref="IA44" si="3331">IF(IA$2=3,IF(OR(COUNT(HZ36:IA36)=0,COUNT(HZ36:IA36)=2),"Y","N"),"")</f>
        <v/>
      </c>
      <c r="IB44" s="170" t="str">
        <f t="shared" ref="IB44" si="3332">IF(IB$2=4,IF(OR(COUNT(HZ37:IA37)=0,COUNT(HZ37:IA37)=2),"Y","N"),"")</f>
        <v/>
      </c>
      <c r="IC44" s="194" t="str">
        <f t="shared" ref="IC44" si="3333">IF(IC$2=5,IF(OR(COUNT(HZ38:IA38)=0,COUNT(HZ38:IA38)=2),"Y","N"),"")</f>
        <v/>
      </c>
      <c r="ID44" s="62"/>
      <c r="IE44" s="62" t="str">
        <f t="shared" ref="IE44" si="3334">IF(IE$2=1,"cust complete","")</f>
        <v/>
      </c>
      <c r="IF44" s="62" t="str">
        <f t="shared" ref="IF44" si="3335">IF(IF$2=2,IF(OR(COUNT(IF35:IG35)=0,COUNT(IF35:IG35)=2),"Y","N"),"")</f>
        <v/>
      </c>
      <c r="IG44" s="169" t="str">
        <f t="shared" ref="IG44" si="3336">IF(IG$2=3,IF(OR(COUNT(IF36:IG36)=0,COUNT(IF36:IG36)=2),"Y","N"),"")</f>
        <v/>
      </c>
      <c r="IH44" s="170" t="str">
        <f t="shared" ref="IH44" si="3337">IF(IH$2=4,IF(OR(COUNT(IF37:IG37)=0,COUNT(IF37:IG37)=2),"Y","N"),"")</f>
        <v/>
      </c>
      <c r="II44" s="194" t="str">
        <f t="shared" ref="II44" si="3338">IF(II$2=5,IF(OR(COUNT(IF38:IG38)=0,COUNT(IF38:IG38)=2),"Y","N"),"")</f>
        <v/>
      </c>
      <c r="IJ44" s="62"/>
      <c r="IK44" s="62" t="str">
        <f t="shared" ref="IK44" si="3339">IF(IK$2=1,"cust complete","")</f>
        <v/>
      </c>
      <c r="IL44" s="62" t="str">
        <f t="shared" ref="IL44" si="3340">IF(IL$2=2,IF(OR(COUNT(IL35:IM35)=0,COUNT(IL35:IM35)=2),"Y","N"),"")</f>
        <v/>
      </c>
      <c r="IM44" s="169" t="str">
        <f t="shared" ref="IM44" si="3341">IF(IM$2=3,IF(OR(COUNT(IL36:IM36)=0,COUNT(IL36:IM36)=2),"Y","N"),"")</f>
        <v/>
      </c>
      <c r="IN44" s="170" t="str">
        <f t="shared" ref="IN44" si="3342">IF(IN$2=4,IF(OR(COUNT(IL37:IM37)=0,COUNT(IL37:IM37)=2),"Y","N"),"")</f>
        <v/>
      </c>
      <c r="IO44" s="194" t="str">
        <f t="shared" ref="IO44" si="3343">IF(IO$2=5,IF(OR(COUNT(IL38:IM38)=0,COUNT(IL38:IM38)=2),"Y","N"),"")</f>
        <v/>
      </c>
      <c r="IP44" s="62"/>
      <c r="IQ44" s="62" t="str">
        <f t="shared" ref="IQ44" si="3344">IF(IQ$2=1,"cust complete","")</f>
        <v/>
      </c>
      <c r="IR44" s="62" t="str">
        <f t="shared" ref="IR44" si="3345">IF(IR$2=2,IF(OR(COUNT(IR35:IS35)=0,COUNT(IR35:IS35)=2),"Y","N"),"")</f>
        <v/>
      </c>
      <c r="IS44" s="169" t="str">
        <f t="shared" ref="IS44" si="3346">IF(IS$2=3,IF(OR(COUNT(IR36:IS36)=0,COUNT(IR36:IS36)=2),"Y","N"),"")</f>
        <v/>
      </c>
      <c r="IT44" s="170" t="str">
        <f t="shared" ref="IT44" si="3347">IF(IT$2=4,IF(OR(COUNT(IR37:IS37)=0,COUNT(IR37:IS37)=2),"Y","N"),"")</f>
        <v/>
      </c>
      <c r="IU44" s="194" t="str">
        <f t="shared" ref="IU44" si="3348">IF(IU$2=5,IF(OR(COUNT(IR38:IS38)=0,COUNT(IR38:IS38)=2),"Y","N"),"")</f>
        <v/>
      </c>
      <c r="IV44" s="62"/>
      <c r="IW44" s="62" t="str">
        <f t="shared" ref="IW44" si="3349">IF(IW$2=1,"cust complete","")</f>
        <v/>
      </c>
      <c r="IX44" s="62" t="str">
        <f t="shared" ref="IX44" si="3350">IF(IX$2=2,IF(OR(COUNT(IX35:IY35)=0,COUNT(IX35:IY35)=2),"Y","N"),"")</f>
        <v/>
      </c>
      <c r="IY44" s="169" t="str">
        <f t="shared" ref="IY44" si="3351">IF(IY$2=3,IF(OR(COUNT(IX36:IY36)=0,COUNT(IX36:IY36)=2),"Y","N"),"")</f>
        <v/>
      </c>
      <c r="IZ44" s="170" t="str">
        <f t="shared" ref="IZ44" si="3352">IF(IZ$2=4,IF(OR(COUNT(IX37:IY37)=0,COUNT(IX37:IY37)=2),"Y","N"),"")</f>
        <v/>
      </c>
      <c r="JA44" s="194" t="str">
        <f t="shared" ref="JA44" si="3353">IF(JA$2=5,IF(OR(COUNT(IX38:IY38)=0,COUNT(IX38:IY38)=2),"Y","N"),"")</f>
        <v/>
      </c>
      <c r="JB44" s="62"/>
      <c r="JC44" s="62" t="str">
        <f t="shared" ref="JC44" si="3354">IF(JC$2=1,"cust complete","")</f>
        <v/>
      </c>
      <c r="JD44" s="62" t="str">
        <f t="shared" ref="JD44" si="3355">IF(JD$2=2,IF(OR(COUNT(JD35:JE35)=0,COUNT(JD35:JE35)=2),"Y","N"),"")</f>
        <v/>
      </c>
      <c r="JE44" s="169" t="str">
        <f t="shared" ref="JE44" si="3356">IF(JE$2=3,IF(OR(COUNT(JD36:JE36)=0,COUNT(JD36:JE36)=2),"Y","N"),"")</f>
        <v/>
      </c>
      <c r="JF44" s="170" t="str">
        <f t="shared" ref="JF44" si="3357">IF(JF$2=4,IF(OR(COUNT(JD37:JE37)=0,COUNT(JD37:JE37)=2),"Y","N"),"")</f>
        <v/>
      </c>
      <c r="JG44" s="194" t="str">
        <f t="shared" ref="JG44" si="3358">IF(JG$2=5,IF(OR(COUNT(JD38:JE38)=0,COUNT(JD38:JE38)=2),"Y","N"),"")</f>
        <v/>
      </c>
      <c r="JH44" s="62"/>
      <c r="JI44" s="62" t="str">
        <f t="shared" ref="JI44" si="3359">IF(JI$2=1,"cust complete","")</f>
        <v/>
      </c>
      <c r="JJ44" s="62" t="str">
        <f t="shared" ref="JJ44" si="3360">IF(JJ$2=2,IF(OR(COUNT(JJ35:JK35)=0,COUNT(JJ35:JK35)=2),"Y","N"),"")</f>
        <v/>
      </c>
      <c r="JK44" s="169" t="str">
        <f t="shared" ref="JK44" si="3361">IF(JK$2=3,IF(OR(COUNT(JJ36:JK36)=0,COUNT(JJ36:JK36)=2),"Y","N"),"")</f>
        <v/>
      </c>
      <c r="JL44" s="170" t="str">
        <f t="shared" ref="JL44" si="3362">IF(JL$2=4,IF(OR(COUNT(JJ37:JK37)=0,COUNT(JJ37:JK37)=2),"Y","N"),"")</f>
        <v/>
      </c>
      <c r="JM44" s="194" t="str">
        <f t="shared" ref="JM44" si="3363">IF(JM$2=5,IF(OR(COUNT(JJ38:JK38)=0,COUNT(JJ38:JK38)=2),"Y","N"),"")</f>
        <v/>
      </c>
      <c r="JN44" s="62"/>
      <c r="JO44" s="62" t="str">
        <f t="shared" ref="JO44" si="3364">IF(JO$2=1,"cust complete","")</f>
        <v/>
      </c>
      <c r="JP44" s="62" t="str">
        <f t="shared" ref="JP44" si="3365">IF(JP$2=2,IF(OR(COUNT(JP35:JQ35)=0,COUNT(JP35:JQ35)=2),"Y","N"),"")</f>
        <v/>
      </c>
      <c r="JQ44" s="169" t="str">
        <f t="shared" ref="JQ44" si="3366">IF(JQ$2=3,IF(OR(COUNT(JP36:JQ36)=0,COUNT(JP36:JQ36)=2),"Y","N"),"")</f>
        <v/>
      </c>
      <c r="JR44" s="170" t="str">
        <f t="shared" ref="JR44" si="3367">IF(JR$2=4,IF(OR(COUNT(JP37:JQ37)=0,COUNT(JP37:JQ37)=2),"Y","N"),"")</f>
        <v/>
      </c>
      <c r="JS44" s="194" t="str">
        <f t="shared" ref="JS44" si="3368">IF(JS$2=5,IF(OR(COUNT(JP38:JQ38)=0,COUNT(JP38:JQ38)=2),"Y","N"),"")</f>
        <v/>
      </c>
      <c r="JT44" s="62"/>
      <c r="JU44" s="62" t="str">
        <f t="shared" ref="JU44" si="3369">IF(JU$2=1,"cust complete","")</f>
        <v/>
      </c>
      <c r="JV44" s="62" t="str">
        <f t="shared" ref="JV44" si="3370">IF(JV$2=2,IF(OR(COUNT(JV35:JW35)=0,COUNT(JV35:JW35)=2),"Y","N"),"")</f>
        <v/>
      </c>
      <c r="JW44" s="169" t="str">
        <f t="shared" ref="JW44" si="3371">IF(JW$2=3,IF(OR(COUNT(JV36:JW36)=0,COUNT(JV36:JW36)=2),"Y","N"),"")</f>
        <v/>
      </c>
      <c r="JX44" s="170" t="str">
        <f t="shared" ref="JX44" si="3372">IF(JX$2=4,IF(OR(COUNT(JV37:JW37)=0,COUNT(JV37:JW37)=2),"Y","N"),"")</f>
        <v/>
      </c>
      <c r="JY44" s="194" t="str">
        <f t="shared" ref="JY44" si="3373">IF(JY$2=5,IF(OR(COUNT(JV38:JW38)=0,COUNT(JV38:JW38)=2),"Y","N"),"")</f>
        <v/>
      </c>
      <c r="JZ44" s="62"/>
      <c r="KA44" s="62" t="str">
        <f t="shared" ref="KA44" si="3374">IF(KA$2=1,"cust complete","")</f>
        <v/>
      </c>
      <c r="KB44" s="62" t="str">
        <f t="shared" ref="KB44" si="3375">IF(KB$2=2,IF(OR(COUNT(KB35:KC35)=0,COUNT(KB35:KC35)=2),"Y","N"),"")</f>
        <v/>
      </c>
      <c r="KC44" s="169" t="str">
        <f t="shared" ref="KC44" si="3376">IF(KC$2=3,IF(OR(COUNT(KB36:KC36)=0,COUNT(KB36:KC36)=2),"Y","N"),"")</f>
        <v/>
      </c>
      <c r="KD44" s="170" t="str">
        <f t="shared" ref="KD44" si="3377">IF(KD$2=4,IF(OR(COUNT(KB37:KC37)=0,COUNT(KB37:KC37)=2),"Y","N"),"")</f>
        <v/>
      </c>
      <c r="KE44" s="194" t="str">
        <f t="shared" ref="KE44" si="3378">IF(KE$2=5,IF(OR(COUNT(KB38:KC38)=0,COUNT(KB38:KC38)=2),"Y","N"),"")</f>
        <v/>
      </c>
      <c r="KF44" s="62"/>
      <c r="KG44" s="62" t="str">
        <f t="shared" ref="KG44" si="3379">IF(KG$2=1,"cust complete","")</f>
        <v/>
      </c>
      <c r="KH44" s="62" t="str">
        <f t="shared" ref="KH44" si="3380">IF(KH$2=2,IF(OR(COUNT(KH35:KI35)=0,COUNT(KH35:KI35)=2),"Y","N"),"")</f>
        <v/>
      </c>
      <c r="KI44" s="169" t="str">
        <f t="shared" ref="KI44" si="3381">IF(KI$2=3,IF(OR(COUNT(KH36:KI36)=0,COUNT(KH36:KI36)=2),"Y","N"),"")</f>
        <v/>
      </c>
      <c r="KJ44" s="170" t="str">
        <f t="shared" ref="KJ44" si="3382">IF(KJ$2=4,IF(OR(COUNT(KH37:KI37)=0,COUNT(KH37:KI37)=2),"Y","N"),"")</f>
        <v/>
      </c>
      <c r="KK44" s="194" t="str">
        <f t="shared" ref="KK44" si="3383">IF(KK$2=5,IF(OR(COUNT(KH38:KI38)=0,COUNT(KH38:KI38)=2),"Y","N"),"")</f>
        <v/>
      </c>
      <c r="KL44" s="62"/>
      <c r="KM44" s="62" t="str">
        <f t="shared" ref="KM44" si="3384">IF(KM$2=1,"cust complete","")</f>
        <v/>
      </c>
      <c r="KN44" s="62" t="str">
        <f t="shared" ref="KN44" si="3385">IF(KN$2=2,IF(OR(COUNT(KN35:KO35)=0,COUNT(KN35:KO35)=2),"Y","N"),"")</f>
        <v/>
      </c>
      <c r="KO44" s="169" t="str">
        <f t="shared" ref="KO44" si="3386">IF(KO$2=3,IF(OR(COUNT(KN36:KO36)=0,COUNT(KN36:KO36)=2),"Y","N"),"")</f>
        <v/>
      </c>
      <c r="KP44" s="170" t="str">
        <f t="shared" ref="KP44" si="3387">IF(KP$2=4,IF(OR(COUNT(KN37:KO37)=0,COUNT(KN37:KO37)=2),"Y","N"),"")</f>
        <v/>
      </c>
      <c r="KQ44" s="194" t="str">
        <f t="shared" ref="KQ44" si="3388">IF(KQ$2=5,IF(OR(COUNT(KN38:KO38)=0,COUNT(KN38:KO38)=2),"Y","N"),"")</f>
        <v/>
      </c>
      <c r="KR44" s="62"/>
      <c r="KS44" s="62" t="str">
        <f t="shared" ref="KS44" si="3389">IF(KS$2=1,"cust complete","")</f>
        <v/>
      </c>
      <c r="KT44" s="62" t="str">
        <f t="shared" ref="KT44" si="3390">IF(KT$2=2,IF(OR(COUNT(KT35:KU35)=0,COUNT(KT35:KU35)=2),"Y","N"),"")</f>
        <v/>
      </c>
      <c r="KU44" s="169" t="str">
        <f t="shared" ref="KU44" si="3391">IF(KU$2=3,IF(OR(COUNT(KT36:KU36)=0,COUNT(KT36:KU36)=2),"Y","N"),"")</f>
        <v/>
      </c>
      <c r="KV44" s="170" t="str">
        <f t="shared" ref="KV44" si="3392">IF(KV$2=4,IF(OR(COUNT(KT37:KU37)=0,COUNT(KT37:KU37)=2),"Y","N"),"")</f>
        <v/>
      </c>
      <c r="KW44" s="194" t="str">
        <f t="shared" ref="KW44" si="3393">IF(KW$2=5,IF(OR(COUNT(KT38:KU38)=0,COUNT(KT38:KU38)=2),"Y","N"),"")</f>
        <v/>
      </c>
      <c r="KX44" s="62"/>
      <c r="KY44" s="62" t="str">
        <f t="shared" ref="KY44" si="3394">IF(KY$2=1,"cust complete","")</f>
        <v/>
      </c>
      <c r="KZ44" s="62" t="str">
        <f t="shared" ref="KZ44" si="3395">IF(KZ$2=2,IF(OR(COUNT(KZ35:LA35)=0,COUNT(KZ35:LA35)=2),"Y","N"),"")</f>
        <v/>
      </c>
      <c r="LA44" s="169" t="str">
        <f t="shared" ref="LA44" si="3396">IF(LA$2=3,IF(OR(COUNT(KZ36:LA36)=0,COUNT(KZ36:LA36)=2),"Y","N"),"")</f>
        <v/>
      </c>
      <c r="LB44" s="170" t="str">
        <f t="shared" ref="LB44" si="3397">IF(LB$2=4,IF(OR(COUNT(KZ37:LA37)=0,COUNT(KZ37:LA37)=2),"Y","N"),"")</f>
        <v/>
      </c>
      <c r="LC44" s="194" t="str">
        <f t="shared" ref="LC44" si="3398">IF(LC$2=5,IF(OR(COUNT(KZ38:LA38)=0,COUNT(KZ38:LA38)=2),"Y","N"),"")</f>
        <v/>
      </c>
      <c r="LD44" s="62"/>
    </row>
    <row r="45" spans="1:320" s="71" customFormat="1" ht="6" customHeight="1" x14ac:dyDescent="0.2">
      <c r="A45" s="62"/>
      <c r="B45" s="62"/>
      <c r="C45" s="62"/>
      <c r="D45" s="62"/>
      <c r="E45" s="62"/>
      <c r="F45" s="62" t="s">
        <v>77</v>
      </c>
      <c r="G45" s="114"/>
      <c r="K45" s="116"/>
      <c r="L45" s="116"/>
      <c r="M45" s="140"/>
      <c r="N45" s="117"/>
      <c r="P45" s="72"/>
      <c r="Q45" s="134"/>
      <c r="R45" s="135"/>
      <c r="S45" s="134"/>
      <c r="T45" s="134"/>
      <c r="U45" s="176"/>
      <c r="V45" s="72"/>
      <c r="W45" s="134"/>
      <c r="X45" s="135"/>
      <c r="Y45" s="134"/>
      <c r="Z45" s="134"/>
      <c r="AA45" s="176"/>
      <c r="AB45" s="72"/>
      <c r="AC45" s="134"/>
      <c r="AD45" s="135"/>
      <c r="AE45" s="134"/>
      <c r="AF45" s="134"/>
      <c r="AG45" s="176"/>
      <c r="AH45" s="72"/>
      <c r="AI45" s="134"/>
      <c r="AJ45" s="135"/>
      <c r="AK45" s="136"/>
      <c r="AL45" s="137"/>
      <c r="AM45" s="176"/>
      <c r="AN45" s="72"/>
      <c r="AO45" s="134"/>
      <c r="AP45" s="135"/>
      <c r="AQ45" s="136"/>
      <c r="AR45" s="137"/>
      <c r="AS45" s="176"/>
      <c r="AT45" s="72"/>
      <c r="AU45" s="134"/>
      <c r="AV45" s="135"/>
      <c r="AW45" s="136"/>
      <c r="AX45" s="137"/>
      <c r="AY45" s="176"/>
      <c r="AZ45" s="72"/>
      <c r="BA45" s="134"/>
      <c r="BB45" s="135"/>
      <c r="BC45" s="136"/>
      <c r="BD45" s="137"/>
      <c r="BE45" s="176"/>
      <c r="BF45" s="72"/>
      <c r="BG45" s="134"/>
      <c r="BH45" s="135"/>
      <c r="BI45" s="136"/>
      <c r="BJ45" s="137"/>
      <c r="BK45" s="176"/>
      <c r="BL45" s="72"/>
      <c r="BM45" s="134"/>
      <c r="BN45" s="135"/>
      <c r="BO45" s="136"/>
      <c r="BP45" s="137"/>
      <c r="BQ45" s="176"/>
      <c r="BR45" s="72"/>
      <c r="BS45" s="134"/>
      <c r="BT45" s="135"/>
      <c r="BU45" s="136"/>
      <c r="BV45" s="137"/>
      <c r="BW45" s="176"/>
      <c r="BX45" s="72"/>
      <c r="BY45" s="134"/>
      <c r="BZ45" s="135"/>
      <c r="CA45" s="136"/>
      <c r="CB45" s="137"/>
      <c r="CC45" s="176"/>
      <c r="CD45" s="72"/>
      <c r="CE45" s="134"/>
      <c r="CF45" s="135"/>
      <c r="CG45" s="136"/>
      <c r="CH45" s="137"/>
      <c r="CI45" s="176"/>
      <c r="CJ45" s="72"/>
      <c r="CK45" s="134"/>
      <c r="CL45" s="135"/>
      <c r="CM45" s="136"/>
      <c r="CN45" s="137"/>
      <c r="CO45" s="176"/>
      <c r="CP45" s="72"/>
      <c r="CQ45" s="134"/>
      <c r="CR45" s="135"/>
      <c r="CS45" s="136"/>
      <c r="CT45" s="137"/>
      <c r="CU45" s="176"/>
      <c r="CV45" s="72"/>
      <c r="CW45" s="134"/>
      <c r="CX45" s="135"/>
      <c r="CY45" s="136"/>
      <c r="CZ45" s="137"/>
      <c r="DA45" s="176"/>
      <c r="DB45" s="72"/>
      <c r="DC45" s="134"/>
      <c r="DD45" s="135"/>
      <c r="DE45" s="136"/>
      <c r="DF45" s="137"/>
      <c r="DG45" s="176"/>
      <c r="DH45" s="72"/>
      <c r="DI45" s="134"/>
      <c r="DJ45" s="135"/>
      <c r="DK45" s="136"/>
      <c r="DL45" s="137"/>
      <c r="DM45" s="176"/>
      <c r="DN45" s="72"/>
      <c r="DO45" s="134"/>
      <c r="DP45" s="135"/>
      <c r="DQ45" s="136"/>
      <c r="DR45" s="137"/>
      <c r="DS45" s="176"/>
      <c r="DT45" s="72"/>
      <c r="DU45" s="134"/>
      <c r="DV45" s="135"/>
      <c r="DW45" s="136"/>
      <c r="DX45" s="137"/>
      <c r="DY45" s="176"/>
      <c r="DZ45" s="72"/>
      <c r="EA45" s="134"/>
      <c r="EB45" s="135"/>
      <c r="EC45" s="136"/>
      <c r="ED45" s="137"/>
      <c r="EE45" s="176"/>
      <c r="EF45" s="72"/>
      <c r="EG45" s="134"/>
      <c r="EH45" s="135"/>
      <c r="EI45" s="136"/>
      <c r="EJ45" s="137"/>
      <c r="EK45" s="176"/>
      <c r="EL45" s="72"/>
      <c r="EM45" s="134"/>
      <c r="EN45" s="135"/>
      <c r="EO45" s="136"/>
      <c r="EP45" s="137"/>
      <c r="EQ45" s="176"/>
      <c r="ER45" s="72"/>
      <c r="ES45" s="134"/>
      <c r="ET45" s="135"/>
      <c r="EU45" s="136"/>
      <c r="EV45" s="137"/>
      <c r="EW45" s="176"/>
      <c r="EX45" s="72"/>
      <c r="EY45" s="134"/>
      <c r="EZ45" s="135"/>
      <c r="FA45" s="136"/>
      <c r="FB45" s="137"/>
      <c r="FC45" s="176"/>
      <c r="FD45" s="72"/>
      <c r="FE45" s="134"/>
      <c r="FF45" s="135"/>
      <c r="FG45" s="136"/>
      <c r="FH45" s="137"/>
      <c r="FI45" s="176"/>
      <c r="FJ45" s="72"/>
      <c r="FK45" s="134"/>
      <c r="FL45" s="135"/>
      <c r="FM45" s="136"/>
      <c r="FN45" s="137"/>
      <c r="FO45" s="176"/>
      <c r="FP45" s="72"/>
      <c r="FQ45" s="134"/>
      <c r="FR45" s="135"/>
      <c r="FS45" s="136"/>
      <c r="FT45" s="137"/>
      <c r="FU45" s="176"/>
      <c r="FV45" s="72"/>
      <c r="FW45" s="134"/>
      <c r="FX45" s="135"/>
      <c r="FY45" s="136"/>
      <c r="FZ45" s="137"/>
      <c r="GA45" s="176"/>
      <c r="GB45" s="72"/>
      <c r="GC45" s="134"/>
      <c r="GD45" s="135"/>
      <c r="GE45" s="136"/>
      <c r="GF45" s="137"/>
      <c r="GG45" s="176"/>
      <c r="GH45" s="72"/>
      <c r="GI45" s="134"/>
      <c r="GJ45" s="135"/>
      <c r="GK45" s="136"/>
      <c r="GL45" s="137"/>
      <c r="GM45" s="176"/>
      <c r="GN45" s="72"/>
      <c r="GO45" s="134"/>
      <c r="GP45" s="135"/>
      <c r="GQ45" s="136"/>
      <c r="GR45" s="137"/>
      <c r="GS45" s="176"/>
      <c r="GT45" s="72"/>
      <c r="GU45" s="134"/>
      <c r="GV45" s="135"/>
      <c r="GW45" s="136"/>
      <c r="GX45" s="137"/>
      <c r="GY45" s="176"/>
      <c r="GZ45" s="72"/>
      <c r="HA45" s="134"/>
      <c r="HB45" s="135"/>
      <c r="HC45" s="136"/>
      <c r="HD45" s="137"/>
      <c r="HE45" s="176"/>
      <c r="HF45" s="72"/>
      <c r="HG45" s="134"/>
      <c r="HH45" s="135"/>
      <c r="HI45" s="136"/>
      <c r="HJ45" s="137"/>
      <c r="HK45" s="176"/>
      <c r="HL45" s="72"/>
      <c r="HM45" s="134"/>
      <c r="HN45" s="135"/>
      <c r="HO45" s="136"/>
      <c r="HP45" s="137"/>
      <c r="HQ45" s="176"/>
      <c r="HR45" s="72"/>
      <c r="HS45" s="134"/>
      <c r="HT45" s="135"/>
      <c r="HU45" s="136"/>
      <c r="HV45" s="137"/>
      <c r="HW45" s="176"/>
      <c r="HX45" s="72"/>
      <c r="HY45" s="134"/>
      <c r="HZ45" s="135"/>
      <c r="IA45" s="136"/>
      <c r="IB45" s="137"/>
      <c r="IC45" s="176"/>
      <c r="ID45" s="72"/>
      <c r="IE45" s="134"/>
      <c r="IF45" s="135"/>
      <c r="IG45" s="136"/>
      <c r="IH45" s="137"/>
      <c r="II45" s="176"/>
      <c r="IJ45" s="72"/>
      <c r="IK45" s="134"/>
      <c r="IL45" s="135"/>
      <c r="IM45" s="136"/>
      <c r="IN45" s="137"/>
      <c r="IO45" s="176"/>
      <c r="IP45" s="72"/>
      <c r="IQ45" s="134"/>
      <c r="IR45" s="135"/>
      <c r="IS45" s="136"/>
      <c r="IT45" s="137"/>
      <c r="IU45" s="176"/>
      <c r="IV45" s="72"/>
      <c r="IW45" s="134"/>
      <c r="IX45" s="135"/>
      <c r="IY45" s="136"/>
      <c r="IZ45" s="137"/>
      <c r="JA45" s="176"/>
      <c r="JB45" s="72"/>
      <c r="JC45" s="134"/>
      <c r="JD45" s="135"/>
      <c r="JE45" s="136"/>
      <c r="JF45" s="138"/>
      <c r="JG45" s="176"/>
      <c r="JH45" s="72"/>
      <c r="JJ45" s="125"/>
      <c r="JK45" s="126"/>
      <c r="JL45" s="127"/>
      <c r="JM45" s="192"/>
      <c r="JP45" s="125"/>
      <c r="JQ45" s="126"/>
      <c r="JR45" s="127"/>
      <c r="JS45" s="192"/>
      <c r="JV45" s="125"/>
      <c r="JW45" s="126"/>
      <c r="JX45" s="127"/>
      <c r="JY45" s="192"/>
      <c r="KB45" s="125"/>
      <c r="KC45" s="126"/>
      <c r="KD45" s="127"/>
      <c r="KE45" s="192"/>
      <c r="KH45" s="125"/>
      <c r="KI45" s="126"/>
      <c r="KJ45" s="127"/>
      <c r="KK45" s="192"/>
      <c r="KN45" s="125"/>
      <c r="KO45" s="126"/>
      <c r="KP45" s="127"/>
      <c r="KQ45" s="192"/>
      <c r="KT45" s="125"/>
      <c r="KU45" s="126"/>
      <c r="KV45" s="127"/>
      <c r="KW45" s="192"/>
      <c r="KZ45" s="125"/>
      <c r="LA45" s="126"/>
      <c r="LB45" s="127"/>
      <c r="LC45" s="192"/>
    </row>
    <row r="46" spans="1:320" s="74" customFormat="1" ht="12.75" customHeight="1" x14ac:dyDescent="0.2">
      <c r="A46" s="62"/>
      <c r="B46" s="62"/>
      <c r="C46" s="62"/>
      <c r="D46" s="62"/>
      <c r="E46" s="62"/>
      <c r="F46" s="62" t="s">
        <v>77</v>
      </c>
      <c r="G46" s="114"/>
      <c r="H46" s="71"/>
      <c r="I46" s="71"/>
      <c r="J46" s="82" t="s">
        <v>55</v>
      </c>
      <c r="K46" s="116"/>
      <c r="L46" s="1123" t="str">
        <f>IF(AND(L14="Done",L28="Done",L42="Done",LEFT(J5,4)&lt;&gt;"Comp"),"Step Complete","")</f>
        <v/>
      </c>
      <c r="M46" s="1123"/>
      <c r="N46" s="117"/>
      <c r="O46" s="71"/>
      <c r="P46" s="72"/>
      <c r="Q46" s="197"/>
      <c r="R46" s="197"/>
      <c r="S46" s="198"/>
      <c r="T46" s="198"/>
      <c r="U46" s="176" t="str">
        <f>IF(T$2=4,U39-U42,"")</f>
        <v/>
      </c>
      <c r="V46" s="199"/>
      <c r="W46" s="197"/>
      <c r="X46" s="197"/>
      <c r="Y46" s="198"/>
      <c r="Z46" s="198"/>
      <c r="AA46" s="176" t="str">
        <f t="shared" ref="AA46" si="3399">IF(Z$2=4,AA39-AA42,"")</f>
        <v/>
      </c>
      <c r="AB46" s="199"/>
      <c r="AC46" s="197"/>
      <c r="AD46" s="197"/>
      <c r="AE46" s="198"/>
      <c r="AF46" s="198"/>
      <c r="AG46" s="176" t="str">
        <f t="shared" ref="AG46" si="3400">IF(AF$2=4,AG39-AG42,"")</f>
        <v/>
      </c>
      <c r="AH46" s="199"/>
      <c r="AI46" s="197"/>
      <c r="AJ46" s="197"/>
      <c r="AK46" s="198"/>
      <c r="AL46" s="176"/>
      <c r="AM46" s="176" t="str">
        <f t="shared" ref="AM46" si="3401">IF(AL$2=4,AM39-AM42,"")</f>
        <v/>
      </c>
      <c r="AN46" s="199"/>
      <c r="AO46" s="197"/>
      <c r="AP46" s="197"/>
      <c r="AQ46" s="198"/>
      <c r="AR46" s="176"/>
      <c r="AS46" s="176" t="str">
        <f t="shared" ref="AS46" si="3402">IF(AR$2=4,AS39-AS42,"")</f>
        <v/>
      </c>
      <c r="AT46" s="199"/>
      <c r="AU46" s="197"/>
      <c r="AV46" s="197"/>
      <c r="AW46" s="198"/>
      <c r="AX46" s="176"/>
      <c r="AY46" s="176" t="str">
        <f t="shared" ref="AY46" si="3403">IF(AX$2=4,AY39-AY42,"")</f>
        <v/>
      </c>
      <c r="AZ46" s="199"/>
      <c r="BA46" s="197"/>
      <c r="BB46" s="197"/>
      <c r="BC46" s="198"/>
      <c r="BD46" s="176"/>
      <c r="BE46" s="176" t="str">
        <f t="shared" ref="BE46" si="3404">IF(BD$2=4,BE39-BE42,"")</f>
        <v/>
      </c>
      <c r="BF46" s="199"/>
      <c r="BG46" s="197"/>
      <c r="BH46" s="197"/>
      <c r="BI46" s="198"/>
      <c r="BJ46" s="176"/>
      <c r="BK46" s="176" t="str">
        <f t="shared" ref="BK46" si="3405">IF(BJ$2=4,BK39-BK42,"")</f>
        <v/>
      </c>
      <c r="BL46" s="199"/>
      <c r="BM46" s="197"/>
      <c r="BN46" s="197"/>
      <c r="BO46" s="198"/>
      <c r="BP46" s="176"/>
      <c r="BQ46" s="176" t="str">
        <f t="shared" ref="BQ46" si="3406">IF(BP$2=4,BQ39-BQ42,"")</f>
        <v/>
      </c>
      <c r="BR46" s="199"/>
      <c r="BS46" s="197"/>
      <c r="BT46" s="197"/>
      <c r="BU46" s="198"/>
      <c r="BV46" s="176"/>
      <c r="BW46" s="176" t="str">
        <f t="shared" ref="BW46" si="3407">IF(BV$2=4,BW39-BW42,"")</f>
        <v/>
      </c>
      <c r="BX46" s="199"/>
      <c r="BY46" s="197"/>
      <c r="BZ46" s="197"/>
      <c r="CA46" s="198"/>
      <c r="CB46" s="176"/>
      <c r="CC46" s="176" t="str">
        <f t="shared" ref="CC46" si="3408">IF(CB$2=4,CC39-CC42,"")</f>
        <v/>
      </c>
      <c r="CD46" s="199"/>
      <c r="CE46" s="197"/>
      <c r="CF46" s="197"/>
      <c r="CG46" s="198"/>
      <c r="CH46" s="176"/>
      <c r="CI46" s="176" t="str">
        <f t="shared" ref="CI46" si="3409">IF(CH$2=4,CI39-CI42,"")</f>
        <v/>
      </c>
      <c r="CJ46" s="199"/>
      <c r="CK46" s="197"/>
      <c r="CL46" s="197"/>
      <c r="CM46" s="198"/>
      <c r="CN46" s="176"/>
      <c r="CO46" s="176" t="str">
        <f t="shared" ref="CO46" si="3410">IF(CN$2=4,CO39-CO42,"")</f>
        <v/>
      </c>
      <c r="CP46" s="199"/>
      <c r="CQ46" s="197"/>
      <c r="CR46" s="197"/>
      <c r="CS46" s="198"/>
      <c r="CT46" s="176"/>
      <c r="CU46" s="176" t="str">
        <f t="shared" ref="CU46" si="3411">IF(CT$2=4,CU39-CU42,"")</f>
        <v/>
      </c>
      <c r="CV46" s="199"/>
      <c r="CW46" s="197"/>
      <c r="CX46" s="197"/>
      <c r="CY46" s="198"/>
      <c r="CZ46" s="176"/>
      <c r="DA46" s="176" t="str">
        <f t="shared" ref="DA46" si="3412">IF(CZ$2=4,DA39-DA42,"")</f>
        <v/>
      </c>
      <c r="DB46" s="199"/>
      <c r="DC46" s="197"/>
      <c r="DD46" s="197"/>
      <c r="DE46" s="198"/>
      <c r="DF46" s="176"/>
      <c r="DG46" s="176" t="str">
        <f t="shared" ref="DG46" si="3413">IF(DF$2=4,DG39-DG42,"")</f>
        <v/>
      </c>
      <c r="DH46" s="199"/>
      <c r="DI46" s="197"/>
      <c r="DJ46" s="197"/>
      <c r="DK46" s="198"/>
      <c r="DL46" s="176"/>
      <c r="DM46" s="176" t="str">
        <f t="shared" ref="DM46" si="3414">IF(DL$2=4,DM39-DM42,"")</f>
        <v/>
      </c>
      <c r="DN46" s="199"/>
      <c r="DO46" s="197"/>
      <c r="DP46" s="197"/>
      <c r="DQ46" s="198"/>
      <c r="DR46" s="176"/>
      <c r="DS46" s="176" t="str">
        <f t="shared" ref="DS46" si="3415">IF(DR$2=4,DS39-DS42,"")</f>
        <v/>
      </c>
      <c r="DT46" s="199"/>
      <c r="DU46" s="197"/>
      <c r="DV46" s="197"/>
      <c r="DW46" s="198"/>
      <c r="DX46" s="176"/>
      <c r="DY46" s="176" t="str">
        <f t="shared" ref="DY46" si="3416">IF(DX$2=4,DY39-DY42,"")</f>
        <v/>
      </c>
      <c r="DZ46" s="199"/>
      <c r="EA46" s="197"/>
      <c r="EB46" s="197"/>
      <c r="EC46" s="198"/>
      <c r="ED46" s="176"/>
      <c r="EE46" s="176" t="str">
        <f t="shared" ref="EE46" si="3417">IF(ED$2=4,EE39-EE42,"")</f>
        <v/>
      </c>
      <c r="EF46" s="199"/>
      <c r="EG46" s="197"/>
      <c r="EH46" s="197"/>
      <c r="EI46" s="198"/>
      <c r="EJ46" s="176"/>
      <c r="EK46" s="176" t="str">
        <f t="shared" ref="EK46" si="3418">IF(EJ$2=4,EK39-EK42,"")</f>
        <v/>
      </c>
      <c r="EL46" s="199"/>
      <c r="EM46" s="197"/>
      <c r="EN46" s="197"/>
      <c r="EO46" s="198"/>
      <c r="EP46" s="176"/>
      <c r="EQ46" s="176" t="str">
        <f t="shared" ref="EQ46" si="3419">IF(EP$2=4,EQ39-EQ42,"")</f>
        <v/>
      </c>
      <c r="ER46" s="199"/>
      <c r="ES46" s="197"/>
      <c r="ET46" s="197"/>
      <c r="EU46" s="198"/>
      <c r="EV46" s="176"/>
      <c r="EW46" s="176" t="str">
        <f t="shared" ref="EW46" si="3420">IF(EV$2=4,EW39-EW42,"")</f>
        <v/>
      </c>
      <c r="EX46" s="199"/>
      <c r="EY46" s="197"/>
      <c r="EZ46" s="197"/>
      <c r="FA46" s="198"/>
      <c r="FB46" s="176"/>
      <c r="FC46" s="176" t="str">
        <f t="shared" ref="FC46" si="3421">IF(FB$2=4,FC39-FC42,"")</f>
        <v/>
      </c>
      <c r="FD46" s="199"/>
      <c r="FE46" s="197"/>
      <c r="FF46" s="197"/>
      <c r="FG46" s="198"/>
      <c r="FH46" s="176"/>
      <c r="FI46" s="176" t="str">
        <f t="shared" ref="FI46" si="3422">IF(FH$2=4,FI39-FI42,"")</f>
        <v/>
      </c>
      <c r="FJ46" s="199"/>
      <c r="FK46" s="197"/>
      <c r="FL46" s="197"/>
      <c r="FM46" s="198"/>
      <c r="FN46" s="176"/>
      <c r="FO46" s="176" t="str">
        <f t="shared" ref="FO46" si="3423">IF(FN$2=4,FO39-FO42,"")</f>
        <v/>
      </c>
      <c r="FP46" s="199"/>
      <c r="FQ46" s="197"/>
      <c r="FR46" s="197"/>
      <c r="FS46" s="198"/>
      <c r="FT46" s="176"/>
      <c r="FU46" s="176" t="str">
        <f t="shared" ref="FU46" si="3424">IF(FT$2=4,FU39-FU42,"")</f>
        <v/>
      </c>
      <c r="FV46" s="199"/>
      <c r="FW46" s="197"/>
      <c r="FX46" s="197"/>
      <c r="FY46" s="198"/>
      <c r="FZ46" s="176"/>
      <c r="GA46" s="176" t="str">
        <f t="shared" ref="GA46" si="3425">IF(FZ$2=4,GA39-GA42,"")</f>
        <v/>
      </c>
      <c r="GB46" s="199"/>
      <c r="GC46" s="197"/>
      <c r="GD46" s="197"/>
      <c r="GE46" s="198"/>
      <c r="GF46" s="176"/>
      <c r="GG46" s="176" t="str">
        <f t="shared" ref="GG46" si="3426">IF(GF$2=4,GG39-GG42,"")</f>
        <v/>
      </c>
      <c r="GH46" s="199"/>
      <c r="GI46" s="197"/>
      <c r="GJ46" s="197"/>
      <c r="GK46" s="198"/>
      <c r="GL46" s="176"/>
      <c r="GM46" s="176" t="str">
        <f t="shared" ref="GM46" si="3427">IF(GL$2=4,GM39-GM42,"")</f>
        <v/>
      </c>
      <c r="GN46" s="199"/>
      <c r="GO46" s="197"/>
      <c r="GP46" s="197"/>
      <c r="GQ46" s="198"/>
      <c r="GR46" s="176"/>
      <c r="GS46" s="176" t="str">
        <f t="shared" ref="GS46" si="3428">IF(GR$2=4,GS39-GS42,"")</f>
        <v/>
      </c>
      <c r="GT46" s="199"/>
      <c r="GU46" s="197"/>
      <c r="GV46" s="197"/>
      <c r="GW46" s="198"/>
      <c r="GX46" s="176"/>
      <c r="GY46" s="176" t="str">
        <f t="shared" ref="GY46" si="3429">IF(GX$2=4,GY39-GY42,"")</f>
        <v/>
      </c>
      <c r="GZ46" s="199"/>
      <c r="HA46" s="197"/>
      <c r="HB46" s="197"/>
      <c r="HC46" s="198"/>
      <c r="HD46" s="176"/>
      <c r="HE46" s="176" t="str">
        <f t="shared" ref="HE46" si="3430">IF(HD$2=4,HE39-HE42,"")</f>
        <v/>
      </c>
      <c r="HF46" s="199"/>
      <c r="HG46" s="197"/>
      <c r="HH46" s="197"/>
      <c r="HI46" s="198"/>
      <c r="HJ46" s="176"/>
      <c r="HK46" s="176" t="str">
        <f t="shared" ref="HK46" si="3431">IF(HJ$2=4,HK39-HK42,"")</f>
        <v/>
      </c>
      <c r="HL46" s="199"/>
      <c r="HM46" s="197"/>
      <c r="HN46" s="197"/>
      <c r="HO46" s="198"/>
      <c r="HP46" s="176"/>
      <c r="HQ46" s="176" t="str">
        <f t="shared" ref="HQ46" si="3432">IF(HP$2=4,HQ39-HQ42,"")</f>
        <v/>
      </c>
      <c r="HR46" s="199"/>
      <c r="HS46" s="197"/>
      <c r="HT46" s="197"/>
      <c r="HU46" s="198"/>
      <c r="HV46" s="176"/>
      <c r="HW46" s="176" t="str">
        <f t="shared" ref="HW46" si="3433">IF(HV$2=4,HW39-HW42,"")</f>
        <v/>
      </c>
      <c r="HX46" s="199"/>
      <c r="HY46" s="197"/>
      <c r="HZ46" s="197"/>
      <c r="IA46" s="198"/>
      <c r="IB46" s="176"/>
      <c r="IC46" s="176" t="str">
        <f t="shared" ref="IC46" si="3434">IF(IB$2=4,IC39-IC42,"")</f>
        <v/>
      </c>
      <c r="ID46" s="199"/>
      <c r="IE46" s="197"/>
      <c r="IF46" s="197"/>
      <c r="IG46" s="198"/>
      <c r="IH46" s="176"/>
      <c r="II46" s="176" t="str">
        <f t="shared" ref="II46" si="3435">IF(IH$2=4,II39-II42,"")</f>
        <v/>
      </c>
      <c r="IJ46" s="199"/>
      <c r="IK46" s="197"/>
      <c r="IL46" s="197"/>
      <c r="IM46" s="198"/>
      <c r="IN46" s="176"/>
      <c r="IO46" s="176" t="str">
        <f t="shared" ref="IO46" si="3436">IF(IN$2=4,IO39-IO42,"")</f>
        <v/>
      </c>
      <c r="IP46" s="199"/>
      <c r="IQ46" s="197"/>
      <c r="IR46" s="197"/>
      <c r="IS46" s="198"/>
      <c r="IT46" s="176"/>
      <c r="IU46" s="176" t="str">
        <f t="shared" ref="IU46" si="3437">IF(IT$2=4,IU39-IU42,"")</f>
        <v/>
      </c>
      <c r="IV46" s="199"/>
      <c r="IW46" s="197"/>
      <c r="IX46" s="197"/>
      <c r="IY46" s="198"/>
      <c r="IZ46" s="176"/>
      <c r="JA46" s="176" t="str">
        <f t="shared" ref="JA46" si="3438">IF(IZ$2=4,JA39-JA42,"")</f>
        <v/>
      </c>
      <c r="JB46" s="199"/>
      <c r="JC46" s="197"/>
      <c r="JD46" s="197"/>
      <c r="JE46" s="198"/>
      <c r="JF46" s="198"/>
      <c r="JG46" s="176" t="str">
        <f t="shared" ref="JG46" si="3439">IF(JF$2=4,JG39-JG42,"")</f>
        <v/>
      </c>
      <c r="JH46" s="199"/>
      <c r="JI46" s="198"/>
      <c r="JJ46" s="198"/>
      <c r="JK46" s="198"/>
      <c r="JL46" s="198"/>
      <c r="JM46" s="176" t="str">
        <f t="shared" ref="JM46" si="3440">IF(JL$2=4,JM39-JM42,"")</f>
        <v/>
      </c>
      <c r="JN46" s="198"/>
      <c r="JO46" s="198"/>
      <c r="JP46" s="198"/>
      <c r="JQ46" s="198"/>
      <c r="JR46" s="198"/>
      <c r="JS46" s="176" t="str">
        <f t="shared" ref="JS46" si="3441">IF(JR$2=4,JS39-JS42,"")</f>
        <v/>
      </c>
      <c r="JT46" s="198"/>
      <c r="JU46" s="198"/>
      <c r="JV46" s="198"/>
      <c r="JW46" s="198"/>
      <c r="JX46" s="198"/>
      <c r="JY46" s="176" t="str">
        <f t="shared" ref="JY46" si="3442">IF(JX$2=4,JY39-JY42,"")</f>
        <v/>
      </c>
      <c r="JZ46" s="198"/>
      <c r="KA46" s="198"/>
      <c r="KB46" s="198"/>
      <c r="KC46" s="198"/>
      <c r="KD46" s="198"/>
      <c r="KE46" s="176" t="str">
        <f t="shared" ref="KE46" si="3443">IF(KD$2=4,KE39-KE42,"")</f>
        <v/>
      </c>
      <c r="KF46" s="198"/>
      <c r="KG46" s="198"/>
      <c r="KH46" s="198"/>
      <c r="KI46" s="198"/>
      <c r="KJ46" s="198"/>
      <c r="KK46" s="176" t="str">
        <f t="shared" ref="KK46" si="3444">IF(KJ$2=4,KK39-KK42,"")</f>
        <v/>
      </c>
      <c r="KL46" s="198"/>
      <c r="KM46" s="198"/>
      <c r="KN46" s="198"/>
      <c r="KO46" s="198"/>
      <c r="KP46" s="198"/>
      <c r="KQ46" s="176" t="str">
        <f t="shared" ref="KQ46" si="3445">IF(KP$2=4,KQ39-KQ42,"")</f>
        <v/>
      </c>
      <c r="KR46" s="198"/>
      <c r="KS46" s="198"/>
      <c r="KT46" s="198"/>
      <c r="KU46" s="198"/>
      <c r="KV46" s="198"/>
      <c r="KW46" s="176" t="str">
        <f t="shared" ref="KW46" si="3446">IF(KV$2=4,KW39-KW42,"")</f>
        <v/>
      </c>
      <c r="KX46" s="198"/>
      <c r="KY46" s="198"/>
      <c r="KZ46" s="198"/>
      <c r="LA46" s="198"/>
      <c r="LB46" s="198"/>
      <c r="LC46" s="176" t="str">
        <f t="shared" ref="LC46" si="3447">IF(LB$2=4,LC39-LC42,"")</f>
        <v/>
      </c>
      <c r="LD46" s="198"/>
    </row>
    <row r="47" spans="1:320" s="204" customFormat="1" ht="12.75" hidden="1" customHeight="1" x14ac:dyDescent="0.2">
      <c r="A47" s="61" t="s">
        <v>61</v>
      </c>
      <c r="B47" s="62"/>
      <c r="C47" s="62"/>
      <c r="D47" s="62"/>
      <c r="E47" s="62"/>
      <c r="F47" s="62"/>
      <c r="G47" s="155"/>
      <c r="H47" s="64"/>
      <c r="I47" s="64"/>
      <c r="J47" s="64"/>
      <c r="K47" s="64"/>
      <c r="L47" s="156" t="s">
        <v>160</v>
      </c>
      <c r="M47" s="64">
        <f>COUNTIF(Q47:LD47,"Complete")+COUNTIF(Q47:LD47,"NIU")</f>
        <v>0</v>
      </c>
      <c r="N47" s="158"/>
      <c r="O47" s="64"/>
      <c r="P47" s="64"/>
      <c r="Q47" s="200" t="str">
        <f>IF(U$2=5,IF(OR(AND(ISNUMBER($L13),$L13=0),AND(ISNUMBER(U13),U13=0)),"NIU",IF(AND(SUM(R7:S10)=0,U14=0),"empty",IF(AND(R16="Y",S16="Y",T16="Y",U16="Y",OR(AND(ISNUMBER(U13),U13=0),U14&lt;&gt;0)),"Complete","WIP"))),"")</f>
        <v/>
      </c>
      <c r="R47" s="200"/>
      <c r="S47" s="201" t="str">
        <f>IF(U$2=5,IF(OR(AND(ISNUMBER($L27),$L27=0),AND(ISNUMBER(U27),U27=0)),"NIU",IF(AND(SUM(R21:S24)=0,U28=0),"empty",IF(AND(R30="Y",S30="Y",T30="Y",U30="Y",OR(AND(ISNUMBER(U27),U27=0),U28&lt;&gt;0)),"Complete","WIP"))),"")</f>
        <v/>
      </c>
      <c r="T47" s="201"/>
      <c r="U47" s="202" t="str">
        <f>IF(U$2=5,IF(OR(AND(ISNUMBER($L41),$L41=0),AND(ISNUMBER(U41),U41=0)),"NIU",IF(AND(SUM(R35:S38)=0,U42=0),"empty",IF(AND(R44="Y",S44="Y",T44="Y",U44="Y",OR(AND(ISNUMBER(U41),U41=0),U42&lt;&gt;0)),"Complete","WIP"))),"")</f>
        <v/>
      </c>
      <c r="V47" s="62"/>
      <c r="W47" s="200" t="str">
        <f>IF(AA$2=5,IF(OR(AND(ISNUMBER($L13),$L13=0),AND(ISNUMBER(AA13),AA13=0)),"NIU",IF(AND(SUM(X7:Y10)=0,AA14=0),"empty",IF(AND(X16="Y",Y16="Y",Z16="Y",AA16="Y",OR(AND(ISNUMBER(AA13),AA13=0),AA14&lt;&gt;0)),"Complete","WIP"))),"")</f>
        <v/>
      </c>
      <c r="X47" s="200"/>
      <c r="Y47" s="201" t="str">
        <f>IF(AA$2=5,IF(OR(AND(ISNUMBER($L27),$L27=0),AND(ISNUMBER(AA27),AA27=0)),"NIU",IF(AND(SUM(X21:Y24)=0,AA28=0),"empty",IF(AND(X30="Y",Y30="Y",Z30="Y",AA30="Y",OR(AND(ISNUMBER(AA27),AA27=0),AA28&lt;&gt;0)),"Complete","WIP"))),"")</f>
        <v/>
      </c>
      <c r="Z47" s="201"/>
      <c r="AA47" s="202" t="str">
        <f>IF(AA$2=5,IF(OR(AND(ISNUMBER($L41),$L41=0),AND(ISNUMBER(AA41),AA41=0)),"NIU",IF(AND(SUM(X35:Y38)=0,AA42=0),"empty",IF(AND(X44="Y",Y44="Y",Z44="Y",AA44="Y",OR(AND(ISNUMBER(AA41),AA41=0),AA42&lt;&gt;0)),"Complete","WIP"))),"")</f>
        <v/>
      </c>
      <c r="AB47" s="62"/>
      <c r="AC47" s="200" t="str">
        <f t="shared" ref="AC47" si="3448">IF(AG$2=5,IF(OR(AND(ISNUMBER($L13),$L13=0),AND(ISNUMBER(AG13),AG13=0)),"NIU",IF(AND(SUM(AD7:AE10)=0,AG14=0),"empty",IF(AND(AD16="Y",AE16="Y",AF16="Y",AG16="Y",OR(AND(ISNUMBER(AG13),AG13=0),AG14&lt;&gt;0)),"Complete","WIP"))),"")</f>
        <v/>
      </c>
      <c r="AD47" s="200"/>
      <c r="AE47" s="201" t="str">
        <f t="shared" ref="AE47" si="3449">IF(AG$2=5,IF(OR(AND(ISNUMBER($L27),$L27=0),AND(ISNUMBER(AG27),AG27=0)),"NIU",IF(AND(SUM(AD21:AE24)=0,AG28=0),"empty",IF(AND(AD30="Y",AE30="Y",AF30="Y",AG30="Y",OR(AND(ISNUMBER(AG27),AG27=0),AG28&lt;&gt;0)),"Complete","WIP"))),"")</f>
        <v/>
      </c>
      <c r="AF47" s="201"/>
      <c r="AG47" s="202" t="str">
        <f t="shared" ref="AG47" si="3450">IF(AG$2=5,IF(OR(AND(ISNUMBER($L41),$L41=0),AND(ISNUMBER(AG41),AG41=0)),"NIU",IF(AND(SUM(AD35:AE38)=0,AG42=0),"empty",IF(AND(AD44="Y",AE44="Y",AF44="Y",AG44="Y",OR(AND(ISNUMBER(AG41),AG41=0),AG42&lt;&gt;0)),"Complete","WIP"))),"")</f>
        <v/>
      </c>
      <c r="AH47" s="62"/>
      <c r="AI47" s="200" t="str">
        <f t="shared" ref="AI47" si="3451">IF(AM$2=5,IF(OR(AND(ISNUMBER($L13),$L13=0),AND(ISNUMBER(AM13),AM13=0)),"NIU",IF(AND(SUM(AJ7:AK10)=0,AM14=0),"empty",IF(AND(AJ16="Y",AK16="Y",AL16="Y",AM16="Y",OR(AND(ISNUMBER(AM13),AM13=0),AM14&lt;&gt;0)),"Complete","WIP"))),"")</f>
        <v/>
      </c>
      <c r="AJ47" s="200"/>
      <c r="AK47" s="201" t="str">
        <f t="shared" ref="AK47" si="3452">IF(AM$2=5,IF(OR(AND(ISNUMBER($L27),$L27=0),AND(ISNUMBER(AM27),AM27=0)),"NIU",IF(AND(SUM(AJ21:AK24)=0,AM28=0),"empty",IF(AND(AJ30="Y",AK30="Y",AL30="Y",AM30="Y",OR(AND(ISNUMBER(AM27),AM27=0),AM28&lt;&gt;0)),"Complete","WIP"))),"")</f>
        <v/>
      </c>
      <c r="AL47" s="201"/>
      <c r="AM47" s="202" t="str">
        <f t="shared" ref="AM47" si="3453">IF(AM$2=5,IF(OR(AND(ISNUMBER($L41),$L41=0),AND(ISNUMBER(AM41),AM41=0)),"NIU",IF(AND(SUM(AJ35:AK38)=0,AM42=0),"empty",IF(AND(AJ44="Y",AK44="Y",AL44="Y",AM44="Y",OR(AND(ISNUMBER(AM41),AM41=0),AM42&lt;&gt;0)),"Complete","WIP"))),"")</f>
        <v/>
      </c>
      <c r="AN47" s="62"/>
      <c r="AO47" s="200" t="str">
        <f t="shared" ref="AO47" si="3454">IF(AS$2=5,IF(OR(AND(ISNUMBER($L13),$L13=0),AND(ISNUMBER(AS13),AS13=0)),"NIU",IF(AND(SUM(AP7:AQ10)=0,AS14=0),"empty",IF(AND(AP16="Y",AQ16="Y",AR16="Y",AS16="Y",OR(AND(ISNUMBER(AS13),AS13=0),AS14&lt;&gt;0)),"Complete","WIP"))),"")</f>
        <v/>
      </c>
      <c r="AP47" s="200"/>
      <c r="AQ47" s="201" t="str">
        <f t="shared" ref="AQ47" si="3455">IF(AS$2=5,IF(OR(AND(ISNUMBER($L27),$L27=0),AND(ISNUMBER(AS27),AS27=0)),"NIU",IF(AND(SUM(AP21:AQ24)=0,AS28=0),"empty",IF(AND(AP30="Y",AQ30="Y",AR30="Y",AS30="Y",OR(AND(ISNUMBER(AS27),AS27=0),AS28&lt;&gt;0)),"Complete","WIP"))),"")</f>
        <v/>
      </c>
      <c r="AR47" s="201"/>
      <c r="AS47" s="202" t="str">
        <f t="shared" ref="AS47" si="3456">IF(AS$2=5,IF(OR(AND(ISNUMBER($L41),$L41=0),AND(ISNUMBER(AS41),AS41=0)),"NIU",IF(AND(SUM(AP35:AQ38)=0,AS42=0),"empty",IF(AND(AP44="Y",AQ44="Y",AR44="Y",AS44="Y",OR(AND(ISNUMBER(AS41),AS41=0),AS42&lt;&gt;0)),"Complete","WIP"))),"")</f>
        <v/>
      </c>
      <c r="AT47" s="62"/>
      <c r="AU47" s="200" t="str">
        <f t="shared" ref="AU47" si="3457">IF(AY$2=5,IF(OR(AND(ISNUMBER($L13),$L13=0),AND(ISNUMBER(AY13),AY13=0)),"NIU",IF(AND(SUM(AV7:AW10)=0,AY14=0),"empty",IF(AND(AV16="Y",AW16="Y",AX16="Y",AY16="Y",OR(AND(ISNUMBER(AY13),AY13=0),AY14&lt;&gt;0)),"Complete","WIP"))),"")</f>
        <v/>
      </c>
      <c r="AV47" s="200"/>
      <c r="AW47" s="201" t="str">
        <f t="shared" ref="AW47" si="3458">IF(AY$2=5,IF(OR(AND(ISNUMBER($L27),$L27=0),AND(ISNUMBER(AY27),AY27=0)),"NIU",IF(AND(SUM(AV21:AW24)=0,AY28=0),"empty",IF(AND(AV30="Y",AW30="Y",AX30="Y",AY30="Y",OR(AND(ISNUMBER(AY27),AY27=0),AY28&lt;&gt;0)),"Complete","WIP"))),"")</f>
        <v/>
      </c>
      <c r="AX47" s="201"/>
      <c r="AY47" s="202" t="str">
        <f t="shared" ref="AY47" si="3459">IF(AY$2=5,IF(OR(AND(ISNUMBER($L41),$L41=0),AND(ISNUMBER(AY41),AY41=0)),"NIU",IF(AND(SUM(AV35:AW38)=0,AY42=0),"empty",IF(AND(AV44="Y",AW44="Y",AX44="Y",AY44="Y",OR(AND(ISNUMBER(AY41),AY41=0),AY42&lt;&gt;0)),"Complete","WIP"))),"")</f>
        <v/>
      </c>
      <c r="AZ47" s="62"/>
      <c r="BA47" s="200" t="str">
        <f t="shared" ref="BA47" si="3460">IF(BE$2=5,IF(OR(AND(ISNUMBER($L13),$L13=0),AND(ISNUMBER(BE13),BE13=0)),"NIU",IF(AND(SUM(BB7:BC10)=0,BE14=0),"empty",IF(AND(BB16="Y",BC16="Y",BD16="Y",BE16="Y",OR(AND(ISNUMBER(BE13),BE13=0),BE14&lt;&gt;0)),"Complete","WIP"))),"")</f>
        <v/>
      </c>
      <c r="BB47" s="200"/>
      <c r="BC47" s="201" t="str">
        <f t="shared" ref="BC47" si="3461">IF(BE$2=5,IF(OR(AND(ISNUMBER($L27),$L27=0),AND(ISNUMBER(BE27),BE27=0)),"NIU",IF(AND(SUM(BB21:BC24)=0,BE28=0),"empty",IF(AND(BB30="Y",BC30="Y",BD30="Y",BE30="Y",OR(AND(ISNUMBER(BE27),BE27=0),BE28&lt;&gt;0)),"Complete","WIP"))),"")</f>
        <v/>
      </c>
      <c r="BD47" s="201"/>
      <c r="BE47" s="202" t="str">
        <f t="shared" ref="BE47" si="3462">IF(BE$2=5,IF(OR(AND(ISNUMBER($L41),$L41=0),AND(ISNUMBER(BE41),BE41=0)),"NIU",IF(AND(SUM(BB35:BC38)=0,BE42=0),"empty",IF(AND(BB44="Y",BC44="Y",BD44="Y",BE44="Y",OR(AND(ISNUMBER(BE41),BE41=0),BE42&lt;&gt;0)),"Complete","WIP"))),"")</f>
        <v/>
      </c>
      <c r="BF47" s="62"/>
      <c r="BG47" s="200" t="str">
        <f t="shared" ref="BG47" si="3463">IF(BK$2=5,IF(OR(AND(ISNUMBER($L13),$L13=0),AND(ISNUMBER(BK13),BK13=0)),"NIU",IF(AND(SUM(BH7:BI10)=0,BK14=0),"empty",IF(AND(BH16="Y",BI16="Y",BJ16="Y",BK16="Y",OR(AND(ISNUMBER(BK13),BK13=0),BK14&lt;&gt;0)),"Complete","WIP"))),"")</f>
        <v/>
      </c>
      <c r="BH47" s="200"/>
      <c r="BI47" s="201" t="str">
        <f t="shared" ref="BI47" si="3464">IF(BK$2=5,IF(OR(AND(ISNUMBER($L27),$L27=0),AND(ISNUMBER(BK27),BK27=0)),"NIU",IF(AND(SUM(BH21:BI24)=0,BK28=0),"empty",IF(AND(BH30="Y",BI30="Y",BJ30="Y",BK30="Y",OR(AND(ISNUMBER(BK27),BK27=0),BK28&lt;&gt;0)),"Complete","WIP"))),"")</f>
        <v/>
      </c>
      <c r="BJ47" s="201"/>
      <c r="BK47" s="202" t="str">
        <f t="shared" ref="BK47" si="3465">IF(BK$2=5,IF(OR(AND(ISNUMBER($L41),$L41=0),AND(ISNUMBER(BK41),BK41=0)),"NIU",IF(AND(SUM(BH35:BI38)=0,BK42=0),"empty",IF(AND(BH44="Y",BI44="Y",BJ44="Y",BK44="Y",OR(AND(ISNUMBER(BK41),BK41=0),BK42&lt;&gt;0)),"Complete","WIP"))),"")</f>
        <v/>
      </c>
      <c r="BL47" s="62"/>
      <c r="BM47" s="200" t="str">
        <f t="shared" ref="BM47" si="3466">IF(BQ$2=5,IF(OR(AND(ISNUMBER($L13),$L13=0),AND(ISNUMBER(BQ13),BQ13=0)),"NIU",IF(AND(SUM(BN7:BO10)=0,BQ14=0),"empty",IF(AND(BN16="Y",BO16="Y",BP16="Y",BQ16="Y",OR(AND(ISNUMBER(BQ13),BQ13=0),BQ14&lt;&gt;0)),"Complete","WIP"))),"")</f>
        <v/>
      </c>
      <c r="BN47" s="200"/>
      <c r="BO47" s="201" t="str">
        <f t="shared" ref="BO47" si="3467">IF(BQ$2=5,IF(OR(AND(ISNUMBER($L27),$L27=0),AND(ISNUMBER(BQ27),BQ27=0)),"NIU",IF(AND(SUM(BN21:BO24)=0,BQ28=0),"empty",IF(AND(BN30="Y",BO30="Y",BP30="Y",BQ30="Y",OR(AND(ISNUMBER(BQ27),BQ27=0),BQ28&lt;&gt;0)),"Complete","WIP"))),"")</f>
        <v/>
      </c>
      <c r="BP47" s="201"/>
      <c r="BQ47" s="202" t="str">
        <f t="shared" ref="BQ47" si="3468">IF(BQ$2=5,IF(OR(AND(ISNUMBER($L41),$L41=0),AND(ISNUMBER(BQ41),BQ41=0)),"NIU",IF(AND(SUM(BN35:BO38)=0,BQ42=0),"empty",IF(AND(BN44="Y",BO44="Y",BP44="Y",BQ44="Y",OR(AND(ISNUMBER(BQ41),BQ41=0),BQ42&lt;&gt;0)),"Complete","WIP"))),"")</f>
        <v/>
      </c>
      <c r="BR47" s="62"/>
      <c r="BS47" s="200" t="str">
        <f t="shared" ref="BS47" si="3469">IF(BW$2=5,IF(OR(AND(ISNUMBER($L13),$L13=0),AND(ISNUMBER(BW13),BW13=0)),"NIU",IF(AND(SUM(BT7:BU10)=0,BW14=0),"empty",IF(AND(BT16="Y",BU16="Y",BV16="Y",BW16="Y",OR(AND(ISNUMBER(BW13),BW13=0),BW14&lt;&gt;0)),"Complete","WIP"))),"")</f>
        <v/>
      </c>
      <c r="BT47" s="200"/>
      <c r="BU47" s="201" t="str">
        <f t="shared" ref="BU47" si="3470">IF(BW$2=5,IF(OR(AND(ISNUMBER($L27),$L27=0),AND(ISNUMBER(BW27),BW27=0)),"NIU",IF(AND(SUM(BT21:BU24)=0,BW28=0),"empty",IF(AND(BT30="Y",BU30="Y",BV30="Y",BW30="Y",OR(AND(ISNUMBER(BW27),BW27=0),BW28&lt;&gt;0)),"Complete","WIP"))),"")</f>
        <v/>
      </c>
      <c r="BV47" s="201"/>
      <c r="BW47" s="202" t="str">
        <f t="shared" ref="BW47" si="3471">IF(BW$2=5,IF(OR(AND(ISNUMBER($L41),$L41=0),AND(ISNUMBER(BW41),BW41=0)),"NIU",IF(AND(SUM(BT35:BU38)=0,BW42=0),"empty",IF(AND(BT44="Y",BU44="Y",BV44="Y",BW44="Y",OR(AND(ISNUMBER(BW41),BW41=0),BW42&lt;&gt;0)),"Complete","WIP"))),"")</f>
        <v/>
      </c>
      <c r="BX47" s="62"/>
      <c r="BY47" s="200" t="str">
        <f t="shared" ref="BY47" si="3472">IF(CC$2=5,IF(OR(AND(ISNUMBER($L13),$L13=0),AND(ISNUMBER(CC13),CC13=0)),"NIU",IF(AND(SUM(BZ7:CA10)=0,CC14=0),"empty",IF(AND(BZ16="Y",CA16="Y",CB16="Y",CC16="Y",OR(AND(ISNUMBER(CC13),CC13=0),CC14&lt;&gt;0)),"Complete","WIP"))),"")</f>
        <v/>
      </c>
      <c r="BZ47" s="200"/>
      <c r="CA47" s="201" t="str">
        <f t="shared" ref="CA47" si="3473">IF(CC$2=5,IF(OR(AND(ISNUMBER($L27),$L27=0),AND(ISNUMBER(CC27),CC27=0)),"NIU",IF(AND(SUM(BZ21:CA24)=0,CC28=0),"empty",IF(AND(BZ30="Y",CA30="Y",CB30="Y",CC30="Y",OR(AND(ISNUMBER(CC27),CC27=0),CC28&lt;&gt;0)),"Complete","WIP"))),"")</f>
        <v/>
      </c>
      <c r="CB47" s="201"/>
      <c r="CC47" s="202" t="str">
        <f t="shared" ref="CC47" si="3474">IF(CC$2=5,IF(OR(AND(ISNUMBER($L41),$L41=0),AND(ISNUMBER(CC41),CC41=0)),"NIU",IF(AND(SUM(BZ35:CA38)=0,CC42=0),"empty",IF(AND(BZ44="Y",CA44="Y",CB44="Y",CC44="Y",OR(AND(ISNUMBER(CC41),CC41=0),CC42&lt;&gt;0)),"Complete","WIP"))),"")</f>
        <v/>
      </c>
      <c r="CD47" s="62"/>
      <c r="CE47" s="200" t="str">
        <f t="shared" ref="CE47" si="3475">IF(CI$2=5,IF(OR(AND(ISNUMBER($L13),$L13=0),AND(ISNUMBER(CI13),CI13=0)),"NIU",IF(AND(SUM(CF7:CG10)=0,CI14=0),"empty",IF(AND(CF16="Y",CG16="Y",CH16="Y",CI16="Y",OR(AND(ISNUMBER(CI13),CI13=0),CI14&lt;&gt;0)),"Complete","WIP"))),"")</f>
        <v/>
      </c>
      <c r="CF47" s="200"/>
      <c r="CG47" s="201" t="str">
        <f t="shared" ref="CG47" si="3476">IF(CI$2=5,IF(OR(AND(ISNUMBER($L27),$L27=0),AND(ISNUMBER(CI27),CI27=0)),"NIU",IF(AND(SUM(CF21:CG24)=0,CI28=0),"empty",IF(AND(CF30="Y",CG30="Y",CH30="Y",CI30="Y",OR(AND(ISNUMBER(CI27),CI27=0),CI28&lt;&gt;0)),"Complete","WIP"))),"")</f>
        <v/>
      </c>
      <c r="CH47" s="201"/>
      <c r="CI47" s="202" t="str">
        <f t="shared" ref="CI47" si="3477">IF(CI$2=5,IF(OR(AND(ISNUMBER($L41),$L41=0),AND(ISNUMBER(CI41),CI41=0)),"NIU",IF(AND(SUM(CF35:CG38)=0,CI42=0),"empty",IF(AND(CF44="Y",CG44="Y",CH44="Y",CI44="Y",OR(AND(ISNUMBER(CI41),CI41=0),CI42&lt;&gt;0)),"Complete","WIP"))),"")</f>
        <v/>
      </c>
      <c r="CJ47" s="62"/>
      <c r="CK47" s="200" t="str">
        <f t="shared" ref="CK47" si="3478">IF(CO$2=5,IF(OR(AND(ISNUMBER($L13),$L13=0),AND(ISNUMBER(CO13),CO13=0)),"NIU",IF(AND(SUM(CL7:CM10)=0,CO14=0),"empty",IF(AND(CL16="Y",CM16="Y",CN16="Y",CO16="Y",OR(AND(ISNUMBER(CO13),CO13=0),CO14&lt;&gt;0)),"Complete","WIP"))),"")</f>
        <v/>
      </c>
      <c r="CL47" s="200"/>
      <c r="CM47" s="201" t="str">
        <f t="shared" ref="CM47" si="3479">IF(CO$2=5,IF(OR(AND(ISNUMBER($L27),$L27=0),AND(ISNUMBER(CO27),CO27=0)),"NIU",IF(AND(SUM(CL21:CM24)=0,CO28=0),"empty",IF(AND(CL30="Y",CM30="Y",CN30="Y",CO30="Y",OR(AND(ISNUMBER(CO27),CO27=0),CO28&lt;&gt;0)),"Complete","WIP"))),"")</f>
        <v/>
      </c>
      <c r="CN47" s="201"/>
      <c r="CO47" s="202" t="str">
        <f t="shared" ref="CO47" si="3480">IF(CO$2=5,IF(OR(AND(ISNUMBER($L41),$L41=0),AND(ISNUMBER(CO41),CO41=0)),"NIU",IF(AND(SUM(CL35:CM38)=0,CO42=0),"empty",IF(AND(CL44="Y",CM44="Y",CN44="Y",CO44="Y",OR(AND(ISNUMBER(CO41),CO41=0),CO42&lt;&gt;0)),"Complete","WIP"))),"")</f>
        <v/>
      </c>
      <c r="CP47" s="62"/>
      <c r="CQ47" s="200" t="str">
        <f t="shared" ref="CQ47" si="3481">IF(CU$2=5,IF(OR(AND(ISNUMBER($L13),$L13=0),AND(ISNUMBER(CU13),CU13=0)),"NIU",IF(AND(SUM(CR7:CS10)=0,CU14=0),"empty",IF(AND(CR16="Y",CS16="Y",CT16="Y",CU16="Y",OR(AND(ISNUMBER(CU13),CU13=0),CU14&lt;&gt;0)),"Complete","WIP"))),"")</f>
        <v/>
      </c>
      <c r="CR47" s="200"/>
      <c r="CS47" s="201" t="str">
        <f t="shared" ref="CS47" si="3482">IF(CU$2=5,IF(OR(AND(ISNUMBER($L27),$L27=0),AND(ISNUMBER(CU27),CU27=0)),"NIU",IF(AND(SUM(CR21:CS24)=0,CU28=0),"empty",IF(AND(CR30="Y",CS30="Y",CT30="Y",CU30="Y",OR(AND(ISNUMBER(CU27),CU27=0),CU28&lt;&gt;0)),"Complete","WIP"))),"")</f>
        <v/>
      </c>
      <c r="CT47" s="201"/>
      <c r="CU47" s="202" t="str">
        <f t="shared" ref="CU47" si="3483">IF(CU$2=5,IF(OR(AND(ISNUMBER($L41),$L41=0),AND(ISNUMBER(CU41),CU41=0)),"NIU",IF(AND(SUM(CR35:CS38)=0,CU42=0),"empty",IF(AND(CR44="Y",CS44="Y",CT44="Y",CU44="Y",OR(AND(ISNUMBER(CU41),CU41=0),CU42&lt;&gt;0)),"Complete","WIP"))),"")</f>
        <v/>
      </c>
      <c r="CV47" s="62"/>
      <c r="CW47" s="200" t="str">
        <f t="shared" ref="CW47" si="3484">IF(DA$2=5,IF(OR(AND(ISNUMBER($L13),$L13=0),AND(ISNUMBER(DA13),DA13=0)),"NIU",IF(AND(SUM(CX7:CY10)=0,DA14=0),"empty",IF(AND(CX16="Y",CY16="Y",CZ16="Y",DA16="Y",OR(AND(ISNUMBER(DA13),DA13=0),DA14&lt;&gt;0)),"Complete","WIP"))),"")</f>
        <v/>
      </c>
      <c r="CX47" s="200"/>
      <c r="CY47" s="201" t="str">
        <f t="shared" ref="CY47" si="3485">IF(DA$2=5,IF(OR(AND(ISNUMBER($L27),$L27=0),AND(ISNUMBER(DA27),DA27=0)),"NIU",IF(AND(SUM(CX21:CY24)=0,DA28=0),"empty",IF(AND(CX30="Y",CY30="Y",CZ30="Y",DA30="Y",OR(AND(ISNUMBER(DA27),DA27=0),DA28&lt;&gt;0)),"Complete","WIP"))),"")</f>
        <v/>
      </c>
      <c r="CZ47" s="201"/>
      <c r="DA47" s="202" t="str">
        <f t="shared" ref="DA47" si="3486">IF(DA$2=5,IF(OR(AND(ISNUMBER($L41),$L41=0),AND(ISNUMBER(DA41),DA41=0)),"NIU",IF(AND(SUM(CX35:CY38)=0,DA42=0),"empty",IF(AND(CX44="Y",CY44="Y",CZ44="Y",DA44="Y",OR(AND(ISNUMBER(DA41),DA41=0),DA42&lt;&gt;0)),"Complete","WIP"))),"")</f>
        <v/>
      </c>
      <c r="DB47" s="62"/>
      <c r="DC47" s="200" t="str">
        <f t="shared" ref="DC47" si="3487">IF(DG$2=5,IF(OR(AND(ISNUMBER($L13),$L13=0),AND(ISNUMBER(DG13),DG13=0)),"NIU",IF(AND(SUM(DD7:DE10)=0,DG14=0),"empty",IF(AND(DD16="Y",DE16="Y",DF16="Y",DG16="Y",OR(AND(ISNUMBER(DG13),DG13=0),DG14&lt;&gt;0)),"Complete","WIP"))),"")</f>
        <v/>
      </c>
      <c r="DD47" s="200"/>
      <c r="DE47" s="201" t="str">
        <f t="shared" ref="DE47" si="3488">IF(DG$2=5,IF(OR(AND(ISNUMBER($L27),$L27=0),AND(ISNUMBER(DG27),DG27=0)),"NIU",IF(AND(SUM(DD21:DE24)=0,DG28=0),"empty",IF(AND(DD30="Y",DE30="Y",DF30="Y",DG30="Y",OR(AND(ISNUMBER(DG27),DG27=0),DG28&lt;&gt;0)),"Complete","WIP"))),"")</f>
        <v/>
      </c>
      <c r="DF47" s="201"/>
      <c r="DG47" s="202" t="str">
        <f t="shared" ref="DG47" si="3489">IF(DG$2=5,IF(OR(AND(ISNUMBER($L41),$L41=0),AND(ISNUMBER(DG41),DG41=0)),"NIU",IF(AND(SUM(DD35:DE38)=0,DG42=0),"empty",IF(AND(DD44="Y",DE44="Y",DF44="Y",DG44="Y",OR(AND(ISNUMBER(DG41),DG41=0),DG42&lt;&gt;0)),"Complete","WIP"))),"")</f>
        <v/>
      </c>
      <c r="DH47" s="62"/>
      <c r="DI47" s="200" t="str">
        <f t="shared" ref="DI47" si="3490">IF(DM$2=5,IF(OR(AND(ISNUMBER($L13),$L13=0),AND(ISNUMBER(DM13),DM13=0)),"NIU",IF(AND(SUM(DJ7:DK10)=0,DM14=0),"empty",IF(AND(DJ16="Y",DK16="Y",DL16="Y",DM16="Y",OR(AND(ISNUMBER(DM13),DM13=0),DM14&lt;&gt;0)),"Complete","WIP"))),"")</f>
        <v/>
      </c>
      <c r="DJ47" s="200"/>
      <c r="DK47" s="201" t="str">
        <f t="shared" ref="DK47" si="3491">IF(DM$2=5,IF(OR(AND(ISNUMBER($L27),$L27=0),AND(ISNUMBER(DM27),DM27=0)),"NIU",IF(AND(SUM(DJ21:DK24)=0,DM28=0),"empty",IF(AND(DJ30="Y",DK30="Y",DL30="Y",DM30="Y",OR(AND(ISNUMBER(DM27),DM27=0),DM28&lt;&gt;0)),"Complete","WIP"))),"")</f>
        <v/>
      </c>
      <c r="DL47" s="201"/>
      <c r="DM47" s="202" t="str">
        <f t="shared" ref="DM47" si="3492">IF(DM$2=5,IF(OR(AND(ISNUMBER($L41),$L41=0),AND(ISNUMBER(DM41),DM41=0)),"NIU",IF(AND(SUM(DJ35:DK38)=0,DM42=0),"empty",IF(AND(DJ44="Y",DK44="Y",DL44="Y",DM44="Y",OR(AND(ISNUMBER(DM41),DM41=0),DM42&lt;&gt;0)),"Complete","WIP"))),"")</f>
        <v/>
      </c>
      <c r="DN47" s="62"/>
      <c r="DO47" s="200" t="str">
        <f t="shared" ref="DO47" si="3493">IF(DS$2=5,IF(OR(AND(ISNUMBER($L13),$L13=0),AND(ISNUMBER(DS13),DS13=0)),"NIU",IF(AND(SUM(DP7:DQ10)=0,DS14=0),"empty",IF(AND(DP16="Y",DQ16="Y",DR16="Y",DS16="Y",OR(AND(ISNUMBER(DS13),DS13=0),DS14&lt;&gt;0)),"Complete","WIP"))),"")</f>
        <v/>
      </c>
      <c r="DP47" s="200"/>
      <c r="DQ47" s="201" t="str">
        <f t="shared" ref="DQ47" si="3494">IF(DS$2=5,IF(OR(AND(ISNUMBER($L27),$L27=0),AND(ISNUMBER(DS27),DS27=0)),"NIU",IF(AND(SUM(DP21:DQ24)=0,DS28=0),"empty",IF(AND(DP30="Y",DQ30="Y",DR30="Y",DS30="Y",OR(AND(ISNUMBER(DS27),DS27=0),DS28&lt;&gt;0)),"Complete","WIP"))),"")</f>
        <v/>
      </c>
      <c r="DR47" s="201"/>
      <c r="DS47" s="202" t="str">
        <f t="shared" ref="DS47" si="3495">IF(DS$2=5,IF(OR(AND(ISNUMBER($L41),$L41=0),AND(ISNUMBER(DS41),DS41=0)),"NIU",IF(AND(SUM(DP35:DQ38)=0,DS42=0),"empty",IF(AND(DP44="Y",DQ44="Y",DR44="Y",DS44="Y",OR(AND(ISNUMBER(DS41),DS41=0),DS42&lt;&gt;0)),"Complete","WIP"))),"")</f>
        <v/>
      </c>
      <c r="DT47" s="62"/>
      <c r="DU47" s="200" t="str">
        <f t="shared" ref="DU47" si="3496">IF(DY$2=5,IF(OR(AND(ISNUMBER($L13),$L13=0),AND(ISNUMBER(DY13),DY13=0)),"NIU",IF(AND(SUM(DV7:DW10)=0,DY14=0),"empty",IF(AND(DV16="Y",DW16="Y",DX16="Y",DY16="Y",OR(AND(ISNUMBER(DY13),DY13=0),DY14&lt;&gt;0)),"Complete","WIP"))),"")</f>
        <v/>
      </c>
      <c r="DV47" s="200"/>
      <c r="DW47" s="201" t="str">
        <f t="shared" ref="DW47" si="3497">IF(DY$2=5,IF(OR(AND(ISNUMBER($L27),$L27=0),AND(ISNUMBER(DY27),DY27=0)),"NIU",IF(AND(SUM(DV21:DW24)=0,DY28=0),"empty",IF(AND(DV30="Y",DW30="Y",DX30="Y",DY30="Y",OR(AND(ISNUMBER(DY27),DY27=0),DY28&lt;&gt;0)),"Complete","WIP"))),"")</f>
        <v/>
      </c>
      <c r="DX47" s="201"/>
      <c r="DY47" s="202" t="str">
        <f t="shared" ref="DY47" si="3498">IF(DY$2=5,IF(OR(AND(ISNUMBER($L41),$L41=0),AND(ISNUMBER(DY41),DY41=0)),"NIU",IF(AND(SUM(DV35:DW38)=0,DY42=0),"empty",IF(AND(DV44="Y",DW44="Y",DX44="Y",DY44="Y",OR(AND(ISNUMBER(DY41),DY41=0),DY42&lt;&gt;0)),"Complete","WIP"))),"")</f>
        <v/>
      </c>
      <c r="DZ47" s="62"/>
      <c r="EA47" s="200" t="str">
        <f t="shared" ref="EA47" si="3499">IF(EE$2=5,IF(OR(AND(ISNUMBER($L13),$L13=0),AND(ISNUMBER(EE13),EE13=0)),"NIU",IF(AND(SUM(EB7:EC10)=0,EE14=0),"empty",IF(AND(EB16="Y",EC16="Y",ED16="Y",EE16="Y",OR(AND(ISNUMBER(EE13),EE13=0),EE14&lt;&gt;0)),"Complete","WIP"))),"")</f>
        <v/>
      </c>
      <c r="EB47" s="200"/>
      <c r="EC47" s="201" t="str">
        <f t="shared" ref="EC47" si="3500">IF(EE$2=5,IF(OR(AND(ISNUMBER($L27),$L27=0),AND(ISNUMBER(EE27),EE27=0)),"NIU",IF(AND(SUM(EB21:EC24)=0,EE28=0),"empty",IF(AND(EB30="Y",EC30="Y",ED30="Y",EE30="Y",OR(AND(ISNUMBER(EE27),EE27=0),EE28&lt;&gt;0)),"Complete","WIP"))),"")</f>
        <v/>
      </c>
      <c r="ED47" s="201"/>
      <c r="EE47" s="202" t="str">
        <f t="shared" ref="EE47" si="3501">IF(EE$2=5,IF(OR(AND(ISNUMBER($L41),$L41=0),AND(ISNUMBER(EE41),EE41=0)),"NIU",IF(AND(SUM(EB35:EC38)=0,EE42=0),"empty",IF(AND(EB44="Y",EC44="Y",ED44="Y",EE44="Y",OR(AND(ISNUMBER(EE41),EE41=0),EE42&lt;&gt;0)),"Complete","WIP"))),"")</f>
        <v/>
      </c>
      <c r="EF47" s="62"/>
      <c r="EG47" s="200" t="str">
        <f t="shared" ref="EG47" si="3502">IF(EK$2=5,IF(OR(AND(ISNUMBER($L13),$L13=0),AND(ISNUMBER(EK13),EK13=0)),"NIU",IF(AND(SUM(EH7:EI10)=0,EK14=0),"empty",IF(AND(EH16="Y",EI16="Y",EJ16="Y",EK16="Y",OR(AND(ISNUMBER(EK13),EK13=0),EK14&lt;&gt;0)),"Complete","WIP"))),"")</f>
        <v/>
      </c>
      <c r="EH47" s="200"/>
      <c r="EI47" s="201" t="str">
        <f t="shared" ref="EI47" si="3503">IF(EK$2=5,IF(OR(AND(ISNUMBER($L27),$L27=0),AND(ISNUMBER(EK27),EK27=0)),"NIU",IF(AND(SUM(EH21:EI24)=0,EK28=0),"empty",IF(AND(EH30="Y",EI30="Y",EJ30="Y",EK30="Y",OR(AND(ISNUMBER(EK27),EK27=0),EK28&lt;&gt;0)),"Complete","WIP"))),"")</f>
        <v/>
      </c>
      <c r="EJ47" s="201"/>
      <c r="EK47" s="202" t="str">
        <f t="shared" ref="EK47" si="3504">IF(EK$2=5,IF(OR(AND(ISNUMBER($L41),$L41=0),AND(ISNUMBER(EK41),EK41=0)),"NIU",IF(AND(SUM(EH35:EI38)=0,EK42=0),"empty",IF(AND(EH44="Y",EI44="Y",EJ44="Y",EK44="Y",OR(AND(ISNUMBER(EK41),EK41=0),EK42&lt;&gt;0)),"Complete","WIP"))),"")</f>
        <v/>
      </c>
      <c r="EL47" s="62"/>
      <c r="EM47" s="200" t="str">
        <f t="shared" ref="EM47" si="3505">IF(EQ$2=5,IF(OR(AND(ISNUMBER($L13),$L13=0),AND(ISNUMBER(EQ13),EQ13=0)),"NIU",IF(AND(SUM(EN7:EO10)=0,EQ14=0),"empty",IF(AND(EN16="Y",EO16="Y",EP16="Y",EQ16="Y",OR(AND(ISNUMBER(EQ13),EQ13=0),EQ14&lt;&gt;0)),"Complete","WIP"))),"")</f>
        <v/>
      </c>
      <c r="EN47" s="200"/>
      <c r="EO47" s="201" t="str">
        <f t="shared" ref="EO47" si="3506">IF(EQ$2=5,IF(OR(AND(ISNUMBER($L27),$L27=0),AND(ISNUMBER(EQ27),EQ27=0)),"NIU",IF(AND(SUM(EN21:EO24)=0,EQ28=0),"empty",IF(AND(EN30="Y",EO30="Y",EP30="Y",EQ30="Y",OR(AND(ISNUMBER(EQ27),EQ27=0),EQ28&lt;&gt;0)),"Complete","WIP"))),"")</f>
        <v/>
      </c>
      <c r="EP47" s="201"/>
      <c r="EQ47" s="202" t="str">
        <f t="shared" ref="EQ47" si="3507">IF(EQ$2=5,IF(OR(AND(ISNUMBER($L41),$L41=0),AND(ISNUMBER(EQ41),EQ41=0)),"NIU",IF(AND(SUM(EN35:EO38)=0,EQ42=0),"empty",IF(AND(EN44="Y",EO44="Y",EP44="Y",EQ44="Y",OR(AND(ISNUMBER(EQ41),EQ41=0),EQ42&lt;&gt;0)),"Complete","WIP"))),"")</f>
        <v/>
      </c>
      <c r="ER47" s="62"/>
      <c r="ES47" s="200" t="str">
        <f t="shared" ref="ES47" si="3508">IF(EW$2=5,IF(OR(AND(ISNUMBER($L13),$L13=0),AND(ISNUMBER(EW13),EW13=0)),"NIU",IF(AND(SUM(ET7:EU10)=0,EW14=0),"empty",IF(AND(ET16="Y",EU16="Y",EV16="Y",EW16="Y",OR(AND(ISNUMBER(EW13),EW13=0),EW14&lt;&gt;0)),"Complete","WIP"))),"")</f>
        <v/>
      </c>
      <c r="ET47" s="200"/>
      <c r="EU47" s="201" t="str">
        <f t="shared" ref="EU47" si="3509">IF(EW$2=5,IF(OR(AND(ISNUMBER($L27),$L27=0),AND(ISNUMBER(EW27),EW27=0)),"NIU",IF(AND(SUM(ET21:EU24)=0,EW28=0),"empty",IF(AND(ET30="Y",EU30="Y",EV30="Y",EW30="Y",OR(AND(ISNUMBER(EW27),EW27=0),EW28&lt;&gt;0)),"Complete","WIP"))),"")</f>
        <v/>
      </c>
      <c r="EV47" s="201"/>
      <c r="EW47" s="202" t="str">
        <f t="shared" ref="EW47" si="3510">IF(EW$2=5,IF(OR(AND(ISNUMBER($L41),$L41=0),AND(ISNUMBER(EW41),EW41=0)),"NIU",IF(AND(SUM(ET35:EU38)=0,EW42=0),"empty",IF(AND(ET44="Y",EU44="Y",EV44="Y",EW44="Y",OR(AND(ISNUMBER(EW41),EW41=0),EW42&lt;&gt;0)),"Complete","WIP"))),"")</f>
        <v/>
      </c>
      <c r="EX47" s="62"/>
      <c r="EY47" s="200" t="str">
        <f t="shared" ref="EY47" si="3511">IF(FC$2=5,IF(OR(AND(ISNUMBER($L13),$L13=0),AND(ISNUMBER(FC13),FC13=0)),"NIU",IF(AND(SUM(EZ7:FA10)=0,FC14=0),"empty",IF(AND(EZ16="Y",FA16="Y",FB16="Y",FC16="Y",OR(AND(ISNUMBER(FC13),FC13=0),FC14&lt;&gt;0)),"Complete","WIP"))),"")</f>
        <v/>
      </c>
      <c r="EZ47" s="200"/>
      <c r="FA47" s="201" t="str">
        <f t="shared" ref="FA47" si="3512">IF(FC$2=5,IF(OR(AND(ISNUMBER($L27),$L27=0),AND(ISNUMBER(FC27),FC27=0)),"NIU",IF(AND(SUM(EZ21:FA24)=0,FC28=0),"empty",IF(AND(EZ30="Y",FA30="Y",FB30="Y",FC30="Y",OR(AND(ISNUMBER(FC27),FC27=0),FC28&lt;&gt;0)),"Complete","WIP"))),"")</f>
        <v/>
      </c>
      <c r="FB47" s="201"/>
      <c r="FC47" s="202" t="str">
        <f t="shared" ref="FC47" si="3513">IF(FC$2=5,IF(OR(AND(ISNUMBER($L41),$L41=0),AND(ISNUMBER(FC41),FC41=0)),"NIU",IF(AND(SUM(EZ35:FA38)=0,FC42=0),"empty",IF(AND(EZ44="Y",FA44="Y",FB44="Y",FC44="Y",OR(AND(ISNUMBER(FC41),FC41=0),FC42&lt;&gt;0)),"Complete","WIP"))),"")</f>
        <v/>
      </c>
      <c r="FD47" s="62"/>
      <c r="FE47" s="200" t="str">
        <f t="shared" ref="FE47" si="3514">IF(FI$2=5,IF(OR(AND(ISNUMBER($L13),$L13=0),AND(ISNUMBER(FI13),FI13=0)),"NIU",IF(AND(SUM(FF7:FG10)=0,FI14=0),"empty",IF(AND(FF16="Y",FG16="Y",FH16="Y",FI16="Y",OR(AND(ISNUMBER(FI13),FI13=0),FI14&lt;&gt;0)),"Complete","WIP"))),"")</f>
        <v/>
      </c>
      <c r="FF47" s="200"/>
      <c r="FG47" s="201" t="str">
        <f t="shared" ref="FG47" si="3515">IF(FI$2=5,IF(OR(AND(ISNUMBER($L27),$L27=0),AND(ISNUMBER(FI27),FI27=0)),"NIU",IF(AND(SUM(FF21:FG24)=0,FI28=0),"empty",IF(AND(FF30="Y",FG30="Y",FH30="Y",FI30="Y",OR(AND(ISNUMBER(FI27),FI27=0),FI28&lt;&gt;0)),"Complete","WIP"))),"")</f>
        <v/>
      </c>
      <c r="FH47" s="201"/>
      <c r="FI47" s="202" t="str">
        <f t="shared" ref="FI47" si="3516">IF(FI$2=5,IF(OR(AND(ISNUMBER($L41),$L41=0),AND(ISNUMBER(FI41),FI41=0)),"NIU",IF(AND(SUM(FF35:FG38)=0,FI42=0),"empty",IF(AND(FF44="Y",FG44="Y",FH44="Y",FI44="Y",OR(AND(ISNUMBER(FI41),FI41=0),FI42&lt;&gt;0)),"Complete","WIP"))),"")</f>
        <v/>
      </c>
      <c r="FJ47" s="62"/>
      <c r="FK47" s="200" t="str">
        <f t="shared" ref="FK47" si="3517">IF(FO$2=5,IF(OR(AND(ISNUMBER($L13),$L13=0),AND(ISNUMBER(FO13),FO13=0)),"NIU",IF(AND(SUM(FL7:FM10)=0,FO14=0),"empty",IF(AND(FL16="Y",FM16="Y",FN16="Y",FO16="Y",OR(AND(ISNUMBER(FO13),FO13=0),FO14&lt;&gt;0)),"Complete","WIP"))),"")</f>
        <v/>
      </c>
      <c r="FL47" s="200"/>
      <c r="FM47" s="201" t="str">
        <f t="shared" ref="FM47" si="3518">IF(FO$2=5,IF(OR(AND(ISNUMBER($L27),$L27=0),AND(ISNUMBER(FO27),FO27=0)),"NIU",IF(AND(SUM(FL21:FM24)=0,FO28=0),"empty",IF(AND(FL30="Y",FM30="Y",FN30="Y",FO30="Y",OR(AND(ISNUMBER(FO27),FO27=0),FO28&lt;&gt;0)),"Complete","WIP"))),"")</f>
        <v/>
      </c>
      <c r="FN47" s="201"/>
      <c r="FO47" s="202" t="str">
        <f t="shared" ref="FO47" si="3519">IF(FO$2=5,IF(OR(AND(ISNUMBER($L41),$L41=0),AND(ISNUMBER(FO41),FO41=0)),"NIU",IF(AND(SUM(FL35:FM38)=0,FO42=0),"empty",IF(AND(FL44="Y",FM44="Y",FN44="Y",FO44="Y",OR(AND(ISNUMBER(FO41),FO41=0),FO42&lt;&gt;0)),"Complete","WIP"))),"")</f>
        <v/>
      </c>
      <c r="FP47" s="62"/>
      <c r="FQ47" s="200" t="str">
        <f t="shared" ref="FQ47" si="3520">IF(FU$2=5,IF(OR(AND(ISNUMBER($L13),$L13=0),AND(ISNUMBER(FU13),FU13=0)),"NIU",IF(AND(SUM(FR7:FS10)=0,FU14=0),"empty",IF(AND(FR16="Y",FS16="Y",FT16="Y",FU16="Y",OR(AND(ISNUMBER(FU13),FU13=0),FU14&lt;&gt;0)),"Complete","WIP"))),"")</f>
        <v/>
      </c>
      <c r="FR47" s="200"/>
      <c r="FS47" s="201" t="str">
        <f t="shared" ref="FS47" si="3521">IF(FU$2=5,IF(OR(AND(ISNUMBER($L27),$L27=0),AND(ISNUMBER(FU27),FU27=0)),"NIU",IF(AND(SUM(FR21:FS24)=0,FU28=0),"empty",IF(AND(FR30="Y",FS30="Y",FT30="Y",FU30="Y",OR(AND(ISNUMBER(FU27),FU27=0),FU28&lt;&gt;0)),"Complete","WIP"))),"")</f>
        <v/>
      </c>
      <c r="FT47" s="201"/>
      <c r="FU47" s="202" t="str">
        <f t="shared" ref="FU47" si="3522">IF(FU$2=5,IF(OR(AND(ISNUMBER($L41),$L41=0),AND(ISNUMBER(FU41),FU41=0)),"NIU",IF(AND(SUM(FR35:FS38)=0,FU42=0),"empty",IF(AND(FR44="Y",FS44="Y",FT44="Y",FU44="Y",OR(AND(ISNUMBER(FU41),FU41=0),FU42&lt;&gt;0)),"Complete","WIP"))),"")</f>
        <v/>
      </c>
      <c r="FV47" s="62"/>
      <c r="FW47" s="200" t="str">
        <f t="shared" ref="FW47" si="3523">IF(GA$2=5,IF(OR(AND(ISNUMBER($L13),$L13=0),AND(ISNUMBER(GA13),GA13=0)),"NIU",IF(AND(SUM(FX7:FY10)=0,GA14=0),"empty",IF(AND(FX16="Y",FY16="Y",FZ16="Y",GA16="Y",OR(AND(ISNUMBER(GA13),GA13=0),GA14&lt;&gt;0)),"Complete","WIP"))),"")</f>
        <v/>
      </c>
      <c r="FX47" s="200"/>
      <c r="FY47" s="201" t="str">
        <f t="shared" ref="FY47" si="3524">IF(GA$2=5,IF(OR(AND(ISNUMBER($L27),$L27=0),AND(ISNUMBER(GA27),GA27=0)),"NIU",IF(AND(SUM(FX21:FY24)=0,GA28=0),"empty",IF(AND(FX30="Y",FY30="Y",FZ30="Y",GA30="Y",OR(AND(ISNUMBER(GA27),GA27=0),GA28&lt;&gt;0)),"Complete","WIP"))),"")</f>
        <v/>
      </c>
      <c r="FZ47" s="201"/>
      <c r="GA47" s="202" t="str">
        <f t="shared" ref="GA47" si="3525">IF(GA$2=5,IF(OR(AND(ISNUMBER($L41),$L41=0),AND(ISNUMBER(GA41),GA41=0)),"NIU",IF(AND(SUM(FX35:FY38)=0,GA42=0),"empty",IF(AND(FX44="Y",FY44="Y",FZ44="Y",GA44="Y",OR(AND(ISNUMBER(GA41),GA41=0),GA42&lt;&gt;0)),"Complete","WIP"))),"")</f>
        <v/>
      </c>
      <c r="GB47" s="62"/>
      <c r="GC47" s="200" t="str">
        <f t="shared" ref="GC47" si="3526">IF(GG$2=5,IF(OR(AND(ISNUMBER($L13),$L13=0),AND(ISNUMBER(GG13),GG13=0)),"NIU",IF(AND(SUM(GD7:GE10)=0,GG14=0),"empty",IF(AND(GD16="Y",GE16="Y",GF16="Y",GG16="Y",OR(AND(ISNUMBER(GG13),GG13=0),GG14&lt;&gt;0)),"Complete","WIP"))),"")</f>
        <v/>
      </c>
      <c r="GD47" s="200"/>
      <c r="GE47" s="201" t="str">
        <f t="shared" ref="GE47" si="3527">IF(GG$2=5,IF(OR(AND(ISNUMBER($L27),$L27=0),AND(ISNUMBER(GG27),GG27=0)),"NIU",IF(AND(SUM(GD21:GE24)=0,GG28=0),"empty",IF(AND(GD30="Y",GE30="Y",GF30="Y",GG30="Y",OR(AND(ISNUMBER(GG27),GG27=0),GG28&lt;&gt;0)),"Complete","WIP"))),"")</f>
        <v/>
      </c>
      <c r="GF47" s="201"/>
      <c r="GG47" s="202" t="str">
        <f t="shared" ref="GG47" si="3528">IF(GG$2=5,IF(OR(AND(ISNUMBER($L41),$L41=0),AND(ISNUMBER(GG41),GG41=0)),"NIU",IF(AND(SUM(GD35:GE38)=0,GG42=0),"empty",IF(AND(GD44="Y",GE44="Y",GF44="Y",GG44="Y",OR(AND(ISNUMBER(GG41),GG41=0),GG42&lt;&gt;0)),"Complete","WIP"))),"")</f>
        <v/>
      </c>
      <c r="GH47" s="62"/>
      <c r="GI47" s="200" t="str">
        <f t="shared" ref="GI47" si="3529">IF(GM$2=5,IF(OR(AND(ISNUMBER($L13),$L13=0),AND(ISNUMBER(GM13),GM13=0)),"NIU",IF(AND(SUM(GJ7:GK10)=0,GM14=0),"empty",IF(AND(GJ16="Y",GK16="Y",GL16="Y",GM16="Y",OR(AND(ISNUMBER(GM13),GM13=0),GM14&lt;&gt;0)),"Complete","WIP"))),"")</f>
        <v/>
      </c>
      <c r="GJ47" s="200"/>
      <c r="GK47" s="201" t="str">
        <f t="shared" ref="GK47" si="3530">IF(GM$2=5,IF(OR(AND(ISNUMBER($L27),$L27=0),AND(ISNUMBER(GM27),GM27=0)),"NIU",IF(AND(SUM(GJ21:GK24)=0,GM28=0),"empty",IF(AND(GJ30="Y",GK30="Y",GL30="Y",GM30="Y",OR(AND(ISNUMBER(GM27),GM27=0),GM28&lt;&gt;0)),"Complete","WIP"))),"")</f>
        <v/>
      </c>
      <c r="GL47" s="201"/>
      <c r="GM47" s="202" t="str">
        <f t="shared" ref="GM47" si="3531">IF(GM$2=5,IF(OR(AND(ISNUMBER($L41),$L41=0),AND(ISNUMBER(GM41),GM41=0)),"NIU",IF(AND(SUM(GJ35:GK38)=0,GM42=0),"empty",IF(AND(GJ44="Y",GK44="Y",GL44="Y",GM44="Y",OR(AND(ISNUMBER(GM41),GM41=0),GM42&lt;&gt;0)),"Complete","WIP"))),"")</f>
        <v/>
      </c>
      <c r="GN47" s="62"/>
      <c r="GO47" s="200" t="str">
        <f t="shared" ref="GO47" si="3532">IF(GS$2=5,IF(OR(AND(ISNUMBER($L13),$L13=0),AND(ISNUMBER(GS13),GS13=0)),"NIU",IF(AND(SUM(GP7:GQ10)=0,GS14=0),"empty",IF(AND(GP16="Y",GQ16="Y",GR16="Y",GS16="Y",OR(AND(ISNUMBER(GS13),GS13=0),GS14&lt;&gt;0)),"Complete","WIP"))),"")</f>
        <v/>
      </c>
      <c r="GP47" s="200"/>
      <c r="GQ47" s="201" t="str">
        <f t="shared" ref="GQ47" si="3533">IF(GS$2=5,IF(OR(AND(ISNUMBER($L27),$L27=0),AND(ISNUMBER(GS27),GS27=0)),"NIU",IF(AND(SUM(GP21:GQ24)=0,GS28=0),"empty",IF(AND(GP30="Y",GQ30="Y",GR30="Y",GS30="Y",OR(AND(ISNUMBER(GS27),GS27=0),GS28&lt;&gt;0)),"Complete","WIP"))),"")</f>
        <v/>
      </c>
      <c r="GR47" s="201"/>
      <c r="GS47" s="202" t="str">
        <f t="shared" ref="GS47" si="3534">IF(GS$2=5,IF(OR(AND(ISNUMBER($L41),$L41=0),AND(ISNUMBER(GS41),GS41=0)),"NIU",IF(AND(SUM(GP35:GQ38)=0,GS42=0),"empty",IF(AND(GP44="Y",GQ44="Y",GR44="Y",GS44="Y",OR(AND(ISNUMBER(GS41),GS41=0),GS42&lt;&gt;0)),"Complete","WIP"))),"")</f>
        <v/>
      </c>
      <c r="GT47" s="62"/>
      <c r="GU47" s="200" t="str">
        <f t="shared" ref="GU47" si="3535">IF(GY$2=5,IF(OR(AND(ISNUMBER($L13),$L13=0),AND(ISNUMBER(GY13),GY13=0)),"NIU",IF(AND(SUM(GV7:GW10)=0,GY14=0),"empty",IF(AND(GV16="Y",GW16="Y",GX16="Y",GY16="Y",OR(AND(ISNUMBER(GY13),GY13=0),GY14&lt;&gt;0)),"Complete","WIP"))),"")</f>
        <v/>
      </c>
      <c r="GV47" s="200"/>
      <c r="GW47" s="201" t="str">
        <f t="shared" ref="GW47" si="3536">IF(GY$2=5,IF(OR(AND(ISNUMBER($L27),$L27=0),AND(ISNUMBER(GY27),GY27=0)),"NIU",IF(AND(SUM(GV21:GW24)=0,GY28=0),"empty",IF(AND(GV30="Y",GW30="Y",GX30="Y",GY30="Y",OR(AND(ISNUMBER(GY27),GY27=0),GY28&lt;&gt;0)),"Complete","WIP"))),"")</f>
        <v/>
      </c>
      <c r="GX47" s="201"/>
      <c r="GY47" s="202" t="str">
        <f t="shared" ref="GY47" si="3537">IF(GY$2=5,IF(OR(AND(ISNUMBER($L41),$L41=0),AND(ISNUMBER(GY41),GY41=0)),"NIU",IF(AND(SUM(GV35:GW38)=0,GY42=0),"empty",IF(AND(GV44="Y",GW44="Y",GX44="Y",GY44="Y",OR(AND(ISNUMBER(GY41),GY41=0),GY42&lt;&gt;0)),"Complete","WIP"))),"")</f>
        <v/>
      </c>
      <c r="GZ47" s="62"/>
      <c r="HA47" s="200" t="str">
        <f t="shared" ref="HA47" si="3538">IF(HE$2=5,IF(OR(AND(ISNUMBER($L13),$L13=0),AND(ISNUMBER(HE13),HE13=0)),"NIU",IF(AND(SUM(HB7:HC10)=0,HE14=0),"empty",IF(AND(HB16="Y",HC16="Y",HD16="Y",HE16="Y",OR(AND(ISNUMBER(HE13),HE13=0),HE14&lt;&gt;0)),"Complete","WIP"))),"")</f>
        <v/>
      </c>
      <c r="HB47" s="200"/>
      <c r="HC47" s="201" t="str">
        <f t="shared" ref="HC47" si="3539">IF(HE$2=5,IF(OR(AND(ISNUMBER($L27),$L27=0),AND(ISNUMBER(HE27),HE27=0)),"NIU",IF(AND(SUM(HB21:HC24)=0,HE28=0),"empty",IF(AND(HB30="Y",HC30="Y",HD30="Y",HE30="Y",OR(AND(ISNUMBER(HE27),HE27=0),HE28&lt;&gt;0)),"Complete","WIP"))),"")</f>
        <v/>
      </c>
      <c r="HD47" s="201"/>
      <c r="HE47" s="202" t="str">
        <f t="shared" ref="HE47" si="3540">IF(HE$2=5,IF(OR(AND(ISNUMBER($L41),$L41=0),AND(ISNUMBER(HE41),HE41=0)),"NIU",IF(AND(SUM(HB35:HC38)=0,HE42=0),"empty",IF(AND(HB44="Y",HC44="Y",HD44="Y",HE44="Y",OR(AND(ISNUMBER(HE41),HE41=0),HE42&lt;&gt;0)),"Complete","WIP"))),"")</f>
        <v/>
      </c>
      <c r="HF47" s="62"/>
      <c r="HG47" s="200" t="str">
        <f t="shared" ref="HG47" si="3541">IF(HK$2=5,IF(OR(AND(ISNUMBER($L13),$L13=0),AND(ISNUMBER(HK13),HK13=0)),"NIU",IF(AND(SUM(HH7:HI10)=0,HK14=0),"empty",IF(AND(HH16="Y",HI16="Y",HJ16="Y",HK16="Y",OR(AND(ISNUMBER(HK13),HK13=0),HK14&lt;&gt;0)),"Complete","WIP"))),"")</f>
        <v/>
      </c>
      <c r="HH47" s="200"/>
      <c r="HI47" s="201" t="str">
        <f t="shared" ref="HI47" si="3542">IF(HK$2=5,IF(OR(AND(ISNUMBER($L27),$L27=0),AND(ISNUMBER(HK27),HK27=0)),"NIU",IF(AND(SUM(HH21:HI24)=0,HK28=0),"empty",IF(AND(HH30="Y",HI30="Y",HJ30="Y",HK30="Y",OR(AND(ISNUMBER(HK27),HK27=0),HK28&lt;&gt;0)),"Complete","WIP"))),"")</f>
        <v/>
      </c>
      <c r="HJ47" s="201"/>
      <c r="HK47" s="202" t="str">
        <f t="shared" ref="HK47" si="3543">IF(HK$2=5,IF(OR(AND(ISNUMBER($L41),$L41=0),AND(ISNUMBER(HK41),HK41=0)),"NIU",IF(AND(SUM(HH35:HI38)=0,HK42=0),"empty",IF(AND(HH44="Y",HI44="Y",HJ44="Y",HK44="Y",OR(AND(ISNUMBER(HK41),HK41=0),HK42&lt;&gt;0)),"Complete","WIP"))),"")</f>
        <v/>
      </c>
      <c r="HL47" s="62"/>
      <c r="HM47" s="200" t="str">
        <f t="shared" ref="HM47" si="3544">IF(HQ$2=5,IF(OR(AND(ISNUMBER($L13),$L13=0),AND(ISNUMBER(HQ13),HQ13=0)),"NIU",IF(AND(SUM(HN7:HO10)=0,HQ14=0),"empty",IF(AND(HN16="Y",HO16="Y",HP16="Y",HQ16="Y",OR(AND(ISNUMBER(HQ13),HQ13=0),HQ14&lt;&gt;0)),"Complete","WIP"))),"")</f>
        <v/>
      </c>
      <c r="HN47" s="200"/>
      <c r="HO47" s="201" t="str">
        <f t="shared" ref="HO47" si="3545">IF(HQ$2=5,IF(OR(AND(ISNUMBER($L27),$L27=0),AND(ISNUMBER(HQ27),HQ27=0)),"NIU",IF(AND(SUM(HN21:HO24)=0,HQ28=0),"empty",IF(AND(HN30="Y",HO30="Y",HP30="Y",HQ30="Y",OR(AND(ISNUMBER(HQ27),HQ27=0),HQ28&lt;&gt;0)),"Complete","WIP"))),"")</f>
        <v/>
      </c>
      <c r="HP47" s="201"/>
      <c r="HQ47" s="202" t="str">
        <f t="shared" ref="HQ47" si="3546">IF(HQ$2=5,IF(OR(AND(ISNUMBER($L41),$L41=0),AND(ISNUMBER(HQ41),HQ41=0)),"NIU",IF(AND(SUM(HN35:HO38)=0,HQ42=0),"empty",IF(AND(HN44="Y",HO44="Y",HP44="Y",HQ44="Y",OR(AND(ISNUMBER(HQ41),HQ41=0),HQ42&lt;&gt;0)),"Complete","WIP"))),"")</f>
        <v/>
      </c>
      <c r="HR47" s="62"/>
      <c r="HS47" s="200" t="str">
        <f t="shared" ref="HS47" si="3547">IF(HW$2=5,IF(OR(AND(ISNUMBER($L13),$L13=0),AND(ISNUMBER(HW13),HW13=0)),"NIU",IF(AND(SUM(HT7:HU10)=0,HW14=0),"empty",IF(AND(HT16="Y",HU16="Y",HV16="Y",HW16="Y",OR(AND(ISNUMBER(HW13),HW13=0),HW14&lt;&gt;0)),"Complete","WIP"))),"")</f>
        <v/>
      </c>
      <c r="HT47" s="200"/>
      <c r="HU47" s="201" t="str">
        <f t="shared" ref="HU47" si="3548">IF(HW$2=5,IF(OR(AND(ISNUMBER($L27),$L27=0),AND(ISNUMBER(HW27),HW27=0)),"NIU",IF(AND(SUM(HT21:HU24)=0,HW28=0),"empty",IF(AND(HT30="Y",HU30="Y",HV30="Y",HW30="Y",OR(AND(ISNUMBER(HW27),HW27=0),HW28&lt;&gt;0)),"Complete","WIP"))),"")</f>
        <v/>
      </c>
      <c r="HV47" s="201"/>
      <c r="HW47" s="202" t="str">
        <f t="shared" ref="HW47" si="3549">IF(HW$2=5,IF(OR(AND(ISNUMBER($L41),$L41=0),AND(ISNUMBER(HW41),HW41=0)),"NIU",IF(AND(SUM(HT35:HU38)=0,HW42=0),"empty",IF(AND(HT44="Y",HU44="Y",HV44="Y",HW44="Y",OR(AND(ISNUMBER(HW41),HW41=0),HW42&lt;&gt;0)),"Complete","WIP"))),"")</f>
        <v/>
      </c>
      <c r="HX47" s="62"/>
      <c r="HY47" s="200" t="str">
        <f t="shared" ref="HY47" si="3550">IF(IC$2=5,IF(OR(AND(ISNUMBER($L13),$L13=0),AND(ISNUMBER(IC13),IC13=0)),"NIU",IF(AND(SUM(HZ7:IA10)=0,IC14=0),"empty",IF(AND(HZ16="Y",IA16="Y",IB16="Y",IC16="Y",OR(AND(ISNUMBER(IC13),IC13=0),IC14&lt;&gt;0)),"Complete","WIP"))),"")</f>
        <v/>
      </c>
      <c r="HZ47" s="200"/>
      <c r="IA47" s="201" t="str">
        <f t="shared" ref="IA47" si="3551">IF(IC$2=5,IF(OR(AND(ISNUMBER($L27),$L27=0),AND(ISNUMBER(IC27),IC27=0)),"NIU",IF(AND(SUM(HZ21:IA24)=0,IC28=0),"empty",IF(AND(HZ30="Y",IA30="Y",IB30="Y",IC30="Y",OR(AND(ISNUMBER(IC27),IC27=0),IC28&lt;&gt;0)),"Complete","WIP"))),"")</f>
        <v/>
      </c>
      <c r="IB47" s="201"/>
      <c r="IC47" s="202" t="str">
        <f t="shared" ref="IC47" si="3552">IF(IC$2=5,IF(OR(AND(ISNUMBER($L41),$L41=0),AND(ISNUMBER(IC41),IC41=0)),"NIU",IF(AND(SUM(HZ35:IA38)=0,IC42=0),"empty",IF(AND(HZ44="Y",IA44="Y",IB44="Y",IC44="Y",OR(AND(ISNUMBER(IC41),IC41=0),IC42&lt;&gt;0)),"Complete","WIP"))),"")</f>
        <v/>
      </c>
      <c r="ID47" s="62"/>
      <c r="IE47" s="200" t="str">
        <f t="shared" ref="IE47" si="3553">IF(II$2=5,IF(OR(AND(ISNUMBER($L13),$L13=0),AND(ISNUMBER(II13),II13=0)),"NIU",IF(AND(SUM(IF7:IG10)=0,II14=0),"empty",IF(AND(IF16="Y",IG16="Y",IH16="Y",II16="Y",OR(AND(ISNUMBER(II13),II13=0),II14&lt;&gt;0)),"Complete","WIP"))),"")</f>
        <v/>
      </c>
      <c r="IF47" s="200"/>
      <c r="IG47" s="201" t="str">
        <f t="shared" ref="IG47" si="3554">IF(II$2=5,IF(OR(AND(ISNUMBER($L27),$L27=0),AND(ISNUMBER(II27),II27=0)),"NIU",IF(AND(SUM(IF21:IG24)=0,II28=0),"empty",IF(AND(IF30="Y",IG30="Y",IH30="Y",II30="Y",OR(AND(ISNUMBER(II27),II27=0),II28&lt;&gt;0)),"Complete","WIP"))),"")</f>
        <v/>
      </c>
      <c r="IH47" s="201"/>
      <c r="II47" s="202" t="str">
        <f t="shared" ref="II47" si="3555">IF(II$2=5,IF(OR(AND(ISNUMBER($L41),$L41=0),AND(ISNUMBER(II41),II41=0)),"NIU",IF(AND(SUM(IF35:IG38)=0,II42=0),"empty",IF(AND(IF44="Y",IG44="Y",IH44="Y",II44="Y",OR(AND(ISNUMBER(II41),II41=0),II42&lt;&gt;0)),"Complete","WIP"))),"")</f>
        <v/>
      </c>
      <c r="IJ47" s="62"/>
      <c r="IK47" s="200" t="str">
        <f t="shared" ref="IK47" si="3556">IF(IO$2=5,IF(OR(AND(ISNUMBER($L13),$L13=0),AND(ISNUMBER(IO13),IO13=0)),"NIU",IF(AND(SUM(IL7:IM10)=0,IO14=0),"empty",IF(AND(IL16="Y",IM16="Y",IN16="Y",IO16="Y",OR(AND(ISNUMBER(IO13),IO13=0),IO14&lt;&gt;0)),"Complete","WIP"))),"")</f>
        <v/>
      </c>
      <c r="IL47" s="200"/>
      <c r="IM47" s="201" t="str">
        <f t="shared" ref="IM47" si="3557">IF(IO$2=5,IF(OR(AND(ISNUMBER($L27),$L27=0),AND(ISNUMBER(IO27),IO27=0)),"NIU",IF(AND(SUM(IL21:IM24)=0,IO28=0),"empty",IF(AND(IL30="Y",IM30="Y",IN30="Y",IO30="Y",OR(AND(ISNUMBER(IO27),IO27=0),IO28&lt;&gt;0)),"Complete","WIP"))),"")</f>
        <v/>
      </c>
      <c r="IN47" s="201"/>
      <c r="IO47" s="202" t="str">
        <f t="shared" ref="IO47" si="3558">IF(IO$2=5,IF(OR(AND(ISNUMBER($L41),$L41=0),AND(ISNUMBER(IO41),IO41=0)),"NIU",IF(AND(SUM(IL35:IM38)=0,IO42=0),"empty",IF(AND(IL44="Y",IM44="Y",IN44="Y",IO44="Y",OR(AND(ISNUMBER(IO41),IO41=0),IO42&lt;&gt;0)),"Complete","WIP"))),"")</f>
        <v/>
      </c>
      <c r="IP47" s="62"/>
      <c r="IQ47" s="200" t="str">
        <f t="shared" ref="IQ47" si="3559">IF(IU$2=5,IF(OR(AND(ISNUMBER($L13),$L13=0),AND(ISNUMBER(IU13),IU13=0)),"NIU",IF(AND(SUM(IR7:IS10)=0,IU14=0),"empty",IF(AND(IR16="Y",IS16="Y",IT16="Y",IU16="Y",OR(AND(ISNUMBER(IU13),IU13=0),IU14&lt;&gt;0)),"Complete","WIP"))),"")</f>
        <v/>
      </c>
      <c r="IR47" s="200"/>
      <c r="IS47" s="201" t="str">
        <f t="shared" ref="IS47" si="3560">IF(IU$2=5,IF(OR(AND(ISNUMBER($L27),$L27=0),AND(ISNUMBER(IU27),IU27=0)),"NIU",IF(AND(SUM(IR21:IS24)=0,IU28=0),"empty",IF(AND(IR30="Y",IS30="Y",IT30="Y",IU30="Y",OR(AND(ISNUMBER(IU27),IU27=0),IU28&lt;&gt;0)),"Complete","WIP"))),"")</f>
        <v/>
      </c>
      <c r="IT47" s="201"/>
      <c r="IU47" s="202" t="str">
        <f t="shared" ref="IU47" si="3561">IF(IU$2=5,IF(OR(AND(ISNUMBER($L41),$L41=0),AND(ISNUMBER(IU41),IU41=0)),"NIU",IF(AND(SUM(IR35:IS38)=0,IU42=0),"empty",IF(AND(IR44="Y",IS44="Y",IT44="Y",IU44="Y",OR(AND(ISNUMBER(IU41),IU41=0),IU42&lt;&gt;0)),"Complete","WIP"))),"")</f>
        <v/>
      </c>
      <c r="IV47" s="62"/>
      <c r="IW47" s="200" t="str">
        <f t="shared" ref="IW47" si="3562">IF(JA$2=5,IF(OR(AND(ISNUMBER($L13),$L13=0),AND(ISNUMBER(JA13),JA13=0)),"NIU",IF(AND(SUM(IX7:IY10)=0,JA14=0),"empty",IF(AND(IX16="Y",IY16="Y",IZ16="Y",JA16="Y",OR(AND(ISNUMBER(JA13),JA13=0),JA14&lt;&gt;0)),"Complete","WIP"))),"")</f>
        <v/>
      </c>
      <c r="IX47" s="200"/>
      <c r="IY47" s="201" t="str">
        <f t="shared" ref="IY47" si="3563">IF(JA$2=5,IF(OR(AND(ISNUMBER($L27),$L27=0),AND(ISNUMBER(JA27),JA27=0)),"NIU",IF(AND(SUM(IX21:IY24)=0,JA28=0),"empty",IF(AND(IX30="Y",IY30="Y",IZ30="Y",JA30="Y",OR(AND(ISNUMBER(JA27),JA27=0),JA28&lt;&gt;0)),"Complete","WIP"))),"")</f>
        <v/>
      </c>
      <c r="IZ47" s="201"/>
      <c r="JA47" s="202" t="str">
        <f t="shared" ref="JA47" si="3564">IF(JA$2=5,IF(OR(AND(ISNUMBER($L41),$L41=0),AND(ISNUMBER(JA41),JA41=0)),"NIU",IF(AND(SUM(IX35:IY38)=0,JA42=0),"empty",IF(AND(IX44="Y",IY44="Y",IZ44="Y",JA44="Y",OR(AND(ISNUMBER(JA41),JA41=0),JA42&lt;&gt;0)),"Complete","WIP"))),"")</f>
        <v/>
      </c>
      <c r="JB47" s="62"/>
      <c r="JC47" s="200" t="str">
        <f t="shared" ref="JC47" si="3565">IF(JG$2=5,IF(OR(AND(ISNUMBER($L13),$L13=0),AND(ISNUMBER(JG13),JG13=0)),"NIU",IF(AND(SUM(JD7:JE10)=0,JG14=0),"empty",IF(AND(JD16="Y",JE16="Y",JF16="Y",JG16="Y",OR(AND(ISNUMBER(JG13),JG13=0),JG14&lt;&gt;0)),"Complete","WIP"))),"")</f>
        <v/>
      </c>
      <c r="JD47" s="200"/>
      <c r="JE47" s="201" t="str">
        <f t="shared" ref="JE47" si="3566">IF(JG$2=5,IF(OR(AND(ISNUMBER($L27),$L27=0),AND(ISNUMBER(JG27),JG27=0)),"NIU",IF(AND(SUM(JD21:JE24)=0,JG28=0),"empty",IF(AND(JD30="Y",JE30="Y",JF30="Y",JG30="Y",OR(AND(ISNUMBER(JG27),JG27=0),JG28&lt;&gt;0)),"Complete","WIP"))),"")</f>
        <v/>
      </c>
      <c r="JF47" s="201"/>
      <c r="JG47" s="202" t="str">
        <f t="shared" ref="JG47" si="3567">IF(JG$2=5,IF(OR(AND(ISNUMBER($L41),$L41=0),AND(ISNUMBER(JG41),JG41=0)),"NIU",IF(AND(SUM(JD35:JE38)=0,JG42=0),"empty",IF(AND(JD44="Y",JE44="Y",JF44="Y",JG44="Y",OR(AND(ISNUMBER(JG41),JG41=0),JG42&lt;&gt;0)),"Complete","WIP"))),"")</f>
        <v/>
      </c>
      <c r="JH47" s="62"/>
      <c r="JI47" s="62" t="str">
        <f t="shared" ref="JI47" si="3568">IF(JM$2=5,IF(OR(AND(ISNUMBER($L13),$L13=0),AND(ISNUMBER(JM13),JM13=0)),"NIU",IF(AND(SUM(JJ7:JK10)=0,JM14=0),"empty",IF(AND(JJ16="Y",JK16="Y",JL16="Y",JM16="Y",OR(AND(ISNUMBER(JM13),JM13=0),JM14&lt;&gt;0)),"Complete","WIP"))),"")</f>
        <v/>
      </c>
      <c r="JJ47" s="62"/>
      <c r="JK47" s="203" t="str">
        <f t="shared" ref="JK47" si="3569">IF(JM$2=5,IF(OR(AND(ISNUMBER($L27),$L27=0),AND(ISNUMBER(JM27),JM27=0)),"NIU",IF(AND(SUM(JJ21:JK24)=0,JM28=0),"empty",IF(AND(JJ30="Y",JK30="Y",JL30="Y",JM30="Y",OR(AND(ISNUMBER(JM27),JM27=0),JM28&lt;&gt;0)),"Complete","WIP"))),"")</f>
        <v/>
      </c>
      <c r="JL47" s="203"/>
      <c r="JM47" s="202" t="str">
        <f t="shared" ref="JM47" si="3570">IF(JM$2=5,IF(OR(AND(ISNUMBER($L41),$L41=0),AND(ISNUMBER(JM41),JM41=0)),"NIU",IF(AND(SUM(JJ35:JK38)=0,JM42=0),"empty",IF(AND(JJ44="Y",JK44="Y",JL44="Y",JM44="Y",OR(AND(ISNUMBER(JM41),JM41=0),JM42&lt;&gt;0)),"Complete","WIP"))),"")</f>
        <v/>
      </c>
      <c r="JN47" s="62"/>
      <c r="JO47" s="62" t="str">
        <f t="shared" ref="JO47" si="3571">IF(JS$2=5,IF(OR(AND(ISNUMBER($L13),$L13=0),AND(ISNUMBER(JS13),JS13=0)),"NIU",IF(AND(SUM(JP7:JQ10)=0,JS14=0),"empty",IF(AND(JP16="Y",JQ16="Y",JR16="Y",JS16="Y",OR(AND(ISNUMBER(JS13),JS13=0),JS14&lt;&gt;0)),"Complete","WIP"))),"")</f>
        <v/>
      </c>
      <c r="JP47" s="62"/>
      <c r="JQ47" s="203" t="str">
        <f t="shared" ref="JQ47" si="3572">IF(JS$2=5,IF(OR(AND(ISNUMBER($L27),$L27=0),AND(ISNUMBER(JS27),JS27=0)),"NIU",IF(AND(SUM(JP21:JQ24)=0,JS28=0),"empty",IF(AND(JP30="Y",JQ30="Y",JR30="Y",JS30="Y",OR(AND(ISNUMBER(JS27),JS27=0),JS28&lt;&gt;0)),"Complete","WIP"))),"")</f>
        <v/>
      </c>
      <c r="JR47" s="203"/>
      <c r="JS47" s="202" t="str">
        <f t="shared" ref="JS47" si="3573">IF(JS$2=5,IF(OR(AND(ISNUMBER($L41),$L41=0),AND(ISNUMBER(JS41),JS41=0)),"NIU",IF(AND(SUM(JP35:JQ38)=0,JS42=0),"empty",IF(AND(JP44="Y",JQ44="Y",JR44="Y",JS44="Y",OR(AND(ISNUMBER(JS41),JS41=0),JS42&lt;&gt;0)),"Complete","WIP"))),"")</f>
        <v/>
      </c>
      <c r="JT47" s="62"/>
      <c r="JU47" s="62" t="str">
        <f t="shared" ref="JU47" si="3574">IF(JY$2=5,IF(OR(AND(ISNUMBER($L13),$L13=0),AND(ISNUMBER(JY13),JY13=0)),"NIU",IF(AND(SUM(JV7:JW10)=0,JY14=0),"empty",IF(AND(JV16="Y",JW16="Y",JX16="Y",JY16="Y",OR(AND(ISNUMBER(JY13),JY13=0),JY14&lt;&gt;0)),"Complete","WIP"))),"")</f>
        <v/>
      </c>
      <c r="JV47" s="62"/>
      <c r="JW47" s="203" t="str">
        <f t="shared" ref="JW47" si="3575">IF(JY$2=5,IF(OR(AND(ISNUMBER($L27),$L27=0),AND(ISNUMBER(JY27),JY27=0)),"NIU",IF(AND(SUM(JV21:JW24)=0,JY28=0),"empty",IF(AND(JV30="Y",JW30="Y",JX30="Y",JY30="Y",OR(AND(ISNUMBER(JY27),JY27=0),JY28&lt;&gt;0)),"Complete","WIP"))),"")</f>
        <v/>
      </c>
      <c r="JX47" s="203"/>
      <c r="JY47" s="202" t="str">
        <f t="shared" ref="JY47" si="3576">IF(JY$2=5,IF(OR(AND(ISNUMBER($L41),$L41=0),AND(ISNUMBER(JY41),JY41=0)),"NIU",IF(AND(SUM(JV35:JW38)=0,JY42=0),"empty",IF(AND(JV44="Y",JW44="Y",JX44="Y",JY44="Y",OR(AND(ISNUMBER(JY41),JY41=0),JY42&lt;&gt;0)),"Complete","WIP"))),"")</f>
        <v/>
      </c>
      <c r="JZ47" s="62"/>
      <c r="KA47" s="62" t="str">
        <f t="shared" ref="KA47" si="3577">IF(KE$2=5,IF(OR(AND(ISNUMBER($L13),$L13=0),AND(ISNUMBER(KE13),KE13=0)),"NIU",IF(AND(SUM(KB7:KC10)=0,KE14=0),"empty",IF(AND(KB16="Y",KC16="Y",KD16="Y",KE16="Y",OR(AND(ISNUMBER(KE13),KE13=0),KE14&lt;&gt;0)),"Complete","WIP"))),"")</f>
        <v/>
      </c>
      <c r="KB47" s="62"/>
      <c r="KC47" s="203" t="str">
        <f t="shared" ref="KC47" si="3578">IF(KE$2=5,IF(OR(AND(ISNUMBER($L27),$L27=0),AND(ISNUMBER(KE27),KE27=0)),"NIU",IF(AND(SUM(KB21:KC24)=0,KE28=0),"empty",IF(AND(KB30="Y",KC30="Y",KD30="Y",KE30="Y",OR(AND(ISNUMBER(KE27),KE27=0),KE28&lt;&gt;0)),"Complete","WIP"))),"")</f>
        <v/>
      </c>
      <c r="KD47" s="203"/>
      <c r="KE47" s="202" t="str">
        <f t="shared" ref="KE47" si="3579">IF(KE$2=5,IF(OR(AND(ISNUMBER($L41),$L41=0),AND(ISNUMBER(KE41),KE41=0)),"NIU",IF(AND(SUM(KB35:KC38)=0,KE42=0),"empty",IF(AND(KB44="Y",KC44="Y",KD44="Y",KE44="Y",OR(AND(ISNUMBER(KE41),KE41=0),KE42&lt;&gt;0)),"Complete","WIP"))),"")</f>
        <v/>
      </c>
      <c r="KF47" s="62"/>
      <c r="KG47" s="62" t="str">
        <f t="shared" ref="KG47" si="3580">IF(KK$2=5,IF(OR(AND(ISNUMBER($L13),$L13=0),AND(ISNUMBER(KK13),KK13=0)),"NIU",IF(AND(SUM(KH7:KI10)=0,KK14=0),"empty",IF(AND(KH16="Y",KI16="Y",KJ16="Y",KK16="Y",OR(AND(ISNUMBER(KK13),KK13=0),KK14&lt;&gt;0)),"Complete","WIP"))),"")</f>
        <v/>
      </c>
      <c r="KH47" s="62"/>
      <c r="KI47" s="203" t="str">
        <f t="shared" ref="KI47" si="3581">IF(KK$2=5,IF(OR(AND(ISNUMBER($L27),$L27=0),AND(ISNUMBER(KK27),KK27=0)),"NIU",IF(AND(SUM(KH21:KI24)=0,KK28=0),"empty",IF(AND(KH30="Y",KI30="Y",KJ30="Y",KK30="Y",OR(AND(ISNUMBER(KK27),KK27=0),KK28&lt;&gt;0)),"Complete","WIP"))),"")</f>
        <v/>
      </c>
      <c r="KJ47" s="203"/>
      <c r="KK47" s="202" t="str">
        <f t="shared" ref="KK47" si="3582">IF(KK$2=5,IF(OR(AND(ISNUMBER($L41),$L41=0),AND(ISNUMBER(KK41),KK41=0)),"NIU",IF(AND(SUM(KH35:KI38)=0,KK42=0),"empty",IF(AND(KH44="Y",KI44="Y",KJ44="Y",KK44="Y",OR(AND(ISNUMBER(KK41),KK41=0),KK42&lt;&gt;0)),"Complete","WIP"))),"")</f>
        <v/>
      </c>
      <c r="KL47" s="62"/>
      <c r="KM47" s="62" t="str">
        <f t="shared" ref="KM47" si="3583">IF(KQ$2=5,IF(OR(AND(ISNUMBER($L13),$L13=0),AND(ISNUMBER(KQ13),KQ13=0)),"NIU",IF(AND(SUM(KN7:KO10)=0,KQ14=0),"empty",IF(AND(KN16="Y",KO16="Y",KP16="Y",KQ16="Y",OR(AND(ISNUMBER(KQ13),KQ13=0),KQ14&lt;&gt;0)),"Complete","WIP"))),"")</f>
        <v/>
      </c>
      <c r="KN47" s="62"/>
      <c r="KO47" s="203" t="str">
        <f t="shared" ref="KO47" si="3584">IF(KQ$2=5,IF(OR(AND(ISNUMBER($L27),$L27=0),AND(ISNUMBER(KQ27),KQ27=0)),"NIU",IF(AND(SUM(KN21:KO24)=0,KQ28=0),"empty",IF(AND(KN30="Y",KO30="Y",KP30="Y",KQ30="Y",OR(AND(ISNUMBER(KQ27),KQ27=0),KQ28&lt;&gt;0)),"Complete","WIP"))),"")</f>
        <v/>
      </c>
      <c r="KP47" s="203"/>
      <c r="KQ47" s="202" t="str">
        <f t="shared" ref="KQ47" si="3585">IF(KQ$2=5,IF(OR(AND(ISNUMBER($L41),$L41=0),AND(ISNUMBER(KQ41),KQ41=0)),"NIU",IF(AND(SUM(KN35:KO38)=0,KQ42=0),"empty",IF(AND(KN44="Y",KO44="Y",KP44="Y",KQ44="Y",OR(AND(ISNUMBER(KQ41),KQ41=0),KQ42&lt;&gt;0)),"Complete","WIP"))),"")</f>
        <v/>
      </c>
      <c r="KR47" s="62"/>
      <c r="KS47" s="62" t="str">
        <f t="shared" ref="KS47" si="3586">IF(KW$2=5,IF(OR(AND(ISNUMBER($L13),$L13=0),AND(ISNUMBER(KW13),KW13=0)),"NIU",IF(AND(SUM(KT7:KU10)=0,KW14=0),"empty",IF(AND(KT16="Y",KU16="Y",KV16="Y",KW16="Y",OR(AND(ISNUMBER(KW13),KW13=0),KW14&lt;&gt;0)),"Complete","WIP"))),"")</f>
        <v/>
      </c>
      <c r="KT47" s="62"/>
      <c r="KU47" s="203" t="str">
        <f t="shared" ref="KU47" si="3587">IF(KW$2=5,IF(OR(AND(ISNUMBER($L27),$L27=0),AND(ISNUMBER(KW27),KW27=0)),"NIU",IF(AND(SUM(KT21:KU24)=0,KW28=0),"empty",IF(AND(KT30="Y",KU30="Y",KV30="Y",KW30="Y",OR(AND(ISNUMBER(KW27),KW27=0),KW28&lt;&gt;0)),"Complete","WIP"))),"")</f>
        <v/>
      </c>
      <c r="KV47" s="203"/>
      <c r="KW47" s="202" t="str">
        <f t="shared" ref="KW47" si="3588">IF(KW$2=5,IF(OR(AND(ISNUMBER($L41),$L41=0),AND(ISNUMBER(KW41),KW41=0)),"NIU",IF(AND(SUM(KT35:KU38)=0,KW42=0),"empty",IF(AND(KT44="Y",KU44="Y",KV44="Y",KW44="Y",OR(AND(ISNUMBER(KW41),KW41=0),KW42&lt;&gt;0)),"Complete","WIP"))),"")</f>
        <v/>
      </c>
      <c r="KX47" s="62"/>
      <c r="KY47" s="62" t="str">
        <f t="shared" ref="KY47" si="3589">IF(LC$2=5,IF(OR(AND(ISNUMBER($L13),$L13=0),AND(ISNUMBER(LC13),LC13=0)),"NIU",IF(AND(SUM(KZ7:LA10)=0,LC14=0),"empty",IF(AND(KZ16="Y",LA16="Y",LB16="Y",LC16="Y",OR(AND(ISNUMBER(LC13),LC13=0),LC14&lt;&gt;0)),"Complete","WIP"))),"")</f>
        <v/>
      </c>
      <c r="KZ47" s="62"/>
      <c r="LA47" s="203" t="str">
        <f t="shared" ref="LA47" si="3590">IF(LC$2=5,IF(OR(AND(ISNUMBER($L27),$L27=0),AND(ISNUMBER(LC27),LC27=0)),"NIU",IF(AND(SUM(KZ21:LA24)=0,LC28=0),"empty",IF(AND(KZ30="Y",LA30="Y",LB30="Y",LC30="Y",OR(AND(ISNUMBER(LC27),LC27=0),LC28&lt;&gt;0)),"Complete","WIP"))),"")</f>
        <v/>
      </c>
      <c r="LB47" s="203"/>
      <c r="LC47" s="202" t="str">
        <f t="shared" ref="LC47" si="3591">IF(LC$2=5,IF(OR(AND(ISNUMBER($L41),$L41=0),AND(ISNUMBER(LC41),LC41=0)),"NIU",IF(AND(SUM(KZ35:LA38)=0,LC42=0),"empty",IF(AND(KZ44="Y",LA44="Y",LB44="Y",LC44="Y",OR(AND(ISNUMBER(LC41),LC41=0),LC42&lt;&gt;0)),"Complete","WIP"))),"")</f>
        <v/>
      </c>
      <c r="LD47" s="62"/>
    </row>
    <row r="48" spans="1:320" s="213" customFormat="1" ht="12.75" customHeight="1" x14ac:dyDescent="0.2">
      <c r="A48" s="205"/>
      <c r="B48" s="205"/>
      <c r="C48" s="205"/>
      <c r="D48" s="205"/>
      <c r="E48" s="205"/>
      <c r="F48" s="62" t="s">
        <v>77</v>
      </c>
      <c r="G48" s="206"/>
      <c r="H48" s="1124" t="str">
        <f>IF(AND(COUNTIF(47:47,"WIP")=0,SUM(M16,M30,M44)='Part A - Inputs'!R9*3),IF('Part C - Summary &amp; Verification'!D46&gt;0,"Additional transfers to fund 78 for "&amp;'Part C - Summary &amp; Verification'!E46&amp;" are needed before proceeding.  Click to go to step 10 to see the amounts.",""),"")</f>
        <v/>
      </c>
      <c r="I48" s="1124"/>
      <c r="J48" s="1124"/>
      <c r="K48" s="1124"/>
      <c r="L48" s="1124"/>
      <c r="M48" s="1124"/>
      <c r="N48" s="207"/>
      <c r="O48" s="208"/>
      <c r="P48" s="208"/>
      <c r="Q48" s="214"/>
      <c r="R48" s="214"/>
      <c r="S48" s="211"/>
      <c r="T48" s="211" t="str">
        <f>IF(AND(T$2=4,LEFT($H48,4)="Addi"),"Stop!  Additional transfers needed","")</f>
        <v/>
      </c>
      <c r="U48" s="215"/>
      <c r="V48" s="214"/>
      <c r="W48" s="214"/>
      <c r="X48" s="214"/>
      <c r="Y48" s="211"/>
      <c r="Z48" s="211" t="str">
        <f t="shared" ref="Z48" si="3592">IF(AND(Z$2=4,LEFT($H48,4)="Addi"),"Stop!  Additional transfers needed","")</f>
        <v/>
      </c>
      <c r="AA48" s="215"/>
      <c r="AB48" s="214"/>
      <c r="AC48" s="214"/>
      <c r="AD48" s="214"/>
      <c r="AE48" s="211"/>
      <c r="AF48" s="211" t="str">
        <f t="shared" ref="AF48" si="3593">IF(AND(AF$2=4,LEFT($H48,4)="Addi"),"Stop!  Additional transfers needed","")</f>
        <v/>
      </c>
      <c r="AG48" s="215"/>
      <c r="AH48" s="214"/>
      <c r="AI48" s="214"/>
      <c r="AJ48" s="214"/>
      <c r="AK48" s="211"/>
      <c r="AL48" s="211" t="str">
        <f t="shared" ref="AL48" si="3594">IF(AND(AL$2=4,LEFT($H48,4)="Addi"),"Stop!  Additional transfers needed","")</f>
        <v/>
      </c>
      <c r="AM48" s="215"/>
      <c r="AN48" s="214"/>
      <c r="AO48" s="214"/>
      <c r="AP48" s="214"/>
      <c r="AQ48" s="211"/>
      <c r="AR48" s="211" t="str">
        <f t="shared" ref="AR48" si="3595">IF(AND(AR$2=4,LEFT($H48,4)="Addi"),"Stop!  Additional transfers needed","")</f>
        <v/>
      </c>
      <c r="AS48" s="215"/>
      <c r="AT48" s="214"/>
      <c r="AU48" s="214"/>
      <c r="AV48" s="214"/>
      <c r="AW48" s="211"/>
      <c r="AX48" s="211" t="str">
        <f t="shared" ref="AX48" si="3596">IF(AND(AX$2=4,LEFT($H48,4)="Addi"),"Stop!  Additional transfers needed","")</f>
        <v/>
      </c>
      <c r="AY48" s="215"/>
      <c r="AZ48" s="214"/>
      <c r="BA48" s="214"/>
      <c r="BB48" s="214"/>
      <c r="BC48" s="211"/>
      <c r="BD48" s="211" t="str">
        <f t="shared" ref="BD48" si="3597">IF(AND(BD$2=4,LEFT($H48,4)="Addi"),"Stop!  Additional transfers needed","")</f>
        <v/>
      </c>
      <c r="BE48" s="215"/>
      <c r="BF48" s="214"/>
      <c r="BG48" s="214"/>
      <c r="BH48" s="214"/>
      <c r="BI48" s="211"/>
      <c r="BJ48" s="211" t="str">
        <f t="shared" ref="BJ48" si="3598">IF(AND(BJ$2=4,LEFT($H48,4)="Addi"),"Stop!  Additional transfers needed","")</f>
        <v/>
      </c>
      <c r="BK48" s="215"/>
      <c r="BL48" s="214"/>
      <c r="BM48" s="214"/>
      <c r="BN48" s="214"/>
      <c r="BO48" s="211"/>
      <c r="BP48" s="211" t="str">
        <f t="shared" ref="BP48" si="3599">IF(AND(BP$2=4,LEFT($H48,4)="Addi"),"Stop!  Additional transfers needed","")</f>
        <v/>
      </c>
      <c r="BQ48" s="215"/>
      <c r="BR48" s="214"/>
      <c r="BS48" s="214"/>
      <c r="BT48" s="214"/>
      <c r="BU48" s="211"/>
      <c r="BV48" s="211" t="str">
        <f t="shared" ref="BV48" si="3600">IF(AND(BV$2=4,LEFT($H48,4)="Addi"),"Stop!  Additional transfers needed","")</f>
        <v/>
      </c>
      <c r="BW48" s="215"/>
      <c r="BX48" s="214"/>
      <c r="BY48" s="214"/>
      <c r="BZ48" s="214"/>
      <c r="CA48" s="211"/>
      <c r="CB48" s="211" t="str">
        <f t="shared" ref="CB48" si="3601">IF(AND(CB$2=4,LEFT($H48,4)="Addi"),"Stop!  Additional transfers needed","")</f>
        <v/>
      </c>
      <c r="CC48" s="215"/>
      <c r="CD48" s="214"/>
      <c r="CE48" s="214"/>
      <c r="CF48" s="214"/>
      <c r="CG48" s="211"/>
      <c r="CH48" s="211" t="str">
        <f t="shared" ref="CH48" si="3602">IF(AND(CH$2=4,LEFT($H48,4)="Addi"),"Stop!  Additional transfers needed","")</f>
        <v/>
      </c>
      <c r="CI48" s="215"/>
      <c r="CJ48" s="214"/>
      <c r="CK48" s="214"/>
      <c r="CL48" s="214"/>
      <c r="CM48" s="211"/>
      <c r="CN48" s="211" t="str">
        <f t="shared" ref="CN48" si="3603">IF(AND(CN$2=4,LEFT($H48,4)="Addi"),"Stop!  Additional transfers needed","")</f>
        <v/>
      </c>
      <c r="CO48" s="215"/>
      <c r="CP48" s="214"/>
      <c r="CQ48" s="214"/>
      <c r="CR48" s="214"/>
      <c r="CS48" s="211"/>
      <c r="CT48" s="211" t="str">
        <f t="shared" ref="CT48" si="3604">IF(AND(CT$2=4,LEFT($H48,4)="Addi"),"Stop!  Additional transfers needed","")</f>
        <v/>
      </c>
      <c r="CU48" s="215"/>
      <c r="CV48" s="214"/>
      <c r="CW48" s="214"/>
      <c r="CX48" s="214"/>
      <c r="CY48" s="211"/>
      <c r="CZ48" s="211" t="str">
        <f t="shared" ref="CZ48" si="3605">IF(AND(CZ$2=4,LEFT($H48,4)="Addi"),"Stop!  Additional transfers needed","")</f>
        <v/>
      </c>
      <c r="DA48" s="215"/>
      <c r="DB48" s="214"/>
      <c r="DC48" s="214"/>
      <c r="DD48" s="214"/>
      <c r="DE48" s="211"/>
      <c r="DF48" s="211" t="str">
        <f t="shared" ref="DF48" si="3606">IF(AND(DF$2=4,LEFT($H48,4)="Addi"),"Stop!  Additional transfers needed","")</f>
        <v/>
      </c>
      <c r="DG48" s="215"/>
      <c r="DH48" s="214"/>
      <c r="DI48" s="214"/>
      <c r="DJ48" s="214"/>
      <c r="DK48" s="211"/>
      <c r="DL48" s="211" t="str">
        <f t="shared" ref="DL48" si="3607">IF(AND(DL$2=4,LEFT($H48,4)="Addi"),"Stop!  Additional transfers needed","")</f>
        <v/>
      </c>
      <c r="DM48" s="215"/>
      <c r="DN48" s="214"/>
      <c r="DO48" s="214"/>
      <c r="DP48" s="214"/>
      <c r="DQ48" s="211"/>
      <c r="DR48" s="211" t="str">
        <f t="shared" ref="DR48" si="3608">IF(AND(DR$2=4,LEFT($H48,4)="Addi"),"Stop!  Additional transfers needed","")</f>
        <v/>
      </c>
      <c r="DS48" s="215"/>
      <c r="DT48" s="214"/>
      <c r="DU48" s="214"/>
      <c r="DV48" s="214"/>
      <c r="DW48" s="211"/>
      <c r="DX48" s="211" t="str">
        <f t="shared" ref="DX48" si="3609">IF(AND(DX$2=4,LEFT($H48,4)="Addi"),"Stop!  Additional transfers needed","")</f>
        <v/>
      </c>
      <c r="DY48" s="215"/>
      <c r="DZ48" s="214"/>
      <c r="EA48" s="214"/>
      <c r="EB48" s="214"/>
      <c r="EC48" s="211"/>
      <c r="ED48" s="211" t="str">
        <f t="shared" ref="ED48" si="3610">IF(AND(ED$2=4,LEFT($H48,4)="Addi"),"Stop!  Additional transfers needed","")</f>
        <v/>
      </c>
      <c r="EE48" s="215"/>
      <c r="EF48" s="214"/>
      <c r="EG48" s="214"/>
      <c r="EH48" s="214"/>
      <c r="EI48" s="211"/>
      <c r="EJ48" s="211" t="str">
        <f t="shared" ref="EJ48" si="3611">IF(AND(EJ$2=4,LEFT($H48,4)="Addi"),"Stop!  Additional transfers needed","")</f>
        <v/>
      </c>
      <c r="EK48" s="215"/>
      <c r="EL48" s="214"/>
      <c r="EM48" s="214"/>
      <c r="EN48" s="214"/>
      <c r="EO48" s="211"/>
      <c r="EP48" s="211" t="str">
        <f t="shared" ref="EP48" si="3612">IF(AND(EP$2=4,LEFT($H48,4)="Addi"),"Stop!  Additional transfers needed","")</f>
        <v/>
      </c>
      <c r="EQ48" s="215"/>
      <c r="ER48" s="214"/>
      <c r="ES48" s="214"/>
      <c r="ET48" s="214"/>
      <c r="EU48" s="211"/>
      <c r="EV48" s="211" t="str">
        <f t="shared" ref="EV48" si="3613">IF(AND(EV$2=4,LEFT($H48,4)="Addi"),"Stop!  Additional transfers needed","")</f>
        <v/>
      </c>
      <c r="EW48" s="215"/>
      <c r="EX48" s="214"/>
      <c r="EY48" s="214"/>
      <c r="EZ48" s="214"/>
      <c r="FA48" s="211"/>
      <c r="FB48" s="211" t="str">
        <f t="shared" ref="FB48" si="3614">IF(AND(FB$2=4,LEFT($H48,4)="Addi"),"Stop!  Additional transfers needed","")</f>
        <v/>
      </c>
      <c r="FC48" s="215"/>
      <c r="FD48" s="214"/>
      <c r="FE48" s="214"/>
      <c r="FF48" s="214"/>
      <c r="FG48" s="211"/>
      <c r="FH48" s="211" t="str">
        <f t="shared" ref="FH48" si="3615">IF(AND(FH$2=4,LEFT($H48,4)="Addi"),"Stop!  Additional transfers needed","")</f>
        <v/>
      </c>
      <c r="FI48" s="215"/>
      <c r="FJ48" s="214"/>
      <c r="FK48" s="214"/>
      <c r="FL48" s="214"/>
      <c r="FM48" s="211"/>
      <c r="FN48" s="211" t="str">
        <f t="shared" ref="FN48" si="3616">IF(AND(FN$2=4,LEFT($H48,4)="Addi"),"Stop!  Additional transfers needed","")</f>
        <v/>
      </c>
      <c r="FO48" s="215"/>
      <c r="FP48" s="214"/>
      <c r="FQ48" s="214"/>
      <c r="FR48" s="214"/>
      <c r="FS48" s="211"/>
      <c r="FT48" s="211" t="str">
        <f t="shared" ref="FT48" si="3617">IF(AND(FT$2=4,LEFT($H48,4)="Addi"),"Stop!  Additional transfers needed","")</f>
        <v/>
      </c>
      <c r="FU48" s="215"/>
      <c r="FV48" s="214"/>
      <c r="FW48" s="214"/>
      <c r="FX48" s="214"/>
      <c r="FY48" s="211"/>
      <c r="FZ48" s="211" t="str">
        <f t="shared" ref="FZ48" si="3618">IF(AND(FZ$2=4,LEFT($H48,4)="Addi"),"Stop!  Additional transfers needed","")</f>
        <v/>
      </c>
      <c r="GA48" s="215"/>
      <c r="GB48" s="214"/>
      <c r="GC48" s="214"/>
      <c r="GD48" s="214"/>
      <c r="GE48" s="211"/>
      <c r="GF48" s="211" t="str">
        <f t="shared" ref="GF48" si="3619">IF(AND(GF$2=4,LEFT($H48,4)="Addi"),"Stop!  Additional transfers needed","")</f>
        <v/>
      </c>
      <c r="GG48" s="215"/>
      <c r="GH48" s="214"/>
      <c r="GI48" s="214"/>
      <c r="GJ48" s="214"/>
      <c r="GK48" s="211"/>
      <c r="GL48" s="211" t="str">
        <f t="shared" ref="GL48" si="3620">IF(AND(GL$2=4,LEFT($H48,4)="Addi"),"Stop!  Additional transfers needed","")</f>
        <v/>
      </c>
      <c r="GM48" s="215"/>
      <c r="GN48" s="214"/>
      <c r="GO48" s="214"/>
      <c r="GP48" s="214"/>
      <c r="GQ48" s="211"/>
      <c r="GR48" s="211" t="str">
        <f t="shared" ref="GR48" si="3621">IF(AND(GR$2=4,LEFT($H48,4)="Addi"),"Stop!  Additional transfers needed","")</f>
        <v/>
      </c>
      <c r="GS48" s="215"/>
      <c r="GT48" s="214"/>
      <c r="GU48" s="214"/>
      <c r="GV48" s="214"/>
      <c r="GW48" s="211"/>
      <c r="GX48" s="211" t="str">
        <f t="shared" ref="GX48" si="3622">IF(AND(GX$2=4,LEFT($H48,4)="Addi"),"Stop!  Additional transfers needed","")</f>
        <v/>
      </c>
      <c r="GY48" s="215"/>
      <c r="GZ48" s="214"/>
      <c r="HA48" s="214"/>
      <c r="HB48" s="214"/>
      <c r="HC48" s="211"/>
      <c r="HD48" s="211" t="str">
        <f t="shared" ref="HD48" si="3623">IF(AND(HD$2=4,LEFT($H48,4)="Addi"),"Stop!  Additional transfers needed","")</f>
        <v/>
      </c>
      <c r="HE48" s="215"/>
      <c r="HF48" s="214"/>
      <c r="HG48" s="214"/>
      <c r="HH48" s="214"/>
      <c r="HI48" s="211"/>
      <c r="HJ48" s="211" t="str">
        <f t="shared" ref="HJ48" si="3624">IF(AND(HJ$2=4,LEFT($H48,4)="Addi"),"Stop!  Additional transfers needed","")</f>
        <v/>
      </c>
      <c r="HK48" s="215"/>
      <c r="HL48" s="214"/>
      <c r="HM48" s="214"/>
      <c r="HN48" s="214"/>
      <c r="HO48" s="211"/>
      <c r="HP48" s="211" t="str">
        <f t="shared" ref="HP48" si="3625">IF(AND(HP$2=4,LEFT($H48,4)="Addi"),"Stop!  Additional transfers needed","")</f>
        <v/>
      </c>
      <c r="HQ48" s="215"/>
      <c r="HR48" s="214"/>
      <c r="HS48" s="214"/>
      <c r="HT48" s="214"/>
      <c r="HU48" s="211"/>
      <c r="HV48" s="211" t="str">
        <f t="shared" ref="HV48" si="3626">IF(AND(HV$2=4,LEFT($H48,4)="Addi"),"Stop!  Additional transfers needed","")</f>
        <v/>
      </c>
      <c r="HW48" s="215"/>
      <c r="HX48" s="214"/>
      <c r="HY48" s="214"/>
      <c r="HZ48" s="214"/>
      <c r="IA48" s="211"/>
      <c r="IB48" s="211" t="str">
        <f t="shared" ref="IB48" si="3627">IF(AND(IB$2=4,LEFT($H48,4)="Addi"),"Stop!  Additional transfers needed","")</f>
        <v/>
      </c>
      <c r="IC48" s="215"/>
      <c r="ID48" s="214"/>
      <c r="IE48" s="214"/>
      <c r="IF48" s="214"/>
      <c r="IG48" s="211"/>
      <c r="IH48" s="211" t="str">
        <f t="shared" ref="IH48" si="3628">IF(AND(IH$2=4,LEFT($H48,4)="Addi"),"Stop!  Additional transfers needed","")</f>
        <v/>
      </c>
      <c r="II48" s="215"/>
      <c r="IJ48" s="214"/>
      <c r="IK48" s="214"/>
      <c r="IL48" s="214"/>
      <c r="IM48" s="211"/>
      <c r="IN48" s="211" t="str">
        <f t="shared" ref="IN48" si="3629">IF(AND(IN$2=4,LEFT($H48,4)="Addi"),"Stop!  Additional transfers needed","")</f>
        <v/>
      </c>
      <c r="IO48" s="215"/>
      <c r="IP48" s="214"/>
      <c r="IQ48" s="214"/>
      <c r="IR48" s="214"/>
      <c r="IS48" s="211"/>
      <c r="IT48" s="211" t="str">
        <f t="shared" ref="IT48" si="3630">IF(AND(IT$2=4,LEFT($H48,4)="Addi"),"Stop!  Additional transfers needed","")</f>
        <v/>
      </c>
      <c r="IU48" s="215"/>
      <c r="IV48" s="214"/>
      <c r="IW48" s="214"/>
      <c r="IX48" s="214"/>
      <c r="IY48" s="211"/>
      <c r="IZ48" s="211" t="str">
        <f t="shared" ref="IZ48" si="3631">IF(AND(IZ$2=4,LEFT($H48,4)="Addi"),"Stop!  Additional transfers needed","")</f>
        <v/>
      </c>
      <c r="JA48" s="215"/>
      <c r="JB48" s="214"/>
      <c r="JC48" s="214"/>
      <c r="JD48" s="214"/>
      <c r="JE48" s="211"/>
      <c r="JF48" s="211" t="str">
        <f t="shared" ref="JF48" si="3632">IF(AND(JF$2=4,LEFT($H48,4)="Addi"),"Stop!  Additional transfers needed","")</f>
        <v/>
      </c>
      <c r="JG48" s="215"/>
      <c r="JH48" s="214"/>
      <c r="JI48" s="214"/>
      <c r="JJ48" s="214"/>
      <c r="JK48" s="211"/>
      <c r="JL48" s="211" t="str">
        <f t="shared" ref="JL48:LB48" si="3633">IF(AND(JL$2=4,LEFT($H48,4)="Addi"),"Stop!  Additional transfers needed","")</f>
        <v/>
      </c>
      <c r="JM48" s="215"/>
      <c r="JN48" s="214"/>
      <c r="JO48" s="214"/>
      <c r="JP48" s="214"/>
      <c r="JQ48" s="211"/>
      <c r="JR48" s="211" t="str">
        <f t="shared" si="3633"/>
        <v/>
      </c>
      <c r="JS48" s="215"/>
      <c r="JT48" s="214"/>
      <c r="JU48" s="214"/>
      <c r="JV48" s="214"/>
      <c r="JW48" s="211"/>
      <c r="JX48" s="211" t="str">
        <f t="shared" si="3633"/>
        <v/>
      </c>
      <c r="JY48" s="215"/>
      <c r="JZ48" s="214"/>
      <c r="KA48" s="214"/>
      <c r="KB48" s="214"/>
      <c r="KC48" s="211"/>
      <c r="KD48" s="211" t="str">
        <f t="shared" si="3633"/>
        <v/>
      </c>
      <c r="KE48" s="215"/>
      <c r="KF48" s="214"/>
      <c r="KG48" s="214"/>
      <c r="KH48" s="214"/>
      <c r="KI48" s="211"/>
      <c r="KJ48" s="211" t="str">
        <f t="shared" si="3633"/>
        <v/>
      </c>
      <c r="KK48" s="215"/>
      <c r="KL48" s="214"/>
      <c r="KM48" s="214"/>
      <c r="KN48" s="214"/>
      <c r="KO48" s="211"/>
      <c r="KP48" s="211" t="str">
        <f t="shared" si="3633"/>
        <v/>
      </c>
      <c r="KQ48" s="215"/>
      <c r="KR48" s="214"/>
      <c r="KS48" s="214"/>
      <c r="KT48" s="214"/>
      <c r="KU48" s="211"/>
      <c r="KV48" s="211" t="str">
        <f t="shared" si="3633"/>
        <v/>
      </c>
      <c r="KW48" s="215"/>
      <c r="KX48" s="214"/>
      <c r="KY48" s="214"/>
      <c r="KZ48" s="214"/>
      <c r="LA48" s="211"/>
      <c r="LB48" s="211" t="str">
        <f t="shared" si="3633"/>
        <v/>
      </c>
      <c r="LC48" s="215"/>
      <c r="LD48" s="214"/>
    </row>
    <row r="49" spans="1:316" s="213" customFormat="1" ht="12.75" customHeight="1" x14ac:dyDescent="0.2">
      <c r="A49" s="205"/>
      <c r="B49" s="205"/>
      <c r="C49" s="205"/>
      <c r="D49" s="205"/>
      <c r="E49" s="205"/>
      <c r="F49" s="62" t="s">
        <v>77</v>
      </c>
      <c r="G49" s="206"/>
      <c r="H49" s="1124"/>
      <c r="I49" s="1124"/>
      <c r="J49" s="1124"/>
      <c r="K49" s="1124"/>
      <c r="L49" s="1124"/>
      <c r="M49" s="1124"/>
      <c r="N49" s="207"/>
      <c r="O49" s="208"/>
      <c r="P49" s="208"/>
      <c r="Q49" s="209"/>
      <c r="R49" s="209"/>
      <c r="S49" s="210"/>
      <c r="T49" s="210"/>
      <c r="U49" s="212"/>
      <c r="W49" s="209"/>
      <c r="X49" s="209"/>
      <c r="Y49" s="210"/>
      <c r="Z49" s="210"/>
      <c r="AA49" s="212"/>
      <c r="AC49" s="209"/>
      <c r="AD49" s="209"/>
      <c r="AE49" s="210"/>
      <c r="AF49" s="210"/>
      <c r="AG49" s="212"/>
      <c r="AI49" s="209"/>
      <c r="AJ49" s="209"/>
      <c r="AK49" s="210"/>
      <c r="AL49" s="210"/>
      <c r="AM49" s="212"/>
      <c r="AO49" s="209"/>
      <c r="AP49" s="209"/>
      <c r="AQ49" s="210"/>
      <c r="AR49" s="210"/>
      <c r="AS49" s="212"/>
      <c r="AU49" s="209"/>
      <c r="AV49" s="209"/>
      <c r="AW49" s="210"/>
      <c r="AX49" s="210"/>
      <c r="AY49" s="212"/>
      <c r="BA49" s="209"/>
      <c r="BB49" s="209"/>
      <c r="BC49" s="210"/>
      <c r="BD49" s="210"/>
      <c r="BE49" s="212"/>
      <c r="BG49" s="209"/>
      <c r="BH49" s="209"/>
      <c r="BI49" s="210"/>
      <c r="BJ49" s="210"/>
      <c r="BK49" s="212"/>
      <c r="BM49" s="209"/>
      <c r="BN49" s="209"/>
      <c r="BO49" s="210"/>
      <c r="BP49" s="210"/>
      <c r="BQ49" s="212"/>
      <c r="BS49" s="209"/>
      <c r="BT49" s="209"/>
      <c r="BU49" s="210"/>
      <c r="BV49" s="210"/>
      <c r="BW49" s="212"/>
      <c r="BY49" s="209"/>
      <c r="BZ49" s="209"/>
      <c r="CA49" s="210"/>
      <c r="CB49" s="210"/>
      <c r="CC49" s="212"/>
      <c r="CE49" s="209"/>
      <c r="CF49" s="209"/>
      <c r="CG49" s="210"/>
      <c r="CH49" s="210"/>
      <c r="CI49" s="212"/>
      <c r="CK49" s="209"/>
      <c r="CL49" s="209"/>
      <c r="CM49" s="210"/>
      <c r="CN49" s="210"/>
      <c r="CO49" s="212"/>
      <c r="CQ49" s="209"/>
      <c r="CR49" s="209"/>
      <c r="CS49" s="210"/>
      <c r="CT49" s="210"/>
      <c r="CU49" s="212"/>
      <c r="CW49" s="209"/>
      <c r="CX49" s="209"/>
      <c r="CY49" s="210"/>
      <c r="CZ49" s="210"/>
      <c r="DA49" s="212"/>
      <c r="DC49" s="209"/>
      <c r="DD49" s="209"/>
      <c r="DE49" s="210"/>
      <c r="DF49" s="210"/>
      <c r="DG49" s="212"/>
      <c r="DI49" s="209"/>
      <c r="DJ49" s="209"/>
      <c r="DK49" s="210"/>
      <c r="DL49" s="210"/>
      <c r="DM49" s="212"/>
      <c r="DO49" s="209"/>
      <c r="DP49" s="209"/>
      <c r="DQ49" s="210"/>
      <c r="DR49" s="210"/>
      <c r="DS49" s="212"/>
      <c r="DU49" s="209"/>
      <c r="DV49" s="209"/>
      <c r="DW49" s="210"/>
      <c r="DX49" s="210"/>
      <c r="DY49" s="212"/>
      <c r="EA49" s="209"/>
      <c r="EB49" s="209"/>
      <c r="EC49" s="210"/>
      <c r="ED49" s="210"/>
      <c r="EE49" s="212"/>
      <c r="EG49" s="209"/>
      <c r="EH49" s="209"/>
      <c r="EI49" s="210"/>
      <c r="EJ49" s="210"/>
      <c r="EK49" s="212"/>
      <c r="EM49" s="209"/>
      <c r="EN49" s="209"/>
      <c r="EO49" s="210"/>
      <c r="EP49" s="210"/>
      <c r="EQ49" s="212"/>
      <c r="ES49" s="209"/>
      <c r="ET49" s="209"/>
      <c r="EU49" s="210"/>
      <c r="EV49" s="210"/>
      <c r="EW49" s="212"/>
      <c r="EY49" s="209"/>
      <c r="EZ49" s="209"/>
      <c r="FA49" s="210"/>
      <c r="FB49" s="210"/>
      <c r="FC49" s="212"/>
      <c r="FE49" s="209"/>
      <c r="FF49" s="209"/>
      <c r="FG49" s="210"/>
      <c r="FH49" s="210"/>
      <c r="FI49" s="212"/>
      <c r="FK49" s="209"/>
      <c r="FL49" s="209"/>
      <c r="FM49" s="210"/>
      <c r="FN49" s="210"/>
      <c r="FO49" s="212"/>
      <c r="FQ49" s="209"/>
      <c r="FR49" s="209"/>
      <c r="FS49" s="210"/>
      <c r="FT49" s="210"/>
      <c r="FU49" s="212"/>
      <c r="FW49" s="209"/>
      <c r="FX49" s="209"/>
      <c r="FY49" s="210"/>
      <c r="FZ49" s="210"/>
      <c r="GA49" s="212"/>
      <c r="GC49" s="209"/>
      <c r="GD49" s="209"/>
      <c r="GE49" s="210"/>
      <c r="GF49" s="210"/>
      <c r="GG49" s="212"/>
      <c r="GI49" s="209"/>
      <c r="GJ49" s="209"/>
      <c r="GK49" s="210"/>
      <c r="GL49" s="210"/>
      <c r="GM49" s="212"/>
      <c r="GO49" s="209"/>
      <c r="GP49" s="209"/>
      <c r="GQ49" s="210"/>
      <c r="GR49" s="210"/>
      <c r="GS49" s="212"/>
      <c r="GU49" s="209"/>
      <c r="GV49" s="209"/>
      <c r="GW49" s="210"/>
      <c r="GX49" s="210"/>
      <c r="GY49" s="212"/>
      <c r="HA49" s="209"/>
      <c r="HB49" s="209"/>
      <c r="HC49" s="210"/>
      <c r="HD49" s="210"/>
      <c r="HE49" s="212"/>
      <c r="HG49" s="209"/>
      <c r="HH49" s="209"/>
      <c r="HI49" s="210"/>
      <c r="HJ49" s="210"/>
      <c r="HK49" s="212"/>
      <c r="HM49" s="209"/>
      <c r="HN49" s="209"/>
      <c r="HO49" s="210"/>
      <c r="HP49" s="210"/>
      <c r="HQ49" s="212"/>
      <c r="HS49" s="209"/>
      <c r="HT49" s="209"/>
      <c r="HU49" s="210"/>
      <c r="HV49" s="210"/>
      <c r="HW49" s="212"/>
      <c r="HY49" s="209"/>
      <c r="HZ49" s="209"/>
      <c r="IA49" s="210"/>
      <c r="IB49" s="210"/>
      <c r="IC49" s="212"/>
      <c r="IE49" s="209"/>
      <c r="IF49" s="209"/>
      <c r="IG49" s="210"/>
      <c r="IH49" s="210"/>
      <c r="II49" s="212"/>
      <c r="IK49" s="209"/>
      <c r="IL49" s="209"/>
      <c r="IM49" s="210"/>
      <c r="IN49" s="210"/>
      <c r="IO49" s="212"/>
      <c r="IQ49" s="209"/>
      <c r="IR49" s="209"/>
      <c r="IS49" s="210"/>
      <c r="IT49" s="210"/>
      <c r="IU49" s="212"/>
      <c r="IW49" s="209"/>
      <c r="IX49" s="209"/>
      <c r="IY49" s="210"/>
      <c r="IZ49" s="210"/>
      <c r="JA49" s="212"/>
      <c r="JC49" s="209"/>
      <c r="JD49" s="209"/>
      <c r="JE49" s="210"/>
      <c r="JF49" s="210"/>
      <c r="JG49" s="212"/>
      <c r="JK49" s="216"/>
      <c r="JL49" s="216"/>
      <c r="JM49" s="212"/>
      <c r="JQ49" s="216"/>
      <c r="JR49" s="216"/>
      <c r="JS49" s="212"/>
      <c r="JW49" s="216"/>
      <c r="JX49" s="216"/>
      <c r="JY49" s="212"/>
      <c r="KC49" s="216"/>
      <c r="KD49" s="216"/>
      <c r="KE49" s="212"/>
      <c r="KI49" s="216"/>
      <c r="KJ49" s="216"/>
      <c r="KK49" s="212"/>
      <c r="KO49" s="216"/>
      <c r="KP49" s="216"/>
      <c r="KQ49" s="212"/>
      <c r="KU49" s="216"/>
      <c r="KV49" s="216"/>
      <c r="KW49" s="212"/>
      <c r="LA49" s="216"/>
      <c r="LB49" s="216"/>
      <c r="LC49" s="212"/>
    </row>
    <row r="50" spans="1:316" s="82" customFormat="1" ht="4.5" customHeight="1" x14ac:dyDescent="0.2">
      <c r="A50" s="62"/>
      <c r="B50" s="62"/>
      <c r="C50" s="62"/>
      <c r="D50" s="62"/>
      <c r="E50" s="62"/>
      <c r="F50" s="62" t="s">
        <v>74</v>
      </c>
      <c r="G50" s="217"/>
      <c r="H50" s="218"/>
      <c r="I50" s="218"/>
      <c r="J50" s="218"/>
      <c r="K50" s="219"/>
      <c r="L50" s="219"/>
      <c r="M50" s="218"/>
      <c r="N50" s="220"/>
      <c r="P50" s="83"/>
      <c r="Q50" s="134"/>
      <c r="R50" s="134"/>
      <c r="S50" s="221"/>
      <c r="T50" s="221"/>
      <c r="U50" s="198"/>
      <c r="V50" s="83"/>
      <c r="W50" s="134"/>
      <c r="X50" s="134"/>
      <c r="Y50" s="221"/>
      <c r="Z50" s="221"/>
      <c r="AA50" s="198"/>
      <c r="AB50" s="83"/>
      <c r="AC50" s="134"/>
      <c r="AD50" s="134"/>
      <c r="AE50" s="221"/>
      <c r="AF50" s="221"/>
      <c r="AG50" s="198"/>
      <c r="AH50" s="83"/>
      <c r="AI50" s="134"/>
      <c r="AJ50" s="134"/>
      <c r="AK50" s="221"/>
      <c r="AL50" s="221"/>
      <c r="AM50" s="198"/>
      <c r="AN50" s="83"/>
      <c r="AO50" s="134"/>
      <c r="AP50" s="134"/>
      <c r="AQ50" s="221"/>
      <c r="AR50" s="221"/>
      <c r="AS50" s="198"/>
      <c r="AT50" s="83"/>
      <c r="AU50" s="134"/>
      <c r="AV50" s="134"/>
      <c r="AW50" s="221"/>
      <c r="AX50" s="221"/>
      <c r="AY50" s="198"/>
      <c r="AZ50" s="83"/>
      <c r="BA50" s="134"/>
      <c r="BB50" s="134"/>
      <c r="BC50" s="221"/>
      <c r="BD50" s="221"/>
      <c r="BE50" s="198"/>
      <c r="BF50" s="83"/>
      <c r="BG50" s="134"/>
      <c r="BH50" s="134"/>
      <c r="BI50" s="221"/>
      <c r="BJ50" s="221"/>
      <c r="BK50" s="198"/>
      <c r="BL50" s="83"/>
      <c r="BM50" s="134"/>
      <c r="BN50" s="134"/>
      <c r="BO50" s="221"/>
      <c r="BP50" s="221"/>
      <c r="BQ50" s="198"/>
      <c r="BR50" s="83"/>
      <c r="BS50" s="134"/>
      <c r="BT50" s="134"/>
      <c r="BU50" s="221"/>
      <c r="BV50" s="221"/>
      <c r="BW50" s="198"/>
      <c r="BX50" s="83"/>
      <c r="BY50" s="134"/>
      <c r="BZ50" s="134"/>
      <c r="CA50" s="221"/>
      <c r="CB50" s="221"/>
      <c r="CC50" s="198"/>
      <c r="CD50" s="83"/>
      <c r="CE50" s="134"/>
      <c r="CF50" s="134"/>
      <c r="CG50" s="221"/>
      <c r="CH50" s="221"/>
      <c r="CI50" s="198"/>
      <c r="CJ50" s="83"/>
      <c r="CK50" s="134"/>
      <c r="CL50" s="134"/>
      <c r="CM50" s="221"/>
      <c r="CN50" s="221"/>
      <c r="CO50" s="198"/>
      <c r="CP50" s="83"/>
      <c r="CQ50" s="134"/>
      <c r="CR50" s="134"/>
      <c r="CS50" s="221"/>
      <c r="CT50" s="221"/>
      <c r="CU50" s="198"/>
      <c r="CV50" s="83"/>
      <c r="CW50" s="134"/>
      <c r="CX50" s="134"/>
      <c r="CY50" s="221"/>
      <c r="CZ50" s="221"/>
      <c r="DA50" s="198"/>
      <c r="DB50" s="83"/>
      <c r="DC50" s="134"/>
      <c r="DD50" s="134"/>
      <c r="DE50" s="221"/>
      <c r="DF50" s="221"/>
      <c r="DG50" s="198"/>
      <c r="DH50" s="83"/>
      <c r="DI50" s="134"/>
      <c r="DJ50" s="134"/>
      <c r="DK50" s="221"/>
      <c r="DL50" s="221"/>
      <c r="DM50" s="198"/>
      <c r="DN50" s="83"/>
      <c r="DO50" s="134"/>
      <c r="DP50" s="134"/>
      <c r="DQ50" s="221"/>
      <c r="DR50" s="221"/>
      <c r="DS50" s="198"/>
      <c r="DT50" s="83"/>
      <c r="DU50" s="134"/>
      <c r="DV50" s="134"/>
      <c r="DW50" s="221"/>
      <c r="DX50" s="221"/>
      <c r="DY50" s="198"/>
      <c r="DZ50" s="83"/>
      <c r="EA50" s="134"/>
      <c r="EB50" s="134"/>
      <c r="EC50" s="221"/>
      <c r="ED50" s="221"/>
      <c r="EE50" s="198"/>
      <c r="EF50" s="83"/>
      <c r="EG50" s="134"/>
      <c r="EH50" s="134"/>
      <c r="EI50" s="221"/>
      <c r="EJ50" s="221"/>
      <c r="EK50" s="198"/>
      <c r="EL50" s="83"/>
      <c r="EM50" s="134"/>
      <c r="EN50" s="134"/>
      <c r="EO50" s="221"/>
      <c r="EP50" s="221"/>
      <c r="EQ50" s="198"/>
      <c r="ER50" s="83"/>
      <c r="ES50" s="134"/>
      <c r="ET50" s="134"/>
      <c r="EU50" s="221"/>
      <c r="EV50" s="221"/>
      <c r="EW50" s="198"/>
      <c r="EX50" s="83"/>
      <c r="EY50" s="134"/>
      <c r="EZ50" s="134"/>
      <c r="FA50" s="221"/>
      <c r="FB50" s="221"/>
      <c r="FC50" s="198"/>
      <c r="FD50" s="83"/>
      <c r="FE50" s="134"/>
      <c r="FF50" s="134"/>
      <c r="FG50" s="221"/>
      <c r="FH50" s="221"/>
      <c r="FI50" s="198"/>
      <c r="FJ50" s="83"/>
      <c r="FK50" s="134"/>
      <c r="FL50" s="134"/>
      <c r="FM50" s="221"/>
      <c r="FN50" s="221"/>
      <c r="FO50" s="198"/>
      <c r="FP50" s="83"/>
      <c r="FQ50" s="134"/>
      <c r="FR50" s="134"/>
      <c r="FS50" s="221"/>
      <c r="FT50" s="221"/>
      <c r="FU50" s="198"/>
      <c r="FV50" s="83"/>
      <c r="FW50" s="134"/>
      <c r="FX50" s="134"/>
      <c r="FY50" s="221"/>
      <c r="FZ50" s="221"/>
      <c r="GA50" s="198"/>
      <c r="GB50" s="83"/>
      <c r="GC50" s="134"/>
      <c r="GD50" s="134"/>
      <c r="GE50" s="221"/>
      <c r="GF50" s="221"/>
      <c r="GG50" s="198"/>
      <c r="GH50" s="83"/>
      <c r="GI50" s="134"/>
      <c r="GJ50" s="134"/>
      <c r="GK50" s="221"/>
      <c r="GL50" s="221"/>
      <c r="GM50" s="198"/>
      <c r="GN50" s="83"/>
      <c r="GO50" s="134"/>
      <c r="GP50" s="134"/>
      <c r="GQ50" s="221"/>
      <c r="GR50" s="221"/>
      <c r="GS50" s="198"/>
      <c r="GT50" s="83"/>
      <c r="GU50" s="134"/>
      <c r="GV50" s="134"/>
      <c r="GW50" s="221"/>
      <c r="GX50" s="221"/>
      <c r="GY50" s="198"/>
      <c r="GZ50" s="83"/>
      <c r="HA50" s="134"/>
      <c r="HB50" s="134"/>
      <c r="HC50" s="221"/>
      <c r="HD50" s="221"/>
      <c r="HE50" s="198"/>
      <c r="HF50" s="83"/>
      <c r="HG50" s="134"/>
      <c r="HH50" s="134"/>
      <c r="HI50" s="221"/>
      <c r="HJ50" s="221"/>
      <c r="HK50" s="198"/>
      <c r="HL50" s="83"/>
      <c r="HM50" s="134"/>
      <c r="HN50" s="134"/>
      <c r="HO50" s="221"/>
      <c r="HP50" s="221"/>
      <c r="HQ50" s="198"/>
      <c r="HR50" s="83"/>
      <c r="HS50" s="134"/>
      <c r="HT50" s="134"/>
      <c r="HU50" s="221"/>
      <c r="HV50" s="221"/>
      <c r="HW50" s="198"/>
      <c r="HX50" s="83"/>
      <c r="HY50" s="134"/>
      <c r="HZ50" s="134"/>
      <c r="IA50" s="221"/>
      <c r="IB50" s="221"/>
      <c r="IC50" s="198"/>
      <c r="ID50" s="83"/>
      <c r="IE50" s="134"/>
      <c r="IF50" s="134"/>
      <c r="IG50" s="221"/>
      <c r="IH50" s="221"/>
      <c r="II50" s="198"/>
      <c r="IJ50" s="83"/>
      <c r="IK50" s="134"/>
      <c r="IL50" s="134"/>
      <c r="IM50" s="221"/>
      <c r="IN50" s="221"/>
      <c r="IO50" s="198"/>
      <c r="IP50" s="83"/>
      <c r="IQ50" s="134"/>
      <c r="IR50" s="134"/>
      <c r="IS50" s="221"/>
      <c r="IT50" s="221"/>
      <c r="IU50" s="198"/>
      <c r="IV50" s="83"/>
      <c r="IW50" s="134"/>
      <c r="IX50" s="134"/>
      <c r="IY50" s="221"/>
      <c r="IZ50" s="221"/>
      <c r="JA50" s="198"/>
      <c r="JB50" s="83"/>
      <c r="JC50" s="134"/>
      <c r="JD50" s="134"/>
      <c r="JE50" s="221"/>
      <c r="JF50" s="221"/>
      <c r="JG50" s="198"/>
      <c r="JH50" s="83"/>
      <c r="JK50" s="222"/>
      <c r="JL50" s="222"/>
      <c r="JM50" s="198"/>
      <c r="JQ50" s="222"/>
      <c r="JR50" s="222"/>
      <c r="JS50" s="198"/>
      <c r="JW50" s="222"/>
      <c r="JX50" s="222"/>
      <c r="JY50" s="198"/>
      <c r="KC50" s="222"/>
      <c r="KD50" s="222"/>
      <c r="KE50" s="198"/>
      <c r="KI50" s="222"/>
      <c r="KJ50" s="222"/>
      <c r="KK50" s="198"/>
      <c r="KO50" s="222"/>
      <c r="KP50" s="222"/>
      <c r="KQ50" s="198"/>
      <c r="KU50" s="222"/>
      <c r="KV50" s="222"/>
      <c r="KW50" s="198"/>
      <c r="LA50" s="222"/>
      <c r="LB50" s="222"/>
      <c r="LC50" s="198"/>
    </row>
    <row r="51" spans="1:316" s="71" customFormat="1" ht="12.75" customHeight="1" x14ac:dyDescent="0.2">
      <c r="A51" s="62"/>
      <c r="B51" s="62"/>
      <c r="C51" s="62"/>
      <c r="D51" s="62"/>
      <c r="E51" s="62"/>
      <c r="F51" s="62"/>
      <c r="G51" s="223"/>
      <c r="K51" s="116"/>
      <c r="L51" s="116"/>
      <c r="P51" s="72"/>
      <c r="Q51" s="134"/>
      <c r="R51" s="134"/>
      <c r="S51" s="134"/>
      <c r="T51" s="134"/>
      <c r="U51" s="224"/>
      <c r="V51" s="72"/>
      <c r="W51" s="134"/>
      <c r="X51" s="134"/>
      <c r="Y51" s="134"/>
      <c r="Z51" s="134"/>
      <c r="AA51" s="224"/>
      <c r="AB51" s="72"/>
      <c r="AC51" s="134"/>
      <c r="AD51" s="134"/>
      <c r="AE51" s="134"/>
      <c r="AF51" s="134"/>
      <c r="AG51" s="224"/>
      <c r="AH51" s="72"/>
      <c r="AI51" s="134"/>
      <c r="AJ51" s="134"/>
      <c r="AK51" s="134"/>
      <c r="AL51" s="134"/>
      <c r="AM51" s="224"/>
      <c r="AN51" s="72"/>
      <c r="AO51" s="134"/>
      <c r="AP51" s="134"/>
      <c r="AQ51" s="134"/>
      <c r="AR51" s="134"/>
      <c r="AS51" s="224"/>
      <c r="AT51" s="72"/>
      <c r="AU51" s="134"/>
      <c r="AV51" s="134"/>
      <c r="AW51" s="134"/>
      <c r="AX51" s="134"/>
      <c r="AY51" s="224"/>
      <c r="AZ51" s="72"/>
      <c r="BA51" s="134"/>
      <c r="BB51" s="134"/>
      <c r="BC51" s="134"/>
      <c r="BD51" s="134"/>
      <c r="BE51" s="224"/>
      <c r="BF51" s="72"/>
      <c r="BG51" s="134"/>
      <c r="BH51" s="134"/>
      <c r="BI51" s="134"/>
      <c r="BJ51" s="134"/>
      <c r="BK51" s="224"/>
      <c r="BL51" s="72"/>
      <c r="BM51" s="134"/>
      <c r="BN51" s="134"/>
      <c r="BO51" s="134"/>
      <c r="BP51" s="134"/>
      <c r="BQ51" s="224"/>
      <c r="BR51" s="72"/>
      <c r="BS51" s="134"/>
      <c r="BT51" s="134"/>
      <c r="BU51" s="134"/>
      <c r="BV51" s="134"/>
      <c r="BW51" s="224"/>
      <c r="BX51" s="72"/>
      <c r="BY51" s="134"/>
      <c r="BZ51" s="134"/>
      <c r="CA51" s="134"/>
      <c r="CB51" s="134"/>
      <c r="CC51" s="224"/>
      <c r="CD51" s="72"/>
      <c r="CE51" s="134"/>
      <c r="CF51" s="134"/>
      <c r="CG51" s="134"/>
      <c r="CH51" s="134"/>
      <c r="CI51" s="224"/>
      <c r="CJ51" s="72"/>
      <c r="CK51" s="134"/>
      <c r="CL51" s="134"/>
      <c r="CM51" s="134"/>
      <c r="CN51" s="134"/>
      <c r="CO51" s="224"/>
      <c r="CP51" s="72"/>
      <c r="CQ51" s="134"/>
      <c r="CR51" s="134"/>
      <c r="CS51" s="134"/>
      <c r="CT51" s="134"/>
      <c r="CU51" s="224"/>
      <c r="CV51" s="72"/>
      <c r="CW51" s="134"/>
      <c r="CX51" s="134"/>
      <c r="CY51" s="134"/>
      <c r="CZ51" s="134"/>
      <c r="DA51" s="224"/>
      <c r="DB51" s="72"/>
      <c r="DC51" s="134"/>
      <c r="DD51" s="134"/>
      <c r="DE51" s="134"/>
      <c r="DF51" s="134"/>
      <c r="DG51" s="224"/>
      <c r="DH51" s="72"/>
      <c r="DI51" s="134"/>
      <c r="DJ51" s="134"/>
      <c r="DK51" s="134"/>
      <c r="DL51" s="134"/>
      <c r="DM51" s="224"/>
      <c r="DN51" s="72"/>
      <c r="DO51" s="134"/>
      <c r="DP51" s="134"/>
      <c r="DQ51" s="134"/>
      <c r="DR51" s="134"/>
      <c r="DS51" s="224"/>
      <c r="DT51" s="72"/>
      <c r="DU51" s="134"/>
      <c r="DV51" s="134"/>
      <c r="DW51" s="134"/>
      <c r="DX51" s="134"/>
      <c r="DY51" s="224"/>
      <c r="DZ51" s="72"/>
      <c r="EA51" s="179"/>
      <c r="EB51" s="179"/>
      <c r="EC51" s="179"/>
      <c r="ED51" s="179"/>
      <c r="EE51" s="224"/>
      <c r="EF51" s="72"/>
      <c r="EG51" s="179"/>
      <c r="EH51" s="179"/>
      <c r="EI51" s="179"/>
      <c r="EJ51" s="179"/>
      <c r="EK51" s="224"/>
      <c r="EL51" s="72"/>
      <c r="EM51" s="179"/>
      <c r="EN51" s="179"/>
      <c r="EO51" s="179"/>
      <c r="EP51" s="179"/>
      <c r="EQ51" s="224"/>
      <c r="ER51" s="72"/>
      <c r="ES51" s="179"/>
      <c r="ET51" s="179"/>
      <c r="EU51" s="179"/>
      <c r="EV51" s="179"/>
      <c r="EW51" s="224"/>
      <c r="EX51" s="72"/>
      <c r="EY51" s="179"/>
      <c r="EZ51" s="179"/>
      <c r="FA51" s="179"/>
      <c r="FB51" s="179"/>
      <c r="FC51" s="224"/>
      <c r="FD51" s="72"/>
      <c r="FE51" s="179"/>
      <c r="FF51" s="179"/>
      <c r="FG51" s="179"/>
      <c r="FH51" s="179"/>
      <c r="FI51" s="224"/>
      <c r="FJ51" s="72"/>
      <c r="FK51" s="179"/>
      <c r="FL51" s="179"/>
      <c r="FM51" s="179"/>
      <c r="FN51" s="179"/>
      <c r="FO51" s="224"/>
      <c r="FP51" s="72"/>
      <c r="FQ51" s="179"/>
      <c r="FR51" s="179"/>
      <c r="FS51" s="179"/>
      <c r="FT51" s="179"/>
      <c r="FU51" s="224"/>
      <c r="FV51" s="72"/>
      <c r="FW51" s="179"/>
      <c r="FX51" s="179"/>
      <c r="FY51" s="179"/>
      <c r="FZ51" s="179"/>
      <c r="GA51" s="224"/>
      <c r="GB51" s="72"/>
      <c r="GC51" s="179"/>
      <c r="GD51" s="179"/>
      <c r="GE51" s="179"/>
      <c r="GF51" s="179"/>
      <c r="GG51" s="224"/>
      <c r="GH51" s="72"/>
      <c r="GI51" s="179"/>
      <c r="GJ51" s="179"/>
      <c r="GK51" s="179"/>
      <c r="GL51" s="179"/>
      <c r="GM51" s="224"/>
      <c r="GN51" s="72"/>
      <c r="GO51" s="179"/>
      <c r="GP51" s="179"/>
      <c r="GQ51" s="179"/>
      <c r="GR51" s="179"/>
      <c r="GS51" s="224"/>
      <c r="GT51" s="72"/>
      <c r="GU51" s="179"/>
      <c r="GV51" s="179"/>
      <c r="GW51" s="179"/>
      <c r="GX51" s="179"/>
      <c r="GY51" s="224"/>
      <c r="GZ51" s="72"/>
      <c r="HA51" s="179"/>
      <c r="HB51" s="179"/>
      <c r="HC51" s="179"/>
      <c r="HD51" s="179"/>
      <c r="HE51" s="224"/>
      <c r="HF51" s="72"/>
      <c r="HG51" s="179"/>
      <c r="HH51" s="179"/>
      <c r="HI51" s="179"/>
      <c r="HJ51" s="179"/>
      <c r="HK51" s="224"/>
      <c r="HL51" s="72"/>
      <c r="HM51" s="179"/>
      <c r="HN51" s="179"/>
      <c r="HO51" s="179"/>
      <c r="HP51" s="179"/>
      <c r="HQ51" s="224"/>
      <c r="HR51" s="72"/>
      <c r="HS51" s="179"/>
      <c r="HT51" s="179"/>
      <c r="HU51" s="179"/>
      <c r="HV51" s="179"/>
      <c r="HW51" s="224"/>
      <c r="HX51" s="72"/>
      <c r="HY51" s="179"/>
      <c r="HZ51" s="179"/>
      <c r="IA51" s="179"/>
      <c r="IB51" s="179"/>
      <c r="IC51" s="224"/>
      <c r="ID51" s="72"/>
      <c r="IE51" s="179"/>
      <c r="IF51" s="179"/>
      <c r="IG51" s="179"/>
      <c r="IH51" s="179"/>
      <c r="II51" s="224"/>
      <c r="IJ51" s="72"/>
      <c r="IK51" s="179"/>
      <c r="IL51" s="179"/>
      <c r="IM51" s="179"/>
      <c r="IN51" s="179"/>
      <c r="IO51" s="224"/>
      <c r="IP51" s="72"/>
      <c r="IQ51" s="179"/>
      <c r="IR51" s="179"/>
      <c r="IS51" s="179"/>
      <c r="IT51" s="179"/>
      <c r="IU51" s="224"/>
      <c r="IV51" s="72"/>
      <c r="IW51" s="179"/>
      <c r="IX51" s="179"/>
      <c r="IY51" s="179"/>
      <c r="IZ51" s="179"/>
      <c r="JA51" s="224"/>
      <c r="JB51" s="72"/>
      <c r="JC51" s="179"/>
      <c r="JD51" s="179"/>
      <c r="JE51" s="179"/>
      <c r="JF51" s="179"/>
      <c r="JG51" s="224"/>
      <c r="JH51" s="72"/>
      <c r="JM51" s="225"/>
      <c r="JS51" s="225"/>
      <c r="JY51" s="225"/>
      <c r="KE51" s="225"/>
      <c r="KK51" s="225"/>
      <c r="KQ51" s="225"/>
      <c r="KW51" s="225"/>
      <c r="LC51" s="225"/>
    </row>
    <row r="52" spans="1:316" s="91" customFormat="1" ht="21.75" customHeight="1" x14ac:dyDescent="0.2">
      <c r="A52" s="85"/>
      <c r="B52" s="85"/>
      <c r="C52" s="85"/>
      <c r="D52" s="85"/>
      <c r="E52" s="85"/>
      <c r="F52" s="85" t="s">
        <v>73</v>
      </c>
      <c r="G52" s="981" t="s">
        <v>325</v>
      </c>
      <c r="H52" s="88"/>
      <c r="I52" s="923" t="s">
        <v>312</v>
      </c>
      <c r="J52" s="87" t="str">
        <f>IF(L46&lt;&gt;"Step Complete","Complete Step 4 first","Balance Distribution")</f>
        <v>Complete Step 4 first</v>
      </c>
      <c r="K52" s="89"/>
      <c r="L52" s="89"/>
      <c r="M52" s="88"/>
      <c r="N52" s="90"/>
      <c r="P52" s="92"/>
      <c r="Q52" s="226"/>
      <c r="R52" s="227"/>
      <c r="S52" s="227"/>
      <c r="T52" s="227"/>
      <c r="U52" s="94"/>
      <c r="V52" s="92"/>
      <c r="W52" s="227"/>
      <c r="X52" s="227"/>
      <c r="Y52" s="227"/>
      <c r="Z52" s="227"/>
      <c r="AA52" s="94"/>
      <c r="AB52" s="92"/>
      <c r="AC52" s="227"/>
      <c r="AD52" s="227"/>
      <c r="AE52" s="227"/>
      <c r="AF52" s="227"/>
      <c r="AG52" s="94"/>
      <c r="AH52" s="92"/>
      <c r="AI52" s="227"/>
      <c r="AJ52" s="227"/>
      <c r="AK52" s="227"/>
      <c r="AL52" s="227"/>
      <c r="AM52" s="94"/>
      <c r="AN52" s="92"/>
      <c r="AO52" s="227"/>
      <c r="AP52" s="227"/>
      <c r="AQ52" s="227"/>
      <c r="AR52" s="227"/>
      <c r="AS52" s="94"/>
      <c r="AT52" s="92"/>
      <c r="AU52" s="227"/>
      <c r="AV52" s="227"/>
      <c r="AW52" s="227"/>
      <c r="AX52" s="227"/>
      <c r="AY52" s="94"/>
      <c r="AZ52" s="92"/>
      <c r="BA52" s="227"/>
      <c r="BB52" s="227"/>
      <c r="BC52" s="227"/>
      <c r="BD52" s="227"/>
      <c r="BE52" s="94"/>
      <c r="BF52" s="92"/>
      <c r="BG52" s="227"/>
      <c r="BH52" s="227"/>
      <c r="BI52" s="227"/>
      <c r="BJ52" s="227"/>
      <c r="BK52" s="94"/>
      <c r="BL52" s="92"/>
      <c r="BM52" s="227"/>
      <c r="BN52" s="227"/>
      <c r="BO52" s="227"/>
      <c r="BP52" s="227"/>
      <c r="BQ52" s="94"/>
      <c r="BR52" s="92"/>
      <c r="BS52" s="227"/>
      <c r="BT52" s="227"/>
      <c r="BU52" s="227"/>
      <c r="BV52" s="227"/>
      <c r="BW52" s="94"/>
      <c r="BX52" s="92"/>
      <c r="BY52" s="227"/>
      <c r="BZ52" s="227"/>
      <c r="CA52" s="227"/>
      <c r="CB52" s="227"/>
      <c r="CC52" s="94"/>
      <c r="CD52" s="92"/>
      <c r="CE52" s="227"/>
      <c r="CF52" s="227"/>
      <c r="CG52" s="227"/>
      <c r="CH52" s="227"/>
      <c r="CI52" s="94"/>
      <c r="CJ52" s="92"/>
      <c r="CK52" s="227"/>
      <c r="CL52" s="227"/>
      <c r="CM52" s="227"/>
      <c r="CN52" s="227"/>
      <c r="CO52" s="94"/>
      <c r="CP52" s="92"/>
      <c r="CQ52" s="227"/>
      <c r="CR52" s="227"/>
      <c r="CS52" s="227"/>
      <c r="CT52" s="227"/>
      <c r="CU52" s="94"/>
      <c r="CV52" s="92"/>
      <c r="CW52" s="227"/>
      <c r="CX52" s="227"/>
      <c r="CY52" s="227"/>
      <c r="CZ52" s="227"/>
      <c r="DA52" s="94"/>
      <c r="DB52" s="92"/>
      <c r="DC52" s="227"/>
      <c r="DD52" s="227"/>
      <c r="DE52" s="227"/>
      <c r="DF52" s="227"/>
      <c r="DG52" s="94"/>
      <c r="DH52" s="92"/>
      <c r="DI52" s="227"/>
      <c r="DJ52" s="227"/>
      <c r="DK52" s="227"/>
      <c r="DL52" s="227"/>
      <c r="DM52" s="94"/>
      <c r="DN52" s="92"/>
      <c r="DO52" s="227"/>
      <c r="DP52" s="227"/>
      <c r="DQ52" s="227"/>
      <c r="DR52" s="227"/>
      <c r="DS52" s="94"/>
      <c r="DT52" s="92"/>
      <c r="DU52" s="227"/>
      <c r="DV52" s="227"/>
      <c r="DW52" s="227"/>
      <c r="DX52" s="227"/>
      <c r="DY52" s="94"/>
      <c r="DZ52" s="92"/>
      <c r="EA52" s="228"/>
      <c r="EB52" s="228"/>
      <c r="EC52" s="228"/>
      <c r="ED52" s="228"/>
      <c r="EE52" s="94"/>
      <c r="EF52" s="92"/>
      <c r="EG52" s="228"/>
      <c r="EH52" s="228"/>
      <c r="EI52" s="228"/>
      <c r="EJ52" s="228"/>
      <c r="EK52" s="94"/>
      <c r="EL52" s="92"/>
      <c r="EM52" s="228"/>
      <c r="EN52" s="228"/>
      <c r="EO52" s="228"/>
      <c r="EP52" s="228"/>
      <c r="EQ52" s="94"/>
      <c r="ER52" s="92"/>
      <c r="ES52" s="228"/>
      <c r="ET52" s="228"/>
      <c r="EU52" s="228"/>
      <c r="EV52" s="228"/>
      <c r="EW52" s="94"/>
      <c r="EX52" s="92"/>
      <c r="EY52" s="228"/>
      <c r="EZ52" s="228"/>
      <c r="FA52" s="228"/>
      <c r="FB52" s="228"/>
      <c r="FC52" s="94"/>
      <c r="FD52" s="92"/>
      <c r="FE52" s="228"/>
      <c r="FF52" s="228"/>
      <c r="FG52" s="228"/>
      <c r="FH52" s="228"/>
      <c r="FI52" s="94"/>
      <c r="FJ52" s="92"/>
      <c r="FK52" s="228"/>
      <c r="FL52" s="228"/>
      <c r="FM52" s="228"/>
      <c r="FN52" s="228"/>
      <c r="FO52" s="94"/>
      <c r="FP52" s="92"/>
      <c r="FQ52" s="228"/>
      <c r="FR52" s="228"/>
      <c r="FS52" s="228"/>
      <c r="FT52" s="228"/>
      <c r="FU52" s="94"/>
      <c r="FV52" s="92"/>
      <c r="FW52" s="228"/>
      <c r="FX52" s="228"/>
      <c r="FY52" s="228"/>
      <c r="FZ52" s="228"/>
      <c r="GA52" s="94"/>
      <c r="GB52" s="92"/>
      <c r="GC52" s="228"/>
      <c r="GD52" s="228"/>
      <c r="GE52" s="228"/>
      <c r="GF52" s="228"/>
      <c r="GG52" s="94"/>
      <c r="GH52" s="92"/>
      <c r="GI52" s="228"/>
      <c r="GJ52" s="228"/>
      <c r="GK52" s="228"/>
      <c r="GL52" s="228"/>
      <c r="GM52" s="94"/>
      <c r="GN52" s="92"/>
      <c r="GO52" s="228"/>
      <c r="GP52" s="228"/>
      <c r="GQ52" s="228"/>
      <c r="GR52" s="228"/>
      <c r="GS52" s="94"/>
      <c r="GT52" s="92"/>
      <c r="GU52" s="228"/>
      <c r="GV52" s="228"/>
      <c r="GW52" s="228"/>
      <c r="GX52" s="228"/>
      <c r="GY52" s="94"/>
      <c r="GZ52" s="92"/>
      <c r="HA52" s="228"/>
      <c r="HB52" s="228"/>
      <c r="HC52" s="228"/>
      <c r="HD52" s="228"/>
      <c r="HE52" s="94"/>
      <c r="HF52" s="92"/>
      <c r="HG52" s="228"/>
      <c r="HH52" s="228"/>
      <c r="HI52" s="228"/>
      <c r="HJ52" s="228"/>
      <c r="HK52" s="94"/>
      <c r="HL52" s="92"/>
      <c r="HM52" s="228"/>
      <c r="HN52" s="228"/>
      <c r="HO52" s="228"/>
      <c r="HP52" s="228"/>
      <c r="HQ52" s="94"/>
      <c r="HR52" s="92"/>
      <c r="HS52" s="228"/>
      <c r="HT52" s="228"/>
      <c r="HU52" s="228"/>
      <c r="HV52" s="228"/>
      <c r="HW52" s="94"/>
      <c r="HX52" s="92"/>
      <c r="HY52" s="228"/>
      <c r="HZ52" s="228"/>
      <c r="IA52" s="228"/>
      <c r="IB52" s="228"/>
      <c r="IC52" s="94"/>
      <c r="ID52" s="92"/>
      <c r="IE52" s="228"/>
      <c r="IF52" s="228"/>
      <c r="IG52" s="228"/>
      <c r="IH52" s="228"/>
      <c r="II52" s="94"/>
      <c r="IJ52" s="92"/>
      <c r="IK52" s="228"/>
      <c r="IL52" s="228"/>
      <c r="IM52" s="228"/>
      <c r="IN52" s="228"/>
      <c r="IO52" s="94"/>
      <c r="IP52" s="92"/>
      <c r="IQ52" s="228"/>
      <c r="IR52" s="228"/>
      <c r="IS52" s="228"/>
      <c r="IT52" s="228"/>
      <c r="IU52" s="94"/>
      <c r="IV52" s="92"/>
      <c r="IW52" s="228"/>
      <c r="IX52" s="228"/>
      <c r="IY52" s="228"/>
      <c r="IZ52" s="228"/>
      <c r="JA52" s="94"/>
      <c r="JB52" s="92"/>
      <c r="JC52" s="228"/>
      <c r="JD52" s="228"/>
      <c r="JE52" s="228"/>
      <c r="JF52" s="228"/>
      <c r="JG52" s="94"/>
      <c r="JH52" s="92"/>
      <c r="JM52" s="96"/>
      <c r="JS52" s="96"/>
      <c r="JY52" s="96"/>
      <c r="KE52" s="96"/>
      <c r="KK52" s="96"/>
      <c r="KQ52" s="96"/>
      <c r="KW52" s="96"/>
      <c r="LC52" s="96"/>
    </row>
    <row r="53" spans="1:316" s="237" customFormat="1" ht="25.5" customHeight="1" x14ac:dyDescent="0.2">
      <c r="A53" s="229"/>
      <c r="B53" s="229"/>
      <c r="C53" s="229"/>
      <c r="D53" s="229"/>
      <c r="E53" s="229"/>
      <c r="F53" s="85" t="s">
        <v>77</v>
      </c>
      <c r="G53" s="230"/>
      <c r="H53" s="1110" t="str">
        <f>"By default, the prior year's ending balance of "&amp;TEXT('Part C - Summary &amp; Verification'!H44,"$#,##0;($#,##0)")&amp;" is distributed across items in proportion to prior-year revenue per item."</f>
        <v>By default, the prior year's ending balance of $0 is distributed across items in proportion to prior-year revenue per item.</v>
      </c>
      <c r="I53" s="1110"/>
      <c r="J53" s="1110"/>
      <c r="K53" s="1110"/>
      <c r="L53" s="1110"/>
      <c r="M53" s="1110"/>
      <c r="N53" s="231"/>
      <c r="O53" s="232"/>
      <c r="P53" s="233"/>
      <c r="Q53" s="234"/>
      <c r="R53" s="234"/>
      <c r="S53" s="234" t="str">
        <f>IF(S$2=3,"Distributed Balance","")</f>
        <v/>
      </c>
      <c r="T53" s="234" t="str">
        <f>IF(T$2=4,IF($J44=0,'Part C - Summary &amp; Verification'!$H$44/'Part A - Inputs'!$R$9,IFERROR('Part C - Summary &amp; Verification'!$H$44*U39/SUMIFS($39:$39,$2:$2,5),0)),"")</f>
        <v/>
      </c>
      <c r="U53" s="235"/>
      <c r="V53" s="236"/>
      <c r="W53" s="234"/>
      <c r="X53" s="234"/>
      <c r="Y53" s="234" t="str">
        <f t="shared" ref="Y53" si="3634">IF(Y$2=3,"Distributed Balance","")</f>
        <v/>
      </c>
      <c r="Z53" s="234" t="str">
        <f>IF(Z$2=4,IF($J44=0,'Part C - Summary &amp; Verification'!$H$44/'Part A - Inputs'!$R$9,IFERROR('Part C - Summary &amp; Verification'!$H$44*AA39/SUMIFS($39:$39,$2:$2,5),0)),"")</f>
        <v/>
      </c>
      <c r="AA53" s="235"/>
      <c r="AB53" s="236"/>
      <c r="AC53" s="234"/>
      <c r="AD53" s="234"/>
      <c r="AE53" s="234" t="str">
        <f t="shared" ref="AE53" si="3635">IF(AE$2=3,"Distributed Balance","")</f>
        <v/>
      </c>
      <c r="AF53" s="234" t="str">
        <f>IF(AF$2=4,IF($J44=0,'Part C - Summary &amp; Verification'!$H$44/'Part A - Inputs'!$R$9,IFERROR('Part C - Summary &amp; Verification'!$H$44*AG39/SUMIFS($39:$39,$2:$2,5),0)),"")</f>
        <v/>
      </c>
      <c r="AG53" s="235"/>
      <c r="AH53" s="236"/>
      <c r="AI53" s="234"/>
      <c r="AJ53" s="234"/>
      <c r="AK53" s="234" t="str">
        <f t="shared" ref="AK53" si="3636">IF(AK$2=3,"Distributed Balance","")</f>
        <v/>
      </c>
      <c r="AL53" s="234" t="str">
        <f>IF(AL$2=4,IF($J44=0,'Part C - Summary &amp; Verification'!$H$44/'Part A - Inputs'!$R$9,IFERROR('Part C - Summary &amp; Verification'!$H$44*AM39/SUMIFS($39:$39,$2:$2,5),0)),"")</f>
        <v/>
      </c>
      <c r="AM53" s="235"/>
      <c r="AN53" s="236"/>
      <c r="AO53" s="234"/>
      <c r="AP53" s="234"/>
      <c r="AQ53" s="234" t="str">
        <f t="shared" ref="AQ53" si="3637">IF(AQ$2=3,"Distributed Balance","")</f>
        <v/>
      </c>
      <c r="AR53" s="234" t="str">
        <f>IF(AR$2=4,IF($J44=0,'Part C - Summary &amp; Verification'!$H$44/'Part A - Inputs'!$R$9,IFERROR('Part C - Summary &amp; Verification'!$H$44*AS39/SUMIFS($39:$39,$2:$2,5),0)),"")</f>
        <v/>
      </c>
      <c r="AS53" s="235"/>
      <c r="AT53" s="236"/>
      <c r="AU53" s="234"/>
      <c r="AV53" s="234"/>
      <c r="AW53" s="234" t="str">
        <f t="shared" ref="AW53" si="3638">IF(AW$2=3,"Distributed Balance","")</f>
        <v/>
      </c>
      <c r="AX53" s="234" t="str">
        <f>IF(AX$2=4,IF($J44=0,'Part C - Summary &amp; Verification'!$H$44/'Part A - Inputs'!$R$9,IFERROR('Part C - Summary &amp; Verification'!$H$44*AY39/SUMIFS($39:$39,$2:$2,5),0)),"")</f>
        <v/>
      </c>
      <c r="AY53" s="235"/>
      <c r="AZ53" s="236"/>
      <c r="BA53" s="234"/>
      <c r="BB53" s="234"/>
      <c r="BC53" s="234" t="str">
        <f t="shared" ref="BC53" si="3639">IF(BC$2=3,"Distributed Balance","")</f>
        <v/>
      </c>
      <c r="BD53" s="234" t="str">
        <f>IF(BD$2=4,IF($J44=0,'Part C - Summary &amp; Verification'!$H$44/'Part A - Inputs'!$R$9,IFERROR('Part C - Summary &amp; Verification'!$H$44*BE39/SUMIFS($39:$39,$2:$2,5),0)),"")</f>
        <v/>
      </c>
      <c r="BE53" s="235"/>
      <c r="BF53" s="236"/>
      <c r="BG53" s="234"/>
      <c r="BH53" s="234"/>
      <c r="BI53" s="234" t="str">
        <f t="shared" ref="BI53" si="3640">IF(BI$2=3,"Distributed Balance","")</f>
        <v/>
      </c>
      <c r="BJ53" s="234" t="str">
        <f>IF(BJ$2=4,IF($J44=0,'Part C - Summary &amp; Verification'!$H$44/'Part A - Inputs'!$R$9,IFERROR('Part C - Summary &amp; Verification'!$H$44*BK39/SUMIFS($39:$39,$2:$2,5),0)),"")</f>
        <v/>
      </c>
      <c r="BK53" s="235"/>
      <c r="BL53" s="236"/>
      <c r="BM53" s="234"/>
      <c r="BN53" s="234"/>
      <c r="BO53" s="234" t="str">
        <f t="shared" ref="BO53" si="3641">IF(BO$2=3,"Distributed Balance","")</f>
        <v/>
      </c>
      <c r="BP53" s="234" t="str">
        <f>IF(BP$2=4,IF($J44=0,'Part C - Summary &amp; Verification'!$H$44/'Part A - Inputs'!$R$9,IFERROR('Part C - Summary &amp; Verification'!$H$44*BQ39/SUMIFS($39:$39,$2:$2,5),0)),"")</f>
        <v/>
      </c>
      <c r="BQ53" s="235"/>
      <c r="BR53" s="236"/>
      <c r="BS53" s="234"/>
      <c r="BT53" s="234"/>
      <c r="BU53" s="234" t="str">
        <f t="shared" ref="BU53" si="3642">IF(BU$2=3,"Distributed Balance","")</f>
        <v/>
      </c>
      <c r="BV53" s="234" t="str">
        <f>IF(BV$2=4,IF($J44=0,'Part C - Summary &amp; Verification'!$H$44/'Part A - Inputs'!$R$9,IFERROR('Part C - Summary &amp; Verification'!$H$44*BW39/SUMIFS($39:$39,$2:$2,5),0)),"")</f>
        <v/>
      </c>
      <c r="BW53" s="235"/>
      <c r="BX53" s="236"/>
      <c r="BY53" s="234"/>
      <c r="BZ53" s="234"/>
      <c r="CA53" s="234" t="str">
        <f t="shared" ref="CA53" si="3643">IF(CA$2=3,"Distributed Balance","")</f>
        <v/>
      </c>
      <c r="CB53" s="234" t="str">
        <f>IF(CB$2=4,IF($J44=0,'Part C - Summary &amp; Verification'!$H$44/'Part A - Inputs'!$R$9,IFERROR('Part C - Summary &amp; Verification'!$H$44*CC39/SUMIFS($39:$39,$2:$2,5),0)),"")</f>
        <v/>
      </c>
      <c r="CC53" s="235"/>
      <c r="CD53" s="236"/>
      <c r="CE53" s="234"/>
      <c r="CF53" s="234"/>
      <c r="CG53" s="234" t="str">
        <f t="shared" ref="CG53" si="3644">IF(CG$2=3,"Distributed Balance","")</f>
        <v/>
      </c>
      <c r="CH53" s="234" t="str">
        <f>IF(CH$2=4,IF($J44=0,'Part C - Summary &amp; Verification'!$H$44/'Part A - Inputs'!$R$9,IFERROR('Part C - Summary &amp; Verification'!$H$44*CI39/SUMIFS($39:$39,$2:$2,5),0)),"")</f>
        <v/>
      </c>
      <c r="CI53" s="235"/>
      <c r="CJ53" s="236"/>
      <c r="CK53" s="234"/>
      <c r="CL53" s="234"/>
      <c r="CM53" s="234" t="str">
        <f t="shared" ref="CM53" si="3645">IF(CM$2=3,"Distributed Balance","")</f>
        <v/>
      </c>
      <c r="CN53" s="234" t="str">
        <f>IF(CN$2=4,IF($J44=0,'Part C - Summary &amp; Verification'!$H$44/'Part A - Inputs'!$R$9,IFERROR('Part C - Summary &amp; Verification'!$H$44*CO39/SUMIFS($39:$39,$2:$2,5),0)),"")</f>
        <v/>
      </c>
      <c r="CO53" s="235"/>
      <c r="CP53" s="236"/>
      <c r="CQ53" s="234"/>
      <c r="CR53" s="234"/>
      <c r="CS53" s="234" t="str">
        <f t="shared" ref="CS53" si="3646">IF(CS$2=3,"Distributed Balance","")</f>
        <v/>
      </c>
      <c r="CT53" s="234" t="str">
        <f>IF(CT$2=4,IF($J44=0,'Part C - Summary &amp; Verification'!$H$44/'Part A - Inputs'!$R$9,IFERROR('Part C - Summary &amp; Verification'!$H$44*CU39/SUMIFS($39:$39,$2:$2,5),0)),"")</f>
        <v/>
      </c>
      <c r="CU53" s="235"/>
      <c r="CV53" s="236"/>
      <c r="CW53" s="234"/>
      <c r="CX53" s="234"/>
      <c r="CY53" s="234" t="str">
        <f t="shared" ref="CY53" si="3647">IF(CY$2=3,"Distributed Balance","")</f>
        <v/>
      </c>
      <c r="CZ53" s="234" t="str">
        <f>IF(CZ$2=4,IF($J44=0,'Part C - Summary &amp; Verification'!$H$44/'Part A - Inputs'!$R$9,IFERROR('Part C - Summary &amp; Verification'!$H$44*DA39/SUMIFS($39:$39,$2:$2,5),0)),"")</f>
        <v/>
      </c>
      <c r="DA53" s="235"/>
      <c r="DB53" s="236"/>
      <c r="DC53" s="234"/>
      <c r="DD53" s="234"/>
      <c r="DE53" s="234" t="str">
        <f t="shared" ref="DE53" si="3648">IF(DE$2=3,"Distributed Balance","")</f>
        <v/>
      </c>
      <c r="DF53" s="234" t="str">
        <f>IF(DF$2=4,IF($J44=0,'Part C - Summary &amp; Verification'!$H$44/'Part A - Inputs'!$R$9,IFERROR('Part C - Summary &amp; Verification'!$H$44*DG39/SUMIFS($39:$39,$2:$2,5),0)),"")</f>
        <v/>
      </c>
      <c r="DG53" s="235"/>
      <c r="DH53" s="236"/>
      <c r="DI53" s="234"/>
      <c r="DJ53" s="234"/>
      <c r="DK53" s="234" t="str">
        <f t="shared" ref="DK53" si="3649">IF(DK$2=3,"Distributed Balance","")</f>
        <v/>
      </c>
      <c r="DL53" s="234" t="str">
        <f>IF(DL$2=4,IF($J44=0,'Part C - Summary &amp; Verification'!$H$44/'Part A - Inputs'!$R$9,IFERROR('Part C - Summary &amp; Verification'!$H$44*DM39/SUMIFS($39:$39,$2:$2,5),0)),"")</f>
        <v/>
      </c>
      <c r="DM53" s="235"/>
      <c r="DN53" s="236"/>
      <c r="DO53" s="234"/>
      <c r="DP53" s="234"/>
      <c r="DQ53" s="234" t="str">
        <f t="shared" ref="DQ53" si="3650">IF(DQ$2=3,"Distributed Balance","")</f>
        <v/>
      </c>
      <c r="DR53" s="234" t="str">
        <f>IF(DR$2=4,IF($J44=0,'Part C - Summary &amp; Verification'!$H$44/'Part A - Inputs'!$R$9,IFERROR('Part C - Summary &amp; Verification'!$H$44*DS39/SUMIFS($39:$39,$2:$2,5),0)),"")</f>
        <v/>
      </c>
      <c r="DS53" s="235"/>
      <c r="DT53" s="236"/>
      <c r="DU53" s="234"/>
      <c r="DV53" s="234"/>
      <c r="DW53" s="234" t="str">
        <f t="shared" ref="DW53" si="3651">IF(DW$2=3,"Distributed Balance","")</f>
        <v/>
      </c>
      <c r="DX53" s="234" t="str">
        <f>IF(DX$2=4,IF($J44=0,'Part C - Summary &amp; Verification'!$H$44/'Part A - Inputs'!$R$9,IFERROR('Part C - Summary &amp; Verification'!$H$44*DY39/SUMIFS($39:$39,$2:$2,5),0)),"")</f>
        <v/>
      </c>
      <c r="DY53" s="235"/>
      <c r="DZ53" s="233"/>
      <c r="EC53" s="237" t="str">
        <f t="shared" ref="EC53" si="3652">IF(EC$2=3,"Distributed Balance","")</f>
        <v/>
      </c>
      <c r="ED53" s="238" t="str">
        <f>IF(ED$2=4,IF($J44=0,'Part C - Summary &amp; Verification'!$H$44/'Part A - Inputs'!$R$9,IFERROR('Part C - Summary &amp; Verification'!$H$44*EE39/SUMIFS($39:$39,$2:$2,5),0)),"")</f>
        <v/>
      </c>
      <c r="EE53" s="239"/>
      <c r="EF53" s="233"/>
      <c r="EI53" s="237" t="str">
        <f t="shared" ref="EI53" si="3653">IF(EI$2=3,"Distributed Balance","")</f>
        <v/>
      </c>
      <c r="EJ53" s="238" t="str">
        <f>IF(EJ$2=4,IF($J44=0,'Part C - Summary &amp; Verification'!$H$44/'Part A - Inputs'!$R$9,IFERROR('Part C - Summary &amp; Verification'!$H$44*EK39/SUMIFS($39:$39,$2:$2,5),0)),"")</f>
        <v/>
      </c>
      <c r="EK53" s="239"/>
      <c r="EL53" s="233"/>
      <c r="EO53" s="237" t="str">
        <f t="shared" ref="EO53" si="3654">IF(EO$2=3,"Distributed Balance","")</f>
        <v/>
      </c>
      <c r="EP53" s="238" t="str">
        <f>IF(EP$2=4,IF($J44=0,'Part C - Summary &amp; Verification'!$H$44/'Part A - Inputs'!$R$9,IFERROR('Part C - Summary &amp; Verification'!$H$44*EQ39/SUMIFS($39:$39,$2:$2,5),0)),"")</f>
        <v/>
      </c>
      <c r="EQ53" s="239"/>
      <c r="ER53" s="233"/>
      <c r="EU53" s="237" t="str">
        <f t="shared" ref="EU53" si="3655">IF(EU$2=3,"Distributed Balance","")</f>
        <v/>
      </c>
      <c r="EV53" s="238" t="str">
        <f>IF(EV$2=4,IF($J44=0,'Part C - Summary &amp; Verification'!$H$44/'Part A - Inputs'!$R$9,IFERROR('Part C - Summary &amp; Verification'!$H$44*EW39/SUMIFS($39:$39,$2:$2,5),0)),"")</f>
        <v/>
      </c>
      <c r="EW53" s="239"/>
      <c r="EX53" s="233"/>
      <c r="FA53" s="237" t="str">
        <f t="shared" ref="FA53" si="3656">IF(FA$2=3,"Distributed Balance","")</f>
        <v/>
      </c>
      <c r="FB53" s="238" t="str">
        <f>IF(FB$2=4,IF($J44=0,'Part C - Summary &amp; Verification'!$H$44/'Part A - Inputs'!$R$9,IFERROR('Part C - Summary &amp; Verification'!$H$44*FC39/SUMIFS($39:$39,$2:$2,5),0)),"")</f>
        <v/>
      </c>
      <c r="FC53" s="239"/>
      <c r="FD53" s="233"/>
      <c r="FG53" s="237" t="str">
        <f t="shared" ref="FG53" si="3657">IF(FG$2=3,"Distributed Balance","")</f>
        <v/>
      </c>
      <c r="FH53" s="238" t="str">
        <f>IF(FH$2=4,IF($J44=0,'Part C - Summary &amp; Verification'!$H$44/'Part A - Inputs'!$R$9,IFERROR('Part C - Summary &amp; Verification'!$H$44*FI39/SUMIFS($39:$39,$2:$2,5),0)),"")</f>
        <v/>
      </c>
      <c r="FI53" s="239"/>
      <c r="FJ53" s="233"/>
      <c r="FM53" s="237" t="str">
        <f t="shared" ref="FM53" si="3658">IF(FM$2=3,"Distributed Balance","")</f>
        <v/>
      </c>
      <c r="FN53" s="238" t="str">
        <f>IF(FN$2=4,IF($J44=0,'Part C - Summary &amp; Verification'!$H$44/'Part A - Inputs'!$R$9,IFERROR('Part C - Summary &amp; Verification'!$H$44*FO39/SUMIFS($39:$39,$2:$2,5),0)),"")</f>
        <v/>
      </c>
      <c r="FO53" s="239"/>
      <c r="FP53" s="233"/>
      <c r="FS53" s="237" t="str">
        <f t="shared" ref="FS53" si="3659">IF(FS$2=3,"Distributed Balance","")</f>
        <v/>
      </c>
      <c r="FT53" s="238" t="str">
        <f>IF(FT$2=4,IF($J44=0,'Part C - Summary &amp; Verification'!$H$44/'Part A - Inputs'!$R$9,IFERROR('Part C - Summary &amp; Verification'!$H$44*FU39/SUMIFS($39:$39,$2:$2,5),0)),"")</f>
        <v/>
      </c>
      <c r="FU53" s="239"/>
      <c r="FV53" s="233"/>
      <c r="FY53" s="237" t="str">
        <f t="shared" ref="FY53" si="3660">IF(FY$2=3,"Distributed Balance","")</f>
        <v/>
      </c>
      <c r="FZ53" s="238" t="str">
        <f>IF(FZ$2=4,IF($J44=0,'Part C - Summary &amp; Verification'!$H$44/'Part A - Inputs'!$R$9,IFERROR('Part C - Summary &amp; Verification'!$H$44*GA39/SUMIFS($39:$39,$2:$2,5),0)),"")</f>
        <v/>
      </c>
      <c r="GA53" s="239"/>
      <c r="GB53" s="233"/>
      <c r="GE53" s="237" t="str">
        <f t="shared" ref="GE53" si="3661">IF(GE$2=3,"Distributed Balance","")</f>
        <v/>
      </c>
      <c r="GF53" s="238" t="str">
        <f>IF(GF$2=4,IF($J44=0,'Part C - Summary &amp; Verification'!$H$44/'Part A - Inputs'!$R$9,IFERROR('Part C - Summary &amp; Verification'!$H$44*GG39/SUMIFS($39:$39,$2:$2,5),0)),"")</f>
        <v/>
      </c>
      <c r="GG53" s="239"/>
      <c r="GH53" s="233"/>
      <c r="GK53" s="237" t="str">
        <f t="shared" ref="GK53" si="3662">IF(GK$2=3,"Distributed Balance","")</f>
        <v/>
      </c>
      <c r="GL53" s="238" t="str">
        <f>IF(GL$2=4,IF($J44=0,'Part C - Summary &amp; Verification'!$H$44/'Part A - Inputs'!$R$9,IFERROR('Part C - Summary &amp; Verification'!$H$44*GM39/SUMIFS($39:$39,$2:$2,5),0)),"")</f>
        <v/>
      </c>
      <c r="GM53" s="239"/>
      <c r="GN53" s="233"/>
      <c r="GQ53" s="237" t="str">
        <f t="shared" ref="GQ53" si="3663">IF(GQ$2=3,"Distributed Balance","")</f>
        <v/>
      </c>
      <c r="GR53" s="238" t="str">
        <f>IF(GR$2=4,IF($J44=0,'Part C - Summary &amp; Verification'!$H$44/'Part A - Inputs'!$R$9,IFERROR('Part C - Summary &amp; Verification'!$H$44*GS39/SUMIFS($39:$39,$2:$2,5),0)),"")</f>
        <v/>
      </c>
      <c r="GS53" s="239"/>
      <c r="GT53" s="233"/>
      <c r="GW53" s="237" t="str">
        <f t="shared" ref="GW53" si="3664">IF(GW$2=3,"Distributed Balance","")</f>
        <v/>
      </c>
      <c r="GX53" s="238" t="str">
        <f>IF(GX$2=4,IF($J44=0,'Part C - Summary &amp; Verification'!$H$44/'Part A - Inputs'!$R$9,IFERROR('Part C - Summary &amp; Verification'!$H$44*GY39/SUMIFS($39:$39,$2:$2,5),0)),"")</f>
        <v/>
      </c>
      <c r="GY53" s="239"/>
      <c r="GZ53" s="233"/>
      <c r="HC53" s="237" t="str">
        <f t="shared" ref="HC53" si="3665">IF(HC$2=3,"Distributed Balance","")</f>
        <v/>
      </c>
      <c r="HD53" s="238" t="str">
        <f>IF(HD$2=4,IF($J44=0,'Part C - Summary &amp; Verification'!$H$44/'Part A - Inputs'!$R$9,IFERROR('Part C - Summary &amp; Verification'!$H$44*HE39/SUMIFS($39:$39,$2:$2,5),0)),"")</f>
        <v/>
      </c>
      <c r="HE53" s="239"/>
      <c r="HF53" s="233"/>
      <c r="HI53" s="237" t="str">
        <f t="shared" ref="HI53" si="3666">IF(HI$2=3,"Distributed Balance","")</f>
        <v/>
      </c>
      <c r="HJ53" s="238" t="str">
        <f>IF(HJ$2=4,IF($J44=0,'Part C - Summary &amp; Verification'!$H$44/'Part A - Inputs'!$R$9,IFERROR('Part C - Summary &amp; Verification'!$H$44*HK39/SUMIFS($39:$39,$2:$2,5),0)),"")</f>
        <v/>
      </c>
      <c r="HK53" s="239"/>
      <c r="HL53" s="233"/>
      <c r="HO53" s="237" t="str">
        <f t="shared" ref="HO53" si="3667">IF(HO$2=3,"Distributed Balance","")</f>
        <v/>
      </c>
      <c r="HP53" s="238" t="str">
        <f>IF(HP$2=4,IF($J44=0,'Part C - Summary &amp; Verification'!$H$44/'Part A - Inputs'!$R$9,IFERROR('Part C - Summary &amp; Verification'!$H$44*HQ39/SUMIFS($39:$39,$2:$2,5),0)),"")</f>
        <v/>
      </c>
      <c r="HQ53" s="239"/>
      <c r="HR53" s="233"/>
      <c r="HU53" s="237" t="str">
        <f t="shared" ref="HU53" si="3668">IF(HU$2=3,"Distributed Balance","")</f>
        <v/>
      </c>
      <c r="HV53" s="238" t="str">
        <f>IF(HV$2=4,IF($J44=0,'Part C - Summary &amp; Verification'!$H$44/'Part A - Inputs'!$R$9,IFERROR('Part C - Summary &amp; Verification'!$H$44*HW39/SUMIFS($39:$39,$2:$2,5),0)),"")</f>
        <v/>
      </c>
      <c r="HW53" s="239"/>
      <c r="HX53" s="233"/>
      <c r="IA53" s="237" t="str">
        <f t="shared" ref="IA53" si="3669">IF(IA$2=3,"Distributed Balance","")</f>
        <v/>
      </c>
      <c r="IB53" s="238" t="str">
        <f>IF(IB$2=4,IF($J44=0,'Part C - Summary &amp; Verification'!$H$44/'Part A - Inputs'!$R$9,IFERROR('Part C - Summary &amp; Verification'!$H$44*IC39/SUMIFS($39:$39,$2:$2,5),0)),"")</f>
        <v/>
      </c>
      <c r="IC53" s="239"/>
      <c r="ID53" s="233"/>
      <c r="IG53" s="237" t="str">
        <f t="shared" ref="IG53" si="3670">IF(IG$2=3,"Distributed Balance","")</f>
        <v/>
      </c>
      <c r="IH53" s="238" t="str">
        <f>IF(IH$2=4,IF($J44=0,'Part C - Summary &amp; Verification'!$H$44/'Part A - Inputs'!$R$9,IFERROR('Part C - Summary &amp; Verification'!$H$44*II39/SUMIFS($39:$39,$2:$2,5),0)),"")</f>
        <v/>
      </c>
      <c r="II53" s="239"/>
      <c r="IJ53" s="233"/>
      <c r="IM53" s="237" t="str">
        <f t="shared" ref="IM53" si="3671">IF(IM$2=3,"Distributed Balance","")</f>
        <v/>
      </c>
      <c r="IN53" s="238" t="str">
        <f>IF(IN$2=4,IF($J44=0,'Part C - Summary &amp; Verification'!$H$44/'Part A - Inputs'!$R$9,IFERROR('Part C - Summary &amp; Verification'!$H$44*IO39/SUMIFS($39:$39,$2:$2,5),0)),"")</f>
        <v/>
      </c>
      <c r="IO53" s="239"/>
      <c r="IP53" s="233"/>
      <c r="IS53" s="237" t="str">
        <f t="shared" ref="IS53" si="3672">IF(IS$2=3,"Distributed Balance","")</f>
        <v/>
      </c>
      <c r="IT53" s="238" t="str">
        <f>IF(IT$2=4,IF($J44=0,'Part C - Summary &amp; Verification'!$H$44/'Part A - Inputs'!$R$9,IFERROR('Part C - Summary &amp; Verification'!$H$44*IU39/SUMIFS($39:$39,$2:$2,5),0)),"")</f>
        <v/>
      </c>
      <c r="IU53" s="239"/>
      <c r="IV53" s="233"/>
      <c r="IY53" s="237" t="str">
        <f t="shared" ref="IY53" si="3673">IF(IY$2=3,"Distributed Balance","")</f>
        <v/>
      </c>
      <c r="IZ53" s="238" t="str">
        <f>IF(IZ$2=4,IF($J44=0,'Part C - Summary &amp; Verification'!$H$44/'Part A - Inputs'!$R$9,IFERROR('Part C - Summary &amp; Verification'!$H$44*JA39/SUMIFS($39:$39,$2:$2,5),0)),"")</f>
        <v/>
      </c>
      <c r="JA53" s="239"/>
      <c r="JB53" s="233"/>
      <c r="JE53" s="237" t="str">
        <f t="shared" ref="JE53" si="3674">IF(JE$2=3,"Distributed Balance","")</f>
        <v/>
      </c>
      <c r="JF53" s="238" t="str">
        <f>IF(JF$2=4,IF($J44=0,'Part C - Summary &amp; Verification'!$H$44/'Part A - Inputs'!$R$9,IFERROR('Part C - Summary &amp; Verification'!$H$44*JG39/SUMIFS($39:$39,$2:$2,5),0)),"")</f>
        <v/>
      </c>
      <c r="JG53" s="239"/>
      <c r="JH53" s="233"/>
      <c r="JK53" s="237" t="str">
        <f t="shared" ref="JK53" si="3675">IF(JK$2=3,"Distributed Balance","")</f>
        <v/>
      </c>
      <c r="JL53" s="238" t="str">
        <f>IF(JL$2=4,IF($J44=0,'Part C - Summary &amp; Verification'!$H$44/'Part A - Inputs'!$R$9,IFERROR('Part C - Summary &amp; Verification'!$H$44*JM39/SUMIFS($39:$39,$2:$2,5),0)),"")</f>
        <v/>
      </c>
      <c r="JM53" s="240"/>
      <c r="JQ53" s="237" t="str">
        <f t="shared" ref="JQ53" si="3676">IF(JQ$2=3,"Distributed Balance","")</f>
        <v/>
      </c>
      <c r="JR53" s="238" t="str">
        <f>IF(JR$2=4,IF($J44=0,'Part C - Summary &amp; Verification'!$H$44/'Part A - Inputs'!$R$9,IFERROR('Part C - Summary &amp; Verification'!$H$44*JS39/SUMIFS($39:$39,$2:$2,5),0)),"")</f>
        <v/>
      </c>
      <c r="JS53" s="240"/>
      <c r="JW53" s="237" t="str">
        <f t="shared" ref="JW53" si="3677">IF(JW$2=3,"Distributed Balance","")</f>
        <v/>
      </c>
      <c r="JX53" s="238" t="str">
        <f>IF(JX$2=4,IF($J44=0,'Part C - Summary &amp; Verification'!$H$44/'Part A - Inputs'!$R$9,IFERROR('Part C - Summary &amp; Verification'!$H$44*JY39/SUMIFS($39:$39,$2:$2,5),0)),"")</f>
        <v/>
      </c>
      <c r="JY53" s="240"/>
      <c r="KC53" s="237" t="str">
        <f t="shared" ref="KC53" si="3678">IF(KC$2=3,"Distributed Balance","")</f>
        <v/>
      </c>
      <c r="KD53" s="238" t="str">
        <f>IF(KD$2=4,IF($J44=0,'Part C - Summary &amp; Verification'!$H$44/'Part A - Inputs'!$R$9,IFERROR('Part C - Summary &amp; Verification'!$H$44*KE39/SUMIFS($39:$39,$2:$2,5),0)),"")</f>
        <v/>
      </c>
      <c r="KE53" s="240"/>
      <c r="KI53" s="237" t="str">
        <f t="shared" ref="KI53" si="3679">IF(KI$2=3,"Distributed Balance","")</f>
        <v/>
      </c>
      <c r="KJ53" s="238" t="str">
        <f>IF(KJ$2=4,IF($J44=0,'Part C - Summary &amp; Verification'!$H$44/'Part A - Inputs'!$R$9,IFERROR('Part C - Summary &amp; Verification'!$H$44*KK39/SUMIFS($39:$39,$2:$2,5),0)),"")</f>
        <v/>
      </c>
      <c r="KK53" s="240"/>
      <c r="KO53" s="237" t="str">
        <f t="shared" ref="KO53" si="3680">IF(KO$2=3,"Distributed Balance","")</f>
        <v/>
      </c>
      <c r="KP53" s="238" t="str">
        <f>IF(KP$2=4,IF($J44=0,'Part C - Summary &amp; Verification'!$H$44/'Part A - Inputs'!$R$9,IFERROR('Part C - Summary &amp; Verification'!$H$44*KQ39/SUMIFS($39:$39,$2:$2,5),0)),"")</f>
        <v/>
      </c>
      <c r="KQ53" s="240"/>
      <c r="KU53" s="237" t="str">
        <f t="shared" ref="KU53" si="3681">IF(KU$2=3,"Distributed Balance","")</f>
        <v/>
      </c>
      <c r="KV53" s="238" t="str">
        <f>IF(KV$2=4,IF($J44=0,'Part C - Summary &amp; Verification'!$H$44/'Part A - Inputs'!$R$9,IFERROR('Part C - Summary &amp; Verification'!$H$44*KW39/SUMIFS($39:$39,$2:$2,5),0)),"")</f>
        <v/>
      </c>
      <c r="KW53" s="240"/>
      <c r="LA53" s="237" t="str">
        <f t="shared" ref="LA53" si="3682">IF(LA$2=3,"Distributed Balance","")</f>
        <v/>
      </c>
      <c r="LB53" s="238" t="str">
        <f>IF(LB$2=4,IF($J44=0,'Part C - Summary &amp; Verification'!$H$44/'Part A - Inputs'!$R$9,IFERROR('Part C - Summary &amp; Verification'!$H$44*LC39/SUMIFS($39:$39,$2:$2,5),0)),"")</f>
        <v/>
      </c>
      <c r="LC53" s="240"/>
    </row>
    <row r="54" spans="1:316" s="237" customFormat="1" ht="4.5" customHeight="1" x14ac:dyDescent="0.2">
      <c r="A54" s="229"/>
      <c r="B54" s="229"/>
      <c r="C54" s="229"/>
      <c r="D54" s="229"/>
      <c r="E54" s="229"/>
      <c r="F54" s="85" t="s">
        <v>77</v>
      </c>
      <c r="G54" s="230"/>
      <c r="H54" s="232"/>
      <c r="I54" s="232"/>
      <c r="J54" s="232"/>
      <c r="K54" s="232"/>
      <c r="L54" s="232"/>
      <c r="M54" s="232"/>
      <c r="N54" s="231"/>
      <c r="O54" s="232"/>
      <c r="P54" s="233"/>
      <c r="T54" s="238"/>
      <c r="U54" s="239"/>
      <c r="V54" s="233"/>
      <c r="Z54" s="238"/>
      <c r="AA54" s="239"/>
      <c r="AB54" s="233"/>
      <c r="AF54" s="238"/>
      <c r="AG54" s="239"/>
      <c r="AH54" s="233"/>
      <c r="AL54" s="238"/>
      <c r="AM54" s="239"/>
      <c r="AN54" s="233"/>
      <c r="AR54" s="238"/>
      <c r="AS54" s="239"/>
      <c r="AT54" s="233"/>
      <c r="AX54" s="238"/>
      <c r="AY54" s="239"/>
      <c r="AZ54" s="233"/>
      <c r="BD54" s="238"/>
      <c r="BE54" s="239"/>
      <c r="BF54" s="233"/>
      <c r="BJ54" s="238"/>
      <c r="BK54" s="239"/>
      <c r="BL54" s="233"/>
      <c r="BP54" s="238"/>
      <c r="BQ54" s="239"/>
      <c r="BR54" s="233"/>
      <c r="BV54" s="238"/>
      <c r="BW54" s="239"/>
      <c r="BX54" s="233"/>
      <c r="CB54" s="238"/>
      <c r="CC54" s="239"/>
      <c r="CD54" s="233"/>
      <c r="CH54" s="238"/>
      <c r="CI54" s="239"/>
      <c r="CJ54" s="233"/>
      <c r="CN54" s="238"/>
      <c r="CO54" s="239"/>
      <c r="CP54" s="233"/>
      <c r="CT54" s="238"/>
      <c r="CU54" s="239"/>
      <c r="CV54" s="233"/>
      <c r="CZ54" s="238"/>
      <c r="DA54" s="239"/>
      <c r="DB54" s="233"/>
      <c r="DF54" s="238"/>
      <c r="DG54" s="239"/>
      <c r="DH54" s="233"/>
      <c r="DL54" s="238"/>
      <c r="DM54" s="239"/>
      <c r="DN54" s="233"/>
      <c r="DR54" s="238"/>
      <c r="DS54" s="239"/>
      <c r="DT54" s="233"/>
      <c r="DX54" s="238"/>
      <c r="DY54" s="239"/>
      <c r="DZ54" s="233"/>
      <c r="ED54" s="238"/>
      <c r="EE54" s="239"/>
      <c r="EF54" s="233"/>
      <c r="EJ54" s="238"/>
      <c r="EK54" s="239"/>
      <c r="EL54" s="233"/>
      <c r="EP54" s="238"/>
      <c r="EQ54" s="239"/>
      <c r="ER54" s="233"/>
      <c r="EV54" s="238"/>
      <c r="EW54" s="239"/>
      <c r="EX54" s="233"/>
      <c r="FB54" s="238"/>
      <c r="FC54" s="239"/>
      <c r="FD54" s="233"/>
      <c r="FH54" s="238"/>
      <c r="FI54" s="239"/>
      <c r="FJ54" s="233"/>
      <c r="FN54" s="238"/>
      <c r="FO54" s="239"/>
      <c r="FP54" s="233"/>
      <c r="FT54" s="238"/>
      <c r="FU54" s="239"/>
      <c r="FV54" s="233"/>
      <c r="FZ54" s="238"/>
      <c r="GA54" s="239"/>
      <c r="GB54" s="233"/>
      <c r="GF54" s="238"/>
      <c r="GG54" s="239"/>
      <c r="GH54" s="233"/>
      <c r="GL54" s="238"/>
      <c r="GM54" s="239"/>
      <c r="GN54" s="233"/>
      <c r="GR54" s="238"/>
      <c r="GS54" s="239"/>
      <c r="GT54" s="233"/>
      <c r="GX54" s="238"/>
      <c r="GY54" s="239"/>
      <c r="GZ54" s="233"/>
      <c r="HD54" s="238"/>
      <c r="HE54" s="239"/>
      <c r="HF54" s="233"/>
      <c r="HJ54" s="238"/>
      <c r="HK54" s="239"/>
      <c r="HL54" s="233"/>
      <c r="HP54" s="238"/>
      <c r="HQ54" s="239"/>
      <c r="HR54" s="233"/>
      <c r="HV54" s="238"/>
      <c r="HW54" s="239"/>
      <c r="HX54" s="233"/>
      <c r="IB54" s="238"/>
      <c r="IC54" s="239"/>
      <c r="ID54" s="233"/>
      <c r="IH54" s="238"/>
      <c r="II54" s="239"/>
      <c r="IJ54" s="233"/>
      <c r="IN54" s="238"/>
      <c r="IO54" s="239"/>
      <c r="IP54" s="233"/>
      <c r="IT54" s="238"/>
      <c r="IU54" s="239"/>
      <c r="IV54" s="233"/>
      <c r="IZ54" s="238"/>
      <c r="JA54" s="239"/>
      <c r="JB54" s="233"/>
      <c r="JF54" s="238"/>
      <c r="JG54" s="239"/>
      <c r="JH54" s="233"/>
      <c r="JL54" s="238"/>
      <c r="JM54" s="240"/>
      <c r="JR54" s="238"/>
      <c r="JS54" s="240"/>
      <c r="JX54" s="238"/>
      <c r="JY54" s="240"/>
      <c r="KD54" s="238"/>
      <c r="KE54" s="240"/>
      <c r="KJ54" s="238"/>
      <c r="KK54" s="240"/>
      <c r="KP54" s="238"/>
      <c r="KQ54" s="240"/>
      <c r="KV54" s="238"/>
      <c r="KW54" s="240"/>
      <c r="LB54" s="238"/>
      <c r="LC54" s="240"/>
    </row>
    <row r="55" spans="1:316" s="234" customFormat="1" ht="25.5" customHeight="1" x14ac:dyDescent="0.2">
      <c r="A55" s="241"/>
      <c r="B55" s="241"/>
      <c r="C55" s="241"/>
      <c r="D55" s="241">
        <v>4</v>
      </c>
      <c r="E55" s="241"/>
      <c r="F55" s="242" t="s">
        <v>77</v>
      </c>
      <c r="G55" s="243"/>
      <c r="H55" s="1111" t="s">
        <v>84</v>
      </c>
      <c r="I55" s="1111"/>
      <c r="J55" s="1111"/>
      <c r="K55" s="1111"/>
      <c r="L55" s="1111"/>
      <c r="M55" s="1111"/>
      <c r="N55" s="244"/>
      <c r="O55" s="245"/>
      <c r="P55" s="236"/>
      <c r="S55" s="234" t="str">
        <f>IF(S$2=3,"Amount to add/(subtract)","")</f>
        <v/>
      </c>
      <c r="T55" s="568"/>
      <c r="U55" s="246"/>
      <c r="V55" s="236"/>
      <c r="Y55" s="234" t="str">
        <f t="shared" ref="Y55" si="3683">IF(Y$2=3,"Amount to add/(subtract)","")</f>
        <v/>
      </c>
      <c r="Z55" s="568"/>
      <c r="AA55" s="235"/>
      <c r="AB55" s="236"/>
      <c r="AE55" s="234" t="str">
        <f t="shared" ref="AE55" si="3684">IF(AE$2=3,"Amount to add/(subtract)","")</f>
        <v/>
      </c>
      <c r="AF55" s="568"/>
      <c r="AG55" s="235"/>
      <c r="AH55" s="236"/>
      <c r="AK55" s="234" t="str">
        <f t="shared" ref="AK55" si="3685">IF(AK$2=3,"Amount to add/(subtract)","")</f>
        <v/>
      </c>
      <c r="AL55" s="568"/>
      <c r="AM55" s="235"/>
      <c r="AN55" s="236"/>
      <c r="AQ55" s="234" t="str">
        <f t="shared" ref="AQ55" si="3686">IF(AQ$2=3,"Amount to add/(subtract)","")</f>
        <v/>
      </c>
      <c r="AR55" s="568"/>
      <c r="AS55" s="235"/>
      <c r="AT55" s="236"/>
      <c r="AW55" s="234" t="str">
        <f t="shared" ref="AW55" si="3687">IF(AW$2=3,"Amount to add/(subtract)","")</f>
        <v/>
      </c>
      <c r="AX55" s="568"/>
      <c r="AY55" s="235"/>
      <c r="AZ55" s="236"/>
      <c r="BC55" s="234" t="str">
        <f t="shared" ref="BC55" si="3688">IF(BC$2=3,"Amount to add/(subtract)","")</f>
        <v/>
      </c>
      <c r="BD55" s="568"/>
      <c r="BE55" s="235"/>
      <c r="BF55" s="236"/>
      <c r="BI55" s="234" t="str">
        <f t="shared" ref="BI55" si="3689">IF(BI$2=3,"Amount to add/(subtract)","")</f>
        <v/>
      </c>
      <c r="BJ55" s="568"/>
      <c r="BK55" s="235"/>
      <c r="BL55" s="236"/>
      <c r="BO55" s="234" t="str">
        <f t="shared" ref="BO55" si="3690">IF(BO$2=3,"Amount to add/(subtract)","")</f>
        <v/>
      </c>
      <c r="BP55" s="568"/>
      <c r="BQ55" s="235"/>
      <c r="BR55" s="236"/>
      <c r="BU55" s="234" t="str">
        <f t="shared" ref="BU55" si="3691">IF(BU$2=3,"Amount to add/(subtract)","")</f>
        <v/>
      </c>
      <c r="BV55" s="568"/>
      <c r="BW55" s="235"/>
      <c r="BX55" s="236"/>
      <c r="CA55" s="234" t="str">
        <f t="shared" ref="CA55" si="3692">IF(CA$2=3,"Amount to add/(subtract)","")</f>
        <v/>
      </c>
      <c r="CB55" s="568"/>
      <c r="CC55" s="235"/>
      <c r="CD55" s="236"/>
      <c r="CG55" s="234" t="str">
        <f t="shared" ref="CG55" si="3693">IF(CG$2=3,"Amount to add/(subtract)","")</f>
        <v/>
      </c>
      <c r="CH55" s="568"/>
      <c r="CI55" s="235"/>
      <c r="CJ55" s="236"/>
      <c r="CM55" s="234" t="str">
        <f t="shared" ref="CM55" si="3694">IF(CM$2=3,"Amount to add/(subtract)","")</f>
        <v/>
      </c>
      <c r="CN55" s="568"/>
      <c r="CO55" s="235"/>
      <c r="CP55" s="236"/>
      <c r="CS55" s="234" t="str">
        <f t="shared" ref="CS55" si="3695">IF(CS$2=3,"Amount to add/(subtract)","")</f>
        <v/>
      </c>
      <c r="CT55" s="568"/>
      <c r="CU55" s="235"/>
      <c r="CV55" s="236"/>
      <c r="CY55" s="234" t="str">
        <f t="shared" ref="CY55" si="3696">IF(CY$2=3,"Amount to add/(subtract)","")</f>
        <v/>
      </c>
      <c r="CZ55" s="568"/>
      <c r="DA55" s="235"/>
      <c r="DB55" s="236"/>
      <c r="DE55" s="234" t="str">
        <f t="shared" ref="DE55" si="3697">IF(DE$2=3,"Amount to add/(subtract)","")</f>
        <v/>
      </c>
      <c r="DF55" s="568"/>
      <c r="DG55" s="235"/>
      <c r="DH55" s="236"/>
      <c r="DK55" s="234" t="str">
        <f t="shared" ref="DK55" si="3698">IF(DK$2=3,"Amount to add/(subtract)","")</f>
        <v/>
      </c>
      <c r="DL55" s="568"/>
      <c r="DM55" s="235"/>
      <c r="DN55" s="236"/>
      <c r="DQ55" s="234" t="str">
        <f t="shared" ref="DQ55" si="3699">IF(DQ$2=3,"Amount to add/(subtract)","")</f>
        <v/>
      </c>
      <c r="DR55" s="568"/>
      <c r="DS55" s="235"/>
      <c r="DT55" s="236"/>
      <c r="DW55" s="234" t="str">
        <f t="shared" ref="DW55" si="3700">IF(DW$2=3,"Amount to add/(subtract)","")</f>
        <v/>
      </c>
      <c r="DX55" s="568"/>
      <c r="DY55" s="235"/>
      <c r="DZ55" s="236"/>
      <c r="EC55" s="234" t="str">
        <f t="shared" ref="EC55" si="3701">IF(EC$2=3,"Amount to add/(subtract)","")</f>
        <v/>
      </c>
      <c r="ED55" s="568"/>
      <c r="EE55" s="235"/>
      <c r="EF55" s="236"/>
      <c r="EI55" s="234" t="str">
        <f t="shared" ref="EI55" si="3702">IF(EI$2=3,"Amount to add/(subtract)","")</f>
        <v/>
      </c>
      <c r="EJ55" s="568"/>
      <c r="EK55" s="235"/>
      <c r="EL55" s="236"/>
      <c r="EO55" s="234" t="str">
        <f t="shared" ref="EO55" si="3703">IF(EO$2=3,"Amount to add/(subtract)","")</f>
        <v/>
      </c>
      <c r="EP55" s="568"/>
      <c r="EQ55" s="235"/>
      <c r="ER55" s="236"/>
      <c r="EU55" s="234" t="str">
        <f t="shared" ref="EU55" si="3704">IF(EU$2=3,"Amount to add/(subtract)","")</f>
        <v/>
      </c>
      <c r="EV55" s="568"/>
      <c r="EW55" s="235"/>
      <c r="EX55" s="236"/>
      <c r="FA55" s="234" t="str">
        <f t="shared" ref="FA55" si="3705">IF(FA$2=3,"Amount to add/(subtract)","")</f>
        <v/>
      </c>
      <c r="FB55" s="568"/>
      <c r="FC55" s="235"/>
      <c r="FD55" s="236"/>
      <c r="FG55" s="234" t="str">
        <f t="shared" ref="FG55" si="3706">IF(FG$2=3,"Amount to add/(subtract)","")</f>
        <v/>
      </c>
      <c r="FH55" s="568"/>
      <c r="FI55" s="235"/>
      <c r="FJ55" s="236"/>
      <c r="FM55" s="234" t="str">
        <f t="shared" ref="FM55" si="3707">IF(FM$2=3,"Amount to add/(subtract)","")</f>
        <v/>
      </c>
      <c r="FN55" s="568"/>
      <c r="FO55" s="235"/>
      <c r="FP55" s="236"/>
      <c r="FS55" s="234" t="str">
        <f t="shared" ref="FS55" si="3708">IF(FS$2=3,"Amount to add/(subtract)","")</f>
        <v/>
      </c>
      <c r="FT55" s="568"/>
      <c r="FU55" s="235"/>
      <c r="FV55" s="236"/>
      <c r="FY55" s="234" t="str">
        <f t="shared" ref="FY55" si="3709">IF(FY$2=3,"Amount to add/(subtract)","")</f>
        <v/>
      </c>
      <c r="FZ55" s="568"/>
      <c r="GA55" s="235"/>
      <c r="GB55" s="236"/>
      <c r="GE55" s="234" t="str">
        <f t="shared" ref="GE55" si="3710">IF(GE$2=3,"Amount to add/(subtract)","")</f>
        <v/>
      </c>
      <c r="GF55" s="568"/>
      <c r="GG55" s="235"/>
      <c r="GH55" s="236"/>
      <c r="GK55" s="234" t="str">
        <f t="shared" ref="GK55" si="3711">IF(GK$2=3,"Amount to add/(subtract)","")</f>
        <v/>
      </c>
      <c r="GL55" s="568"/>
      <c r="GM55" s="235"/>
      <c r="GN55" s="236"/>
      <c r="GQ55" s="234" t="str">
        <f t="shared" ref="GQ55" si="3712">IF(GQ$2=3,"Amount to add/(subtract)","")</f>
        <v/>
      </c>
      <c r="GR55" s="568"/>
      <c r="GS55" s="235"/>
      <c r="GT55" s="236"/>
      <c r="GW55" s="234" t="str">
        <f t="shared" ref="GW55" si="3713">IF(GW$2=3,"Amount to add/(subtract)","")</f>
        <v/>
      </c>
      <c r="GX55" s="568"/>
      <c r="GY55" s="235"/>
      <c r="GZ55" s="236"/>
      <c r="HC55" s="234" t="str">
        <f t="shared" ref="HC55" si="3714">IF(HC$2=3,"Amount to add/(subtract)","")</f>
        <v/>
      </c>
      <c r="HD55" s="568"/>
      <c r="HE55" s="235"/>
      <c r="HF55" s="236"/>
      <c r="HI55" s="234" t="str">
        <f t="shared" ref="HI55" si="3715">IF(HI$2=3,"Amount to add/(subtract)","")</f>
        <v/>
      </c>
      <c r="HJ55" s="568"/>
      <c r="HK55" s="235"/>
      <c r="HL55" s="236"/>
      <c r="HO55" s="234" t="str">
        <f t="shared" ref="HO55" si="3716">IF(HO$2=3,"Amount to add/(subtract)","")</f>
        <v/>
      </c>
      <c r="HP55" s="568"/>
      <c r="HQ55" s="235"/>
      <c r="HR55" s="236"/>
      <c r="HU55" s="234" t="str">
        <f t="shared" ref="HU55" si="3717">IF(HU$2=3,"Amount to add/(subtract)","")</f>
        <v/>
      </c>
      <c r="HV55" s="568"/>
      <c r="HW55" s="235"/>
      <c r="HX55" s="236"/>
      <c r="IA55" s="234" t="str">
        <f t="shared" ref="IA55" si="3718">IF(IA$2=3,"Amount to add/(subtract)","")</f>
        <v/>
      </c>
      <c r="IB55" s="568"/>
      <c r="IC55" s="235"/>
      <c r="ID55" s="236"/>
      <c r="IG55" s="234" t="str">
        <f t="shared" ref="IG55" si="3719">IF(IG$2=3,"Amount to add/(subtract)","")</f>
        <v/>
      </c>
      <c r="IH55" s="568"/>
      <c r="II55" s="235"/>
      <c r="IJ55" s="236"/>
      <c r="IM55" s="234" t="str">
        <f t="shared" ref="IM55" si="3720">IF(IM$2=3,"Amount to add/(subtract)","")</f>
        <v/>
      </c>
      <c r="IN55" s="568"/>
      <c r="IO55" s="235"/>
      <c r="IP55" s="236"/>
      <c r="IS55" s="234" t="str">
        <f t="shared" ref="IS55" si="3721">IF(IS$2=3,"Amount to add/(subtract)","")</f>
        <v/>
      </c>
      <c r="IT55" s="568"/>
      <c r="IU55" s="235"/>
      <c r="IV55" s="236"/>
      <c r="IY55" s="234" t="str">
        <f t="shared" ref="IY55" si="3722">IF(IY$2=3,"Amount to add/(subtract)","")</f>
        <v/>
      </c>
      <c r="IZ55" s="568"/>
      <c r="JA55" s="235"/>
      <c r="JB55" s="236"/>
      <c r="JE55" s="234" t="str">
        <f t="shared" ref="JE55" si="3723">IF(JE$2=3,"Amount to add/(subtract)","")</f>
        <v/>
      </c>
      <c r="JF55" s="568"/>
      <c r="JG55" s="235"/>
      <c r="JH55" s="236"/>
      <c r="JK55" s="234" t="str">
        <f t="shared" ref="JK55:LA55" si="3724">IF(JK$2=3,"Amount to add/(subtract)","")</f>
        <v/>
      </c>
      <c r="JL55" s="568"/>
      <c r="JM55" s="247"/>
      <c r="JQ55" s="234" t="str">
        <f t="shared" si="3724"/>
        <v/>
      </c>
      <c r="JR55" s="568"/>
      <c r="JS55" s="247"/>
      <c r="JW55" s="234" t="str">
        <f t="shared" si="3724"/>
        <v/>
      </c>
      <c r="JX55" s="568"/>
      <c r="JY55" s="247"/>
      <c r="KC55" s="234" t="str">
        <f t="shared" si="3724"/>
        <v/>
      </c>
      <c r="KD55" s="568"/>
      <c r="KE55" s="247"/>
      <c r="KI55" s="234" t="str">
        <f t="shared" si="3724"/>
        <v/>
      </c>
      <c r="KJ55" s="568"/>
      <c r="KK55" s="247"/>
      <c r="KO55" s="234" t="str">
        <f t="shared" si="3724"/>
        <v/>
      </c>
      <c r="KP55" s="568"/>
      <c r="KQ55" s="247"/>
      <c r="KU55" s="234" t="str">
        <f t="shared" si="3724"/>
        <v/>
      </c>
      <c r="KV55" s="568"/>
      <c r="KW55" s="247"/>
      <c r="LA55" s="234" t="str">
        <f t="shared" si="3724"/>
        <v/>
      </c>
      <c r="LB55" s="568"/>
      <c r="LC55" s="247"/>
    </row>
    <row r="56" spans="1:316" s="237" customFormat="1" ht="4.5" customHeight="1" x14ac:dyDescent="0.2">
      <c r="A56" s="229"/>
      <c r="B56" s="229"/>
      <c r="C56" s="229"/>
      <c r="D56" s="229"/>
      <c r="E56" s="229"/>
      <c r="F56" s="85" t="s">
        <v>77</v>
      </c>
      <c r="G56" s="230"/>
      <c r="H56" s="232"/>
      <c r="I56" s="232"/>
      <c r="J56" s="232"/>
      <c r="K56" s="232"/>
      <c r="L56" s="232"/>
      <c r="M56" s="232"/>
      <c r="N56" s="231"/>
      <c r="O56" s="232"/>
      <c r="P56" s="233"/>
      <c r="T56" s="238"/>
      <c r="U56" s="239"/>
      <c r="V56" s="233"/>
      <c r="Z56" s="238"/>
      <c r="AA56" s="239"/>
      <c r="AB56" s="233"/>
      <c r="AF56" s="238"/>
      <c r="AG56" s="239"/>
      <c r="AH56" s="233"/>
      <c r="AL56" s="238"/>
      <c r="AM56" s="239"/>
      <c r="AN56" s="233"/>
      <c r="AR56" s="238"/>
      <c r="AS56" s="239"/>
      <c r="AT56" s="233"/>
      <c r="AX56" s="238"/>
      <c r="AY56" s="239"/>
      <c r="AZ56" s="233"/>
      <c r="BD56" s="238"/>
      <c r="BE56" s="239"/>
      <c r="BF56" s="233"/>
      <c r="BJ56" s="238"/>
      <c r="BK56" s="239"/>
      <c r="BL56" s="233"/>
      <c r="BP56" s="238"/>
      <c r="BQ56" s="239"/>
      <c r="BR56" s="233"/>
      <c r="BV56" s="238"/>
      <c r="BW56" s="239"/>
      <c r="BX56" s="233"/>
      <c r="CB56" s="238"/>
      <c r="CC56" s="239"/>
      <c r="CD56" s="233"/>
      <c r="CH56" s="238"/>
      <c r="CI56" s="239"/>
      <c r="CJ56" s="233"/>
      <c r="CN56" s="238"/>
      <c r="CO56" s="239"/>
      <c r="CP56" s="233"/>
      <c r="CT56" s="238"/>
      <c r="CU56" s="239"/>
      <c r="CV56" s="233"/>
      <c r="CZ56" s="238"/>
      <c r="DA56" s="239"/>
      <c r="DB56" s="233"/>
      <c r="DF56" s="238"/>
      <c r="DG56" s="239"/>
      <c r="DH56" s="233"/>
      <c r="DL56" s="238"/>
      <c r="DM56" s="239"/>
      <c r="DN56" s="233"/>
      <c r="DR56" s="238"/>
      <c r="DS56" s="239"/>
      <c r="DT56" s="233"/>
      <c r="DX56" s="238"/>
      <c r="DY56" s="239"/>
      <c r="DZ56" s="233"/>
      <c r="ED56" s="238"/>
      <c r="EE56" s="239"/>
      <c r="EF56" s="233"/>
      <c r="EJ56" s="238"/>
      <c r="EK56" s="239"/>
      <c r="EL56" s="233"/>
      <c r="EP56" s="238"/>
      <c r="EQ56" s="239"/>
      <c r="ER56" s="233"/>
      <c r="EV56" s="238"/>
      <c r="EW56" s="239"/>
      <c r="EX56" s="233"/>
      <c r="FB56" s="238"/>
      <c r="FC56" s="239"/>
      <c r="FD56" s="233"/>
      <c r="FH56" s="238"/>
      <c r="FI56" s="239"/>
      <c r="FJ56" s="233"/>
      <c r="FN56" s="238"/>
      <c r="FO56" s="239"/>
      <c r="FP56" s="233"/>
      <c r="FT56" s="238"/>
      <c r="FU56" s="239"/>
      <c r="FV56" s="233"/>
      <c r="FZ56" s="238"/>
      <c r="GA56" s="239"/>
      <c r="GB56" s="233"/>
      <c r="GF56" s="238"/>
      <c r="GG56" s="239"/>
      <c r="GH56" s="233"/>
      <c r="GL56" s="238"/>
      <c r="GM56" s="239"/>
      <c r="GN56" s="233"/>
      <c r="GR56" s="238"/>
      <c r="GS56" s="239"/>
      <c r="GT56" s="233"/>
      <c r="GX56" s="238"/>
      <c r="GY56" s="239"/>
      <c r="GZ56" s="233"/>
      <c r="HD56" s="238"/>
      <c r="HE56" s="239"/>
      <c r="HF56" s="233"/>
      <c r="HJ56" s="238"/>
      <c r="HK56" s="239"/>
      <c r="HL56" s="233"/>
      <c r="HP56" s="238"/>
      <c r="HQ56" s="239"/>
      <c r="HR56" s="233"/>
      <c r="HV56" s="238"/>
      <c r="HW56" s="239"/>
      <c r="HX56" s="233"/>
      <c r="IB56" s="238"/>
      <c r="IC56" s="239"/>
      <c r="ID56" s="233"/>
      <c r="IH56" s="238"/>
      <c r="II56" s="239"/>
      <c r="IJ56" s="233"/>
      <c r="IN56" s="238"/>
      <c r="IO56" s="239"/>
      <c r="IP56" s="233"/>
      <c r="IT56" s="238"/>
      <c r="IU56" s="239"/>
      <c r="IV56" s="233"/>
      <c r="IZ56" s="238"/>
      <c r="JA56" s="239"/>
      <c r="JB56" s="233"/>
      <c r="JF56" s="238"/>
      <c r="JG56" s="239"/>
      <c r="JH56" s="233"/>
      <c r="JL56" s="238"/>
      <c r="JM56" s="240"/>
      <c r="JR56" s="238"/>
      <c r="JS56" s="240"/>
      <c r="JX56" s="238"/>
      <c r="JY56" s="240"/>
      <c r="KD56" s="238"/>
      <c r="KE56" s="240"/>
      <c r="KJ56" s="238"/>
      <c r="KK56" s="240"/>
      <c r="KP56" s="238"/>
      <c r="KQ56" s="240"/>
      <c r="KV56" s="238"/>
      <c r="KW56" s="240"/>
      <c r="LB56" s="238"/>
      <c r="LC56" s="240"/>
    </row>
    <row r="57" spans="1:316" s="254" customFormat="1" ht="12.75" hidden="1" customHeight="1" x14ac:dyDescent="0.2">
      <c r="A57" s="61" t="s">
        <v>61</v>
      </c>
      <c r="B57" s="156"/>
      <c r="C57" s="156"/>
      <c r="D57" s="156"/>
      <c r="E57" s="156"/>
      <c r="F57" s="62"/>
      <c r="G57" s="248"/>
      <c r="H57" s="61" t="s">
        <v>119</v>
      </c>
      <c r="I57" s="249"/>
      <c r="J57" s="249"/>
      <c r="K57" s="61"/>
      <c r="L57" s="61"/>
      <c r="M57" s="249"/>
      <c r="N57" s="249"/>
      <c r="O57" s="249"/>
      <c r="P57" s="250"/>
      <c r="Q57" s="251"/>
      <c r="R57" s="251"/>
      <c r="S57" s="251"/>
      <c r="T57" s="251"/>
      <c r="U57" s="252" t="str">
        <f>IF(U$2=5,IF(OR(ISBLANK(T55),T55=0),1,0),"")</f>
        <v/>
      </c>
      <c r="V57" s="250"/>
      <c r="W57" s="250"/>
      <c r="X57" s="250"/>
      <c r="Y57" s="250"/>
      <c r="Z57" s="250"/>
      <c r="AA57" s="253" t="str">
        <f t="shared" ref="AA57" si="3725">IF(AA$2=5,IF(OR(ISBLANK(Z55),Z55=0),1,0),"")</f>
        <v/>
      </c>
      <c r="AB57" s="250"/>
      <c r="AC57" s="250"/>
      <c r="AD57" s="250"/>
      <c r="AE57" s="250"/>
      <c r="AF57" s="250"/>
      <c r="AG57" s="253" t="str">
        <f t="shared" ref="AG57" si="3726">IF(AG$2=5,IF(OR(ISBLANK(AF55),AF55=0),1,0),"")</f>
        <v/>
      </c>
      <c r="AH57" s="250"/>
      <c r="AI57" s="250"/>
      <c r="AJ57" s="250"/>
      <c r="AK57" s="250"/>
      <c r="AL57" s="250"/>
      <c r="AM57" s="253" t="str">
        <f t="shared" ref="AM57" si="3727">IF(AM$2=5,IF(OR(ISBLANK(AL55),AL55=0),1,0),"")</f>
        <v/>
      </c>
      <c r="AN57" s="250"/>
      <c r="AO57" s="250"/>
      <c r="AP57" s="250"/>
      <c r="AQ57" s="250"/>
      <c r="AR57" s="250"/>
      <c r="AS57" s="253" t="str">
        <f t="shared" ref="AS57" si="3728">IF(AS$2=5,IF(OR(ISBLANK(AR55),AR55=0),1,0),"")</f>
        <v/>
      </c>
      <c r="AT57" s="250"/>
      <c r="AU57" s="250"/>
      <c r="AV57" s="250"/>
      <c r="AW57" s="250"/>
      <c r="AX57" s="250"/>
      <c r="AY57" s="253" t="str">
        <f t="shared" ref="AY57" si="3729">IF(AY$2=5,IF(OR(ISBLANK(AX55),AX55=0),1,0),"")</f>
        <v/>
      </c>
      <c r="AZ57" s="250"/>
      <c r="BA57" s="250"/>
      <c r="BB57" s="250"/>
      <c r="BC57" s="250"/>
      <c r="BD57" s="250"/>
      <c r="BE57" s="253" t="str">
        <f t="shared" ref="BE57" si="3730">IF(BE$2=5,IF(OR(ISBLANK(BD55),BD55=0),1,0),"")</f>
        <v/>
      </c>
      <c r="BF57" s="250"/>
      <c r="BG57" s="250"/>
      <c r="BH57" s="250"/>
      <c r="BI57" s="250"/>
      <c r="BJ57" s="250"/>
      <c r="BK57" s="253" t="str">
        <f t="shared" ref="BK57" si="3731">IF(BK$2=5,IF(OR(ISBLANK(BJ55),BJ55=0),1,0),"")</f>
        <v/>
      </c>
      <c r="BL57" s="250"/>
      <c r="BM57" s="250"/>
      <c r="BN57" s="250"/>
      <c r="BO57" s="250"/>
      <c r="BP57" s="250"/>
      <c r="BQ57" s="253" t="str">
        <f t="shared" ref="BQ57" si="3732">IF(BQ$2=5,IF(OR(ISBLANK(BP55),BP55=0),1,0),"")</f>
        <v/>
      </c>
      <c r="BR57" s="250"/>
      <c r="BS57" s="250"/>
      <c r="BT57" s="250"/>
      <c r="BU57" s="250"/>
      <c r="BV57" s="250"/>
      <c r="BW57" s="253" t="str">
        <f t="shared" ref="BW57" si="3733">IF(BW$2=5,IF(OR(ISBLANK(BV55),BV55=0),1,0),"")</f>
        <v/>
      </c>
      <c r="BX57" s="250"/>
      <c r="BY57" s="250"/>
      <c r="BZ57" s="250"/>
      <c r="CA57" s="250"/>
      <c r="CB57" s="250"/>
      <c r="CC57" s="253" t="str">
        <f t="shared" ref="CC57" si="3734">IF(CC$2=5,IF(OR(ISBLANK(CB55),CB55=0),1,0),"")</f>
        <v/>
      </c>
      <c r="CD57" s="250"/>
      <c r="CE57" s="250"/>
      <c r="CF57" s="250"/>
      <c r="CG57" s="250"/>
      <c r="CH57" s="250"/>
      <c r="CI57" s="253" t="str">
        <f t="shared" ref="CI57" si="3735">IF(CI$2=5,IF(OR(ISBLANK(CH55),CH55=0),1,0),"")</f>
        <v/>
      </c>
      <c r="CJ57" s="250"/>
      <c r="CK57" s="250"/>
      <c r="CL57" s="250"/>
      <c r="CM57" s="250"/>
      <c r="CN57" s="250"/>
      <c r="CO57" s="253" t="str">
        <f t="shared" ref="CO57" si="3736">IF(CO$2=5,IF(OR(ISBLANK(CN55),CN55=0),1,0),"")</f>
        <v/>
      </c>
      <c r="CP57" s="250"/>
      <c r="CQ57" s="250"/>
      <c r="CR57" s="250"/>
      <c r="CS57" s="250"/>
      <c r="CT57" s="250"/>
      <c r="CU57" s="253" t="str">
        <f t="shared" ref="CU57" si="3737">IF(CU$2=5,IF(OR(ISBLANK(CT55),CT55=0),1,0),"")</f>
        <v/>
      </c>
      <c r="CV57" s="250"/>
      <c r="CW57" s="250"/>
      <c r="CX57" s="250"/>
      <c r="CY57" s="250"/>
      <c r="CZ57" s="250"/>
      <c r="DA57" s="253" t="str">
        <f t="shared" ref="DA57" si="3738">IF(DA$2=5,IF(OR(ISBLANK(CZ55),CZ55=0),1,0),"")</f>
        <v/>
      </c>
      <c r="DB57" s="250"/>
      <c r="DC57" s="250"/>
      <c r="DD57" s="250"/>
      <c r="DE57" s="250"/>
      <c r="DF57" s="250"/>
      <c r="DG57" s="253" t="str">
        <f t="shared" ref="DG57" si="3739">IF(DG$2=5,IF(OR(ISBLANK(DF55),DF55=0),1,0),"")</f>
        <v/>
      </c>
      <c r="DH57" s="250"/>
      <c r="DI57" s="250"/>
      <c r="DJ57" s="250"/>
      <c r="DK57" s="250"/>
      <c r="DL57" s="250"/>
      <c r="DM57" s="253" t="str">
        <f t="shared" ref="DM57" si="3740">IF(DM$2=5,IF(OR(ISBLANK(DL55),DL55=0),1,0),"")</f>
        <v/>
      </c>
      <c r="DN57" s="250"/>
      <c r="DO57" s="250"/>
      <c r="DP57" s="250"/>
      <c r="DQ57" s="250"/>
      <c r="DR57" s="250"/>
      <c r="DS57" s="253" t="str">
        <f t="shared" ref="DS57" si="3741">IF(DS$2=5,IF(OR(ISBLANK(DR55),DR55=0),1,0),"")</f>
        <v/>
      </c>
      <c r="DT57" s="250"/>
      <c r="DU57" s="250"/>
      <c r="DV57" s="250"/>
      <c r="DW57" s="250"/>
      <c r="DX57" s="250"/>
      <c r="DY57" s="253" t="str">
        <f t="shared" ref="DY57" si="3742">IF(DY$2=5,IF(OR(ISBLANK(DX55),DX55=0),1,0),"")</f>
        <v/>
      </c>
      <c r="DZ57" s="250"/>
      <c r="EA57" s="250"/>
      <c r="EB57" s="250"/>
      <c r="EC57" s="250"/>
      <c r="ED57" s="250"/>
      <c r="EE57" s="253" t="str">
        <f t="shared" ref="EE57" si="3743">IF(EE$2=5,IF(OR(ISBLANK(ED55),ED55=0),1,0),"")</f>
        <v/>
      </c>
      <c r="EF57" s="250"/>
      <c r="EG57" s="250"/>
      <c r="EH57" s="250"/>
      <c r="EI57" s="250"/>
      <c r="EJ57" s="250"/>
      <c r="EK57" s="253" t="str">
        <f t="shared" ref="EK57" si="3744">IF(EK$2=5,IF(OR(ISBLANK(EJ55),EJ55=0),1,0),"")</f>
        <v/>
      </c>
      <c r="EL57" s="250"/>
      <c r="EM57" s="250"/>
      <c r="EN57" s="250"/>
      <c r="EO57" s="250"/>
      <c r="EP57" s="250"/>
      <c r="EQ57" s="253" t="str">
        <f t="shared" ref="EQ57" si="3745">IF(EQ$2=5,IF(OR(ISBLANK(EP55),EP55=0),1,0),"")</f>
        <v/>
      </c>
      <c r="ER57" s="250"/>
      <c r="ES57" s="250"/>
      <c r="ET57" s="250"/>
      <c r="EU57" s="250"/>
      <c r="EV57" s="250"/>
      <c r="EW57" s="253" t="str">
        <f t="shared" ref="EW57" si="3746">IF(EW$2=5,IF(OR(ISBLANK(EV55),EV55=0),1,0),"")</f>
        <v/>
      </c>
      <c r="EX57" s="250"/>
      <c r="EY57" s="250"/>
      <c r="EZ57" s="250"/>
      <c r="FA57" s="250"/>
      <c r="FB57" s="250"/>
      <c r="FC57" s="253" t="str">
        <f t="shared" ref="FC57" si="3747">IF(FC$2=5,IF(OR(ISBLANK(FB55),FB55=0),1,0),"")</f>
        <v/>
      </c>
      <c r="FD57" s="250"/>
      <c r="FE57" s="250"/>
      <c r="FF57" s="250"/>
      <c r="FG57" s="250"/>
      <c r="FH57" s="250"/>
      <c r="FI57" s="253" t="str">
        <f t="shared" ref="FI57" si="3748">IF(FI$2=5,IF(OR(ISBLANK(FH55),FH55=0),1,0),"")</f>
        <v/>
      </c>
      <c r="FJ57" s="250"/>
      <c r="FK57" s="250"/>
      <c r="FL57" s="250"/>
      <c r="FM57" s="250"/>
      <c r="FN57" s="250"/>
      <c r="FO57" s="253" t="str">
        <f t="shared" ref="FO57" si="3749">IF(FO$2=5,IF(OR(ISBLANK(FN55),FN55=0),1,0),"")</f>
        <v/>
      </c>
      <c r="FP57" s="250"/>
      <c r="FQ57" s="250"/>
      <c r="FR57" s="250"/>
      <c r="FS57" s="250"/>
      <c r="FT57" s="250"/>
      <c r="FU57" s="253" t="str">
        <f t="shared" ref="FU57" si="3750">IF(FU$2=5,IF(OR(ISBLANK(FT55),FT55=0),1,0),"")</f>
        <v/>
      </c>
      <c r="FV57" s="250"/>
      <c r="FW57" s="250"/>
      <c r="FX57" s="250"/>
      <c r="FY57" s="250"/>
      <c r="FZ57" s="250"/>
      <c r="GA57" s="253" t="str">
        <f t="shared" ref="GA57" si="3751">IF(GA$2=5,IF(OR(ISBLANK(FZ55),FZ55=0),1,0),"")</f>
        <v/>
      </c>
      <c r="GB57" s="250"/>
      <c r="GC57" s="250"/>
      <c r="GD57" s="250"/>
      <c r="GE57" s="250"/>
      <c r="GF57" s="250"/>
      <c r="GG57" s="253" t="str">
        <f t="shared" ref="GG57" si="3752">IF(GG$2=5,IF(OR(ISBLANK(GF55),GF55=0),1,0),"")</f>
        <v/>
      </c>
      <c r="GH57" s="250"/>
      <c r="GI57" s="250"/>
      <c r="GJ57" s="250"/>
      <c r="GK57" s="250"/>
      <c r="GL57" s="250"/>
      <c r="GM57" s="253" t="str">
        <f t="shared" ref="GM57" si="3753">IF(GM$2=5,IF(OR(ISBLANK(GL55),GL55=0),1,0),"")</f>
        <v/>
      </c>
      <c r="GN57" s="250"/>
      <c r="GO57" s="250"/>
      <c r="GP57" s="250"/>
      <c r="GQ57" s="250"/>
      <c r="GR57" s="250"/>
      <c r="GS57" s="253" t="str">
        <f t="shared" ref="GS57" si="3754">IF(GS$2=5,IF(OR(ISBLANK(GR55),GR55=0),1,0),"")</f>
        <v/>
      </c>
      <c r="GT57" s="250"/>
      <c r="GU57" s="250"/>
      <c r="GV57" s="250"/>
      <c r="GW57" s="250"/>
      <c r="GX57" s="250"/>
      <c r="GY57" s="253" t="str">
        <f t="shared" ref="GY57" si="3755">IF(GY$2=5,IF(OR(ISBLANK(GX55),GX55=0),1,0),"")</f>
        <v/>
      </c>
      <c r="GZ57" s="250"/>
      <c r="HA57" s="250"/>
      <c r="HB57" s="250"/>
      <c r="HC57" s="250"/>
      <c r="HD57" s="250"/>
      <c r="HE57" s="253" t="str">
        <f t="shared" ref="HE57" si="3756">IF(HE$2=5,IF(OR(ISBLANK(HD55),HD55=0),1,0),"")</f>
        <v/>
      </c>
      <c r="HF57" s="250"/>
      <c r="HG57" s="250"/>
      <c r="HH57" s="250"/>
      <c r="HI57" s="250"/>
      <c r="HJ57" s="250"/>
      <c r="HK57" s="253" t="str">
        <f t="shared" ref="HK57" si="3757">IF(HK$2=5,IF(OR(ISBLANK(HJ55),HJ55=0),1,0),"")</f>
        <v/>
      </c>
      <c r="HL57" s="250"/>
      <c r="HM57" s="250"/>
      <c r="HN57" s="250"/>
      <c r="HO57" s="250"/>
      <c r="HP57" s="250"/>
      <c r="HQ57" s="253" t="str">
        <f t="shared" ref="HQ57" si="3758">IF(HQ$2=5,IF(OR(ISBLANK(HP55),HP55=0),1,0),"")</f>
        <v/>
      </c>
      <c r="HR57" s="250"/>
      <c r="HS57" s="250"/>
      <c r="HT57" s="250"/>
      <c r="HU57" s="250"/>
      <c r="HV57" s="250"/>
      <c r="HW57" s="253" t="str">
        <f t="shared" ref="HW57" si="3759">IF(HW$2=5,IF(OR(ISBLANK(HV55),HV55=0),1,0),"")</f>
        <v/>
      </c>
      <c r="HX57" s="250"/>
      <c r="HY57" s="250"/>
      <c r="HZ57" s="250"/>
      <c r="IA57" s="250"/>
      <c r="IB57" s="250"/>
      <c r="IC57" s="253" t="str">
        <f t="shared" ref="IC57" si="3760">IF(IC$2=5,IF(OR(ISBLANK(IB55),IB55=0),1,0),"")</f>
        <v/>
      </c>
      <c r="ID57" s="250"/>
      <c r="IE57" s="250"/>
      <c r="IF57" s="250"/>
      <c r="IG57" s="250"/>
      <c r="IH57" s="250"/>
      <c r="II57" s="253" t="str">
        <f t="shared" ref="II57" si="3761">IF(II$2=5,IF(OR(ISBLANK(IH55),IH55=0),1,0),"")</f>
        <v/>
      </c>
      <c r="IJ57" s="250"/>
      <c r="IK57" s="250"/>
      <c r="IL57" s="250"/>
      <c r="IM57" s="250"/>
      <c r="IN57" s="250"/>
      <c r="IO57" s="253" t="str">
        <f t="shared" ref="IO57" si="3762">IF(IO$2=5,IF(OR(ISBLANK(IN55),IN55=0),1,0),"")</f>
        <v/>
      </c>
      <c r="IP57" s="250"/>
      <c r="IQ57" s="250"/>
      <c r="IR57" s="250"/>
      <c r="IS57" s="250"/>
      <c r="IT57" s="250"/>
      <c r="IU57" s="253" t="str">
        <f t="shared" ref="IU57" si="3763">IF(IU$2=5,IF(OR(ISBLANK(IT55),IT55=0),1,0),"")</f>
        <v/>
      </c>
      <c r="IV57" s="250"/>
      <c r="IW57" s="250"/>
      <c r="IX57" s="250"/>
      <c r="IY57" s="250"/>
      <c r="IZ57" s="250"/>
      <c r="JA57" s="253" t="str">
        <f t="shared" ref="JA57" si="3764">IF(JA$2=5,IF(OR(ISBLANK(IZ55),IZ55=0),1,0),"")</f>
        <v/>
      </c>
      <c r="JB57" s="250"/>
      <c r="JC57" s="250"/>
      <c r="JD57" s="250"/>
      <c r="JE57" s="250"/>
      <c r="JF57" s="250"/>
      <c r="JG57" s="253" t="str">
        <f t="shared" ref="JG57" si="3765">IF(JG$2=5,IF(OR(ISBLANK(JF55),JF55=0),1,0),"")</f>
        <v/>
      </c>
      <c r="JH57" s="250"/>
      <c r="JI57" s="250"/>
      <c r="JJ57" s="250"/>
      <c r="JK57" s="250"/>
      <c r="JL57" s="250"/>
      <c r="JM57" s="253" t="str">
        <f t="shared" ref="JM57" si="3766">IF(JM$2=5,IF(OR(ISBLANK(JL55),JL55=0),1,0),"")</f>
        <v/>
      </c>
      <c r="JN57" s="250"/>
      <c r="JO57" s="250"/>
      <c r="JP57" s="250"/>
      <c r="JQ57" s="250"/>
      <c r="JR57" s="250"/>
      <c r="JS57" s="253" t="str">
        <f t="shared" ref="JS57" si="3767">IF(JS$2=5,IF(OR(ISBLANK(JR55),JR55=0),1,0),"")</f>
        <v/>
      </c>
      <c r="JT57" s="250"/>
      <c r="JU57" s="250"/>
      <c r="JV57" s="250"/>
      <c r="JW57" s="250"/>
      <c r="JX57" s="250"/>
      <c r="JY57" s="253" t="str">
        <f t="shared" ref="JY57" si="3768">IF(JY$2=5,IF(OR(ISBLANK(JX55),JX55=0),1,0),"")</f>
        <v/>
      </c>
      <c r="JZ57" s="250"/>
      <c r="KA57" s="250"/>
      <c r="KB57" s="250"/>
      <c r="KC57" s="250"/>
      <c r="KD57" s="250"/>
      <c r="KE57" s="253" t="str">
        <f t="shared" ref="KE57" si="3769">IF(KE$2=5,IF(OR(ISBLANK(KD55),KD55=0),1,0),"")</f>
        <v/>
      </c>
      <c r="KF57" s="250"/>
      <c r="KG57" s="250"/>
      <c r="KH57" s="250"/>
      <c r="KI57" s="250"/>
      <c r="KJ57" s="250"/>
      <c r="KK57" s="253" t="str">
        <f t="shared" ref="KK57" si="3770">IF(KK$2=5,IF(OR(ISBLANK(KJ55),KJ55=0),1,0),"")</f>
        <v/>
      </c>
      <c r="KL57" s="250"/>
      <c r="KM57" s="250"/>
      <c r="KN57" s="250"/>
      <c r="KO57" s="250"/>
      <c r="KP57" s="250"/>
      <c r="KQ57" s="253" t="str">
        <f t="shared" ref="KQ57" si="3771">IF(KQ$2=5,IF(OR(ISBLANK(KP55),KP55=0),1,0),"")</f>
        <v/>
      </c>
      <c r="KR57" s="250"/>
      <c r="KS57" s="250"/>
      <c r="KT57" s="250"/>
      <c r="KU57" s="250"/>
      <c r="KV57" s="250"/>
      <c r="KW57" s="253" t="str">
        <f t="shared" ref="KW57" si="3772">IF(KW$2=5,IF(OR(ISBLANK(KV55),KV55=0),1,0),"")</f>
        <v/>
      </c>
      <c r="KX57" s="250"/>
      <c r="KY57" s="250"/>
      <c r="KZ57" s="250"/>
      <c r="LA57" s="250"/>
      <c r="LB57" s="250"/>
      <c r="LC57" s="253" t="str">
        <f t="shared" ref="LC57" si="3773">IF(LC$2=5,IF(OR(ISBLANK(LB55),LB55=0),1,0),"")</f>
        <v/>
      </c>
      <c r="LD57" s="250"/>
    </row>
    <row r="58" spans="1:316" s="254" customFormat="1" ht="12.75" hidden="1" customHeight="1" x14ac:dyDescent="0.2">
      <c r="A58" s="61" t="s">
        <v>61</v>
      </c>
      <c r="B58" s="156"/>
      <c r="C58" s="156"/>
      <c r="D58" s="156"/>
      <c r="E58" s="156"/>
      <c r="F58" s="62"/>
      <c r="G58" s="248"/>
      <c r="H58" s="61"/>
      <c r="I58" s="249"/>
      <c r="J58" s="156" t="s">
        <v>120</v>
      </c>
      <c r="K58" s="62" t="str">
        <f>IF(ROUND(SUMIFS($59:$59,$2:$2,4),2)&lt;&gt;ROUND('Part C - Summary &amp; Verification'!H44,2),"yes","no")</f>
        <v>no</v>
      </c>
      <c r="L58" s="61"/>
      <c r="M58" s="249"/>
      <c r="N58" s="249"/>
      <c r="O58" s="249"/>
      <c r="P58" s="250"/>
      <c r="Q58" s="255"/>
      <c r="R58" s="255"/>
      <c r="S58" s="255"/>
      <c r="T58" s="255" t="str">
        <f>IF(T$2=4,IF(T$55&lt;&gt;0,0,IF($J44=0,(SUM($Q$55:$IU$55)*-1)/COUNTIF(57:57,1),IFERROR((SUM($Q$55:$IU$55)*-1)*U$39/SUMIFS($39:$39,$57:$57,1),0))),"")</f>
        <v/>
      </c>
      <c r="U58" s="256"/>
      <c r="V58" s="250"/>
      <c r="W58" s="255"/>
      <c r="X58" s="255"/>
      <c r="Y58" s="255"/>
      <c r="Z58" s="255" t="str">
        <f t="shared" ref="Z58" si="3774">IF(Z$2=4,IF(Z$55&lt;&gt;0,0,IF($J44=0,(SUM($Q$55:$IU$55)*-1)/COUNTIF(57:57,1),IFERROR((SUM($Q$55:$IU$55)*-1)*AA$39/SUMIFS($39:$39,$57:$57,1),0))),"")</f>
        <v/>
      </c>
      <c r="AA58" s="257"/>
      <c r="AB58" s="250"/>
      <c r="AC58" s="255"/>
      <c r="AD58" s="255"/>
      <c r="AE58" s="255"/>
      <c r="AF58" s="255" t="str">
        <f t="shared" ref="AF58" si="3775">IF(AF$2=4,IF(AF$55&lt;&gt;0,0,IF($J44=0,(SUM($Q$55:$IU$55)*-1)/COUNTIF(57:57,1),IFERROR((SUM($Q$55:$IU$55)*-1)*AG$39/SUMIFS($39:$39,$57:$57,1),0))),"")</f>
        <v/>
      </c>
      <c r="AG58" s="257"/>
      <c r="AH58" s="250"/>
      <c r="AI58" s="255"/>
      <c r="AJ58" s="255"/>
      <c r="AK58" s="255"/>
      <c r="AL58" s="255" t="str">
        <f t="shared" ref="AL58" si="3776">IF(AL$2=4,IF(AL$55&lt;&gt;0,0,IF($J44=0,(SUM($Q$55:$IU$55)*-1)/COUNTIF(57:57,1),IFERROR((SUM($Q$55:$IU$55)*-1)*AM$39/SUMIFS($39:$39,$57:$57,1),0))),"")</f>
        <v/>
      </c>
      <c r="AM58" s="257"/>
      <c r="AN58" s="250"/>
      <c r="AO58" s="255"/>
      <c r="AP58" s="255"/>
      <c r="AQ58" s="255"/>
      <c r="AR58" s="255" t="str">
        <f t="shared" ref="AR58" si="3777">IF(AR$2=4,IF(AR$55&lt;&gt;0,0,IF($J44=0,(SUM($Q$55:$IU$55)*-1)/COUNTIF(57:57,1),IFERROR((SUM($Q$55:$IU$55)*-1)*AS$39/SUMIFS($39:$39,$57:$57,1),0))),"")</f>
        <v/>
      </c>
      <c r="AS58" s="257"/>
      <c r="AT58" s="250"/>
      <c r="AU58" s="255"/>
      <c r="AV58" s="255"/>
      <c r="AW58" s="255"/>
      <c r="AX58" s="255" t="str">
        <f t="shared" ref="AX58" si="3778">IF(AX$2=4,IF(AX$55&lt;&gt;0,0,IF($J44=0,(SUM($Q$55:$IU$55)*-1)/COUNTIF(57:57,1),IFERROR((SUM($Q$55:$IU$55)*-1)*AY$39/SUMIFS($39:$39,$57:$57,1),0))),"")</f>
        <v/>
      </c>
      <c r="AY58" s="257"/>
      <c r="AZ58" s="250"/>
      <c r="BA58" s="255"/>
      <c r="BB58" s="255"/>
      <c r="BC58" s="255"/>
      <c r="BD58" s="255" t="str">
        <f t="shared" ref="BD58" si="3779">IF(BD$2=4,IF(BD$55&lt;&gt;0,0,IF($J44=0,(SUM($Q$55:$IU$55)*-1)/COUNTIF(57:57,1),IFERROR((SUM($Q$55:$IU$55)*-1)*BE$39/SUMIFS($39:$39,$57:$57,1),0))),"")</f>
        <v/>
      </c>
      <c r="BE58" s="257"/>
      <c r="BF58" s="250"/>
      <c r="BG58" s="255"/>
      <c r="BH58" s="255"/>
      <c r="BI58" s="255"/>
      <c r="BJ58" s="255" t="str">
        <f t="shared" ref="BJ58" si="3780">IF(BJ$2=4,IF(BJ$55&lt;&gt;0,0,IF($J44=0,(SUM($Q$55:$IU$55)*-1)/COUNTIF(57:57,1),IFERROR((SUM($Q$55:$IU$55)*-1)*BK$39/SUMIFS($39:$39,$57:$57,1),0))),"")</f>
        <v/>
      </c>
      <c r="BK58" s="257"/>
      <c r="BL58" s="250"/>
      <c r="BM58" s="255"/>
      <c r="BN58" s="255"/>
      <c r="BO58" s="255"/>
      <c r="BP58" s="255" t="str">
        <f t="shared" ref="BP58" si="3781">IF(BP$2=4,IF(BP$55&lt;&gt;0,0,IF($J44=0,(SUM($Q$55:$IU$55)*-1)/COUNTIF(57:57,1),IFERROR((SUM($Q$55:$IU$55)*-1)*BQ$39/SUMIFS($39:$39,$57:$57,1),0))),"")</f>
        <v/>
      </c>
      <c r="BQ58" s="257"/>
      <c r="BR58" s="250"/>
      <c r="BS58" s="255"/>
      <c r="BT58" s="255"/>
      <c r="BU58" s="255"/>
      <c r="BV58" s="255" t="str">
        <f t="shared" ref="BV58" si="3782">IF(BV$2=4,IF(BV$55&lt;&gt;0,0,IF($J44=0,(SUM($Q$55:$IU$55)*-1)/COUNTIF(57:57,1),IFERROR((SUM($Q$55:$IU$55)*-1)*BW$39/SUMIFS($39:$39,$57:$57,1),0))),"")</f>
        <v/>
      </c>
      <c r="BW58" s="257"/>
      <c r="BX58" s="250"/>
      <c r="BY58" s="255"/>
      <c r="BZ58" s="255"/>
      <c r="CA58" s="255"/>
      <c r="CB58" s="255" t="str">
        <f t="shared" ref="CB58" si="3783">IF(CB$2=4,IF(CB$55&lt;&gt;0,0,IF($J44=0,(SUM($Q$55:$IU$55)*-1)/COUNTIF(57:57,1),IFERROR((SUM($Q$55:$IU$55)*-1)*CC$39/SUMIFS($39:$39,$57:$57,1),0))),"")</f>
        <v/>
      </c>
      <c r="CC58" s="257"/>
      <c r="CD58" s="250"/>
      <c r="CE58" s="255"/>
      <c r="CF58" s="255"/>
      <c r="CG58" s="255"/>
      <c r="CH58" s="255" t="str">
        <f t="shared" ref="CH58" si="3784">IF(CH$2=4,IF(CH$55&lt;&gt;0,0,IF($J44=0,(SUM($Q$55:$IU$55)*-1)/COUNTIF(57:57,1),IFERROR((SUM($Q$55:$IU$55)*-1)*CI$39/SUMIFS($39:$39,$57:$57,1),0))),"")</f>
        <v/>
      </c>
      <c r="CI58" s="257"/>
      <c r="CJ58" s="250"/>
      <c r="CK58" s="255"/>
      <c r="CL58" s="255"/>
      <c r="CM58" s="255"/>
      <c r="CN58" s="255" t="str">
        <f t="shared" ref="CN58" si="3785">IF(CN$2=4,IF(CN$55&lt;&gt;0,0,IF($J44=0,(SUM($Q$55:$IU$55)*-1)/COUNTIF(57:57,1),IFERROR((SUM($Q$55:$IU$55)*-1)*CO$39/SUMIFS($39:$39,$57:$57,1),0))),"")</f>
        <v/>
      </c>
      <c r="CO58" s="257"/>
      <c r="CP58" s="250"/>
      <c r="CQ58" s="255"/>
      <c r="CR58" s="255"/>
      <c r="CS58" s="255"/>
      <c r="CT58" s="255" t="str">
        <f t="shared" ref="CT58" si="3786">IF(CT$2=4,IF(CT$55&lt;&gt;0,0,IF($J44=0,(SUM($Q$55:$IU$55)*-1)/COUNTIF(57:57,1),IFERROR((SUM($Q$55:$IU$55)*-1)*CU$39/SUMIFS($39:$39,$57:$57,1),0))),"")</f>
        <v/>
      </c>
      <c r="CU58" s="257"/>
      <c r="CV58" s="250"/>
      <c r="CW58" s="255"/>
      <c r="CX58" s="255"/>
      <c r="CY58" s="255"/>
      <c r="CZ58" s="255" t="str">
        <f t="shared" ref="CZ58" si="3787">IF(CZ$2=4,IF(CZ$55&lt;&gt;0,0,IF($J44=0,(SUM($Q$55:$IU$55)*-1)/COUNTIF(57:57,1),IFERROR((SUM($Q$55:$IU$55)*-1)*DA$39/SUMIFS($39:$39,$57:$57,1),0))),"")</f>
        <v/>
      </c>
      <c r="DA58" s="257"/>
      <c r="DB58" s="250"/>
      <c r="DC58" s="255"/>
      <c r="DD58" s="255"/>
      <c r="DE58" s="255"/>
      <c r="DF58" s="255" t="str">
        <f t="shared" ref="DF58" si="3788">IF(DF$2=4,IF(DF$55&lt;&gt;0,0,IF($J44=0,(SUM($Q$55:$IU$55)*-1)/COUNTIF(57:57,1),IFERROR((SUM($Q$55:$IU$55)*-1)*DG$39/SUMIFS($39:$39,$57:$57,1),0))),"")</f>
        <v/>
      </c>
      <c r="DG58" s="257"/>
      <c r="DH58" s="250"/>
      <c r="DI58" s="255"/>
      <c r="DJ58" s="255"/>
      <c r="DK58" s="255"/>
      <c r="DL58" s="255" t="str">
        <f t="shared" ref="DL58" si="3789">IF(DL$2=4,IF(DL$55&lt;&gt;0,0,IF($J44=0,(SUM($Q$55:$IU$55)*-1)/COUNTIF(57:57,1),IFERROR((SUM($Q$55:$IU$55)*-1)*DM$39/SUMIFS($39:$39,$57:$57,1),0))),"")</f>
        <v/>
      </c>
      <c r="DM58" s="257"/>
      <c r="DN58" s="250"/>
      <c r="DO58" s="255"/>
      <c r="DP58" s="255"/>
      <c r="DQ58" s="255"/>
      <c r="DR58" s="255" t="str">
        <f t="shared" ref="DR58" si="3790">IF(DR$2=4,IF(DR$55&lt;&gt;0,0,IF($J44=0,(SUM($Q$55:$IU$55)*-1)/COUNTIF(57:57,1),IFERROR((SUM($Q$55:$IU$55)*-1)*DS$39/SUMIFS($39:$39,$57:$57,1),0))),"")</f>
        <v/>
      </c>
      <c r="DS58" s="257"/>
      <c r="DT58" s="250"/>
      <c r="DU58" s="255"/>
      <c r="DV58" s="255"/>
      <c r="DW58" s="255"/>
      <c r="DX58" s="255" t="str">
        <f t="shared" ref="DX58" si="3791">IF(DX$2=4,IF(DX$55&lt;&gt;0,0,IF($J44=0,(SUM($Q$55:$IU$55)*-1)/COUNTIF(57:57,1),IFERROR((SUM($Q$55:$IU$55)*-1)*DY$39/SUMIFS($39:$39,$57:$57,1),0))),"")</f>
        <v/>
      </c>
      <c r="DY58" s="257"/>
      <c r="DZ58" s="250"/>
      <c r="EA58" s="255"/>
      <c r="EB58" s="255"/>
      <c r="EC58" s="255"/>
      <c r="ED58" s="255" t="str">
        <f t="shared" ref="ED58" si="3792">IF(ED$2=4,IF(ED$55&lt;&gt;0,0,IF($J44=0,(SUM($Q$55:$IU$55)*-1)/COUNTIF(57:57,1),IFERROR((SUM($Q$55:$IU$55)*-1)*EE$39/SUMIFS($39:$39,$57:$57,1),0))),"")</f>
        <v/>
      </c>
      <c r="EE58" s="257"/>
      <c r="EF58" s="250"/>
      <c r="EG58" s="255"/>
      <c r="EH58" s="255"/>
      <c r="EI58" s="255"/>
      <c r="EJ58" s="255" t="str">
        <f t="shared" ref="EJ58" si="3793">IF(EJ$2=4,IF(EJ$55&lt;&gt;0,0,IF($J44=0,(SUM($Q$55:$IU$55)*-1)/COUNTIF(57:57,1),IFERROR((SUM($Q$55:$IU$55)*-1)*EK$39/SUMIFS($39:$39,$57:$57,1),0))),"")</f>
        <v/>
      </c>
      <c r="EK58" s="257"/>
      <c r="EL58" s="250"/>
      <c r="EM58" s="255"/>
      <c r="EN58" s="255"/>
      <c r="EO58" s="255"/>
      <c r="EP58" s="255" t="str">
        <f t="shared" ref="EP58" si="3794">IF(EP$2=4,IF(EP$55&lt;&gt;0,0,IF($J44=0,(SUM($Q$55:$IU$55)*-1)/COUNTIF(57:57,1),IFERROR((SUM($Q$55:$IU$55)*-1)*EQ$39/SUMIFS($39:$39,$57:$57,1),0))),"")</f>
        <v/>
      </c>
      <c r="EQ58" s="257"/>
      <c r="ER58" s="250"/>
      <c r="ES58" s="255"/>
      <c r="ET58" s="255"/>
      <c r="EU58" s="255"/>
      <c r="EV58" s="255" t="str">
        <f t="shared" ref="EV58" si="3795">IF(EV$2=4,IF(EV$55&lt;&gt;0,0,IF($J44=0,(SUM($Q$55:$IU$55)*-1)/COUNTIF(57:57,1),IFERROR((SUM($Q$55:$IU$55)*-1)*EW$39/SUMIFS($39:$39,$57:$57,1),0))),"")</f>
        <v/>
      </c>
      <c r="EW58" s="257"/>
      <c r="EX58" s="250"/>
      <c r="EY58" s="255"/>
      <c r="EZ58" s="255"/>
      <c r="FA58" s="255"/>
      <c r="FB58" s="255" t="str">
        <f t="shared" ref="FB58" si="3796">IF(FB$2=4,IF(FB$55&lt;&gt;0,0,IF($J44=0,(SUM($Q$55:$IU$55)*-1)/COUNTIF(57:57,1),IFERROR((SUM($Q$55:$IU$55)*-1)*FC$39/SUMIFS($39:$39,$57:$57,1),0))),"")</f>
        <v/>
      </c>
      <c r="FC58" s="257"/>
      <c r="FD58" s="250"/>
      <c r="FE58" s="255"/>
      <c r="FF58" s="255"/>
      <c r="FG58" s="255"/>
      <c r="FH58" s="255" t="str">
        <f t="shared" ref="FH58" si="3797">IF(FH$2=4,IF(FH$55&lt;&gt;0,0,IF($J44=0,(SUM($Q$55:$IU$55)*-1)/COUNTIF(57:57,1),IFERROR((SUM($Q$55:$IU$55)*-1)*FI$39/SUMIFS($39:$39,$57:$57,1),0))),"")</f>
        <v/>
      </c>
      <c r="FI58" s="257"/>
      <c r="FJ58" s="250"/>
      <c r="FK58" s="255"/>
      <c r="FL58" s="255"/>
      <c r="FM58" s="255"/>
      <c r="FN58" s="255" t="str">
        <f t="shared" ref="FN58" si="3798">IF(FN$2=4,IF(FN$55&lt;&gt;0,0,IF($J44=0,(SUM($Q$55:$IU$55)*-1)/COUNTIF(57:57,1),IFERROR((SUM($Q$55:$IU$55)*-1)*FO$39/SUMIFS($39:$39,$57:$57,1),0))),"")</f>
        <v/>
      </c>
      <c r="FO58" s="257"/>
      <c r="FP58" s="250"/>
      <c r="FQ58" s="255"/>
      <c r="FR58" s="255"/>
      <c r="FS58" s="255"/>
      <c r="FT58" s="255" t="str">
        <f t="shared" ref="FT58" si="3799">IF(FT$2=4,IF(FT$55&lt;&gt;0,0,IF($J44=0,(SUM($Q$55:$IU$55)*-1)/COUNTIF(57:57,1),IFERROR((SUM($Q$55:$IU$55)*-1)*FU$39/SUMIFS($39:$39,$57:$57,1),0))),"")</f>
        <v/>
      </c>
      <c r="FU58" s="257"/>
      <c r="FV58" s="250"/>
      <c r="FW58" s="255"/>
      <c r="FX58" s="255"/>
      <c r="FY58" s="255"/>
      <c r="FZ58" s="255" t="str">
        <f t="shared" ref="FZ58" si="3800">IF(FZ$2=4,IF(FZ$55&lt;&gt;0,0,IF($J44=0,(SUM($Q$55:$IU$55)*-1)/COUNTIF(57:57,1),IFERROR((SUM($Q$55:$IU$55)*-1)*GA$39/SUMIFS($39:$39,$57:$57,1),0))),"")</f>
        <v/>
      </c>
      <c r="GA58" s="257"/>
      <c r="GB58" s="250"/>
      <c r="GC58" s="255"/>
      <c r="GD58" s="255"/>
      <c r="GE58" s="255"/>
      <c r="GF58" s="255" t="str">
        <f t="shared" ref="GF58" si="3801">IF(GF$2=4,IF(GF$55&lt;&gt;0,0,IF($J44=0,(SUM($Q$55:$IU$55)*-1)/COUNTIF(57:57,1),IFERROR((SUM($Q$55:$IU$55)*-1)*GG$39/SUMIFS($39:$39,$57:$57,1),0))),"")</f>
        <v/>
      </c>
      <c r="GG58" s="257"/>
      <c r="GH58" s="250"/>
      <c r="GI58" s="255"/>
      <c r="GJ58" s="255"/>
      <c r="GK58" s="255"/>
      <c r="GL58" s="255" t="str">
        <f t="shared" ref="GL58" si="3802">IF(GL$2=4,IF(GL$55&lt;&gt;0,0,IF($J44=0,(SUM($Q$55:$IU$55)*-1)/COUNTIF(57:57,1),IFERROR((SUM($Q$55:$IU$55)*-1)*GM$39/SUMIFS($39:$39,$57:$57,1),0))),"")</f>
        <v/>
      </c>
      <c r="GM58" s="257"/>
      <c r="GN58" s="250"/>
      <c r="GO58" s="255"/>
      <c r="GP58" s="255"/>
      <c r="GQ58" s="255"/>
      <c r="GR58" s="255" t="str">
        <f t="shared" ref="GR58" si="3803">IF(GR$2=4,IF(GR$55&lt;&gt;0,0,IF($J44=0,(SUM($Q$55:$IU$55)*-1)/COUNTIF(57:57,1),IFERROR((SUM($Q$55:$IU$55)*-1)*GS$39/SUMIFS($39:$39,$57:$57,1),0))),"")</f>
        <v/>
      </c>
      <c r="GS58" s="257"/>
      <c r="GT58" s="250"/>
      <c r="GU58" s="255"/>
      <c r="GV58" s="255"/>
      <c r="GW58" s="255"/>
      <c r="GX58" s="255" t="str">
        <f t="shared" ref="GX58" si="3804">IF(GX$2=4,IF(GX$55&lt;&gt;0,0,IF($J44=0,(SUM($Q$55:$IU$55)*-1)/COUNTIF(57:57,1),IFERROR((SUM($Q$55:$IU$55)*-1)*GY$39/SUMIFS($39:$39,$57:$57,1),0))),"")</f>
        <v/>
      </c>
      <c r="GY58" s="257"/>
      <c r="GZ58" s="250"/>
      <c r="HA58" s="255"/>
      <c r="HB58" s="255"/>
      <c r="HC58" s="255"/>
      <c r="HD58" s="255" t="str">
        <f t="shared" ref="HD58" si="3805">IF(HD$2=4,IF(HD$55&lt;&gt;0,0,IF($J44=0,(SUM($Q$55:$IU$55)*-1)/COUNTIF(57:57,1),IFERROR((SUM($Q$55:$IU$55)*-1)*HE$39/SUMIFS($39:$39,$57:$57,1),0))),"")</f>
        <v/>
      </c>
      <c r="HE58" s="257"/>
      <c r="HF58" s="250"/>
      <c r="HG58" s="255"/>
      <c r="HH58" s="255"/>
      <c r="HI58" s="255"/>
      <c r="HJ58" s="255" t="str">
        <f t="shared" ref="HJ58" si="3806">IF(HJ$2=4,IF(HJ$55&lt;&gt;0,0,IF($J44=0,(SUM($Q$55:$IU$55)*-1)/COUNTIF(57:57,1),IFERROR((SUM($Q$55:$IU$55)*-1)*HK$39/SUMIFS($39:$39,$57:$57,1),0))),"")</f>
        <v/>
      </c>
      <c r="HK58" s="257"/>
      <c r="HL58" s="250"/>
      <c r="HM58" s="255"/>
      <c r="HN58" s="255"/>
      <c r="HO58" s="255"/>
      <c r="HP58" s="255" t="str">
        <f t="shared" ref="HP58" si="3807">IF(HP$2=4,IF(HP$55&lt;&gt;0,0,IF($J44=0,(SUM($Q$55:$IU$55)*-1)/COUNTIF(57:57,1),IFERROR((SUM($Q$55:$IU$55)*-1)*HQ$39/SUMIFS($39:$39,$57:$57,1),0))),"")</f>
        <v/>
      </c>
      <c r="HQ58" s="257"/>
      <c r="HR58" s="250"/>
      <c r="HS58" s="255"/>
      <c r="HT58" s="255"/>
      <c r="HU58" s="255"/>
      <c r="HV58" s="255" t="str">
        <f t="shared" ref="HV58" si="3808">IF(HV$2=4,IF(HV$55&lt;&gt;0,0,IF($J44=0,(SUM($Q$55:$IU$55)*-1)/COUNTIF(57:57,1),IFERROR((SUM($Q$55:$IU$55)*-1)*HW$39/SUMIFS($39:$39,$57:$57,1),0))),"")</f>
        <v/>
      </c>
      <c r="HW58" s="257"/>
      <c r="HX58" s="250"/>
      <c r="HY58" s="255"/>
      <c r="HZ58" s="255"/>
      <c r="IA58" s="255"/>
      <c r="IB58" s="255" t="str">
        <f t="shared" ref="IB58" si="3809">IF(IB$2=4,IF(IB$55&lt;&gt;0,0,IF($J44=0,(SUM($Q$55:$IU$55)*-1)/COUNTIF(57:57,1),IFERROR((SUM($Q$55:$IU$55)*-1)*IC$39/SUMIFS($39:$39,$57:$57,1),0))),"")</f>
        <v/>
      </c>
      <c r="IC58" s="257"/>
      <c r="ID58" s="250"/>
      <c r="IE58" s="255"/>
      <c r="IF58" s="255"/>
      <c r="IG58" s="255"/>
      <c r="IH58" s="255" t="str">
        <f t="shared" ref="IH58" si="3810">IF(IH$2=4,IF(IH$55&lt;&gt;0,0,IF($J44=0,(SUM($Q$55:$IU$55)*-1)/COUNTIF(57:57,1),IFERROR((SUM($Q$55:$IU$55)*-1)*II$39/SUMIFS($39:$39,$57:$57,1),0))),"")</f>
        <v/>
      </c>
      <c r="II58" s="257"/>
      <c r="IJ58" s="250"/>
      <c r="IK58" s="255"/>
      <c r="IL58" s="255"/>
      <c r="IM58" s="255"/>
      <c r="IN58" s="255" t="str">
        <f t="shared" ref="IN58" si="3811">IF(IN$2=4,IF(IN$55&lt;&gt;0,0,IF($J44=0,(SUM($Q$55:$IU$55)*-1)/COUNTIF(57:57,1),IFERROR((SUM($Q$55:$IU$55)*-1)*IO$39/SUMIFS($39:$39,$57:$57,1),0))),"")</f>
        <v/>
      </c>
      <c r="IO58" s="257"/>
      <c r="IP58" s="250"/>
      <c r="IQ58" s="255"/>
      <c r="IR58" s="255"/>
      <c r="IS58" s="255"/>
      <c r="IT58" s="255" t="str">
        <f t="shared" ref="IT58" si="3812">IF(IT$2=4,IF(IT$55&lt;&gt;0,0,IF($J44=0,(SUM($Q$55:$IU$55)*-1)/COUNTIF(57:57,1),IFERROR((SUM($Q$55:$IU$55)*-1)*IU$39/SUMIFS($39:$39,$57:$57,1),0))),"")</f>
        <v/>
      </c>
      <c r="IU58" s="257"/>
      <c r="IV58" s="250"/>
      <c r="IW58" s="255"/>
      <c r="IX58" s="255"/>
      <c r="IY58" s="255"/>
      <c r="IZ58" s="255" t="str">
        <f t="shared" ref="IZ58" si="3813">IF(IZ$2=4,IF(IZ$55&lt;&gt;0,0,IF($J44=0,(SUM($Q$55:$IU$55)*-1)/COUNTIF(57:57,1),IFERROR((SUM($Q$55:$IU$55)*-1)*JA$39/SUMIFS($39:$39,$57:$57,1),0))),"")</f>
        <v/>
      </c>
      <c r="JA58" s="257"/>
      <c r="JB58" s="250"/>
      <c r="JC58" s="255"/>
      <c r="JD58" s="255"/>
      <c r="JE58" s="255"/>
      <c r="JF58" s="255" t="str">
        <f t="shared" ref="JF58" si="3814">IF(JF$2=4,IF(JF$55&lt;&gt;0,0,IF($J44=0,(SUM($Q$55:$IU$55)*-1)/COUNTIF(57:57,1),IFERROR((SUM($Q$55:$IU$55)*-1)*JG$39/SUMIFS($39:$39,$57:$57,1),0))),"")</f>
        <v/>
      </c>
      <c r="JG58" s="257"/>
      <c r="JH58" s="250"/>
      <c r="JI58" s="255"/>
      <c r="JJ58" s="255"/>
      <c r="JK58" s="255"/>
      <c r="JL58" s="255" t="str">
        <f t="shared" ref="JL58" si="3815">IF(JL$2=4,IF(JL$55&lt;&gt;0,0,IF($J44=0,(SUM($Q$55:$IU$55)*-1)/COUNTIF(57:57,1),IFERROR((SUM($Q$55:$IU$55)*-1)*JM$39/SUMIFS($39:$39,$57:$57,1),0))),"")</f>
        <v/>
      </c>
      <c r="JM58" s="257"/>
      <c r="JN58" s="250"/>
      <c r="JO58" s="255"/>
      <c r="JP58" s="255"/>
      <c r="JQ58" s="255"/>
      <c r="JR58" s="255" t="str">
        <f t="shared" ref="JR58" si="3816">IF(JR$2=4,IF(JR$55&lt;&gt;0,0,IF($J44=0,(SUM($Q$55:$IU$55)*-1)/COUNTIF(57:57,1),IFERROR((SUM($Q$55:$IU$55)*-1)*JS$39/SUMIFS($39:$39,$57:$57,1),0))),"")</f>
        <v/>
      </c>
      <c r="JS58" s="257"/>
      <c r="JT58" s="250"/>
      <c r="JU58" s="255"/>
      <c r="JV58" s="255"/>
      <c r="JW58" s="255"/>
      <c r="JX58" s="255" t="str">
        <f t="shared" ref="JX58" si="3817">IF(JX$2=4,IF(JX$55&lt;&gt;0,0,IF($J44=0,(SUM($Q$55:$IU$55)*-1)/COUNTIF(57:57,1),IFERROR((SUM($Q$55:$IU$55)*-1)*JY$39/SUMIFS($39:$39,$57:$57,1),0))),"")</f>
        <v/>
      </c>
      <c r="JY58" s="257"/>
      <c r="JZ58" s="250"/>
      <c r="KA58" s="255"/>
      <c r="KB58" s="255"/>
      <c r="KC58" s="255"/>
      <c r="KD58" s="255" t="str">
        <f t="shared" ref="KD58" si="3818">IF(KD$2=4,IF(KD$55&lt;&gt;0,0,IF($J44=0,(SUM($Q$55:$IU$55)*-1)/COUNTIF(57:57,1),IFERROR((SUM($Q$55:$IU$55)*-1)*KE$39/SUMIFS($39:$39,$57:$57,1),0))),"")</f>
        <v/>
      </c>
      <c r="KE58" s="257"/>
      <c r="KF58" s="250"/>
      <c r="KG58" s="255"/>
      <c r="KH58" s="255"/>
      <c r="KI58" s="255"/>
      <c r="KJ58" s="255" t="str">
        <f t="shared" ref="KJ58" si="3819">IF(KJ$2=4,IF(KJ$55&lt;&gt;0,0,IF($J44=0,(SUM($Q$55:$IU$55)*-1)/COUNTIF(57:57,1),IFERROR((SUM($Q$55:$IU$55)*-1)*KK$39/SUMIFS($39:$39,$57:$57,1),0))),"")</f>
        <v/>
      </c>
      <c r="KK58" s="257"/>
      <c r="KL58" s="250"/>
      <c r="KM58" s="255"/>
      <c r="KN58" s="255"/>
      <c r="KO58" s="255"/>
      <c r="KP58" s="255" t="str">
        <f t="shared" ref="KP58" si="3820">IF(KP$2=4,IF(KP$55&lt;&gt;0,0,IF($J44=0,(SUM($Q$55:$IU$55)*-1)/COUNTIF(57:57,1),IFERROR((SUM($Q$55:$IU$55)*-1)*KQ$39/SUMIFS($39:$39,$57:$57,1),0))),"")</f>
        <v/>
      </c>
      <c r="KQ58" s="257"/>
      <c r="KR58" s="250"/>
      <c r="KS58" s="255"/>
      <c r="KT58" s="255"/>
      <c r="KU58" s="255"/>
      <c r="KV58" s="255" t="str">
        <f t="shared" ref="KV58" si="3821">IF(KV$2=4,IF(KV$55&lt;&gt;0,0,IF($J44=0,(SUM($Q$55:$IU$55)*-1)/COUNTIF(57:57,1),IFERROR((SUM($Q$55:$IU$55)*-1)*KW$39/SUMIFS($39:$39,$57:$57,1),0))),"")</f>
        <v/>
      </c>
      <c r="KW58" s="257"/>
      <c r="KX58" s="250"/>
      <c r="KY58" s="255"/>
      <c r="KZ58" s="255"/>
      <c r="LA58" s="255"/>
      <c r="LB58" s="255" t="str">
        <f t="shared" ref="LB58" si="3822">IF(LB$2=4,IF(LB$55&lt;&gt;0,0,IF($J44=0,(SUM($Q$55:$IU$55)*-1)/COUNTIF(57:57,1),IFERROR((SUM($Q$55:$IU$55)*-1)*LC$39/SUMIFS($39:$39,$57:$57,1),0))),"")</f>
        <v/>
      </c>
      <c r="LC58" s="257"/>
      <c r="LD58" s="250"/>
    </row>
    <row r="59" spans="1:316" s="151" customFormat="1" ht="12.75" customHeight="1" x14ac:dyDescent="0.2">
      <c r="A59" s="156"/>
      <c r="B59" s="156"/>
      <c r="C59" s="156"/>
      <c r="D59" s="156"/>
      <c r="E59" s="156"/>
      <c r="F59" s="62" t="s">
        <v>127</v>
      </c>
      <c r="G59" s="258"/>
      <c r="H59" s="259"/>
      <c r="I59" s="260"/>
      <c r="J59" s="260"/>
      <c r="K59" s="261"/>
      <c r="L59" s="1123" t="str">
        <f>IF(AND(L46="Step Complete",K58="no"),"Step Complete","")</f>
        <v/>
      </c>
      <c r="M59" s="1123"/>
      <c r="N59" s="262"/>
      <c r="O59" s="260"/>
      <c r="P59" s="153"/>
      <c r="Q59" s="148"/>
      <c r="R59" s="148"/>
      <c r="S59" s="148" t="str">
        <f>IF(S$2=3,"Adjusted Balance","")</f>
        <v/>
      </c>
      <c r="T59" s="148" t="str">
        <f>IF(T$2=4,SUM(T53:T55,T58),"")</f>
        <v/>
      </c>
      <c r="U59" s="176"/>
      <c r="V59" s="153"/>
      <c r="W59" s="148"/>
      <c r="X59" s="148"/>
      <c r="Y59" s="148" t="str">
        <f t="shared" ref="Y59" si="3823">IF(Y$2=3,"Adjusted Balance","")</f>
        <v/>
      </c>
      <c r="Z59" s="148" t="str">
        <f t="shared" ref="Z59" si="3824">IF(Z$2=4,SUM(Z53:Z55,Z58),"")</f>
        <v/>
      </c>
      <c r="AA59" s="176"/>
      <c r="AB59" s="153"/>
      <c r="AC59" s="148"/>
      <c r="AD59" s="148"/>
      <c r="AE59" s="148" t="str">
        <f t="shared" ref="AE59" si="3825">IF(AE$2=3,"Adjusted Balance","")</f>
        <v/>
      </c>
      <c r="AF59" s="148" t="str">
        <f t="shared" ref="AF59" si="3826">IF(AF$2=4,SUM(AF53:AF55,AF58),"")</f>
        <v/>
      </c>
      <c r="AG59" s="176"/>
      <c r="AH59" s="153"/>
      <c r="AI59" s="148"/>
      <c r="AJ59" s="148"/>
      <c r="AK59" s="148" t="str">
        <f t="shared" ref="AK59" si="3827">IF(AK$2=3,"Adjusted Balance","")</f>
        <v/>
      </c>
      <c r="AL59" s="148" t="str">
        <f t="shared" ref="AL59" si="3828">IF(AL$2=4,SUM(AL53:AL55,AL58),"")</f>
        <v/>
      </c>
      <c r="AM59" s="176"/>
      <c r="AN59" s="153"/>
      <c r="AO59" s="148"/>
      <c r="AP59" s="148"/>
      <c r="AQ59" s="148" t="str">
        <f t="shared" ref="AQ59" si="3829">IF(AQ$2=3,"Adjusted Balance","")</f>
        <v/>
      </c>
      <c r="AR59" s="148" t="str">
        <f t="shared" ref="AR59" si="3830">IF(AR$2=4,SUM(AR53:AR55,AR58),"")</f>
        <v/>
      </c>
      <c r="AS59" s="176"/>
      <c r="AT59" s="153"/>
      <c r="AU59" s="148"/>
      <c r="AV59" s="148"/>
      <c r="AW59" s="148" t="str">
        <f t="shared" ref="AW59" si="3831">IF(AW$2=3,"Adjusted Balance","")</f>
        <v/>
      </c>
      <c r="AX59" s="148" t="str">
        <f t="shared" ref="AX59" si="3832">IF(AX$2=4,SUM(AX53:AX55,AX58),"")</f>
        <v/>
      </c>
      <c r="AY59" s="176"/>
      <c r="AZ59" s="153"/>
      <c r="BA59" s="148"/>
      <c r="BB59" s="148"/>
      <c r="BC59" s="148" t="str">
        <f t="shared" ref="BC59" si="3833">IF(BC$2=3,"Adjusted Balance","")</f>
        <v/>
      </c>
      <c r="BD59" s="148" t="str">
        <f t="shared" ref="BD59" si="3834">IF(BD$2=4,SUM(BD53:BD55,BD58),"")</f>
        <v/>
      </c>
      <c r="BE59" s="176"/>
      <c r="BF59" s="153"/>
      <c r="BG59" s="148"/>
      <c r="BH59" s="148"/>
      <c r="BI59" s="148" t="str">
        <f t="shared" ref="BI59" si="3835">IF(BI$2=3,"Adjusted Balance","")</f>
        <v/>
      </c>
      <c r="BJ59" s="148" t="str">
        <f t="shared" ref="BJ59" si="3836">IF(BJ$2=4,SUM(BJ53:BJ55,BJ58),"")</f>
        <v/>
      </c>
      <c r="BK59" s="176"/>
      <c r="BL59" s="153"/>
      <c r="BM59" s="148"/>
      <c r="BN59" s="148"/>
      <c r="BO59" s="148" t="str">
        <f t="shared" ref="BO59" si="3837">IF(BO$2=3,"Adjusted Balance","")</f>
        <v/>
      </c>
      <c r="BP59" s="148" t="str">
        <f t="shared" ref="BP59" si="3838">IF(BP$2=4,SUM(BP53:BP55,BP58),"")</f>
        <v/>
      </c>
      <c r="BQ59" s="176"/>
      <c r="BR59" s="153"/>
      <c r="BS59" s="148"/>
      <c r="BT59" s="148"/>
      <c r="BU59" s="148" t="str">
        <f t="shared" ref="BU59" si="3839">IF(BU$2=3,"Adjusted Balance","")</f>
        <v/>
      </c>
      <c r="BV59" s="148" t="str">
        <f t="shared" ref="BV59" si="3840">IF(BV$2=4,SUM(BV53:BV55,BV58),"")</f>
        <v/>
      </c>
      <c r="BW59" s="176"/>
      <c r="BX59" s="153"/>
      <c r="BY59" s="148"/>
      <c r="BZ59" s="148"/>
      <c r="CA59" s="148" t="str">
        <f t="shared" ref="CA59" si="3841">IF(CA$2=3,"Adjusted Balance","")</f>
        <v/>
      </c>
      <c r="CB59" s="148" t="str">
        <f t="shared" ref="CB59" si="3842">IF(CB$2=4,SUM(CB53:CB55,CB58),"")</f>
        <v/>
      </c>
      <c r="CC59" s="176"/>
      <c r="CD59" s="153"/>
      <c r="CE59" s="148"/>
      <c r="CF59" s="148"/>
      <c r="CG59" s="148" t="str">
        <f t="shared" ref="CG59" si="3843">IF(CG$2=3,"Adjusted Balance","")</f>
        <v/>
      </c>
      <c r="CH59" s="148" t="str">
        <f t="shared" ref="CH59" si="3844">IF(CH$2=4,SUM(CH53:CH55,CH58),"")</f>
        <v/>
      </c>
      <c r="CI59" s="176"/>
      <c r="CJ59" s="153"/>
      <c r="CK59" s="148"/>
      <c r="CL59" s="148"/>
      <c r="CM59" s="148" t="str">
        <f t="shared" ref="CM59" si="3845">IF(CM$2=3,"Adjusted Balance","")</f>
        <v/>
      </c>
      <c r="CN59" s="148" t="str">
        <f t="shared" ref="CN59" si="3846">IF(CN$2=4,SUM(CN53:CN55,CN58),"")</f>
        <v/>
      </c>
      <c r="CO59" s="176"/>
      <c r="CP59" s="153"/>
      <c r="CQ59" s="148"/>
      <c r="CR59" s="148"/>
      <c r="CS59" s="148" t="str">
        <f t="shared" ref="CS59" si="3847">IF(CS$2=3,"Adjusted Balance","")</f>
        <v/>
      </c>
      <c r="CT59" s="148" t="str">
        <f t="shared" ref="CT59" si="3848">IF(CT$2=4,SUM(CT53:CT55,CT58),"")</f>
        <v/>
      </c>
      <c r="CU59" s="176"/>
      <c r="CV59" s="153"/>
      <c r="CW59" s="148"/>
      <c r="CX59" s="148"/>
      <c r="CY59" s="148" t="str">
        <f t="shared" ref="CY59" si="3849">IF(CY$2=3,"Adjusted Balance","")</f>
        <v/>
      </c>
      <c r="CZ59" s="148" t="str">
        <f t="shared" ref="CZ59" si="3850">IF(CZ$2=4,SUM(CZ53:CZ55,CZ58),"")</f>
        <v/>
      </c>
      <c r="DA59" s="176"/>
      <c r="DB59" s="153"/>
      <c r="DC59" s="148"/>
      <c r="DD59" s="148"/>
      <c r="DE59" s="148" t="str">
        <f t="shared" ref="DE59" si="3851">IF(DE$2=3,"Adjusted Balance","")</f>
        <v/>
      </c>
      <c r="DF59" s="148" t="str">
        <f t="shared" ref="DF59" si="3852">IF(DF$2=4,SUM(DF53:DF55,DF58),"")</f>
        <v/>
      </c>
      <c r="DG59" s="176"/>
      <c r="DH59" s="153"/>
      <c r="DI59" s="148"/>
      <c r="DJ59" s="148"/>
      <c r="DK59" s="148" t="str">
        <f t="shared" ref="DK59" si="3853">IF(DK$2=3,"Adjusted Balance","")</f>
        <v/>
      </c>
      <c r="DL59" s="148" t="str">
        <f t="shared" ref="DL59" si="3854">IF(DL$2=4,SUM(DL53:DL55,DL58),"")</f>
        <v/>
      </c>
      <c r="DM59" s="176"/>
      <c r="DN59" s="153"/>
      <c r="DO59" s="148"/>
      <c r="DP59" s="148"/>
      <c r="DQ59" s="148" t="str">
        <f t="shared" ref="DQ59" si="3855">IF(DQ$2=3,"Adjusted Balance","")</f>
        <v/>
      </c>
      <c r="DR59" s="148" t="str">
        <f t="shared" ref="DR59" si="3856">IF(DR$2=4,SUM(DR53:DR55,DR58),"")</f>
        <v/>
      </c>
      <c r="DS59" s="176"/>
      <c r="DT59" s="153"/>
      <c r="DU59" s="148"/>
      <c r="DV59" s="148"/>
      <c r="DW59" s="148" t="str">
        <f t="shared" ref="DW59" si="3857">IF(DW$2=3,"Adjusted Balance","")</f>
        <v/>
      </c>
      <c r="DX59" s="148" t="str">
        <f t="shared" ref="DX59" si="3858">IF(DX$2=4,SUM(DX53:DX55,DX58),"")</f>
        <v/>
      </c>
      <c r="DY59" s="176"/>
      <c r="DZ59" s="153"/>
      <c r="EA59" s="148"/>
      <c r="EB59" s="148"/>
      <c r="EC59" s="148" t="str">
        <f t="shared" ref="EC59" si="3859">IF(EC$2=3,"Adjusted Balance","")</f>
        <v/>
      </c>
      <c r="ED59" s="148" t="str">
        <f t="shared" ref="ED59" si="3860">IF(ED$2=4,SUM(ED53:ED55,ED58),"")</f>
        <v/>
      </c>
      <c r="EE59" s="176"/>
      <c r="EF59" s="153"/>
      <c r="EG59" s="148"/>
      <c r="EH59" s="148"/>
      <c r="EI59" s="148" t="str">
        <f t="shared" ref="EI59" si="3861">IF(EI$2=3,"Adjusted Balance","")</f>
        <v/>
      </c>
      <c r="EJ59" s="148" t="str">
        <f t="shared" ref="EJ59" si="3862">IF(EJ$2=4,SUM(EJ53:EJ55,EJ58),"")</f>
        <v/>
      </c>
      <c r="EK59" s="176"/>
      <c r="EL59" s="153"/>
      <c r="EM59" s="148"/>
      <c r="EN59" s="148"/>
      <c r="EO59" s="148" t="str">
        <f t="shared" ref="EO59" si="3863">IF(EO$2=3,"Adjusted Balance","")</f>
        <v/>
      </c>
      <c r="EP59" s="148" t="str">
        <f t="shared" ref="EP59" si="3864">IF(EP$2=4,SUM(EP53:EP55,EP58),"")</f>
        <v/>
      </c>
      <c r="EQ59" s="176"/>
      <c r="ER59" s="153"/>
      <c r="ES59" s="148"/>
      <c r="ET59" s="148"/>
      <c r="EU59" s="148" t="str">
        <f t="shared" ref="EU59" si="3865">IF(EU$2=3,"Adjusted Balance","")</f>
        <v/>
      </c>
      <c r="EV59" s="148" t="str">
        <f t="shared" ref="EV59" si="3866">IF(EV$2=4,SUM(EV53:EV55,EV58),"")</f>
        <v/>
      </c>
      <c r="EW59" s="176"/>
      <c r="EX59" s="153"/>
      <c r="EY59" s="148"/>
      <c r="EZ59" s="148"/>
      <c r="FA59" s="148" t="str">
        <f t="shared" ref="FA59" si="3867">IF(FA$2=3,"Adjusted Balance","")</f>
        <v/>
      </c>
      <c r="FB59" s="148" t="str">
        <f t="shared" ref="FB59" si="3868">IF(FB$2=4,SUM(FB53:FB55,FB58),"")</f>
        <v/>
      </c>
      <c r="FC59" s="176"/>
      <c r="FD59" s="153"/>
      <c r="FE59" s="148"/>
      <c r="FF59" s="148"/>
      <c r="FG59" s="148" t="str">
        <f t="shared" ref="FG59" si="3869">IF(FG$2=3,"Adjusted Balance","")</f>
        <v/>
      </c>
      <c r="FH59" s="148" t="str">
        <f t="shared" ref="FH59" si="3870">IF(FH$2=4,SUM(FH53:FH55,FH58),"")</f>
        <v/>
      </c>
      <c r="FI59" s="176"/>
      <c r="FJ59" s="153"/>
      <c r="FK59" s="148"/>
      <c r="FL59" s="148"/>
      <c r="FM59" s="148" t="str">
        <f t="shared" ref="FM59" si="3871">IF(FM$2=3,"Adjusted Balance","")</f>
        <v/>
      </c>
      <c r="FN59" s="148" t="str">
        <f t="shared" ref="FN59" si="3872">IF(FN$2=4,SUM(FN53:FN55,FN58),"")</f>
        <v/>
      </c>
      <c r="FO59" s="176"/>
      <c r="FP59" s="153"/>
      <c r="FQ59" s="148"/>
      <c r="FR59" s="148"/>
      <c r="FS59" s="148" t="str">
        <f t="shared" ref="FS59" si="3873">IF(FS$2=3,"Adjusted Balance","")</f>
        <v/>
      </c>
      <c r="FT59" s="148" t="str">
        <f t="shared" ref="FT59" si="3874">IF(FT$2=4,SUM(FT53:FT55,FT58),"")</f>
        <v/>
      </c>
      <c r="FU59" s="176"/>
      <c r="FV59" s="153"/>
      <c r="FW59" s="148"/>
      <c r="FX59" s="148"/>
      <c r="FY59" s="148" t="str">
        <f t="shared" ref="FY59" si="3875">IF(FY$2=3,"Adjusted Balance","")</f>
        <v/>
      </c>
      <c r="FZ59" s="148" t="str">
        <f t="shared" ref="FZ59" si="3876">IF(FZ$2=4,SUM(FZ53:FZ55,FZ58),"")</f>
        <v/>
      </c>
      <c r="GA59" s="176"/>
      <c r="GB59" s="153"/>
      <c r="GC59" s="148"/>
      <c r="GD59" s="148"/>
      <c r="GE59" s="148" t="str">
        <f t="shared" ref="GE59" si="3877">IF(GE$2=3,"Adjusted Balance","")</f>
        <v/>
      </c>
      <c r="GF59" s="148" t="str">
        <f t="shared" ref="GF59" si="3878">IF(GF$2=4,SUM(GF53:GF55,GF58),"")</f>
        <v/>
      </c>
      <c r="GG59" s="176"/>
      <c r="GH59" s="153"/>
      <c r="GI59" s="148"/>
      <c r="GJ59" s="148"/>
      <c r="GK59" s="148" t="str">
        <f t="shared" ref="GK59" si="3879">IF(GK$2=3,"Adjusted Balance","")</f>
        <v/>
      </c>
      <c r="GL59" s="148" t="str">
        <f t="shared" ref="GL59" si="3880">IF(GL$2=4,SUM(GL53:GL55,GL58),"")</f>
        <v/>
      </c>
      <c r="GM59" s="176"/>
      <c r="GN59" s="153"/>
      <c r="GO59" s="148"/>
      <c r="GP59" s="148"/>
      <c r="GQ59" s="148" t="str">
        <f t="shared" ref="GQ59" si="3881">IF(GQ$2=3,"Adjusted Balance","")</f>
        <v/>
      </c>
      <c r="GR59" s="148" t="str">
        <f t="shared" ref="GR59" si="3882">IF(GR$2=4,SUM(GR53:GR55,GR58),"")</f>
        <v/>
      </c>
      <c r="GS59" s="176"/>
      <c r="GT59" s="153"/>
      <c r="GU59" s="148"/>
      <c r="GV59" s="148"/>
      <c r="GW59" s="148" t="str">
        <f t="shared" ref="GW59" si="3883">IF(GW$2=3,"Adjusted Balance","")</f>
        <v/>
      </c>
      <c r="GX59" s="148" t="str">
        <f t="shared" ref="GX59" si="3884">IF(GX$2=4,SUM(GX53:GX55,GX58),"")</f>
        <v/>
      </c>
      <c r="GY59" s="176"/>
      <c r="GZ59" s="153"/>
      <c r="HA59" s="148"/>
      <c r="HB59" s="148"/>
      <c r="HC59" s="148" t="str">
        <f t="shared" ref="HC59" si="3885">IF(HC$2=3,"Adjusted Balance","")</f>
        <v/>
      </c>
      <c r="HD59" s="148" t="str">
        <f t="shared" ref="HD59" si="3886">IF(HD$2=4,SUM(HD53:HD55,HD58),"")</f>
        <v/>
      </c>
      <c r="HE59" s="176"/>
      <c r="HF59" s="153"/>
      <c r="HG59" s="148"/>
      <c r="HH59" s="148"/>
      <c r="HI59" s="148" t="str">
        <f t="shared" ref="HI59" si="3887">IF(HI$2=3,"Adjusted Balance","")</f>
        <v/>
      </c>
      <c r="HJ59" s="148" t="str">
        <f t="shared" ref="HJ59" si="3888">IF(HJ$2=4,SUM(HJ53:HJ55,HJ58),"")</f>
        <v/>
      </c>
      <c r="HK59" s="176"/>
      <c r="HL59" s="153"/>
      <c r="HM59" s="148"/>
      <c r="HN59" s="148"/>
      <c r="HO59" s="148" t="str">
        <f t="shared" ref="HO59" si="3889">IF(HO$2=3,"Adjusted Balance","")</f>
        <v/>
      </c>
      <c r="HP59" s="148" t="str">
        <f t="shared" ref="HP59" si="3890">IF(HP$2=4,SUM(HP53:HP55,HP58),"")</f>
        <v/>
      </c>
      <c r="HQ59" s="176"/>
      <c r="HR59" s="153"/>
      <c r="HS59" s="148"/>
      <c r="HT59" s="148"/>
      <c r="HU59" s="148" t="str">
        <f t="shared" ref="HU59" si="3891">IF(HU$2=3,"Adjusted Balance","")</f>
        <v/>
      </c>
      <c r="HV59" s="148" t="str">
        <f t="shared" ref="HV59" si="3892">IF(HV$2=4,SUM(HV53:HV55,HV58),"")</f>
        <v/>
      </c>
      <c r="HW59" s="176"/>
      <c r="HX59" s="153"/>
      <c r="HY59" s="148"/>
      <c r="HZ59" s="148"/>
      <c r="IA59" s="148" t="str">
        <f t="shared" ref="IA59" si="3893">IF(IA$2=3,"Adjusted Balance","")</f>
        <v/>
      </c>
      <c r="IB59" s="148" t="str">
        <f t="shared" ref="IB59" si="3894">IF(IB$2=4,SUM(IB53:IB55,IB58),"")</f>
        <v/>
      </c>
      <c r="IC59" s="176"/>
      <c r="ID59" s="153"/>
      <c r="IE59" s="148"/>
      <c r="IF59" s="148"/>
      <c r="IG59" s="148" t="str">
        <f t="shared" ref="IG59" si="3895">IF(IG$2=3,"Adjusted Balance","")</f>
        <v/>
      </c>
      <c r="IH59" s="148" t="str">
        <f t="shared" ref="IH59" si="3896">IF(IH$2=4,SUM(IH53:IH55,IH58),"")</f>
        <v/>
      </c>
      <c r="II59" s="176"/>
      <c r="IJ59" s="153"/>
      <c r="IK59" s="148"/>
      <c r="IL59" s="148"/>
      <c r="IM59" s="148" t="str">
        <f t="shared" ref="IM59" si="3897">IF(IM$2=3,"Adjusted Balance","")</f>
        <v/>
      </c>
      <c r="IN59" s="148" t="str">
        <f t="shared" ref="IN59" si="3898">IF(IN$2=4,SUM(IN53:IN55,IN58),"")</f>
        <v/>
      </c>
      <c r="IO59" s="176"/>
      <c r="IP59" s="153"/>
      <c r="IQ59" s="148"/>
      <c r="IR59" s="148"/>
      <c r="IS59" s="148" t="str">
        <f t="shared" ref="IS59" si="3899">IF(IS$2=3,"Adjusted Balance","")</f>
        <v/>
      </c>
      <c r="IT59" s="148" t="str">
        <f t="shared" ref="IT59" si="3900">IF(IT$2=4,SUM(IT53:IT55,IT58),"")</f>
        <v/>
      </c>
      <c r="IU59" s="176"/>
      <c r="IV59" s="153"/>
      <c r="IW59" s="148"/>
      <c r="IX59" s="148"/>
      <c r="IY59" s="148" t="str">
        <f t="shared" ref="IY59" si="3901">IF(IY$2=3,"Adjusted Balance","")</f>
        <v/>
      </c>
      <c r="IZ59" s="148" t="str">
        <f t="shared" ref="IZ59" si="3902">IF(IZ$2=4,SUM(IZ53:IZ55,IZ58),"")</f>
        <v/>
      </c>
      <c r="JA59" s="176"/>
      <c r="JB59" s="153"/>
      <c r="JC59" s="148"/>
      <c r="JD59" s="148"/>
      <c r="JE59" s="148" t="str">
        <f t="shared" ref="JE59" si="3903">IF(JE$2=3,"Adjusted Balance","")</f>
        <v/>
      </c>
      <c r="JF59" s="148" t="str">
        <f t="shared" ref="JF59" si="3904">IF(JF$2=4,SUM(JF53:JF55,JF58),"")</f>
        <v/>
      </c>
      <c r="JG59" s="176"/>
      <c r="JH59" s="153"/>
      <c r="JI59" s="148"/>
      <c r="JJ59" s="148"/>
      <c r="JK59" s="148" t="str">
        <f t="shared" ref="JK59:LA59" si="3905">IF(JK$2=3,"Adjusted Balance","")</f>
        <v/>
      </c>
      <c r="JL59" s="148" t="str">
        <f t="shared" ref="JL59:LB59" si="3906">IF(JL$2=4,SUM(JL53:JL55,JL58),"")</f>
        <v/>
      </c>
      <c r="JM59" s="192"/>
      <c r="JO59" s="148"/>
      <c r="JP59" s="148"/>
      <c r="JQ59" s="148" t="str">
        <f t="shared" si="3905"/>
        <v/>
      </c>
      <c r="JR59" s="148" t="str">
        <f t="shared" si="3906"/>
        <v/>
      </c>
      <c r="JS59" s="192"/>
      <c r="JU59" s="148"/>
      <c r="JV59" s="148"/>
      <c r="JW59" s="148" t="str">
        <f t="shared" si="3905"/>
        <v/>
      </c>
      <c r="JX59" s="148" t="str">
        <f t="shared" si="3906"/>
        <v/>
      </c>
      <c r="JY59" s="192"/>
      <c r="KA59" s="148"/>
      <c r="KB59" s="148"/>
      <c r="KC59" s="148" t="str">
        <f t="shared" si="3905"/>
        <v/>
      </c>
      <c r="KD59" s="148" t="str">
        <f t="shared" si="3906"/>
        <v/>
      </c>
      <c r="KE59" s="192"/>
      <c r="KG59" s="148"/>
      <c r="KH59" s="148"/>
      <c r="KI59" s="148" t="str">
        <f t="shared" si="3905"/>
        <v/>
      </c>
      <c r="KJ59" s="148" t="str">
        <f t="shared" si="3906"/>
        <v/>
      </c>
      <c r="KK59" s="192"/>
      <c r="KM59" s="148"/>
      <c r="KN59" s="148"/>
      <c r="KO59" s="148" t="str">
        <f t="shared" si="3905"/>
        <v/>
      </c>
      <c r="KP59" s="148" t="str">
        <f t="shared" si="3906"/>
        <v/>
      </c>
      <c r="KQ59" s="192"/>
      <c r="KS59" s="148"/>
      <c r="KT59" s="148"/>
      <c r="KU59" s="148" t="str">
        <f t="shared" si="3905"/>
        <v/>
      </c>
      <c r="KV59" s="148" t="str">
        <f t="shared" si="3906"/>
        <v/>
      </c>
      <c r="KW59" s="192"/>
      <c r="KY59" s="148"/>
      <c r="KZ59" s="148"/>
      <c r="LA59" s="148" t="str">
        <f t="shared" si="3905"/>
        <v/>
      </c>
      <c r="LB59" s="148" t="str">
        <f t="shared" si="3906"/>
        <v/>
      </c>
      <c r="LC59" s="192"/>
    </row>
    <row r="60" spans="1:316" s="151" customFormat="1" ht="12.75" customHeight="1" x14ac:dyDescent="0.2">
      <c r="A60" s="156"/>
      <c r="B60" s="156"/>
      <c r="C60" s="156"/>
      <c r="D60" s="156"/>
      <c r="E60" s="156"/>
      <c r="F60" s="62" t="s">
        <v>77</v>
      </c>
      <c r="G60" s="258"/>
      <c r="H60" s="263" t="str">
        <f>IF(K58="yes","At least one item must be blank, or entered amounts must net to zero.","")</f>
        <v/>
      </c>
      <c r="I60" s="260"/>
      <c r="J60" s="260"/>
      <c r="K60" s="261"/>
      <c r="L60" s="264"/>
      <c r="M60" s="264"/>
      <c r="N60" s="262"/>
      <c r="O60" s="260"/>
      <c r="P60" s="153"/>
      <c r="Q60" s="148"/>
      <c r="R60" s="148"/>
      <c r="S60" s="148"/>
      <c r="T60" s="148"/>
      <c r="U60" s="176"/>
      <c r="V60" s="153"/>
      <c r="W60" s="148"/>
      <c r="X60" s="148"/>
      <c r="Y60" s="148"/>
      <c r="Z60" s="148"/>
      <c r="AA60" s="176"/>
      <c r="AB60" s="153"/>
      <c r="AC60" s="148"/>
      <c r="AD60" s="148"/>
      <c r="AE60" s="148"/>
      <c r="AF60" s="148"/>
      <c r="AG60" s="176"/>
      <c r="AH60" s="153"/>
      <c r="AI60" s="148"/>
      <c r="AJ60" s="148"/>
      <c r="AK60" s="148"/>
      <c r="AL60" s="148"/>
      <c r="AM60" s="176"/>
      <c r="AN60" s="153"/>
      <c r="AO60" s="148"/>
      <c r="AP60" s="148"/>
      <c r="AQ60" s="148"/>
      <c r="AR60" s="148"/>
      <c r="AS60" s="176"/>
      <c r="AT60" s="153"/>
      <c r="AU60" s="148"/>
      <c r="AV60" s="148"/>
      <c r="AW60" s="148"/>
      <c r="AX60" s="148"/>
      <c r="AY60" s="176"/>
      <c r="AZ60" s="153"/>
      <c r="BA60" s="148"/>
      <c r="BB60" s="148"/>
      <c r="BC60" s="148"/>
      <c r="BD60" s="148"/>
      <c r="BE60" s="176"/>
      <c r="BF60" s="153"/>
      <c r="BG60" s="148"/>
      <c r="BH60" s="148"/>
      <c r="BI60" s="148"/>
      <c r="BJ60" s="148"/>
      <c r="BK60" s="176"/>
      <c r="BL60" s="153"/>
      <c r="BM60" s="148"/>
      <c r="BN60" s="148"/>
      <c r="BO60" s="148"/>
      <c r="BP60" s="148"/>
      <c r="BQ60" s="176"/>
      <c r="BR60" s="153"/>
      <c r="BS60" s="148"/>
      <c r="BT60" s="148"/>
      <c r="BU60" s="148"/>
      <c r="BV60" s="148"/>
      <c r="BW60" s="176"/>
      <c r="BX60" s="153"/>
      <c r="BY60" s="148"/>
      <c r="BZ60" s="148"/>
      <c r="CA60" s="148"/>
      <c r="CB60" s="148"/>
      <c r="CC60" s="176"/>
      <c r="CD60" s="153"/>
      <c r="CE60" s="148"/>
      <c r="CF60" s="148"/>
      <c r="CG60" s="148"/>
      <c r="CH60" s="148"/>
      <c r="CI60" s="176"/>
      <c r="CJ60" s="153"/>
      <c r="CK60" s="148"/>
      <c r="CL60" s="148"/>
      <c r="CM60" s="148"/>
      <c r="CN60" s="148"/>
      <c r="CO60" s="176"/>
      <c r="CP60" s="153"/>
      <c r="CQ60" s="148"/>
      <c r="CR60" s="148"/>
      <c r="CS60" s="148"/>
      <c r="CT60" s="148"/>
      <c r="CU60" s="176"/>
      <c r="CV60" s="153"/>
      <c r="CW60" s="148"/>
      <c r="CX60" s="148"/>
      <c r="CY60" s="148"/>
      <c r="CZ60" s="148"/>
      <c r="DA60" s="176"/>
      <c r="DB60" s="153"/>
      <c r="DC60" s="148"/>
      <c r="DD60" s="148"/>
      <c r="DE60" s="148"/>
      <c r="DF60" s="148"/>
      <c r="DG60" s="176"/>
      <c r="DH60" s="153"/>
      <c r="DI60" s="148"/>
      <c r="DJ60" s="148"/>
      <c r="DK60" s="148"/>
      <c r="DL60" s="148"/>
      <c r="DM60" s="176"/>
      <c r="DN60" s="153"/>
      <c r="DO60" s="148"/>
      <c r="DP60" s="148"/>
      <c r="DQ60" s="148"/>
      <c r="DR60" s="148"/>
      <c r="DS60" s="176"/>
      <c r="DT60" s="153"/>
      <c r="DU60" s="148"/>
      <c r="DV60" s="148"/>
      <c r="DW60" s="148"/>
      <c r="DX60" s="148"/>
      <c r="DY60" s="176"/>
      <c r="DZ60" s="153"/>
      <c r="EA60" s="148"/>
      <c r="EB60" s="148"/>
      <c r="EC60" s="148"/>
      <c r="ED60" s="148"/>
      <c r="EE60" s="176"/>
      <c r="EF60" s="153"/>
      <c r="EG60" s="148"/>
      <c r="EH60" s="148"/>
      <c r="EI60" s="148"/>
      <c r="EJ60" s="148"/>
      <c r="EK60" s="176"/>
      <c r="EL60" s="153"/>
      <c r="EM60" s="148"/>
      <c r="EN60" s="148"/>
      <c r="EO60" s="148"/>
      <c r="EP60" s="148"/>
      <c r="EQ60" s="176"/>
      <c r="ER60" s="153"/>
      <c r="ES60" s="148"/>
      <c r="ET60" s="148"/>
      <c r="EU60" s="148"/>
      <c r="EV60" s="148"/>
      <c r="EW60" s="176"/>
      <c r="EX60" s="153"/>
      <c r="EY60" s="148"/>
      <c r="EZ60" s="148"/>
      <c r="FA60" s="148"/>
      <c r="FB60" s="148"/>
      <c r="FC60" s="176"/>
      <c r="FD60" s="153"/>
      <c r="FE60" s="148"/>
      <c r="FF60" s="148"/>
      <c r="FG60" s="148"/>
      <c r="FH60" s="148"/>
      <c r="FI60" s="176"/>
      <c r="FJ60" s="153"/>
      <c r="FK60" s="148"/>
      <c r="FL60" s="148"/>
      <c r="FM60" s="148"/>
      <c r="FN60" s="148"/>
      <c r="FO60" s="176"/>
      <c r="FP60" s="153"/>
      <c r="FQ60" s="148"/>
      <c r="FR60" s="148"/>
      <c r="FS60" s="148"/>
      <c r="FT60" s="148"/>
      <c r="FU60" s="176"/>
      <c r="FV60" s="153"/>
      <c r="FW60" s="148"/>
      <c r="FX60" s="148"/>
      <c r="FY60" s="148"/>
      <c r="FZ60" s="148"/>
      <c r="GA60" s="176"/>
      <c r="GB60" s="153"/>
      <c r="GC60" s="148"/>
      <c r="GD60" s="148"/>
      <c r="GE60" s="148"/>
      <c r="GF60" s="148"/>
      <c r="GG60" s="176"/>
      <c r="GH60" s="153"/>
      <c r="GI60" s="148"/>
      <c r="GJ60" s="148"/>
      <c r="GK60" s="148"/>
      <c r="GL60" s="148"/>
      <c r="GM60" s="176"/>
      <c r="GN60" s="153"/>
      <c r="GO60" s="148"/>
      <c r="GP60" s="148"/>
      <c r="GQ60" s="148"/>
      <c r="GR60" s="148"/>
      <c r="GS60" s="176"/>
      <c r="GT60" s="153"/>
      <c r="GU60" s="148"/>
      <c r="GV60" s="148"/>
      <c r="GW60" s="148"/>
      <c r="GX60" s="148"/>
      <c r="GY60" s="176"/>
      <c r="GZ60" s="153"/>
      <c r="HA60" s="148"/>
      <c r="HB60" s="148"/>
      <c r="HC60" s="148"/>
      <c r="HD60" s="148"/>
      <c r="HE60" s="176"/>
      <c r="HF60" s="153"/>
      <c r="HG60" s="148"/>
      <c r="HH60" s="148"/>
      <c r="HI60" s="148"/>
      <c r="HJ60" s="148"/>
      <c r="HK60" s="176"/>
      <c r="HL60" s="153"/>
      <c r="HM60" s="148"/>
      <c r="HN60" s="148"/>
      <c r="HO60" s="148"/>
      <c r="HP60" s="148"/>
      <c r="HQ60" s="176"/>
      <c r="HR60" s="153"/>
      <c r="HS60" s="148"/>
      <c r="HT60" s="148"/>
      <c r="HU60" s="148"/>
      <c r="HV60" s="148"/>
      <c r="HW60" s="176"/>
      <c r="HX60" s="153"/>
      <c r="HY60" s="148"/>
      <c r="HZ60" s="148"/>
      <c r="IA60" s="148"/>
      <c r="IB60" s="148"/>
      <c r="IC60" s="176"/>
      <c r="ID60" s="153"/>
      <c r="IE60" s="148"/>
      <c r="IF60" s="148"/>
      <c r="IG60" s="148"/>
      <c r="IH60" s="148"/>
      <c r="II60" s="176"/>
      <c r="IJ60" s="153"/>
      <c r="IK60" s="148"/>
      <c r="IL60" s="148"/>
      <c r="IM60" s="148"/>
      <c r="IN60" s="148"/>
      <c r="IO60" s="176"/>
      <c r="IP60" s="153"/>
      <c r="IQ60" s="148"/>
      <c r="IR60" s="148"/>
      <c r="IS60" s="148"/>
      <c r="IT60" s="148"/>
      <c r="IU60" s="176"/>
      <c r="IV60" s="153"/>
      <c r="IW60" s="148"/>
      <c r="IX60" s="148"/>
      <c r="IY60" s="148"/>
      <c r="IZ60" s="148"/>
      <c r="JA60" s="176"/>
      <c r="JB60" s="153"/>
      <c r="JC60" s="148"/>
      <c r="JD60" s="148"/>
      <c r="JE60" s="148"/>
      <c r="JF60" s="148"/>
      <c r="JG60" s="176"/>
      <c r="JH60" s="153"/>
      <c r="JI60" s="148"/>
      <c r="JJ60" s="148"/>
      <c r="JK60" s="148"/>
      <c r="JL60" s="148"/>
      <c r="JM60" s="192"/>
      <c r="JO60" s="148"/>
      <c r="JP60" s="148"/>
      <c r="JQ60" s="148"/>
      <c r="JR60" s="148"/>
      <c r="JS60" s="192"/>
      <c r="JU60" s="148"/>
      <c r="JV60" s="148"/>
      <c r="JW60" s="148"/>
      <c r="JX60" s="148"/>
      <c r="JY60" s="192"/>
      <c r="KA60" s="148"/>
      <c r="KB60" s="148"/>
      <c r="KC60" s="148"/>
      <c r="KD60" s="148"/>
      <c r="KE60" s="192"/>
      <c r="KG60" s="148"/>
      <c r="KH60" s="148"/>
      <c r="KI60" s="148"/>
      <c r="KJ60" s="148"/>
      <c r="KK60" s="192"/>
      <c r="KM60" s="148"/>
      <c r="KN60" s="148"/>
      <c r="KO60" s="148"/>
      <c r="KP60" s="148"/>
      <c r="KQ60" s="192"/>
      <c r="KS60" s="148"/>
      <c r="KT60" s="148"/>
      <c r="KU60" s="148"/>
      <c r="KV60" s="148"/>
      <c r="KW60" s="192"/>
      <c r="KY60" s="148"/>
      <c r="KZ60" s="148"/>
      <c r="LA60" s="148"/>
      <c r="LB60" s="148"/>
      <c r="LC60" s="192"/>
    </row>
    <row r="61" spans="1:316" s="71" customFormat="1" ht="4.5" customHeight="1" x14ac:dyDescent="0.2">
      <c r="A61" s="62"/>
      <c r="B61" s="62"/>
      <c r="C61" s="62"/>
      <c r="D61" s="62"/>
      <c r="E61" s="62"/>
      <c r="F61" s="62" t="s">
        <v>74</v>
      </c>
      <c r="G61" s="217"/>
      <c r="H61" s="265"/>
      <c r="I61" s="265"/>
      <c r="J61" s="265"/>
      <c r="K61" s="266"/>
      <c r="L61" s="266"/>
      <c r="M61" s="265"/>
      <c r="N61" s="267"/>
      <c r="P61" s="72"/>
      <c r="Q61" s="127"/>
      <c r="R61" s="127"/>
      <c r="S61" s="127"/>
      <c r="T61" s="127"/>
      <c r="U61" s="198"/>
      <c r="V61" s="72"/>
      <c r="W61" s="127"/>
      <c r="X61" s="127"/>
      <c r="Y61" s="127"/>
      <c r="Z61" s="127"/>
      <c r="AA61" s="198"/>
      <c r="AB61" s="72"/>
      <c r="AC61" s="127"/>
      <c r="AD61" s="127"/>
      <c r="AE61" s="127"/>
      <c r="AF61" s="127"/>
      <c r="AG61" s="198"/>
      <c r="AH61" s="72"/>
      <c r="AI61" s="127"/>
      <c r="AJ61" s="127"/>
      <c r="AK61" s="127"/>
      <c r="AL61" s="127"/>
      <c r="AM61" s="198"/>
      <c r="AN61" s="72"/>
      <c r="AO61" s="127"/>
      <c r="AP61" s="127"/>
      <c r="AQ61" s="127"/>
      <c r="AR61" s="127"/>
      <c r="AS61" s="198"/>
      <c r="AT61" s="72"/>
      <c r="AU61" s="127"/>
      <c r="AV61" s="127"/>
      <c r="AW61" s="127"/>
      <c r="AX61" s="127"/>
      <c r="AY61" s="198"/>
      <c r="AZ61" s="72"/>
      <c r="BA61" s="127"/>
      <c r="BB61" s="127"/>
      <c r="BC61" s="127"/>
      <c r="BD61" s="127"/>
      <c r="BE61" s="198"/>
      <c r="BF61" s="72"/>
      <c r="BG61" s="127"/>
      <c r="BH61" s="127"/>
      <c r="BI61" s="127"/>
      <c r="BJ61" s="127"/>
      <c r="BK61" s="198"/>
      <c r="BL61" s="72"/>
      <c r="BM61" s="127"/>
      <c r="BN61" s="127"/>
      <c r="BO61" s="127"/>
      <c r="BP61" s="127"/>
      <c r="BQ61" s="198"/>
      <c r="BR61" s="72"/>
      <c r="BS61" s="127"/>
      <c r="BT61" s="127"/>
      <c r="BU61" s="127"/>
      <c r="BV61" s="127"/>
      <c r="BW61" s="198"/>
      <c r="BX61" s="72"/>
      <c r="BY61" s="127"/>
      <c r="BZ61" s="127"/>
      <c r="CA61" s="127"/>
      <c r="CB61" s="127"/>
      <c r="CC61" s="198"/>
      <c r="CD61" s="72"/>
      <c r="CE61" s="127"/>
      <c r="CF61" s="127"/>
      <c r="CG61" s="127"/>
      <c r="CH61" s="127"/>
      <c r="CI61" s="198"/>
      <c r="CJ61" s="72"/>
      <c r="CK61" s="127"/>
      <c r="CL61" s="127"/>
      <c r="CM61" s="127"/>
      <c r="CN61" s="127"/>
      <c r="CO61" s="198"/>
      <c r="CP61" s="72"/>
      <c r="CQ61" s="127"/>
      <c r="CR61" s="127"/>
      <c r="CS61" s="127"/>
      <c r="CT61" s="127"/>
      <c r="CU61" s="198"/>
      <c r="CV61" s="72"/>
      <c r="CW61" s="127"/>
      <c r="CX61" s="127"/>
      <c r="CY61" s="127"/>
      <c r="CZ61" s="127"/>
      <c r="DA61" s="198"/>
      <c r="DB61" s="72"/>
      <c r="DC61" s="127"/>
      <c r="DD61" s="127"/>
      <c r="DE61" s="127"/>
      <c r="DF61" s="127"/>
      <c r="DG61" s="198"/>
      <c r="DH61" s="72"/>
      <c r="DI61" s="127"/>
      <c r="DJ61" s="127"/>
      <c r="DK61" s="127"/>
      <c r="DL61" s="127"/>
      <c r="DM61" s="198"/>
      <c r="DN61" s="72"/>
      <c r="DO61" s="127"/>
      <c r="DP61" s="127"/>
      <c r="DQ61" s="127"/>
      <c r="DR61" s="127"/>
      <c r="DS61" s="198"/>
      <c r="DT61" s="72"/>
      <c r="DU61" s="127"/>
      <c r="DV61" s="127"/>
      <c r="DW61" s="127"/>
      <c r="DX61" s="127"/>
      <c r="DY61" s="198"/>
      <c r="DZ61" s="72"/>
      <c r="EA61" s="127"/>
      <c r="EB61" s="127"/>
      <c r="EC61" s="127"/>
      <c r="ED61" s="127"/>
      <c r="EE61" s="198"/>
      <c r="EF61" s="72"/>
      <c r="EG61" s="127"/>
      <c r="EH61" s="127"/>
      <c r="EI61" s="127"/>
      <c r="EJ61" s="127"/>
      <c r="EK61" s="198"/>
      <c r="EL61" s="72"/>
      <c r="EM61" s="127"/>
      <c r="EN61" s="127"/>
      <c r="EO61" s="127"/>
      <c r="EP61" s="127"/>
      <c r="EQ61" s="198"/>
      <c r="ER61" s="72"/>
      <c r="ES61" s="127"/>
      <c r="ET61" s="127"/>
      <c r="EU61" s="127"/>
      <c r="EV61" s="127"/>
      <c r="EW61" s="198"/>
      <c r="EX61" s="72"/>
      <c r="EY61" s="127"/>
      <c r="EZ61" s="127"/>
      <c r="FA61" s="127"/>
      <c r="FB61" s="127"/>
      <c r="FC61" s="198"/>
      <c r="FD61" s="72"/>
      <c r="FE61" s="127"/>
      <c r="FF61" s="127"/>
      <c r="FG61" s="127"/>
      <c r="FH61" s="127"/>
      <c r="FI61" s="198"/>
      <c r="FJ61" s="72"/>
      <c r="FK61" s="127"/>
      <c r="FL61" s="127"/>
      <c r="FM61" s="127"/>
      <c r="FN61" s="127"/>
      <c r="FO61" s="198"/>
      <c r="FP61" s="72"/>
      <c r="FQ61" s="127"/>
      <c r="FR61" s="127"/>
      <c r="FS61" s="127"/>
      <c r="FT61" s="127"/>
      <c r="FU61" s="198"/>
      <c r="FV61" s="72"/>
      <c r="FW61" s="127"/>
      <c r="FX61" s="127"/>
      <c r="FY61" s="127"/>
      <c r="FZ61" s="127"/>
      <c r="GA61" s="198"/>
      <c r="GB61" s="72"/>
      <c r="GC61" s="127"/>
      <c r="GD61" s="127"/>
      <c r="GE61" s="127"/>
      <c r="GF61" s="127"/>
      <c r="GG61" s="198"/>
      <c r="GH61" s="72"/>
      <c r="GI61" s="127"/>
      <c r="GJ61" s="127"/>
      <c r="GK61" s="127"/>
      <c r="GL61" s="127"/>
      <c r="GM61" s="198"/>
      <c r="GN61" s="72"/>
      <c r="GO61" s="127"/>
      <c r="GP61" s="127"/>
      <c r="GQ61" s="127"/>
      <c r="GR61" s="127"/>
      <c r="GS61" s="198"/>
      <c r="GT61" s="72"/>
      <c r="GU61" s="127"/>
      <c r="GV61" s="127"/>
      <c r="GW61" s="127"/>
      <c r="GX61" s="127"/>
      <c r="GY61" s="198"/>
      <c r="GZ61" s="72"/>
      <c r="HA61" s="127"/>
      <c r="HB61" s="127"/>
      <c r="HC61" s="127"/>
      <c r="HD61" s="127"/>
      <c r="HE61" s="198"/>
      <c r="HF61" s="72"/>
      <c r="HG61" s="127"/>
      <c r="HH61" s="127"/>
      <c r="HI61" s="127"/>
      <c r="HJ61" s="127"/>
      <c r="HK61" s="198"/>
      <c r="HL61" s="72"/>
      <c r="HM61" s="127"/>
      <c r="HN61" s="127"/>
      <c r="HO61" s="127"/>
      <c r="HP61" s="127"/>
      <c r="HQ61" s="198"/>
      <c r="HR61" s="72"/>
      <c r="HS61" s="127"/>
      <c r="HT61" s="127"/>
      <c r="HU61" s="127"/>
      <c r="HV61" s="127"/>
      <c r="HW61" s="198"/>
      <c r="HX61" s="72"/>
      <c r="HY61" s="127"/>
      <c r="HZ61" s="127"/>
      <c r="IA61" s="127"/>
      <c r="IB61" s="127"/>
      <c r="IC61" s="198"/>
      <c r="ID61" s="72"/>
      <c r="IE61" s="127"/>
      <c r="IF61" s="127"/>
      <c r="IG61" s="127"/>
      <c r="IH61" s="127"/>
      <c r="II61" s="198"/>
      <c r="IJ61" s="72"/>
      <c r="IK61" s="127"/>
      <c r="IL61" s="127"/>
      <c r="IM61" s="127"/>
      <c r="IN61" s="127"/>
      <c r="IO61" s="198"/>
      <c r="IP61" s="72"/>
      <c r="IQ61" s="127"/>
      <c r="IR61" s="127"/>
      <c r="IS61" s="127"/>
      <c r="IT61" s="127"/>
      <c r="IU61" s="198"/>
      <c r="IV61" s="72"/>
      <c r="IW61" s="127"/>
      <c r="IX61" s="127"/>
      <c r="IY61" s="127"/>
      <c r="IZ61" s="127"/>
      <c r="JA61" s="198"/>
      <c r="JB61" s="72"/>
      <c r="JC61" s="127"/>
      <c r="JD61" s="127"/>
      <c r="JE61" s="127"/>
      <c r="JF61" s="127"/>
      <c r="JG61" s="198"/>
      <c r="JH61" s="72"/>
      <c r="JI61" s="127"/>
      <c r="JJ61" s="127"/>
      <c r="JK61" s="127"/>
      <c r="JL61" s="127"/>
      <c r="JM61" s="268"/>
      <c r="JO61" s="127"/>
      <c r="JP61" s="127"/>
      <c r="JQ61" s="127"/>
      <c r="JR61" s="127"/>
      <c r="JS61" s="268"/>
      <c r="JU61" s="127"/>
      <c r="JV61" s="127"/>
      <c r="JW61" s="127"/>
      <c r="JX61" s="127"/>
      <c r="JY61" s="268"/>
      <c r="KA61" s="127"/>
      <c r="KB61" s="127"/>
      <c r="KC61" s="127"/>
      <c r="KD61" s="127"/>
      <c r="KE61" s="268"/>
      <c r="KG61" s="127"/>
      <c r="KH61" s="127"/>
      <c r="KI61" s="127"/>
      <c r="KJ61" s="127"/>
      <c r="KK61" s="268"/>
      <c r="KM61" s="127"/>
      <c r="KN61" s="127"/>
      <c r="KO61" s="127"/>
      <c r="KP61" s="127"/>
      <c r="KQ61" s="268"/>
      <c r="KS61" s="127"/>
      <c r="KT61" s="127"/>
      <c r="KU61" s="127"/>
      <c r="KV61" s="127"/>
      <c r="KW61" s="268"/>
      <c r="KY61" s="127"/>
      <c r="KZ61" s="127"/>
      <c r="LA61" s="127"/>
      <c r="LB61" s="127"/>
      <c r="LC61" s="268"/>
    </row>
    <row r="62" spans="1:316" ht="12.75" customHeight="1" x14ac:dyDescent="0.2">
      <c r="A62" s="62"/>
      <c r="B62" s="62"/>
      <c r="C62" s="62"/>
      <c r="D62" s="62"/>
      <c r="E62" s="62"/>
      <c r="F62" s="62"/>
      <c r="G62" s="223"/>
      <c r="Q62" s="134"/>
      <c r="R62" s="134"/>
      <c r="S62" s="134"/>
      <c r="T62" s="134"/>
      <c r="U62" s="224"/>
      <c r="W62" s="134"/>
      <c r="X62" s="134"/>
      <c r="Y62" s="134"/>
      <c r="Z62" s="134"/>
      <c r="AA62" s="224"/>
      <c r="AC62" s="134"/>
      <c r="AD62" s="134"/>
      <c r="AE62" s="134"/>
      <c r="AF62" s="134"/>
      <c r="AG62" s="224"/>
      <c r="AI62" s="134"/>
      <c r="AJ62" s="134"/>
      <c r="AK62" s="134"/>
      <c r="AL62" s="134"/>
      <c r="AM62" s="224"/>
      <c r="AO62" s="134"/>
      <c r="AP62" s="134"/>
      <c r="AQ62" s="134"/>
      <c r="AR62" s="134"/>
      <c r="AS62" s="224"/>
      <c r="AU62" s="134"/>
      <c r="AV62" s="134"/>
      <c r="AW62" s="134"/>
      <c r="AX62" s="134"/>
      <c r="AY62" s="224"/>
      <c r="BA62" s="134"/>
      <c r="BB62" s="134"/>
      <c r="BC62" s="134"/>
      <c r="BD62" s="134"/>
      <c r="BE62" s="224"/>
      <c r="BG62" s="134"/>
      <c r="BH62" s="134"/>
      <c r="BI62" s="134"/>
      <c r="BJ62" s="134"/>
      <c r="BK62" s="224"/>
      <c r="BM62" s="134"/>
      <c r="BN62" s="134"/>
      <c r="BO62" s="134"/>
      <c r="BP62" s="134"/>
      <c r="BQ62" s="224"/>
      <c r="BS62" s="134"/>
      <c r="BT62" s="134"/>
      <c r="BU62" s="134"/>
      <c r="BV62" s="134"/>
      <c r="BW62" s="224"/>
      <c r="BY62" s="134"/>
      <c r="BZ62" s="134"/>
      <c r="CA62" s="134"/>
      <c r="CB62" s="134"/>
      <c r="CC62" s="224"/>
      <c r="CE62" s="134"/>
      <c r="CF62" s="134"/>
      <c r="CG62" s="134"/>
      <c r="CH62" s="134"/>
      <c r="CI62" s="224"/>
      <c r="CK62" s="134"/>
      <c r="CL62" s="134"/>
      <c r="CM62" s="134"/>
      <c r="CN62" s="134"/>
      <c r="CO62" s="224"/>
      <c r="CQ62" s="134"/>
      <c r="CR62" s="134"/>
      <c r="CS62" s="134"/>
      <c r="CT62" s="134"/>
      <c r="CU62" s="224"/>
      <c r="CW62" s="134"/>
      <c r="CX62" s="134"/>
      <c r="CY62" s="134"/>
      <c r="CZ62" s="134"/>
      <c r="DA62" s="224"/>
      <c r="DC62" s="134"/>
      <c r="DD62" s="134"/>
      <c r="DE62" s="134"/>
      <c r="DF62" s="134"/>
      <c r="DG62" s="224"/>
      <c r="DI62" s="134"/>
      <c r="DJ62" s="134"/>
      <c r="DK62" s="134"/>
      <c r="DL62" s="134"/>
      <c r="DM62" s="224"/>
      <c r="DO62" s="134"/>
      <c r="DP62" s="134"/>
      <c r="DQ62" s="134"/>
      <c r="DR62" s="134"/>
      <c r="DS62" s="224"/>
      <c r="DU62" s="134"/>
      <c r="DV62" s="134"/>
      <c r="DW62" s="134"/>
      <c r="DX62" s="134"/>
      <c r="DY62" s="224"/>
      <c r="EA62" s="179"/>
      <c r="EB62" s="179"/>
      <c r="EC62" s="179"/>
      <c r="ED62" s="179"/>
      <c r="EE62" s="224"/>
      <c r="EG62" s="269"/>
      <c r="EH62" s="269"/>
      <c r="EI62" s="269"/>
      <c r="EJ62" s="269"/>
      <c r="EK62" s="270"/>
      <c r="EM62" s="269"/>
      <c r="EN62" s="269"/>
      <c r="EO62" s="269"/>
      <c r="EP62" s="269"/>
      <c r="EQ62" s="270"/>
      <c r="ES62" s="269"/>
      <c r="ET62" s="269"/>
      <c r="EU62" s="269"/>
      <c r="EV62" s="269"/>
      <c r="EW62" s="270"/>
      <c r="EY62" s="269"/>
      <c r="EZ62" s="269"/>
      <c r="FA62" s="269"/>
      <c r="FB62" s="269"/>
      <c r="FC62" s="270"/>
      <c r="FE62" s="269"/>
      <c r="FF62" s="269"/>
      <c r="FG62" s="269"/>
      <c r="FH62" s="269"/>
      <c r="FI62" s="270"/>
      <c r="FK62" s="269"/>
      <c r="FL62" s="269"/>
      <c r="FM62" s="269"/>
      <c r="FN62" s="269"/>
      <c r="FO62" s="270"/>
      <c r="FQ62" s="269"/>
      <c r="FR62" s="269"/>
      <c r="FS62" s="269"/>
      <c r="FT62" s="269"/>
      <c r="FU62" s="270"/>
      <c r="FW62" s="269"/>
      <c r="FX62" s="269"/>
      <c r="FY62" s="269"/>
      <c r="FZ62" s="269"/>
      <c r="GA62" s="270"/>
      <c r="GC62" s="269"/>
      <c r="GD62" s="269"/>
      <c r="GE62" s="269"/>
      <c r="GF62" s="269"/>
      <c r="GG62" s="270"/>
      <c r="GI62" s="269"/>
      <c r="GJ62" s="269"/>
      <c r="GK62" s="269"/>
      <c r="GL62" s="269"/>
      <c r="GM62" s="270"/>
      <c r="GO62" s="269"/>
      <c r="GP62" s="269"/>
      <c r="GQ62" s="269"/>
      <c r="GR62" s="269"/>
      <c r="GS62" s="270"/>
      <c r="GU62" s="269"/>
      <c r="GV62" s="269"/>
      <c r="GW62" s="269"/>
      <c r="GX62" s="269"/>
      <c r="GY62" s="270"/>
      <c r="HA62" s="269"/>
      <c r="HB62" s="269"/>
      <c r="HC62" s="269"/>
      <c r="HD62" s="269"/>
      <c r="HE62" s="270"/>
      <c r="HG62" s="269"/>
      <c r="HH62" s="269"/>
      <c r="HI62" s="269"/>
      <c r="HJ62" s="269"/>
      <c r="HK62" s="270"/>
      <c r="HM62" s="269"/>
      <c r="HN62" s="269"/>
      <c r="HO62" s="269"/>
      <c r="HP62" s="269"/>
      <c r="HQ62" s="270"/>
      <c r="HS62" s="269"/>
      <c r="HT62" s="269"/>
      <c r="HU62" s="269"/>
      <c r="HV62" s="269"/>
      <c r="HW62" s="270"/>
      <c r="HY62" s="269"/>
      <c r="HZ62" s="269"/>
      <c r="IA62" s="269"/>
      <c r="IB62" s="269"/>
      <c r="IC62" s="270"/>
      <c r="IE62" s="269"/>
      <c r="IF62" s="269"/>
      <c r="IG62" s="269"/>
      <c r="IH62" s="269"/>
      <c r="II62" s="270"/>
      <c r="IK62" s="269"/>
      <c r="IL62" s="269"/>
      <c r="IM62" s="269"/>
      <c r="IN62" s="269"/>
      <c r="IO62" s="270"/>
      <c r="IQ62" s="269"/>
      <c r="IR62" s="269"/>
      <c r="IS62" s="269"/>
      <c r="IT62" s="269"/>
      <c r="IU62" s="270"/>
      <c r="IW62" s="269"/>
      <c r="IX62" s="269"/>
      <c r="IY62" s="269"/>
      <c r="IZ62" s="269"/>
      <c r="JA62" s="270"/>
      <c r="JC62" s="269"/>
      <c r="JD62" s="269"/>
      <c r="JE62" s="269"/>
      <c r="JF62" s="269"/>
      <c r="JG62" s="270"/>
    </row>
    <row r="63" spans="1:316" s="91" customFormat="1" ht="21.75" customHeight="1" x14ac:dyDescent="0.2">
      <c r="A63" s="85"/>
      <c r="B63" s="85"/>
      <c r="C63" s="85"/>
      <c r="D63" s="85"/>
      <c r="E63" s="85"/>
      <c r="F63" s="272" t="s">
        <v>73</v>
      </c>
      <c r="G63" s="982" t="s">
        <v>325</v>
      </c>
      <c r="H63" s="87"/>
      <c r="I63" s="923" t="s">
        <v>313</v>
      </c>
      <c r="J63" s="87" t="str">
        <f>IF(L59&lt;&gt;"Step Complete","Complete Step 5 first",Control!C6&amp;" Sales Projections &amp; Customer Types")</f>
        <v>Complete Step 5 first</v>
      </c>
      <c r="K63" s="89"/>
      <c r="L63" s="89"/>
      <c r="M63" s="274"/>
      <c r="N63" s="275"/>
      <c r="O63" s="276"/>
      <c r="P63" s="92"/>
      <c r="Q63" s="93"/>
      <c r="R63" s="93"/>
      <c r="S63" s="93"/>
      <c r="T63" s="93"/>
      <c r="U63" s="94"/>
      <c r="V63" s="92"/>
      <c r="W63" s="93"/>
      <c r="X63" s="93"/>
      <c r="Y63" s="93"/>
      <c r="Z63" s="93"/>
      <c r="AA63" s="94"/>
      <c r="AB63" s="92"/>
      <c r="AC63" s="93"/>
      <c r="AD63" s="93"/>
      <c r="AE63" s="93"/>
      <c r="AF63" s="93"/>
      <c r="AG63" s="94"/>
      <c r="AH63" s="92"/>
      <c r="AI63" s="93"/>
      <c r="AJ63" s="93"/>
      <c r="AK63" s="93"/>
      <c r="AL63" s="93"/>
      <c r="AM63" s="94"/>
      <c r="AN63" s="92"/>
      <c r="AO63" s="93"/>
      <c r="AP63" s="93"/>
      <c r="AQ63" s="93"/>
      <c r="AR63" s="93"/>
      <c r="AS63" s="94"/>
      <c r="AT63" s="92"/>
      <c r="AU63" s="93"/>
      <c r="AV63" s="93"/>
      <c r="AW63" s="93"/>
      <c r="AX63" s="93"/>
      <c r="AY63" s="94"/>
      <c r="AZ63" s="92"/>
      <c r="BA63" s="93"/>
      <c r="BB63" s="93"/>
      <c r="BC63" s="93"/>
      <c r="BD63" s="93"/>
      <c r="BE63" s="94"/>
      <c r="BF63" s="92"/>
      <c r="BG63" s="93"/>
      <c r="BH63" s="93"/>
      <c r="BI63" s="93"/>
      <c r="BJ63" s="93"/>
      <c r="BK63" s="94"/>
      <c r="BL63" s="92"/>
      <c r="BM63" s="93"/>
      <c r="BN63" s="93"/>
      <c r="BO63" s="93"/>
      <c r="BP63" s="93"/>
      <c r="BQ63" s="94"/>
      <c r="BR63" s="92"/>
      <c r="BS63" s="93"/>
      <c r="BT63" s="93"/>
      <c r="BU63" s="93"/>
      <c r="BV63" s="93"/>
      <c r="BW63" s="94"/>
      <c r="BX63" s="92"/>
      <c r="BY63" s="93"/>
      <c r="BZ63" s="93"/>
      <c r="CA63" s="93"/>
      <c r="CB63" s="93"/>
      <c r="CC63" s="94"/>
      <c r="CD63" s="92"/>
      <c r="CE63" s="93"/>
      <c r="CF63" s="93"/>
      <c r="CG63" s="93"/>
      <c r="CH63" s="93"/>
      <c r="CI63" s="94"/>
      <c r="CJ63" s="92"/>
      <c r="CK63" s="93"/>
      <c r="CL63" s="93"/>
      <c r="CM63" s="93"/>
      <c r="CN63" s="93"/>
      <c r="CO63" s="94"/>
      <c r="CP63" s="92"/>
      <c r="CQ63" s="93"/>
      <c r="CR63" s="93"/>
      <c r="CS63" s="93"/>
      <c r="CT63" s="93"/>
      <c r="CU63" s="94"/>
      <c r="CV63" s="92"/>
      <c r="CW63" s="93"/>
      <c r="CX63" s="93"/>
      <c r="CY63" s="93"/>
      <c r="CZ63" s="93"/>
      <c r="DA63" s="94"/>
      <c r="DB63" s="92"/>
      <c r="DC63" s="93"/>
      <c r="DD63" s="93"/>
      <c r="DE63" s="93"/>
      <c r="DF63" s="93"/>
      <c r="DG63" s="94"/>
      <c r="DH63" s="92"/>
      <c r="DI63" s="93"/>
      <c r="DJ63" s="93"/>
      <c r="DK63" s="93"/>
      <c r="DL63" s="93"/>
      <c r="DM63" s="94"/>
      <c r="DN63" s="92"/>
      <c r="DO63" s="93"/>
      <c r="DP63" s="93"/>
      <c r="DQ63" s="93"/>
      <c r="DR63" s="93"/>
      <c r="DS63" s="94"/>
      <c r="DT63" s="92"/>
      <c r="DU63" s="93"/>
      <c r="DV63" s="93"/>
      <c r="DW63" s="93"/>
      <c r="DX63" s="93"/>
      <c r="DY63" s="94"/>
      <c r="DZ63" s="92"/>
      <c r="EA63" s="95"/>
      <c r="EB63" s="95"/>
      <c r="EC63" s="95"/>
      <c r="ED63" s="95"/>
      <c r="EE63" s="94"/>
      <c r="EF63" s="92"/>
      <c r="EG63" s="95"/>
      <c r="EH63" s="95"/>
      <c r="EI63" s="95"/>
      <c r="EJ63" s="95"/>
      <c r="EK63" s="94"/>
      <c r="EL63" s="92"/>
      <c r="EM63" s="95"/>
      <c r="EN63" s="95"/>
      <c r="EO63" s="95"/>
      <c r="EP63" s="95"/>
      <c r="EQ63" s="94"/>
      <c r="ER63" s="92"/>
      <c r="ES63" s="95"/>
      <c r="ET63" s="95"/>
      <c r="EU63" s="95"/>
      <c r="EV63" s="95"/>
      <c r="EW63" s="94"/>
      <c r="EX63" s="92"/>
      <c r="EY63" s="95"/>
      <c r="EZ63" s="95"/>
      <c r="FA63" s="95"/>
      <c r="FB63" s="95"/>
      <c r="FC63" s="94"/>
      <c r="FD63" s="92"/>
      <c r="FE63" s="95"/>
      <c r="FF63" s="95"/>
      <c r="FG63" s="95"/>
      <c r="FH63" s="95"/>
      <c r="FI63" s="94"/>
      <c r="FJ63" s="92"/>
      <c r="FK63" s="95"/>
      <c r="FL63" s="95"/>
      <c r="FM63" s="95"/>
      <c r="FN63" s="95"/>
      <c r="FO63" s="94"/>
      <c r="FP63" s="92"/>
      <c r="FQ63" s="95"/>
      <c r="FR63" s="95"/>
      <c r="FS63" s="95"/>
      <c r="FT63" s="95"/>
      <c r="FU63" s="94"/>
      <c r="FV63" s="92"/>
      <c r="FW63" s="95"/>
      <c r="FX63" s="95"/>
      <c r="FY63" s="95"/>
      <c r="FZ63" s="95"/>
      <c r="GA63" s="94"/>
      <c r="GB63" s="92"/>
      <c r="GC63" s="95"/>
      <c r="GD63" s="95"/>
      <c r="GE63" s="95"/>
      <c r="GF63" s="95"/>
      <c r="GG63" s="94"/>
      <c r="GH63" s="92"/>
      <c r="GI63" s="95"/>
      <c r="GJ63" s="95"/>
      <c r="GK63" s="95"/>
      <c r="GL63" s="95"/>
      <c r="GM63" s="94"/>
      <c r="GN63" s="92"/>
      <c r="GO63" s="95"/>
      <c r="GP63" s="95"/>
      <c r="GQ63" s="95"/>
      <c r="GR63" s="95"/>
      <c r="GS63" s="94"/>
      <c r="GT63" s="92"/>
      <c r="GU63" s="95"/>
      <c r="GV63" s="95"/>
      <c r="GW63" s="95"/>
      <c r="GX63" s="95"/>
      <c r="GY63" s="94"/>
      <c r="GZ63" s="92"/>
      <c r="HA63" s="95"/>
      <c r="HB63" s="95"/>
      <c r="HC63" s="95"/>
      <c r="HD63" s="95"/>
      <c r="HE63" s="94"/>
      <c r="HF63" s="92"/>
      <c r="HG63" s="95"/>
      <c r="HH63" s="95"/>
      <c r="HI63" s="95"/>
      <c r="HJ63" s="95"/>
      <c r="HK63" s="94"/>
      <c r="HL63" s="92"/>
      <c r="HM63" s="95"/>
      <c r="HN63" s="95"/>
      <c r="HO63" s="95"/>
      <c r="HP63" s="95"/>
      <c r="HQ63" s="94"/>
      <c r="HR63" s="92"/>
      <c r="HS63" s="95"/>
      <c r="HT63" s="95"/>
      <c r="HU63" s="95"/>
      <c r="HV63" s="95"/>
      <c r="HW63" s="94"/>
      <c r="HX63" s="92"/>
      <c r="HY63" s="95"/>
      <c r="HZ63" s="95"/>
      <c r="IA63" s="95"/>
      <c r="IB63" s="95"/>
      <c r="IC63" s="94"/>
      <c r="ID63" s="92"/>
      <c r="IE63" s="95"/>
      <c r="IF63" s="95"/>
      <c r="IG63" s="95"/>
      <c r="IH63" s="95"/>
      <c r="II63" s="94"/>
      <c r="IJ63" s="92"/>
      <c r="IK63" s="95"/>
      <c r="IL63" s="95"/>
      <c r="IM63" s="95"/>
      <c r="IN63" s="95"/>
      <c r="IO63" s="94"/>
      <c r="IP63" s="92"/>
      <c r="IQ63" s="95"/>
      <c r="IR63" s="95"/>
      <c r="IS63" s="95"/>
      <c r="IT63" s="95"/>
      <c r="IU63" s="94"/>
      <c r="IV63" s="92"/>
      <c r="IW63" s="95"/>
      <c r="IX63" s="95"/>
      <c r="IY63" s="95"/>
      <c r="IZ63" s="95"/>
      <c r="JA63" s="94"/>
      <c r="JB63" s="92"/>
      <c r="JC63" s="95"/>
      <c r="JD63" s="95"/>
      <c r="JE63" s="95"/>
      <c r="JF63" s="95"/>
      <c r="JG63" s="94"/>
      <c r="JH63" s="92"/>
      <c r="JM63" s="96"/>
      <c r="JS63" s="96"/>
      <c r="JY63" s="96"/>
      <c r="KE63" s="96"/>
      <c r="KK63" s="96"/>
      <c r="KQ63" s="96"/>
      <c r="KW63" s="96"/>
      <c r="LC63" s="96"/>
    </row>
    <row r="64" spans="1:316" s="154" customFormat="1" x14ac:dyDescent="0.2">
      <c r="A64" s="277">
        <v>1</v>
      </c>
      <c r="B64" s="277"/>
      <c r="C64" s="277"/>
      <c r="D64" s="277"/>
      <c r="E64" s="277"/>
      <c r="F64" s="277" t="s">
        <v>77</v>
      </c>
      <c r="G64" s="278"/>
      <c r="H64" s="125"/>
      <c r="I64" s="125" t="s">
        <v>158</v>
      </c>
      <c r="J64" s="125"/>
      <c r="K64" s="279"/>
      <c r="L64" s="279"/>
      <c r="M64" s="279"/>
      <c r="N64" s="280"/>
      <c r="O64" s="279"/>
      <c r="P64" s="281"/>
      <c r="Q64" s="902"/>
      <c r="R64" s="912"/>
      <c r="S64" s="283"/>
      <c r="T64" s="283"/>
      <c r="U64" s="282"/>
      <c r="V64" s="913"/>
      <c r="W64" s="902"/>
      <c r="X64" s="912"/>
      <c r="Y64" s="283"/>
      <c r="Z64" s="283"/>
      <c r="AA64" s="282"/>
      <c r="AB64" s="913"/>
      <c r="AC64" s="902"/>
      <c r="AD64" s="283"/>
      <c r="AE64" s="283"/>
      <c r="AF64" s="283"/>
      <c r="AG64" s="282"/>
      <c r="AH64" s="913"/>
      <c r="AI64" s="902"/>
      <c r="AJ64" s="283"/>
      <c r="AK64" s="283"/>
      <c r="AL64" s="283"/>
      <c r="AM64" s="282"/>
      <c r="AN64" s="913"/>
      <c r="AO64" s="902"/>
      <c r="AP64" s="283"/>
      <c r="AQ64" s="283"/>
      <c r="AR64" s="283"/>
      <c r="AS64" s="282"/>
      <c r="AT64" s="913"/>
      <c r="AU64" s="902"/>
      <c r="AV64" s="283"/>
      <c r="AW64" s="283"/>
      <c r="AX64" s="283"/>
      <c r="AY64" s="282"/>
      <c r="AZ64" s="913"/>
      <c r="BA64" s="902"/>
      <c r="BB64" s="283"/>
      <c r="BC64" s="283"/>
      <c r="BD64" s="283"/>
      <c r="BE64" s="282"/>
      <c r="BF64" s="913"/>
      <c r="BG64" s="902"/>
      <c r="BH64" s="283"/>
      <c r="BI64" s="283"/>
      <c r="BJ64" s="283"/>
      <c r="BK64" s="282"/>
      <c r="BL64" s="913"/>
      <c r="BM64" s="902"/>
      <c r="BN64" s="283"/>
      <c r="BO64" s="283"/>
      <c r="BP64" s="283"/>
      <c r="BQ64" s="282"/>
      <c r="BR64" s="913"/>
      <c r="BS64" s="902"/>
      <c r="BT64" s="283"/>
      <c r="BU64" s="283"/>
      <c r="BV64" s="283"/>
      <c r="BW64" s="282"/>
      <c r="BX64" s="913"/>
      <c r="BY64" s="902"/>
      <c r="BZ64" s="283"/>
      <c r="CA64" s="283"/>
      <c r="CB64" s="283"/>
      <c r="CC64" s="282"/>
      <c r="CD64" s="913"/>
      <c r="CE64" s="902"/>
      <c r="CF64" s="283"/>
      <c r="CG64" s="283"/>
      <c r="CH64" s="283"/>
      <c r="CI64" s="282"/>
      <c r="CJ64" s="913"/>
      <c r="CK64" s="902"/>
      <c r="CL64" s="283"/>
      <c r="CM64" s="283"/>
      <c r="CN64" s="283"/>
      <c r="CO64" s="282"/>
      <c r="CP64" s="913"/>
      <c r="CQ64" s="902"/>
      <c r="CR64" s="283"/>
      <c r="CS64" s="283"/>
      <c r="CT64" s="283"/>
      <c r="CU64" s="282"/>
      <c r="CV64" s="913"/>
      <c r="CW64" s="902"/>
      <c r="CX64" s="283"/>
      <c r="CY64" s="283"/>
      <c r="CZ64" s="283"/>
      <c r="DA64" s="282"/>
      <c r="DB64" s="913"/>
      <c r="DC64" s="902"/>
      <c r="DD64" s="283"/>
      <c r="DE64" s="283"/>
      <c r="DF64" s="283"/>
      <c r="DG64" s="282"/>
      <c r="DH64" s="913"/>
      <c r="DI64" s="902"/>
      <c r="DJ64" s="283"/>
      <c r="DK64" s="283"/>
      <c r="DL64" s="283"/>
      <c r="DM64" s="282"/>
      <c r="DN64" s="913"/>
      <c r="DO64" s="902"/>
      <c r="DP64" s="283"/>
      <c r="DQ64" s="283"/>
      <c r="DR64" s="283"/>
      <c r="DS64" s="282"/>
      <c r="DT64" s="913"/>
      <c r="DU64" s="902"/>
      <c r="DV64" s="283"/>
      <c r="DW64" s="283"/>
      <c r="DX64" s="283"/>
      <c r="DY64" s="282"/>
      <c r="DZ64" s="913"/>
      <c r="EA64" s="902"/>
      <c r="EB64" s="283"/>
      <c r="EC64" s="283"/>
      <c r="ED64" s="283"/>
      <c r="EE64" s="282"/>
      <c r="EF64" s="913"/>
      <c r="EG64" s="902"/>
      <c r="EH64" s="283"/>
      <c r="EI64" s="283"/>
      <c r="EJ64" s="283"/>
      <c r="EK64" s="282"/>
      <c r="EL64" s="913"/>
      <c r="EM64" s="902"/>
      <c r="EN64" s="283"/>
      <c r="EO64" s="283"/>
      <c r="EP64" s="283"/>
      <c r="EQ64" s="282"/>
      <c r="ER64" s="913"/>
      <c r="ES64" s="902"/>
      <c r="ET64" s="283"/>
      <c r="EU64" s="283"/>
      <c r="EV64" s="283"/>
      <c r="EW64" s="282"/>
      <c r="EX64" s="913"/>
      <c r="EY64" s="902"/>
      <c r="EZ64" s="283"/>
      <c r="FA64" s="283"/>
      <c r="FB64" s="283"/>
      <c r="FC64" s="282"/>
      <c r="FD64" s="913"/>
      <c r="FE64" s="902"/>
      <c r="FF64" s="283"/>
      <c r="FG64" s="283"/>
      <c r="FH64" s="283"/>
      <c r="FI64" s="282"/>
      <c r="FJ64" s="913"/>
      <c r="FK64" s="902"/>
      <c r="FL64" s="283"/>
      <c r="FM64" s="283"/>
      <c r="FN64" s="283"/>
      <c r="FO64" s="282"/>
      <c r="FP64" s="913"/>
      <c r="FQ64" s="902"/>
      <c r="FR64" s="283"/>
      <c r="FS64" s="283"/>
      <c r="FT64" s="283"/>
      <c r="FU64" s="282"/>
      <c r="FV64" s="913"/>
      <c r="FW64" s="902"/>
      <c r="FX64" s="283"/>
      <c r="FY64" s="283"/>
      <c r="FZ64" s="283"/>
      <c r="GA64" s="282"/>
      <c r="GB64" s="913"/>
      <c r="GC64" s="902"/>
      <c r="GD64" s="283"/>
      <c r="GE64" s="283"/>
      <c r="GF64" s="283"/>
      <c r="GG64" s="282"/>
      <c r="GH64" s="913"/>
      <c r="GI64" s="902"/>
      <c r="GJ64" s="283"/>
      <c r="GK64" s="283"/>
      <c r="GL64" s="283"/>
      <c r="GM64" s="282"/>
      <c r="GN64" s="913"/>
      <c r="GO64" s="902"/>
      <c r="GP64" s="283"/>
      <c r="GQ64" s="283"/>
      <c r="GR64" s="283"/>
      <c r="GS64" s="282"/>
      <c r="GT64" s="913"/>
      <c r="GU64" s="902"/>
      <c r="GV64" s="283"/>
      <c r="GW64" s="283"/>
      <c r="GX64" s="283"/>
      <c r="GY64" s="282"/>
      <c r="GZ64" s="913"/>
      <c r="HA64" s="902"/>
      <c r="HB64" s="283"/>
      <c r="HC64" s="283"/>
      <c r="HD64" s="283"/>
      <c r="HE64" s="282"/>
      <c r="HF64" s="913"/>
      <c r="HG64" s="902"/>
      <c r="HH64" s="283"/>
      <c r="HI64" s="283"/>
      <c r="HJ64" s="283"/>
      <c r="HK64" s="282"/>
      <c r="HL64" s="913"/>
      <c r="HM64" s="902"/>
      <c r="HN64" s="283"/>
      <c r="HO64" s="283"/>
      <c r="HP64" s="283"/>
      <c r="HQ64" s="282"/>
      <c r="HR64" s="913"/>
      <c r="HS64" s="902"/>
      <c r="HT64" s="283"/>
      <c r="HU64" s="283"/>
      <c r="HV64" s="283"/>
      <c r="HW64" s="282"/>
      <c r="HX64" s="913"/>
      <c r="HY64" s="902"/>
      <c r="HZ64" s="283"/>
      <c r="IA64" s="283"/>
      <c r="IB64" s="283"/>
      <c r="IC64" s="282"/>
      <c r="ID64" s="913"/>
      <c r="IE64" s="902"/>
      <c r="IF64" s="283"/>
      <c r="IG64" s="283"/>
      <c r="IH64" s="283"/>
      <c r="II64" s="282"/>
      <c r="IJ64" s="913"/>
      <c r="IK64" s="902"/>
      <c r="IL64" s="283"/>
      <c r="IM64" s="283"/>
      <c r="IN64" s="283"/>
      <c r="IO64" s="282"/>
      <c r="IP64" s="913"/>
      <c r="IQ64" s="902"/>
      <c r="IR64" s="283"/>
      <c r="IS64" s="283"/>
      <c r="IT64" s="283"/>
      <c r="IU64" s="282"/>
      <c r="IV64" s="913"/>
      <c r="IW64" s="902"/>
      <c r="IX64" s="283"/>
      <c r="IY64" s="283"/>
      <c r="IZ64" s="283"/>
      <c r="JA64" s="282"/>
      <c r="JB64" s="913"/>
      <c r="JC64" s="902"/>
      <c r="JD64" s="283"/>
      <c r="JE64" s="283"/>
      <c r="JF64" s="283"/>
      <c r="JG64" s="282"/>
      <c r="JH64" s="913"/>
      <c r="JI64" s="902"/>
      <c r="JJ64" s="283"/>
      <c r="JK64" s="283"/>
      <c r="JL64" s="283"/>
      <c r="JM64" s="283"/>
      <c r="JN64" s="283"/>
      <c r="JO64" s="902"/>
      <c r="JP64" s="283"/>
      <c r="JQ64" s="283"/>
      <c r="JR64" s="283"/>
      <c r="JS64" s="283"/>
      <c r="JT64" s="283"/>
      <c r="JU64" s="902"/>
      <c r="JV64" s="283"/>
      <c r="JW64" s="283"/>
      <c r="JX64" s="283"/>
      <c r="JY64" s="283"/>
      <c r="JZ64" s="283"/>
      <c r="KA64" s="902"/>
      <c r="KB64" s="283"/>
      <c r="KC64" s="283"/>
      <c r="KD64" s="283"/>
      <c r="KE64" s="283"/>
      <c r="KF64" s="283"/>
      <c r="KG64" s="902"/>
      <c r="KH64" s="283"/>
      <c r="KI64" s="283"/>
      <c r="KJ64" s="283"/>
      <c r="KK64" s="283"/>
      <c r="KL64" s="283"/>
      <c r="KM64" s="902"/>
      <c r="KN64" s="283"/>
      <c r="KO64" s="283"/>
      <c r="KP64" s="283"/>
      <c r="KQ64" s="283"/>
      <c r="KR64" s="283"/>
      <c r="KS64" s="902"/>
      <c r="KT64" s="283"/>
      <c r="KU64" s="283"/>
      <c r="KV64" s="283"/>
      <c r="KW64" s="283"/>
      <c r="KX64" s="283"/>
      <c r="KY64" s="902"/>
      <c r="KZ64" s="283"/>
      <c r="LA64" s="283"/>
      <c r="LB64" s="283"/>
      <c r="LC64" s="283"/>
    </row>
    <row r="65" spans="1:316" s="71" customFormat="1" ht="6" customHeight="1" x14ac:dyDescent="0.2">
      <c r="A65" s="62"/>
      <c r="B65" s="62"/>
      <c r="C65" s="62"/>
      <c r="D65" s="62"/>
      <c r="E65" s="62"/>
      <c r="F65" s="62" t="s">
        <v>77</v>
      </c>
      <c r="G65" s="114"/>
      <c r="K65" s="116"/>
      <c r="L65" s="116"/>
      <c r="M65" s="116"/>
      <c r="N65" s="284"/>
      <c r="O65" s="116"/>
      <c r="P65" s="72"/>
      <c r="U65" s="74"/>
      <c r="V65" s="72"/>
      <c r="AA65" s="74"/>
      <c r="AB65" s="72"/>
      <c r="AG65" s="74"/>
      <c r="AH65" s="72"/>
      <c r="AM65" s="74"/>
      <c r="AN65" s="72"/>
      <c r="AS65" s="74"/>
      <c r="AT65" s="72"/>
      <c r="AY65" s="74"/>
      <c r="AZ65" s="72"/>
      <c r="BE65" s="74"/>
      <c r="BF65" s="72"/>
      <c r="BK65" s="74"/>
      <c r="BL65" s="72"/>
      <c r="BQ65" s="74"/>
      <c r="BR65" s="72"/>
      <c r="BW65" s="74"/>
      <c r="BX65" s="72"/>
      <c r="CC65" s="74"/>
      <c r="CD65" s="72"/>
      <c r="CI65" s="74"/>
      <c r="CJ65" s="72"/>
      <c r="CO65" s="74"/>
      <c r="CP65" s="72"/>
      <c r="CU65" s="74"/>
      <c r="CV65" s="72"/>
      <c r="DA65" s="74"/>
      <c r="DB65" s="72"/>
      <c r="DG65" s="74"/>
      <c r="DH65" s="72"/>
      <c r="DM65" s="74"/>
      <c r="DN65" s="72"/>
      <c r="DS65" s="74"/>
      <c r="DT65" s="72"/>
      <c r="DY65" s="74"/>
      <c r="DZ65" s="72"/>
      <c r="EE65" s="74"/>
      <c r="EF65" s="72"/>
      <c r="EK65" s="74"/>
      <c r="EL65" s="72"/>
      <c r="EQ65" s="74"/>
      <c r="ER65" s="72"/>
      <c r="EW65" s="74"/>
      <c r="EX65" s="72"/>
      <c r="FC65" s="74"/>
      <c r="FD65" s="72"/>
      <c r="FI65" s="74"/>
      <c r="FJ65" s="72"/>
      <c r="FO65" s="74"/>
      <c r="FP65" s="72"/>
      <c r="FU65" s="74"/>
      <c r="FV65" s="72"/>
      <c r="GA65" s="74"/>
      <c r="GB65" s="72"/>
      <c r="GG65" s="74"/>
      <c r="GH65" s="72"/>
      <c r="GM65" s="74"/>
      <c r="GN65" s="72"/>
      <c r="GS65" s="74"/>
      <c r="GT65" s="72"/>
      <c r="GY65" s="74"/>
      <c r="GZ65" s="72"/>
      <c r="HE65" s="74"/>
      <c r="HF65" s="72"/>
      <c r="HK65" s="74"/>
      <c r="HL65" s="72"/>
      <c r="HQ65" s="74"/>
      <c r="HR65" s="72"/>
      <c r="HW65" s="74"/>
      <c r="HX65" s="72"/>
      <c r="IC65" s="74"/>
      <c r="ID65" s="72"/>
      <c r="II65" s="74"/>
      <c r="IJ65" s="72"/>
      <c r="IO65" s="74"/>
      <c r="IP65" s="72"/>
      <c r="IU65" s="74"/>
      <c r="IV65" s="72"/>
      <c r="JA65" s="74"/>
      <c r="JB65" s="72"/>
      <c r="JG65" s="74"/>
      <c r="JH65" s="72"/>
      <c r="JM65" s="225"/>
      <c r="JS65" s="225"/>
      <c r="JY65" s="225"/>
      <c r="KE65" s="225"/>
      <c r="KK65" s="225"/>
      <c r="KQ65" s="225"/>
      <c r="KW65" s="225"/>
      <c r="LC65" s="225"/>
    </row>
    <row r="66" spans="1:316" s="103" customFormat="1" ht="25.5" customHeight="1" x14ac:dyDescent="0.2">
      <c r="A66" s="285"/>
      <c r="B66" s="285"/>
      <c r="C66" s="285"/>
      <c r="D66" s="285"/>
      <c r="E66" s="285"/>
      <c r="F66" s="285" t="s">
        <v>85</v>
      </c>
      <c r="G66" s="286"/>
      <c r="K66" s="287"/>
      <c r="L66" s="287"/>
      <c r="M66" s="287"/>
      <c r="N66" s="288"/>
      <c r="O66" s="287"/>
      <c r="P66" s="289"/>
      <c r="Q66" s="103" t="str">
        <f>IF(Q$2=1,"Internal","")</f>
        <v/>
      </c>
      <c r="R66" s="103" t="str">
        <f>IF(R$2=2,"External Federal","")</f>
        <v/>
      </c>
      <c r="S66" s="103" t="str">
        <f>IF(S$2=3,"External Non-Profit","")</f>
        <v/>
      </c>
      <c r="T66" s="103" t="str">
        <f>IF(T$2=4,"External Corporate","")</f>
        <v/>
      </c>
      <c r="U66" s="290" t="str">
        <f>IF(U$2=5,"Total","")</f>
        <v/>
      </c>
      <c r="V66" s="289"/>
      <c r="W66" s="103" t="str">
        <f>IF(W$2=1,"Internal","")</f>
        <v/>
      </c>
      <c r="X66" s="103" t="str">
        <f>IF(X$2=2,"External Federal","")</f>
        <v/>
      </c>
      <c r="Y66" s="103" t="str">
        <f>IF(Y$2=3,"External Non-Profit","")</f>
        <v/>
      </c>
      <c r="Z66" s="103" t="str">
        <f>IF(Z$2=4,"External Corporate","")</f>
        <v/>
      </c>
      <c r="AA66" s="290" t="str">
        <f>IF(AA$2=5,"Total","")</f>
        <v/>
      </c>
      <c r="AB66" s="289"/>
      <c r="AC66" s="103" t="str">
        <f t="shared" ref="AC66" si="3907">IF(AC$2=1,"Internal","")</f>
        <v/>
      </c>
      <c r="AD66" s="103" t="str">
        <f t="shared" ref="AD66" si="3908">IF(AD$2=2,"External Federal","")</f>
        <v/>
      </c>
      <c r="AE66" s="103" t="str">
        <f t="shared" ref="AE66" si="3909">IF(AE$2=3,"External Non-Profit","")</f>
        <v/>
      </c>
      <c r="AF66" s="103" t="str">
        <f t="shared" ref="AF66" si="3910">IF(AF$2=4,"External Corporate","")</f>
        <v/>
      </c>
      <c r="AG66" s="290" t="str">
        <f t="shared" ref="AG66" si="3911">IF(AG$2=5,"Total","")</f>
        <v/>
      </c>
      <c r="AH66" s="289"/>
      <c r="AI66" s="103" t="str">
        <f t="shared" ref="AI66" si="3912">IF(AI$2=1,"Internal","")</f>
        <v/>
      </c>
      <c r="AJ66" s="103" t="str">
        <f t="shared" ref="AJ66" si="3913">IF(AJ$2=2,"External Federal","")</f>
        <v/>
      </c>
      <c r="AK66" s="103" t="str">
        <f t="shared" ref="AK66" si="3914">IF(AK$2=3,"External Non-Profit","")</f>
        <v/>
      </c>
      <c r="AL66" s="103" t="str">
        <f t="shared" ref="AL66" si="3915">IF(AL$2=4,"External Corporate","")</f>
        <v/>
      </c>
      <c r="AM66" s="290" t="str">
        <f t="shared" ref="AM66" si="3916">IF(AM$2=5,"Total","")</f>
        <v/>
      </c>
      <c r="AN66" s="289"/>
      <c r="AO66" s="103" t="str">
        <f t="shared" ref="AO66" si="3917">IF(AO$2=1,"Internal","")</f>
        <v/>
      </c>
      <c r="AP66" s="103" t="str">
        <f t="shared" ref="AP66" si="3918">IF(AP$2=2,"External Federal","")</f>
        <v/>
      </c>
      <c r="AQ66" s="103" t="str">
        <f t="shared" ref="AQ66" si="3919">IF(AQ$2=3,"External Non-Profit","")</f>
        <v/>
      </c>
      <c r="AR66" s="103" t="str">
        <f t="shared" ref="AR66" si="3920">IF(AR$2=4,"External Corporate","")</f>
        <v/>
      </c>
      <c r="AS66" s="290" t="str">
        <f t="shared" ref="AS66" si="3921">IF(AS$2=5,"Total","")</f>
        <v/>
      </c>
      <c r="AT66" s="289"/>
      <c r="AU66" s="103" t="str">
        <f t="shared" ref="AU66" si="3922">IF(AU$2=1,"Internal","")</f>
        <v/>
      </c>
      <c r="AV66" s="103" t="str">
        <f t="shared" ref="AV66" si="3923">IF(AV$2=2,"External Federal","")</f>
        <v/>
      </c>
      <c r="AW66" s="103" t="str">
        <f t="shared" ref="AW66" si="3924">IF(AW$2=3,"External Non-Profit","")</f>
        <v/>
      </c>
      <c r="AX66" s="103" t="str">
        <f t="shared" ref="AX66" si="3925">IF(AX$2=4,"External Corporate","")</f>
        <v/>
      </c>
      <c r="AY66" s="290" t="str">
        <f t="shared" ref="AY66" si="3926">IF(AY$2=5,"Total","")</f>
        <v/>
      </c>
      <c r="AZ66" s="289"/>
      <c r="BA66" s="103" t="str">
        <f t="shared" ref="BA66" si="3927">IF(BA$2=1,"Internal","")</f>
        <v/>
      </c>
      <c r="BB66" s="103" t="str">
        <f t="shared" ref="BB66" si="3928">IF(BB$2=2,"External Federal","")</f>
        <v/>
      </c>
      <c r="BC66" s="103" t="str">
        <f t="shared" ref="BC66" si="3929">IF(BC$2=3,"External Non-Profit","")</f>
        <v/>
      </c>
      <c r="BD66" s="103" t="str">
        <f t="shared" ref="BD66" si="3930">IF(BD$2=4,"External Corporate","")</f>
        <v/>
      </c>
      <c r="BE66" s="290" t="str">
        <f t="shared" ref="BE66" si="3931">IF(BE$2=5,"Total","")</f>
        <v/>
      </c>
      <c r="BF66" s="289"/>
      <c r="BG66" s="103" t="str">
        <f t="shared" ref="BG66" si="3932">IF(BG$2=1,"Internal","")</f>
        <v/>
      </c>
      <c r="BH66" s="103" t="str">
        <f t="shared" ref="BH66" si="3933">IF(BH$2=2,"External Federal","")</f>
        <v/>
      </c>
      <c r="BI66" s="103" t="str">
        <f t="shared" ref="BI66" si="3934">IF(BI$2=3,"External Non-Profit","")</f>
        <v/>
      </c>
      <c r="BJ66" s="103" t="str">
        <f t="shared" ref="BJ66" si="3935">IF(BJ$2=4,"External Corporate","")</f>
        <v/>
      </c>
      <c r="BK66" s="290" t="str">
        <f t="shared" ref="BK66" si="3936">IF(BK$2=5,"Total","")</f>
        <v/>
      </c>
      <c r="BL66" s="289"/>
      <c r="BM66" s="103" t="str">
        <f t="shared" ref="BM66" si="3937">IF(BM$2=1,"Internal","")</f>
        <v/>
      </c>
      <c r="BN66" s="103" t="str">
        <f t="shared" ref="BN66" si="3938">IF(BN$2=2,"External Federal","")</f>
        <v/>
      </c>
      <c r="BO66" s="103" t="str">
        <f t="shared" ref="BO66" si="3939">IF(BO$2=3,"External Non-Profit","")</f>
        <v/>
      </c>
      <c r="BP66" s="103" t="str">
        <f t="shared" ref="BP66" si="3940">IF(BP$2=4,"External Corporate","")</f>
        <v/>
      </c>
      <c r="BQ66" s="290" t="str">
        <f t="shared" ref="BQ66" si="3941">IF(BQ$2=5,"Total","")</f>
        <v/>
      </c>
      <c r="BR66" s="289"/>
      <c r="BS66" s="103" t="str">
        <f t="shared" ref="BS66" si="3942">IF(BS$2=1,"Internal","")</f>
        <v/>
      </c>
      <c r="BT66" s="103" t="str">
        <f t="shared" ref="BT66" si="3943">IF(BT$2=2,"External Federal","")</f>
        <v/>
      </c>
      <c r="BU66" s="103" t="str">
        <f t="shared" ref="BU66" si="3944">IF(BU$2=3,"External Non-Profit","")</f>
        <v/>
      </c>
      <c r="BV66" s="103" t="str">
        <f t="shared" ref="BV66" si="3945">IF(BV$2=4,"External Corporate","")</f>
        <v/>
      </c>
      <c r="BW66" s="290" t="str">
        <f t="shared" ref="BW66" si="3946">IF(BW$2=5,"Total","")</f>
        <v/>
      </c>
      <c r="BX66" s="289"/>
      <c r="BY66" s="103" t="str">
        <f t="shared" ref="BY66" si="3947">IF(BY$2=1,"Internal","")</f>
        <v/>
      </c>
      <c r="BZ66" s="103" t="str">
        <f t="shared" ref="BZ66" si="3948">IF(BZ$2=2,"External Federal","")</f>
        <v/>
      </c>
      <c r="CA66" s="103" t="str">
        <f t="shared" ref="CA66" si="3949">IF(CA$2=3,"External Non-Profit","")</f>
        <v/>
      </c>
      <c r="CB66" s="103" t="str">
        <f t="shared" ref="CB66" si="3950">IF(CB$2=4,"External Corporate","")</f>
        <v/>
      </c>
      <c r="CC66" s="290" t="str">
        <f t="shared" ref="CC66" si="3951">IF(CC$2=5,"Total","")</f>
        <v/>
      </c>
      <c r="CD66" s="289"/>
      <c r="CE66" s="103" t="str">
        <f t="shared" ref="CE66" si="3952">IF(CE$2=1,"Internal","")</f>
        <v/>
      </c>
      <c r="CF66" s="103" t="str">
        <f t="shared" ref="CF66" si="3953">IF(CF$2=2,"External Federal","")</f>
        <v/>
      </c>
      <c r="CG66" s="103" t="str">
        <f t="shared" ref="CG66" si="3954">IF(CG$2=3,"External Non-Profit","")</f>
        <v/>
      </c>
      <c r="CH66" s="103" t="str">
        <f t="shared" ref="CH66" si="3955">IF(CH$2=4,"External Corporate","")</f>
        <v/>
      </c>
      <c r="CI66" s="290" t="str">
        <f t="shared" ref="CI66" si="3956">IF(CI$2=5,"Total","")</f>
        <v/>
      </c>
      <c r="CJ66" s="289"/>
      <c r="CK66" s="103" t="str">
        <f t="shared" ref="CK66" si="3957">IF(CK$2=1,"Internal","")</f>
        <v/>
      </c>
      <c r="CL66" s="103" t="str">
        <f t="shared" ref="CL66" si="3958">IF(CL$2=2,"External Federal","")</f>
        <v/>
      </c>
      <c r="CM66" s="103" t="str">
        <f t="shared" ref="CM66" si="3959">IF(CM$2=3,"External Non-Profit","")</f>
        <v/>
      </c>
      <c r="CN66" s="103" t="str">
        <f t="shared" ref="CN66" si="3960">IF(CN$2=4,"External Corporate","")</f>
        <v/>
      </c>
      <c r="CO66" s="290" t="str">
        <f t="shared" ref="CO66" si="3961">IF(CO$2=5,"Total","")</f>
        <v/>
      </c>
      <c r="CP66" s="289"/>
      <c r="CQ66" s="103" t="str">
        <f t="shared" ref="CQ66" si="3962">IF(CQ$2=1,"Internal","")</f>
        <v/>
      </c>
      <c r="CR66" s="103" t="str">
        <f t="shared" ref="CR66" si="3963">IF(CR$2=2,"External Federal","")</f>
        <v/>
      </c>
      <c r="CS66" s="103" t="str">
        <f t="shared" ref="CS66" si="3964">IF(CS$2=3,"External Non-Profit","")</f>
        <v/>
      </c>
      <c r="CT66" s="103" t="str">
        <f t="shared" ref="CT66" si="3965">IF(CT$2=4,"External Corporate","")</f>
        <v/>
      </c>
      <c r="CU66" s="290" t="str">
        <f t="shared" ref="CU66" si="3966">IF(CU$2=5,"Total","")</f>
        <v/>
      </c>
      <c r="CV66" s="289"/>
      <c r="CW66" s="103" t="str">
        <f t="shared" ref="CW66" si="3967">IF(CW$2=1,"Internal","")</f>
        <v/>
      </c>
      <c r="CX66" s="103" t="str">
        <f t="shared" ref="CX66" si="3968">IF(CX$2=2,"External Federal","")</f>
        <v/>
      </c>
      <c r="CY66" s="103" t="str">
        <f t="shared" ref="CY66" si="3969">IF(CY$2=3,"External Non-Profit","")</f>
        <v/>
      </c>
      <c r="CZ66" s="103" t="str">
        <f t="shared" ref="CZ66" si="3970">IF(CZ$2=4,"External Corporate","")</f>
        <v/>
      </c>
      <c r="DA66" s="290" t="str">
        <f t="shared" ref="DA66" si="3971">IF(DA$2=5,"Total","")</f>
        <v/>
      </c>
      <c r="DB66" s="289"/>
      <c r="DC66" s="103" t="str">
        <f t="shared" ref="DC66" si="3972">IF(DC$2=1,"Internal","")</f>
        <v/>
      </c>
      <c r="DD66" s="103" t="str">
        <f t="shared" ref="DD66" si="3973">IF(DD$2=2,"External Federal","")</f>
        <v/>
      </c>
      <c r="DE66" s="103" t="str">
        <f t="shared" ref="DE66" si="3974">IF(DE$2=3,"External Non-Profit","")</f>
        <v/>
      </c>
      <c r="DF66" s="103" t="str">
        <f t="shared" ref="DF66" si="3975">IF(DF$2=4,"External Corporate","")</f>
        <v/>
      </c>
      <c r="DG66" s="290" t="str">
        <f t="shared" ref="DG66" si="3976">IF(DG$2=5,"Total","")</f>
        <v/>
      </c>
      <c r="DH66" s="289"/>
      <c r="DI66" s="103" t="str">
        <f t="shared" ref="DI66" si="3977">IF(DI$2=1,"Internal","")</f>
        <v/>
      </c>
      <c r="DJ66" s="103" t="str">
        <f t="shared" ref="DJ66" si="3978">IF(DJ$2=2,"External Federal","")</f>
        <v/>
      </c>
      <c r="DK66" s="103" t="str">
        <f t="shared" ref="DK66" si="3979">IF(DK$2=3,"External Non-Profit","")</f>
        <v/>
      </c>
      <c r="DL66" s="103" t="str">
        <f t="shared" ref="DL66" si="3980">IF(DL$2=4,"External Corporate","")</f>
        <v/>
      </c>
      <c r="DM66" s="290" t="str">
        <f t="shared" ref="DM66" si="3981">IF(DM$2=5,"Total","")</f>
        <v/>
      </c>
      <c r="DN66" s="289"/>
      <c r="DO66" s="103" t="str">
        <f t="shared" ref="DO66" si="3982">IF(DO$2=1,"Internal","")</f>
        <v/>
      </c>
      <c r="DP66" s="103" t="str">
        <f t="shared" ref="DP66" si="3983">IF(DP$2=2,"External Federal","")</f>
        <v/>
      </c>
      <c r="DQ66" s="103" t="str">
        <f t="shared" ref="DQ66" si="3984">IF(DQ$2=3,"External Non-Profit","")</f>
        <v/>
      </c>
      <c r="DR66" s="103" t="str">
        <f t="shared" ref="DR66" si="3985">IF(DR$2=4,"External Corporate","")</f>
        <v/>
      </c>
      <c r="DS66" s="290" t="str">
        <f t="shared" ref="DS66" si="3986">IF(DS$2=5,"Total","")</f>
        <v/>
      </c>
      <c r="DT66" s="289"/>
      <c r="DU66" s="103" t="str">
        <f t="shared" ref="DU66" si="3987">IF(DU$2=1,"Internal","")</f>
        <v/>
      </c>
      <c r="DV66" s="103" t="str">
        <f t="shared" ref="DV66" si="3988">IF(DV$2=2,"External Federal","")</f>
        <v/>
      </c>
      <c r="DW66" s="103" t="str">
        <f t="shared" ref="DW66" si="3989">IF(DW$2=3,"External Non-Profit","")</f>
        <v/>
      </c>
      <c r="DX66" s="103" t="str">
        <f t="shared" ref="DX66" si="3990">IF(DX$2=4,"External Corporate","")</f>
        <v/>
      </c>
      <c r="DY66" s="290" t="str">
        <f t="shared" ref="DY66" si="3991">IF(DY$2=5,"Total","")</f>
        <v/>
      </c>
      <c r="DZ66" s="289"/>
      <c r="EA66" s="103" t="str">
        <f t="shared" ref="EA66" si="3992">IF(EA$2=1,"Internal","")</f>
        <v/>
      </c>
      <c r="EB66" s="103" t="str">
        <f t="shared" ref="EB66" si="3993">IF(EB$2=2,"External Federal","")</f>
        <v/>
      </c>
      <c r="EC66" s="103" t="str">
        <f t="shared" ref="EC66" si="3994">IF(EC$2=3,"External Non-Profit","")</f>
        <v/>
      </c>
      <c r="ED66" s="103" t="str">
        <f t="shared" ref="ED66" si="3995">IF(ED$2=4,"External Corporate","")</f>
        <v/>
      </c>
      <c r="EE66" s="290" t="str">
        <f t="shared" ref="EE66" si="3996">IF(EE$2=5,"Total","")</f>
        <v/>
      </c>
      <c r="EF66" s="289"/>
      <c r="EG66" s="103" t="str">
        <f t="shared" ref="EG66" si="3997">IF(EG$2=1,"Internal","")</f>
        <v/>
      </c>
      <c r="EH66" s="103" t="str">
        <f t="shared" ref="EH66" si="3998">IF(EH$2=2,"External Federal","")</f>
        <v/>
      </c>
      <c r="EI66" s="103" t="str">
        <f t="shared" ref="EI66" si="3999">IF(EI$2=3,"External Non-Profit","")</f>
        <v/>
      </c>
      <c r="EJ66" s="103" t="str">
        <f t="shared" ref="EJ66" si="4000">IF(EJ$2=4,"External Corporate","")</f>
        <v/>
      </c>
      <c r="EK66" s="290" t="str">
        <f t="shared" ref="EK66" si="4001">IF(EK$2=5,"Total","")</f>
        <v/>
      </c>
      <c r="EL66" s="289"/>
      <c r="EM66" s="103" t="str">
        <f t="shared" ref="EM66" si="4002">IF(EM$2=1,"Internal","")</f>
        <v/>
      </c>
      <c r="EN66" s="103" t="str">
        <f t="shared" ref="EN66" si="4003">IF(EN$2=2,"External Federal","")</f>
        <v/>
      </c>
      <c r="EO66" s="103" t="str">
        <f t="shared" ref="EO66" si="4004">IF(EO$2=3,"External Non-Profit","")</f>
        <v/>
      </c>
      <c r="EP66" s="103" t="str">
        <f t="shared" ref="EP66" si="4005">IF(EP$2=4,"External Corporate","")</f>
        <v/>
      </c>
      <c r="EQ66" s="290" t="str">
        <f t="shared" ref="EQ66" si="4006">IF(EQ$2=5,"Total","")</f>
        <v/>
      </c>
      <c r="ER66" s="289"/>
      <c r="ES66" s="103" t="str">
        <f t="shared" ref="ES66" si="4007">IF(ES$2=1,"Internal","")</f>
        <v/>
      </c>
      <c r="ET66" s="103" t="str">
        <f t="shared" ref="ET66" si="4008">IF(ET$2=2,"External Federal","")</f>
        <v/>
      </c>
      <c r="EU66" s="103" t="str">
        <f t="shared" ref="EU66" si="4009">IF(EU$2=3,"External Non-Profit","")</f>
        <v/>
      </c>
      <c r="EV66" s="103" t="str">
        <f t="shared" ref="EV66" si="4010">IF(EV$2=4,"External Corporate","")</f>
        <v/>
      </c>
      <c r="EW66" s="290" t="str">
        <f t="shared" ref="EW66" si="4011">IF(EW$2=5,"Total","")</f>
        <v/>
      </c>
      <c r="EX66" s="289"/>
      <c r="EY66" s="103" t="str">
        <f t="shared" ref="EY66" si="4012">IF(EY$2=1,"Internal","")</f>
        <v/>
      </c>
      <c r="EZ66" s="103" t="str">
        <f t="shared" ref="EZ66" si="4013">IF(EZ$2=2,"External Federal","")</f>
        <v/>
      </c>
      <c r="FA66" s="103" t="str">
        <f t="shared" ref="FA66" si="4014">IF(FA$2=3,"External Non-Profit","")</f>
        <v/>
      </c>
      <c r="FB66" s="103" t="str">
        <f t="shared" ref="FB66" si="4015">IF(FB$2=4,"External Corporate","")</f>
        <v/>
      </c>
      <c r="FC66" s="290" t="str">
        <f t="shared" ref="FC66" si="4016">IF(FC$2=5,"Total","")</f>
        <v/>
      </c>
      <c r="FD66" s="289"/>
      <c r="FE66" s="103" t="str">
        <f t="shared" ref="FE66" si="4017">IF(FE$2=1,"Internal","")</f>
        <v/>
      </c>
      <c r="FF66" s="103" t="str">
        <f t="shared" ref="FF66" si="4018">IF(FF$2=2,"External Federal","")</f>
        <v/>
      </c>
      <c r="FG66" s="103" t="str">
        <f t="shared" ref="FG66" si="4019">IF(FG$2=3,"External Non-Profit","")</f>
        <v/>
      </c>
      <c r="FH66" s="103" t="str">
        <f t="shared" ref="FH66" si="4020">IF(FH$2=4,"External Corporate","")</f>
        <v/>
      </c>
      <c r="FI66" s="290" t="str">
        <f t="shared" ref="FI66" si="4021">IF(FI$2=5,"Total","")</f>
        <v/>
      </c>
      <c r="FJ66" s="289"/>
      <c r="FK66" s="103" t="str">
        <f t="shared" ref="FK66" si="4022">IF(FK$2=1,"Internal","")</f>
        <v/>
      </c>
      <c r="FL66" s="103" t="str">
        <f t="shared" ref="FL66" si="4023">IF(FL$2=2,"External Federal","")</f>
        <v/>
      </c>
      <c r="FM66" s="103" t="str">
        <f t="shared" ref="FM66" si="4024">IF(FM$2=3,"External Non-Profit","")</f>
        <v/>
      </c>
      <c r="FN66" s="103" t="str">
        <f t="shared" ref="FN66" si="4025">IF(FN$2=4,"External Corporate","")</f>
        <v/>
      </c>
      <c r="FO66" s="290" t="str">
        <f t="shared" ref="FO66" si="4026">IF(FO$2=5,"Total","")</f>
        <v/>
      </c>
      <c r="FP66" s="289"/>
      <c r="FQ66" s="103" t="str">
        <f t="shared" ref="FQ66" si="4027">IF(FQ$2=1,"Internal","")</f>
        <v/>
      </c>
      <c r="FR66" s="103" t="str">
        <f t="shared" ref="FR66" si="4028">IF(FR$2=2,"External Federal","")</f>
        <v/>
      </c>
      <c r="FS66" s="103" t="str">
        <f t="shared" ref="FS66" si="4029">IF(FS$2=3,"External Non-Profit","")</f>
        <v/>
      </c>
      <c r="FT66" s="103" t="str">
        <f t="shared" ref="FT66" si="4030">IF(FT$2=4,"External Corporate","")</f>
        <v/>
      </c>
      <c r="FU66" s="290" t="str">
        <f t="shared" ref="FU66" si="4031">IF(FU$2=5,"Total","")</f>
        <v/>
      </c>
      <c r="FV66" s="289"/>
      <c r="FW66" s="103" t="str">
        <f t="shared" ref="FW66" si="4032">IF(FW$2=1,"Internal","")</f>
        <v/>
      </c>
      <c r="FX66" s="103" t="str">
        <f t="shared" ref="FX66" si="4033">IF(FX$2=2,"External Federal","")</f>
        <v/>
      </c>
      <c r="FY66" s="103" t="str">
        <f t="shared" ref="FY66" si="4034">IF(FY$2=3,"External Non-Profit","")</f>
        <v/>
      </c>
      <c r="FZ66" s="103" t="str">
        <f t="shared" ref="FZ66" si="4035">IF(FZ$2=4,"External Corporate","")</f>
        <v/>
      </c>
      <c r="GA66" s="290" t="str">
        <f t="shared" ref="GA66" si="4036">IF(GA$2=5,"Total","")</f>
        <v/>
      </c>
      <c r="GB66" s="289"/>
      <c r="GC66" s="103" t="str">
        <f t="shared" ref="GC66" si="4037">IF(GC$2=1,"Internal","")</f>
        <v/>
      </c>
      <c r="GD66" s="103" t="str">
        <f t="shared" ref="GD66" si="4038">IF(GD$2=2,"External Federal","")</f>
        <v/>
      </c>
      <c r="GE66" s="103" t="str">
        <f t="shared" ref="GE66" si="4039">IF(GE$2=3,"External Non-Profit","")</f>
        <v/>
      </c>
      <c r="GF66" s="103" t="str">
        <f t="shared" ref="GF66" si="4040">IF(GF$2=4,"External Corporate","")</f>
        <v/>
      </c>
      <c r="GG66" s="290" t="str">
        <f t="shared" ref="GG66" si="4041">IF(GG$2=5,"Total","")</f>
        <v/>
      </c>
      <c r="GH66" s="289"/>
      <c r="GI66" s="103" t="str">
        <f t="shared" ref="GI66" si="4042">IF(GI$2=1,"Internal","")</f>
        <v/>
      </c>
      <c r="GJ66" s="103" t="str">
        <f t="shared" ref="GJ66" si="4043">IF(GJ$2=2,"External Federal","")</f>
        <v/>
      </c>
      <c r="GK66" s="103" t="str">
        <f t="shared" ref="GK66" si="4044">IF(GK$2=3,"External Non-Profit","")</f>
        <v/>
      </c>
      <c r="GL66" s="103" t="str">
        <f t="shared" ref="GL66" si="4045">IF(GL$2=4,"External Corporate","")</f>
        <v/>
      </c>
      <c r="GM66" s="290" t="str">
        <f t="shared" ref="GM66" si="4046">IF(GM$2=5,"Total","")</f>
        <v/>
      </c>
      <c r="GN66" s="289"/>
      <c r="GO66" s="103" t="str">
        <f t="shared" ref="GO66" si="4047">IF(GO$2=1,"Internal","")</f>
        <v/>
      </c>
      <c r="GP66" s="103" t="str">
        <f t="shared" ref="GP66" si="4048">IF(GP$2=2,"External Federal","")</f>
        <v/>
      </c>
      <c r="GQ66" s="103" t="str">
        <f t="shared" ref="GQ66" si="4049">IF(GQ$2=3,"External Non-Profit","")</f>
        <v/>
      </c>
      <c r="GR66" s="103" t="str">
        <f t="shared" ref="GR66" si="4050">IF(GR$2=4,"External Corporate","")</f>
        <v/>
      </c>
      <c r="GS66" s="290" t="str">
        <f t="shared" ref="GS66" si="4051">IF(GS$2=5,"Total","")</f>
        <v/>
      </c>
      <c r="GT66" s="289"/>
      <c r="GU66" s="103" t="str">
        <f t="shared" ref="GU66" si="4052">IF(GU$2=1,"Internal","")</f>
        <v/>
      </c>
      <c r="GV66" s="103" t="str">
        <f t="shared" ref="GV66" si="4053">IF(GV$2=2,"External Federal","")</f>
        <v/>
      </c>
      <c r="GW66" s="103" t="str">
        <f t="shared" ref="GW66" si="4054">IF(GW$2=3,"External Non-Profit","")</f>
        <v/>
      </c>
      <c r="GX66" s="103" t="str">
        <f t="shared" ref="GX66" si="4055">IF(GX$2=4,"External Corporate","")</f>
        <v/>
      </c>
      <c r="GY66" s="290" t="str">
        <f t="shared" ref="GY66" si="4056">IF(GY$2=5,"Total","")</f>
        <v/>
      </c>
      <c r="GZ66" s="289"/>
      <c r="HA66" s="103" t="str">
        <f t="shared" ref="HA66" si="4057">IF(HA$2=1,"Internal","")</f>
        <v/>
      </c>
      <c r="HB66" s="103" t="str">
        <f t="shared" ref="HB66" si="4058">IF(HB$2=2,"External Federal","")</f>
        <v/>
      </c>
      <c r="HC66" s="103" t="str">
        <f t="shared" ref="HC66" si="4059">IF(HC$2=3,"External Non-Profit","")</f>
        <v/>
      </c>
      <c r="HD66" s="103" t="str">
        <f t="shared" ref="HD66" si="4060">IF(HD$2=4,"External Corporate","")</f>
        <v/>
      </c>
      <c r="HE66" s="290" t="str">
        <f t="shared" ref="HE66" si="4061">IF(HE$2=5,"Total","")</f>
        <v/>
      </c>
      <c r="HF66" s="289"/>
      <c r="HG66" s="103" t="str">
        <f t="shared" ref="HG66" si="4062">IF(HG$2=1,"Internal","")</f>
        <v/>
      </c>
      <c r="HH66" s="103" t="str">
        <f t="shared" ref="HH66" si="4063">IF(HH$2=2,"External Federal","")</f>
        <v/>
      </c>
      <c r="HI66" s="103" t="str">
        <f t="shared" ref="HI66" si="4064">IF(HI$2=3,"External Non-Profit","")</f>
        <v/>
      </c>
      <c r="HJ66" s="103" t="str">
        <f t="shared" ref="HJ66" si="4065">IF(HJ$2=4,"External Corporate","")</f>
        <v/>
      </c>
      <c r="HK66" s="290" t="str">
        <f t="shared" ref="HK66" si="4066">IF(HK$2=5,"Total","")</f>
        <v/>
      </c>
      <c r="HL66" s="289"/>
      <c r="HM66" s="103" t="str">
        <f t="shared" ref="HM66" si="4067">IF(HM$2=1,"Internal","")</f>
        <v/>
      </c>
      <c r="HN66" s="103" t="str">
        <f t="shared" ref="HN66" si="4068">IF(HN$2=2,"External Federal","")</f>
        <v/>
      </c>
      <c r="HO66" s="103" t="str">
        <f t="shared" ref="HO66" si="4069">IF(HO$2=3,"External Non-Profit","")</f>
        <v/>
      </c>
      <c r="HP66" s="103" t="str">
        <f t="shared" ref="HP66" si="4070">IF(HP$2=4,"External Corporate","")</f>
        <v/>
      </c>
      <c r="HQ66" s="290" t="str">
        <f t="shared" ref="HQ66" si="4071">IF(HQ$2=5,"Total","")</f>
        <v/>
      </c>
      <c r="HR66" s="289"/>
      <c r="HS66" s="103" t="str">
        <f t="shared" ref="HS66" si="4072">IF(HS$2=1,"Internal","")</f>
        <v/>
      </c>
      <c r="HT66" s="103" t="str">
        <f t="shared" ref="HT66" si="4073">IF(HT$2=2,"External Federal","")</f>
        <v/>
      </c>
      <c r="HU66" s="103" t="str">
        <f t="shared" ref="HU66" si="4074">IF(HU$2=3,"External Non-Profit","")</f>
        <v/>
      </c>
      <c r="HV66" s="103" t="str">
        <f t="shared" ref="HV66" si="4075">IF(HV$2=4,"External Corporate","")</f>
        <v/>
      </c>
      <c r="HW66" s="290" t="str">
        <f t="shared" ref="HW66" si="4076">IF(HW$2=5,"Total","")</f>
        <v/>
      </c>
      <c r="HX66" s="289"/>
      <c r="HY66" s="103" t="str">
        <f t="shared" ref="HY66" si="4077">IF(HY$2=1,"Internal","")</f>
        <v/>
      </c>
      <c r="HZ66" s="103" t="str">
        <f t="shared" ref="HZ66" si="4078">IF(HZ$2=2,"External Federal","")</f>
        <v/>
      </c>
      <c r="IA66" s="103" t="str">
        <f t="shared" ref="IA66" si="4079">IF(IA$2=3,"External Non-Profit","")</f>
        <v/>
      </c>
      <c r="IB66" s="103" t="str">
        <f t="shared" ref="IB66" si="4080">IF(IB$2=4,"External Corporate","")</f>
        <v/>
      </c>
      <c r="IC66" s="290" t="str">
        <f t="shared" ref="IC66" si="4081">IF(IC$2=5,"Total","")</f>
        <v/>
      </c>
      <c r="ID66" s="289"/>
      <c r="IE66" s="103" t="str">
        <f t="shared" ref="IE66" si="4082">IF(IE$2=1,"Internal","")</f>
        <v/>
      </c>
      <c r="IF66" s="103" t="str">
        <f t="shared" ref="IF66" si="4083">IF(IF$2=2,"External Federal","")</f>
        <v/>
      </c>
      <c r="IG66" s="103" t="str">
        <f t="shared" ref="IG66" si="4084">IF(IG$2=3,"External Non-Profit","")</f>
        <v/>
      </c>
      <c r="IH66" s="103" t="str">
        <f t="shared" ref="IH66" si="4085">IF(IH$2=4,"External Corporate","")</f>
        <v/>
      </c>
      <c r="II66" s="290" t="str">
        <f t="shared" ref="II66" si="4086">IF(II$2=5,"Total","")</f>
        <v/>
      </c>
      <c r="IJ66" s="289"/>
      <c r="IK66" s="103" t="str">
        <f t="shared" ref="IK66" si="4087">IF(IK$2=1,"Internal","")</f>
        <v/>
      </c>
      <c r="IL66" s="103" t="str">
        <f t="shared" ref="IL66" si="4088">IF(IL$2=2,"External Federal","")</f>
        <v/>
      </c>
      <c r="IM66" s="103" t="str">
        <f t="shared" ref="IM66" si="4089">IF(IM$2=3,"External Non-Profit","")</f>
        <v/>
      </c>
      <c r="IN66" s="103" t="str">
        <f t="shared" ref="IN66" si="4090">IF(IN$2=4,"External Corporate","")</f>
        <v/>
      </c>
      <c r="IO66" s="290" t="str">
        <f t="shared" ref="IO66" si="4091">IF(IO$2=5,"Total","")</f>
        <v/>
      </c>
      <c r="IP66" s="289"/>
      <c r="IQ66" s="103" t="str">
        <f t="shared" ref="IQ66" si="4092">IF(IQ$2=1,"Internal","")</f>
        <v/>
      </c>
      <c r="IR66" s="103" t="str">
        <f t="shared" ref="IR66" si="4093">IF(IR$2=2,"External Federal","")</f>
        <v/>
      </c>
      <c r="IS66" s="103" t="str">
        <f t="shared" ref="IS66" si="4094">IF(IS$2=3,"External Non-Profit","")</f>
        <v/>
      </c>
      <c r="IT66" s="103" t="str">
        <f t="shared" ref="IT66" si="4095">IF(IT$2=4,"External Corporate","")</f>
        <v/>
      </c>
      <c r="IU66" s="290" t="str">
        <f t="shared" ref="IU66" si="4096">IF(IU$2=5,"Total","")</f>
        <v/>
      </c>
      <c r="IV66" s="289"/>
      <c r="IW66" s="103" t="str">
        <f t="shared" ref="IW66:JC66" si="4097">IF(IW$2=1,"Internal","")</f>
        <v/>
      </c>
      <c r="IX66" s="103" t="str">
        <f t="shared" ref="IX66:JD66" si="4098">IF(IX$2=2,"External Federal","")</f>
        <v/>
      </c>
      <c r="IY66" s="103" t="str">
        <f t="shared" ref="IY66:JE66" si="4099">IF(IY$2=3,"External Non-Profit","")</f>
        <v/>
      </c>
      <c r="IZ66" s="103" t="str">
        <f t="shared" ref="IZ66:JF66" si="4100">IF(IZ$2=4,"External Corporate","")</f>
        <v/>
      </c>
      <c r="JA66" s="290" t="str">
        <f t="shared" ref="JA66:JG66" si="4101">IF(JA$2=5,"Total","")</f>
        <v/>
      </c>
      <c r="JB66" s="289"/>
      <c r="JC66" s="103" t="str">
        <f t="shared" si="4097"/>
        <v/>
      </c>
      <c r="JD66" s="103" t="str">
        <f t="shared" si="4098"/>
        <v/>
      </c>
      <c r="JE66" s="103" t="str">
        <f t="shared" si="4099"/>
        <v/>
      </c>
      <c r="JF66" s="103" t="str">
        <f t="shared" si="4100"/>
        <v/>
      </c>
      <c r="JG66" s="290" t="str">
        <f t="shared" si="4101"/>
        <v/>
      </c>
      <c r="JH66" s="289"/>
      <c r="JI66" s="103" t="str">
        <f t="shared" ref="JI66:KY66" si="4102">IF(JI$2=1,"Internal","")</f>
        <v/>
      </c>
      <c r="JJ66" s="103" t="str">
        <f t="shared" ref="JJ66:KZ66" si="4103">IF(JJ$2=2,"External Federal","")</f>
        <v/>
      </c>
      <c r="JK66" s="103" t="str">
        <f t="shared" ref="JK66:LA66" si="4104">IF(JK$2=3,"External Non-Profit","")</f>
        <v/>
      </c>
      <c r="JL66" s="103" t="str">
        <f t="shared" ref="JL66:LB66" si="4105">IF(JL$2=4,"External Corporate","")</f>
        <v/>
      </c>
      <c r="JM66" s="290" t="str">
        <f t="shared" ref="JM66:LC66" si="4106">IF(JM$2=5,"Total","")</f>
        <v/>
      </c>
      <c r="JO66" s="103" t="str">
        <f t="shared" si="4102"/>
        <v/>
      </c>
      <c r="JP66" s="103" t="str">
        <f t="shared" si="4103"/>
        <v/>
      </c>
      <c r="JQ66" s="103" t="str">
        <f t="shared" si="4104"/>
        <v/>
      </c>
      <c r="JR66" s="103" t="str">
        <f t="shared" si="4105"/>
        <v/>
      </c>
      <c r="JS66" s="290" t="str">
        <f t="shared" si="4106"/>
        <v/>
      </c>
      <c r="JU66" s="103" t="str">
        <f t="shared" si="4102"/>
        <v/>
      </c>
      <c r="JV66" s="103" t="str">
        <f t="shared" si="4103"/>
        <v/>
      </c>
      <c r="JW66" s="103" t="str">
        <f t="shared" si="4104"/>
        <v/>
      </c>
      <c r="JX66" s="103" t="str">
        <f t="shared" si="4105"/>
        <v/>
      </c>
      <c r="JY66" s="290" t="str">
        <f t="shared" si="4106"/>
        <v/>
      </c>
      <c r="KA66" s="103" t="str">
        <f t="shared" si="4102"/>
        <v/>
      </c>
      <c r="KB66" s="103" t="str">
        <f t="shared" si="4103"/>
        <v/>
      </c>
      <c r="KC66" s="103" t="str">
        <f t="shared" si="4104"/>
        <v/>
      </c>
      <c r="KD66" s="103" t="str">
        <f t="shared" si="4105"/>
        <v/>
      </c>
      <c r="KE66" s="290" t="str">
        <f t="shared" si="4106"/>
        <v/>
      </c>
      <c r="KG66" s="103" t="str">
        <f t="shared" si="4102"/>
        <v/>
      </c>
      <c r="KH66" s="103" t="str">
        <f t="shared" si="4103"/>
        <v/>
      </c>
      <c r="KI66" s="103" t="str">
        <f t="shared" si="4104"/>
        <v/>
      </c>
      <c r="KJ66" s="103" t="str">
        <f t="shared" si="4105"/>
        <v/>
      </c>
      <c r="KK66" s="290" t="str">
        <f t="shared" si="4106"/>
        <v/>
      </c>
      <c r="KM66" s="103" t="str">
        <f t="shared" si="4102"/>
        <v/>
      </c>
      <c r="KN66" s="103" t="str">
        <f t="shared" si="4103"/>
        <v/>
      </c>
      <c r="KO66" s="103" t="str">
        <f t="shared" si="4104"/>
        <v/>
      </c>
      <c r="KP66" s="103" t="str">
        <f t="shared" si="4105"/>
        <v/>
      </c>
      <c r="KQ66" s="290" t="str">
        <f t="shared" si="4106"/>
        <v/>
      </c>
      <c r="KS66" s="103" t="str">
        <f t="shared" si="4102"/>
        <v/>
      </c>
      <c r="KT66" s="103" t="str">
        <f t="shared" si="4103"/>
        <v/>
      </c>
      <c r="KU66" s="103" t="str">
        <f t="shared" si="4104"/>
        <v/>
      </c>
      <c r="KV66" s="103" t="str">
        <f t="shared" si="4105"/>
        <v/>
      </c>
      <c r="KW66" s="290" t="str">
        <f t="shared" si="4106"/>
        <v/>
      </c>
      <c r="KY66" s="103" t="str">
        <f t="shared" si="4102"/>
        <v/>
      </c>
      <c r="KZ66" s="103" t="str">
        <f t="shared" si="4103"/>
        <v/>
      </c>
      <c r="LA66" s="103" t="str">
        <f t="shared" si="4104"/>
        <v/>
      </c>
      <c r="LB66" s="103" t="str">
        <f t="shared" si="4105"/>
        <v/>
      </c>
      <c r="LC66" s="290" t="str">
        <f t="shared" si="4106"/>
        <v/>
      </c>
    </row>
    <row r="67" spans="1:316" s="296" customFormat="1" x14ac:dyDescent="0.2">
      <c r="A67" s="62"/>
      <c r="B67" s="62"/>
      <c r="C67" s="62"/>
      <c r="D67" s="62"/>
      <c r="E67" s="62"/>
      <c r="F67" s="62" t="s">
        <v>85</v>
      </c>
      <c r="G67" s="114"/>
      <c r="H67" s="71"/>
      <c r="I67" s="71" t="s">
        <v>70</v>
      </c>
      <c r="J67" s="71"/>
      <c r="K67" s="116"/>
      <c r="L67" s="116"/>
      <c r="M67" s="116"/>
      <c r="N67" s="284"/>
      <c r="O67" s="116"/>
      <c r="P67" s="72"/>
      <c r="Q67" s="569"/>
      <c r="R67" s="569"/>
      <c r="S67" s="569"/>
      <c r="T67" s="569"/>
      <c r="U67" s="291" t="str">
        <f>IF(AND(U$2=5,SUM(Q67:T67)&gt;0),ROUND(SUM(Q67:T67),2),"")</f>
        <v/>
      </c>
      <c r="V67" s="292"/>
      <c r="W67" s="569"/>
      <c r="X67" s="569"/>
      <c r="Y67" s="569"/>
      <c r="Z67" s="569"/>
      <c r="AA67" s="291" t="str">
        <f>IF(AND(AA$2=5,SUM(W67:Z67)&gt;0),ROUND(SUM(W67:Z67),2),"")</f>
        <v/>
      </c>
      <c r="AB67" s="293"/>
      <c r="AC67" s="569"/>
      <c r="AD67" s="569"/>
      <c r="AE67" s="569"/>
      <c r="AF67" s="569"/>
      <c r="AG67" s="291" t="str">
        <f>IF(AND(AG$2=5,SUM(AC67:AF67)&gt;0),ROUND(SUM(AC67:AF67),2),"")</f>
        <v/>
      </c>
      <c r="AH67" s="293"/>
      <c r="AI67" s="569"/>
      <c r="AJ67" s="569"/>
      <c r="AK67" s="569"/>
      <c r="AL67" s="569"/>
      <c r="AM67" s="291" t="str">
        <f>IF(AND(AM$2=5,SUM(AI67:AL67)&gt;0),ROUND(SUM(AI67:AL67),2),"")</f>
        <v/>
      </c>
      <c r="AN67" s="294"/>
      <c r="AO67" s="569"/>
      <c r="AP67" s="569"/>
      <c r="AQ67" s="569"/>
      <c r="AR67" s="569"/>
      <c r="AS67" s="291" t="str">
        <f t="shared" ref="AS67" si="4107">IF(AND(AS$2=5,SUM(AO67:AR67)&gt;0),ROUND(SUM(AO67:AR67),2),"")</f>
        <v/>
      </c>
      <c r="AT67" s="294"/>
      <c r="AU67" s="569"/>
      <c r="AV67" s="569"/>
      <c r="AW67" s="569"/>
      <c r="AX67" s="569"/>
      <c r="AY67" s="291" t="str">
        <f t="shared" ref="AY67" si="4108">IF(AND(AY$2=5,SUM(AU67:AX67)&gt;0),ROUND(SUM(AU67:AX67),2),"")</f>
        <v/>
      </c>
      <c r="AZ67" s="294"/>
      <c r="BA67" s="569"/>
      <c r="BB67" s="569"/>
      <c r="BC67" s="569"/>
      <c r="BD67" s="569"/>
      <c r="BE67" s="291" t="str">
        <f t="shared" ref="BE67" si="4109">IF(AND(BE$2=5,SUM(BA67:BD67)&gt;0),ROUND(SUM(BA67:BD67),2),"")</f>
        <v/>
      </c>
      <c r="BF67" s="294"/>
      <c r="BG67" s="569"/>
      <c r="BH67" s="569"/>
      <c r="BI67" s="569"/>
      <c r="BJ67" s="569"/>
      <c r="BK67" s="291" t="str">
        <f t="shared" ref="BK67" si="4110">IF(AND(BK$2=5,SUM(BG67:BJ67)&gt;0),ROUND(SUM(BG67:BJ67),2),"")</f>
        <v/>
      </c>
      <c r="BL67" s="294"/>
      <c r="BM67" s="569"/>
      <c r="BN67" s="569"/>
      <c r="BO67" s="569"/>
      <c r="BP67" s="569"/>
      <c r="BQ67" s="291" t="str">
        <f t="shared" ref="BQ67" si="4111">IF(AND(BQ$2=5,SUM(BM67:BP67)&gt;0),ROUND(SUM(BM67:BP67),2),"")</f>
        <v/>
      </c>
      <c r="BR67" s="294"/>
      <c r="BS67" s="569"/>
      <c r="BT67" s="569"/>
      <c r="BU67" s="569"/>
      <c r="BV67" s="569"/>
      <c r="BW67" s="291" t="str">
        <f t="shared" ref="BW67" si="4112">IF(AND(BW$2=5,SUM(BS67:BV67)&gt;0),ROUND(SUM(BS67:BV67),2),"")</f>
        <v/>
      </c>
      <c r="BX67" s="294"/>
      <c r="BY67" s="569"/>
      <c r="BZ67" s="569"/>
      <c r="CA67" s="569"/>
      <c r="CB67" s="569"/>
      <c r="CC67" s="291" t="str">
        <f t="shared" ref="CC67" si="4113">IF(AND(CC$2=5,SUM(BY67:CB67)&gt;0),ROUND(SUM(BY67:CB67),2),"")</f>
        <v/>
      </c>
      <c r="CD67" s="294"/>
      <c r="CE67" s="569"/>
      <c r="CF67" s="569"/>
      <c r="CG67" s="569"/>
      <c r="CH67" s="569"/>
      <c r="CI67" s="291" t="str">
        <f t="shared" ref="CI67" si="4114">IF(AND(CI$2=5,SUM(CE67:CH67)&gt;0),ROUND(SUM(CE67:CH67),2),"")</f>
        <v/>
      </c>
      <c r="CJ67" s="294"/>
      <c r="CK67" s="569"/>
      <c r="CL67" s="569"/>
      <c r="CM67" s="569"/>
      <c r="CN67" s="569"/>
      <c r="CO67" s="291" t="str">
        <f t="shared" ref="CO67" si="4115">IF(AND(CO$2=5,SUM(CK67:CN67)&gt;0),ROUND(SUM(CK67:CN67),2),"")</f>
        <v/>
      </c>
      <c r="CP67" s="294"/>
      <c r="CQ67" s="569"/>
      <c r="CR67" s="569"/>
      <c r="CS67" s="569"/>
      <c r="CT67" s="569"/>
      <c r="CU67" s="291" t="str">
        <f t="shared" ref="CU67" si="4116">IF(AND(CU$2=5,SUM(CQ67:CT67)&gt;0),ROUND(SUM(CQ67:CT67),2),"")</f>
        <v/>
      </c>
      <c r="CV67" s="294"/>
      <c r="CW67" s="569"/>
      <c r="CX67" s="569"/>
      <c r="CY67" s="569"/>
      <c r="CZ67" s="569"/>
      <c r="DA67" s="291" t="str">
        <f t="shared" ref="DA67" si="4117">IF(AND(DA$2=5,SUM(CW67:CZ67)&gt;0),ROUND(SUM(CW67:CZ67),2),"")</f>
        <v/>
      </c>
      <c r="DB67" s="294"/>
      <c r="DC67" s="569"/>
      <c r="DD67" s="569"/>
      <c r="DE67" s="569"/>
      <c r="DF67" s="569"/>
      <c r="DG67" s="291" t="str">
        <f t="shared" ref="DG67" si="4118">IF(AND(DG$2=5,SUM(DC67:DF67)&gt;0),ROUND(SUM(DC67:DF67),2),"")</f>
        <v/>
      </c>
      <c r="DH67" s="294"/>
      <c r="DI67" s="569"/>
      <c r="DJ67" s="569"/>
      <c r="DK67" s="569"/>
      <c r="DL67" s="569"/>
      <c r="DM67" s="291" t="str">
        <f t="shared" ref="DM67" si="4119">IF(AND(DM$2=5,SUM(DI67:DL67)&gt;0),ROUND(SUM(DI67:DL67),2),"")</f>
        <v/>
      </c>
      <c r="DN67" s="294"/>
      <c r="DO67" s="569"/>
      <c r="DP67" s="569"/>
      <c r="DQ67" s="569"/>
      <c r="DR67" s="569"/>
      <c r="DS67" s="291" t="str">
        <f t="shared" ref="DS67" si="4120">IF(AND(DS$2=5,SUM(DO67:DR67)&gt;0),ROUND(SUM(DO67:DR67),2),"")</f>
        <v/>
      </c>
      <c r="DT67" s="294"/>
      <c r="DU67" s="569"/>
      <c r="DV67" s="569"/>
      <c r="DW67" s="569"/>
      <c r="DX67" s="569"/>
      <c r="DY67" s="291" t="str">
        <f t="shared" ref="DY67" si="4121">IF(AND(DY$2=5,SUM(DU67:DX67)&gt;0),ROUND(SUM(DU67:DX67),2),"")</f>
        <v/>
      </c>
      <c r="DZ67" s="294"/>
      <c r="EA67" s="569"/>
      <c r="EB67" s="569"/>
      <c r="EC67" s="569"/>
      <c r="ED67" s="569"/>
      <c r="EE67" s="291" t="str">
        <f t="shared" ref="EE67" si="4122">IF(AND(EE$2=5,SUM(EA67:ED67)&gt;0),ROUND(SUM(EA67:ED67),2),"")</f>
        <v/>
      </c>
      <c r="EF67" s="294"/>
      <c r="EG67" s="569"/>
      <c r="EH67" s="569"/>
      <c r="EI67" s="569"/>
      <c r="EJ67" s="569"/>
      <c r="EK67" s="291" t="str">
        <f t="shared" ref="EK67" si="4123">IF(AND(EK$2=5,SUM(EG67:EJ67)&gt;0),ROUND(SUM(EG67:EJ67),2),"")</f>
        <v/>
      </c>
      <c r="EL67" s="294"/>
      <c r="EM67" s="569"/>
      <c r="EN67" s="569"/>
      <c r="EO67" s="569"/>
      <c r="EP67" s="569"/>
      <c r="EQ67" s="291" t="str">
        <f t="shared" ref="EQ67" si="4124">IF(AND(EQ$2=5,SUM(EM67:EP67)&gt;0),ROUND(SUM(EM67:EP67),2),"")</f>
        <v/>
      </c>
      <c r="ER67" s="294"/>
      <c r="ES67" s="569"/>
      <c r="ET67" s="569"/>
      <c r="EU67" s="569"/>
      <c r="EV67" s="569"/>
      <c r="EW67" s="291" t="str">
        <f t="shared" ref="EW67" si="4125">IF(AND(EW$2=5,SUM(ES67:EV67)&gt;0),ROUND(SUM(ES67:EV67),2),"")</f>
        <v/>
      </c>
      <c r="EX67" s="294"/>
      <c r="EY67" s="569"/>
      <c r="EZ67" s="569"/>
      <c r="FA67" s="569"/>
      <c r="FB67" s="569"/>
      <c r="FC67" s="291" t="str">
        <f t="shared" ref="FC67" si="4126">IF(AND(FC$2=5,SUM(EY67:FB67)&gt;0),ROUND(SUM(EY67:FB67),2),"")</f>
        <v/>
      </c>
      <c r="FD67" s="294"/>
      <c r="FE67" s="569"/>
      <c r="FF67" s="569"/>
      <c r="FG67" s="569"/>
      <c r="FH67" s="569"/>
      <c r="FI67" s="291" t="str">
        <f t="shared" ref="FI67" si="4127">IF(AND(FI$2=5,SUM(FE67:FH67)&gt;0),ROUND(SUM(FE67:FH67),2),"")</f>
        <v/>
      </c>
      <c r="FJ67" s="294"/>
      <c r="FK67" s="569"/>
      <c r="FL67" s="569"/>
      <c r="FM67" s="569"/>
      <c r="FN67" s="569"/>
      <c r="FO67" s="291" t="str">
        <f t="shared" ref="FO67" si="4128">IF(AND(FO$2=5,SUM(FK67:FN67)&gt;0),ROUND(SUM(FK67:FN67),2),"")</f>
        <v/>
      </c>
      <c r="FP67" s="294"/>
      <c r="FQ67" s="569"/>
      <c r="FR67" s="569"/>
      <c r="FS67" s="569"/>
      <c r="FT67" s="569"/>
      <c r="FU67" s="291" t="str">
        <f t="shared" ref="FU67" si="4129">IF(AND(FU$2=5,SUM(FQ67:FT67)&gt;0),ROUND(SUM(FQ67:FT67),2),"")</f>
        <v/>
      </c>
      <c r="FV67" s="294"/>
      <c r="FW67" s="569"/>
      <c r="FX67" s="569"/>
      <c r="FY67" s="569"/>
      <c r="FZ67" s="569"/>
      <c r="GA67" s="291" t="str">
        <f t="shared" ref="GA67" si="4130">IF(AND(GA$2=5,SUM(FW67:FZ67)&gt;0),ROUND(SUM(FW67:FZ67),2),"")</f>
        <v/>
      </c>
      <c r="GB67" s="294"/>
      <c r="GC67" s="569"/>
      <c r="GD67" s="569"/>
      <c r="GE67" s="569"/>
      <c r="GF67" s="569"/>
      <c r="GG67" s="291" t="str">
        <f t="shared" ref="GG67" si="4131">IF(AND(GG$2=5,SUM(GC67:GF67)&gt;0),ROUND(SUM(GC67:GF67),2),"")</f>
        <v/>
      </c>
      <c r="GH67" s="294"/>
      <c r="GI67" s="569"/>
      <c r="GJ67" s="569"/>
      <c r="GK67" s="569"/>
      <c r="GL67" s="569"/>
      <c r="GM67" s="291" t="str">
        <f t="shared" ref="GM67" si="4132">IF(AND(GM$2=5,SUM(GI67:GL67)&gt;0),ROUND(SUM(GI67:GL67),2),"")</f>
        <v/>
      </c>
      <c r="GN67" s="294"/>
      <c r="GO67" s="569"/>
      <c r="GP67" s="569"/>
      <c r="GQ67" s="569"/>
      <c r="GR67" s="569"/>
      <c r="GS67" s="291" t="str">
        <f t="shared" ref="GS67" si="4133">IF(AND(GS$2=5,SUM(GO67:GR67)&gt;0),ROUND(SUM(GO67:GR67),2),"")</f>
        <v/>
      </c>
      <c r="GT67" s="294"/>
      <c r="GU67" s="569"/>
      <c r="GV67" s="569"/>
      <c r="GW67" s="569"/>
      <c r="GX67" s="569"/>
      <c r="GY67" s="291" t="str">
        <f t="shared" ref="GY67" si="4134">IF(AND(GY$2=5,SUM(GU67:GX67)&gt;0),ROUND(SUM(GU67:GX67),2),"")</f>
        <v/>
      </c>
      <c r="GZ67" s="294"/>
      <c r="HA67" s="569"/>
      <c r="HB67" s="569"/>
      <c r="HC67" s="569"/>
      <c r="HD67" s="569"/>
      <c r="HE67" s="291" t="str">
        <f t="shared" ref="HE67" si="4135">IF(AND(HE$2=5,SUM(HA67:HD67)&gt;0),ROUND(SUM(HA67:HD67),2),"")</f>
        <v/>
      </c>
      <c r="HF67" s="294"/>
      <c r="HG67" s="569"/>
      <c r="HH67" s="569"/>
      <c r="HI67" s="569"/>
      <c r="HJ67" s="569"/>
      <c r="HK67" s="291" t="str">
        <f t="shared" ref="HK67" si="4136">IF(AND(HK$2=5,SUM(HG67:HJ67)&gt;0),ROUND(SUM(HG67:HJ67),2),"")</f>
        <v/>
      </c>
      <c r="HL67" s="294"/>
      <c r="HM67" s="569"/>
      <c r="HN67" s="569"/>
      <c r="HO67" s="569"/>
      <c r="HP67" s="569"/>
      <c r="HQ67" s="291" t="str">
        <f t="shared" ref="HQ67" si="4137">IF(AND(HQ$2=5,SUM(HM67:HP67)&gt;0),ROUND(SUM(HM67:HP67),2),"")</f>
        <v/>
      </c>
      <c r="HR67" s="294"/>
      <c r="HS67" s="569"/>
      <c r="HT67" s="569"/>
      <c r="HU67" s="569"/>
      <c r="HV67" s="569"/>
      <c r="HW67" s="291" t="str">
        <f t="shared" ref="HW67" si="4138">IF(AND(HW$2=5,SUM(HS67:HV67)&gt;0),ROUND(SUM(HS67:HV67),2),"")</f>
        <v/>
      </c>
      <c r="HX67" s="294"/>
      <c r="HY67" s="569"/>
      <c r="HZ67" s="569"/>
      <c r="IA67" s="569"/>
      <c r="IB67" s="569"/>
      <c r="IC67" s="291" t="str">
        <f t="shared" ref="IC67" si="4139">IF(AND(IC$2=5,SUM(HY67:IB67)&gt;0),ROUND(SUM(HY67:IB67),2),"")</f>
        <v/>
      </c>
      <c r="ID67" s="294"/>
      <c r="IE67" s="569"/>
      <c r="IF67" s="569"/>
      <c r="IG67" s="569"/>
      <c r="IH67" s="569"/>
      <c r="II67" s="291" t="str">
        <f t="shared" ref="II67" si="4140">IF(AND(II$2=5,SUM(IE67:IH67)&gt;0),ROUND(SUM(IE67:IH67),2),"")</f>
        <v/>
      </c>
      <c r="IJ67" s="294"/>
      <c r="IK67" s="569"/>
      <c r="IL67" s="569"/>
      <c r="IM67" s="569"/>
      <c r="IN67" s="569"/>
      <c r="IO67" s="291" t="str">
        <f t="shared" ref="IO67" si="4141">IF(AND(IO$2=5,SUM(IK67:IN67)&gt;0),ROUND(SUM(IK67:IN67),2),"")</f>
        <v/>
      </c>
      <c r="IP67" s="294"/>
      <c r="IQ67" s="569"/>
      <c r="IR67" s="569"/>
      <c r="IS67" s="569"/>
      <c r="IT67" s="569"/>
      <c r="IU67" s="291" t="str">
        <f t="shared" ref="IU67" si="4142">IF(AND(IU$2=5,SUM(IQ67:IT67)&gt;0),ROUND(SUM(IQ67:IT67),2),"")</f>
        <v/>
      </c>
      <c r="IV67" s="295"/>
      <c r="IW67" s="569"/>
      <c r="IX67" s="569"/>
      <c r="IY67" s="569"/>
      <c r="IZ67" s="569"/>
      <c r="JA67" s="291" t="str">
        <f t="shared" ref="JA67" si="4143">IF(AND(JA$2=5,SUM(IW67:IZ67)&gt;0),ROUND(SUM(IW67:IZ67),2),"")</f>
        <v/>
      </c>
      <c r="JB67" s="295"/>
      <c r="JC67" s="569"/>
      <c r="JD67" s="569"/>
      <c r="JE67" s="569"/>
      <c r="JF67" s="569"/>
      <c r="JG67" s="291" t="str">
        <f t="shared" ref="JG67" si="4144">IF(AND(JG$2=5,SUM(JC67:JF67)&gt;0),ROUND(SUM(JC67:JF67),2),"")</f>
        <v/>
      </c>
      <c r="JH67" s="294"/>
      <c r="JI67" s="569"/>
      <c r="JJ67" s="569"/>
      <c r="JK67" s="569"/>
      <c r="JL67" s="569"/>
      <c r="JM67" s="291" t="str">
        <f t="shared" ref="JM67" si="4145">IF(AND(JM$2=5,SUM(JI67:JL67)&gt;0),ROUND(SUM(JI67:JL67),2),"")</f>
        <v/>
      </c>
      <c r="JN67" s="119"/>
      <c r="JO67" s="569"/>
      <c r="JP67" s="569"/>
      <c r="JQ67" s="569"/>
      <c r="JR67" s="569"/>
      <c r="JS67" s="291" t="str">
        <f t="shared" ref="JS67" si="4146">IF(AND(JS$2=5,SUM(JO67:JR67)&gt;0),ROUND(SUM(JO67:JR67),2),"")</f>
        <v/>
      </c>
      <c r="JT67" s="119"/>
      <c r="JU67" s="569"/>
      <c r="JV67" s="569"/>
      <c r="JW67" s="569"/>
      <c r="JX67" s="569"/>
      <c r="JY67" s="291" t="str">
        <f t="shared" ref="JY67" si="4147">IF(AND(JY$2=5,SUM(JU67:JX67)&gt;0),ROUND(SUM(JU67:JX67),2),"")</f>
        <v/>
      </c>
      <c r="JZ67" s="119"/>
      <c r="KA67" s="569"/>
      <c r="KB67" s="569"/>
      <c r="KC67" s="569"/>
      <c r="KD67" s="569"/>
      <c r="KE67" s="291" t="str">
        <f t="shared" ref="KE67" si="4148">IF(AND(KE$2=5,SUM(KA67:KD67)&gt;0),ROUND(SUM(KA67:KD67),2),"")</f>
        <v/>
      </c>
      <c r="KF67" s="119"/>
      <c r="KG67" s="569"/>
      <c r="KH67" s="569"/>
      <c r="KI67" s="569"/>
      <c r="KJ67" s="569"/>
      <c r="KK67" s="291" t="str">
        <f t="shared" ref="KK67" si="4149">IF(AND(KK$2=5,SUM(KG67:KJ67)&gt;0),ROUND(SUM(KG67:KJ67),2),"")</f>
        <v/>
      </c>
      <c r="KL67" s="119"/>
      <c r="KM67" s="569"/>
      <c r="KN67" s="569"/>
      <c r="KO67" s="569"/>
      <c r="KP67" s="569"/>
      <c r="KQ67" s="291" t="str">
        <f t="shared" ref="KQ67" si="4150">IF(AND(KQ$2=5,SUM(KM67:KP67)&gt;0),ROUND(SUM(KM67:KP67),2),"")</f>
        <v/>
      </c>
      <c r="KR67" s="119"/>
      <c r="KS67" s="569"/>
      <c r="KT67" s="569"/>
      <c r="KU67" s="569"/>
      <c r="KV67" s="569"/>
      <c r="KW67" s="291" t="str">
        <f t="shared" ref="KW67" si="4151">IF(AND(KW$2=5,SUM(KS67:KV67)&gt;0),ROUND(SUM(KS67:KV67),2),"")</f>
        <v/>
      </c>
      <c r="KX67" s="119"/>
      <c r="KY67" s="569"/>
      <c r="KZ67" s="569"/>
      <c r="LA67" s="569"/>
      <c r="LB67" s="569"/>
      <c r="LC67" s="291" t="str">
        <f t="shared" ref="LC67" si="4152">IF(AND(LC$2=5,SUM(KY67:LB67)&gt;0),ROUND(SUM(KY67:LB67),2),"")</f>
        <v/>
      </c>
    </row>
    <row r="68" spans="1:316" s="263" customFormat="1" x14ac:dyDescent="0.2">
      <c r="A68" s="61"/>
      <c r="B68" s="61"/>
      <c r="C68" s="61"/>
      <c r="D68" s="61"/>
      <c r="E68" s="61"/>
      <c r="F68" s="62" t="s">
        <v>85</v>
      </c>
      <c r="G68" s="297"/>
      <c r="J68" s="298" t="s">
        <v>68</v>
      </c>
      <c r="K68" s="299"/>
      <c r="L68" s="299"/>
      <c r="M68" s="299"/>
      <c r="N68" s="300"/>
      <c r="O68" s="299"/>
      <c r="Q68" s="263" t="str">
        <f>IF(AND(ISNUMBER(U67),U67&gt;0,ISNUMBER(U69),U69&gt;0),"Use % of sales OR # of sales, not both",IF(AND(ISNUMBER(U67),U67&lt;&gt;1),"Total does not equal 100%",IF(AND(ISNUMBER(U69),U69&lt;&gt;Q64),"Total does not equal expected sales above","")))</f>
        <v/>
      </c>
      <c r="T68" s="301"/>
      <c r="U68" s="302"/>
      <c r="V68" s="303"/>
      <c r="W68" s="263" t="str">
        <f t="shared" ref="W68" si="4153">IF(AND(ISNUMBER(AA67),AA67&gt;0,ISNUMBER(AA69),AA69&gt;0),"Use % of sales OR # of sales, not both",IF(AND(ISNUMBER(AA67),AA67&lt;&gt;1),"Total does not equal 100%",IF(AND(ISNUMBER(AA69),AA69&lt;&gt;W64),"Total does not equal expected sales above","")))</f>
        <v/>
      </c>
      <c r="Z68" s="304"/>
      <c r="AA68" s="302"/>
      <c r="AB68" s="303"/>
      <c r="AC68" s="263" t="str">
        <f t="shared" ref="AC68" si="4154">IF(AND(ISNUMBER(AG67),AG67&gt;0,ISNUMBER(AG69),AG69&gt;0),"Use % of sales OR # of sales, not both",IF(AND(ISNUMBER(AG67),AG67&lt;&gt;1),"Total does not equal 100%",IF(AND(ISNUMBER(AG69),AG69&lt;&gt;AC64),"Total does not equal expected sales above","")))</f>
        <v/>
      </c>
      <c r="AF68" s="301"/>
      <c r="AG68" s="302"/>
      <c r="AH68" s="303"/>
      <c r="AI68" s="305" t="str">
        <f t="shared" ref="AI68" si="4155">IF(AND(ISNUMBER(AM67),AM67&gt;0,ISNUMBER(AM69),AM69&gt;0),"Use % of sales OR # of sales, not both",IF(AND(ISNUMBER(AM67),AM67&lt;&gt;1),"Total does not equal 100%",IF(AND(ISNUMBER(AM69),AM69&lt;&gt;AI64),"Total does not equal expected sales above","")))</f>
        <v/>
      </c>
      <c r="AJ68" s="305"/>
      <c r="AK68" s="305"/>
      <c r="AL68" s="304"/>
      <c r="AM68" s="306"/>
      <c r="AN68" s="301"/>
      <c r="AO68" s="305" t="str">
        <f t="shared" ref="AO68" si="4156">IF(AND(ISNUMBER(AS67),AS67&gt;0,ISNUMBER(AS69),AS69&gt;0),"Use % of sales OR # of sales, not both",IF(AND(ISNUMBER(AS67),AS67&lt;&gt;1),"Total does not equal 100%",IF(AND(ISNUMBER(AS69),AS69&lt;&gt;AO64),"Total does not equal expected sales above","")))</f>
        <v/>
      </c>
      <c r="AP68" s="305"/>
      <c r="AQ68" s="305"/>
      <c r="AR68" s="304"/>
      <c r="AS68" s="306"/>
      <c r="AT68" s="301"/>
      <c r="AU68" s="305" t="str">
        <f t="shared" ref="AU68" si="4157">IF(AND(ISNUMBER(AY67),AY67&gt;0,ISNUMBER(AY69),AY69&gt;0),"Use % of sales OR # of sales, not both",IF(AND(ISNUMBER(AY67),AY67&lt;&gt;1),"Total does not equal 100%",IF(AND(ISNUMBER(AY69),AY69&lt;&gt;AU64),"Total does not equal expected sales above","")))</f>
        <v/>
      </c>
      <c r="AV68" s="305"/>
      <c r="AW68" s="305"/>
      <c r="AX68" s="304"/>
      <c r="AY68" s="306"/>
      <c r="AZ68" s="301"/>
      <c r="BA68" s="305" t="str">
        <f t="shared" ref="BA68" si="4158">IF(AND(ISNUMBER(BE67),BE67&gt;0,ISNUMBER(BE69),BE69&gt;0),"Use % of sales OR # of sales, not both",IF(AND(ISNUMBER(BE67),BE67&lt;&gt;1),"Total does not equal 100%",IF(AND(ISNUMBER(BE69),BE69&lt;&gt;BA64),"Total does not equal expected sales above","")))</f>
        <v/>
      </c>
      <c r="BB68" s="305"/>
      <c r="BC68" s="305"/>
      <c r="BD68" s="304"/>
      <c r="BE68" s="306"/>
      <c r="BF68" s="301"/>
      <c r="BG68" s="305" t="str">
        <f t="shared" ref="BG68" si="4159">IF(AND(ISNUMBER(BK67),BK67&gt;0,ISNUMBER(BK69),BK69&gt;0),"Use % of sales OR # of sales, not both",IF(AND(ISNUMBER(BK67),BK67&lt;&gt;1),"Total does not equal 100%",IF(AND(ISNUMBER(BK69),BK69&lt;&gt;BG64),"Total does not equal expected sales above","")))</f>
        <v/>
      </c>
      <c r="BH68" s="305"/>
      <c r="BI68" s="305"/>
      <c r="BJ68" s="304"/>
      <c r="BK68" s="306"/>
      <c r="BL68" s="301"/>
      <c r="BM68" s="305" t="str">
        <f t="shared" ref="BM68" si="4160">IF(AND(ISNUMBER(BQ67),BQ67&gt;0,ISNUMBER(BQ69),BQ69&gt;0),"Use % of sales OR # of sales, not both",IF(AND(ISNUMBER(BQ67),BQ67&lt;&gt;1),"Total does not equal 100%",IF(AND(ISNUMBER(BQ69),BQ69&lt;&gt;BM64),"Total does not equal expected sales above","")))</f>
        <v/>
      </c>
      <c r="BN68" s="305"/>
      <c r="BO68" s="305"/>
      <c r="BP68" s="304"/>
      <c r="BQ68" s="306"/>
      <c r="BR68" s="301"/>
      <c r="BS68" s="305" t="str">
        <f t="shared" ref="BS68" si="4161">IF(AND(ISNUMBER(BW67),BW67&gt;0,ISNUMBER(BW69),BW69&gt;0),"Use % of sales OR # of sales, not both",IF(AND(ISNUMBER(BW67),BW67&lt;&gt;1),"Total does not equal 100%",IF(AND(ISNUMBER(BW69),BW69&lt;&gt;BS64),"Total does not equal expected sales above","")))</f>
        <v/>
      </c>
      <c r="BT68" s="305"/>
      <c r="BU68" s="305"/>
      <c r="BV68" s="304"/>
      <c r="BW68" s="306"/>
      <c r="BX68" s="301"/>
      <c r="BY68" s="263" t="str">
        <f t="shared" ref="BY68" si="4162">IF(AND(ISNUMBER(CC67),CC67&gt;0,ISNUMBER(CC69),CC69&gt;0),"Use % of sales OR # of sales, not both",IF(AND(ISNUMBER(CC67),CC67&lt;&gt;1),"Total does not equal 100%",IF(AND(ISNUMBER(CC69),CC69&lt;&gt;BY64),"Total does not equal expected sales above","")))</f>
        <v/>
      </c>
      <c r="CB68" s="301"/>
      <c r="CC68" s="306"/>
      <c r="CD68" s="301"/>
      <c r="CE68" s="263" t="str">
        <f t="shared" ref="CE68" si="4163">IF(AND(ISNUMBER(CI67),CI67&gt;0,ISNUMBER(CI69),CI69&gt;0),"Use % of sales OR # of sales, not both",IF(AND(ISNUMBER(CI67),CI67&lt;&gt;1),"Total does not equal 100%",IF(AND(ISNUMBER(CI69),CI69&lt;&gt;CE64),"Total does not equal expected sales above","")))</f>
        <v/>
      </c>
      <c r="CH68" s="301"/>
      <c r="CI68" s="306"/>
      <c r="CJ68" s="301"/>
      <c r="CK68" s="263" t="str">
        <f t="shared" ref="CK68" si="4164">IF(AND(ISNUMBER(CO67),CO67&gt;0,ISNUMBER(CO69),CO69&gt;0),"Use % of sales OR # of sales, not both",IF(AND(ISNUMBER(CO67),CO67&lt;&gt;1),"Total does not equal 100%",IF(AND(ISNUMBER(CO69),CO69&lt;&gt;CK64),"Total does not equal expected sales above","")))</f>
        <v/>
      </c>
      <c r="CN68" s="301"/>
      <c r="CO68" s="306"/>
      <c r="CP68" s="301"/>
      <c r="CQ68" s="263" t="str">
        <f t="shared" ref="CQ68" si="4165">IF(AND(ISNUMBER(CU67),CU67&gt;0,ISNUMBER(CU69),CU69&gt;0),"Use % of sales OR # of sales, not both",IF(AND(ISNUMBER(CU67),CU67&lt;&gt;1),"Total does not equal 100%",IF(AND(ISNUMBER(CU69),CU69&lt;&gt;CQ64),"Total does not equal expected sales above","")))</f>
        <v/>
      </c>
      <c r="CT68" s="301"/>
      <c r="CU68" s="306"/>
      <c r="CV68" s="301"/>
      <c r="CW68" s="263" t="str">
        <f t="shared" ref="CW68" si="4166">IF(AND(ISNUMBER(DA67),DA67&gt;0,ISNUMBER(DA69),DA69&gt;0),"Use % of sales OR # of sales, not both",IF(AND(ISNUMBER(DA67),DA67&lt;&gt;1),"Total does not equal 100%",IF(AND(ISNUMBER(DA69),DA69&lt;&gt;CW64),"Total does not equal expected sales above","")))</f>
        <v/>
      </c>
      <c r="CZ68" s="301"/>
      <c r="DA68" s="306"/>
      <c r="DB68" s="301"/>
      <c r="DC68" s="263" t="str">
        <f t="shared" ref="DC68" si="4167">IF(AND(ISNUMBER(DG67),DG67&gt;0,ISNUMBER(DG69),DG69&gt;0),"Use % of sales OR # of sales, not both",IF(AND(ISNUMBER(DG67),DG67&lt;&gt;1),"Total does not equal 100%",IF(AND(ISNUMBER(DG69),DG69&lt;&gt;DC64),"Total does not equal expected sales above","")))</f>
        <v/>
      </c>
      <c r="DF68" s="301"/>
      <c r="DG68" s="306"/>
      <c r="DH68" s="301"/>
      <c r="DI68" s="263" t="str">
        <f t="shared" ref="DI68" si="4168">IF(AND(ISNUMBER(DM67),DM67&gt;0,ISNUMBER(DM69),DM69&gt;0),"Use % of sales OR # of sales, not both",IF(AND(ISNUMBER(DM67),DM67&lt;&gt;1),"Total does not equal 100%",IF(AND(ISNUMBER(DM69),DM69&lt;&gt;DI64),"Total does not equal expected sales above","")))</f>
        <v/>
      </c>
      <c r="DL68" s="301"/>
      <c r="DM68" s="306"/>
      <c r="DN68" s="301"/>
      <c r="DO68" s="263" t="str">
        <f t="shared" ref="DO68" si="4169">IF(AND(ISNUMBER(DS67),DS67&gt;0,ISNUMBER(DS69),DS69&gt;0),"Use % of sales OR # of sales, not both",IF(AND(ISNUMBER(DS67),DS67&lt;&gt;1),"Total does not equal 100%",IF(AND(ISNUMBER(DS69),DS69&lt;&gt;DO64),"Total does not equal expected sales above","")))</f>
        <v/>
      </c>
      <c r="DR68" s="301"/>
      <c r="DS68" s="306"/>
      <c r="DT68" s="301"/>
      <c r="DU68" s="263" t="str">
        <f t="shared" ref="DU68" si="4170">IF(AND(ISNUMBER(DY67),DY67&gt;0,ISNUMBER(DY69),DY69&gt;0),"Use % of sales OR # of sales, not both",IF(AND(ISNUMBER(DY67),DY67&lt;&gt;1),"Total does not equal 100%",IF(AND(ISNUMBER(DY69),DY69&lt;&gt;DU64),"Total does not equal expected sales above","")))</f>
        <v/>
      </c>
      <c r="DX68" s="301"/>
      <c r="DY68" s="306"/>
      <c r="DZ68" s="301"/>
      <c r="EA68" s="263" t="str">
        <f t="shared" ref="EA68" si="4171">IF(AND(ISNUMBER(EE67),EE67&gt;0,ISNUMBER(EE69),EE69&gt;0),"Use % of sales OR # of sales, not both",IF(AND(ISNUMBER(EE67),EE67&lt;&gt;1),"Total does not equal 100%",IF(AND(ISNUMBER(EE69),EE69&lt;&gt;EA64),"Total does not equal expected sales above","")))</f>
        <v/>
      </c>
      <c r="ED68" s="301"/>
      <c r="EE68" s="306"/>
      <c r="EF68" s="301"/>
      <c r="EG68" s="263" t="str">
        <f t="shared" ref="EG68" si="4172">IF(AND(ISNUMBER(EK67),EK67&gt;0,ISNUMBER(EK69),EK69&gt;0),"Use % of sales OR # of sales, not both",IF(AND(ISNUMBER(EK67),EK67&lt;&gt;1),"Total does not equal 100%",IF(AND(ISNUMBER(EK69),EK69&lt;&gt;EG64),"Total does not equal expected sales above","")))</f>
        <v/>
      </c>
      <c r="EJ68" s="301"/>
      <c r="EK68" s="306"/>
      <c r="EL68" s="301"/>
      <c r="EM68" s="263" t="str">
        <f t="shared" ref="EM68" si="4173">IF(AND(ISNUMBER(EQ67),EQ67&gt;0,ISNUMBER(EQ69),EQ69&gt;0),"Use % of sales OR # of sales, not both",IF(AND(ISNUMBER(EQ67),EQ67&lt;&gt;1),"Total does not equal 100%",IF(AND(ISNUMBER(EQ69),EQ69&lt;&gt;EM64),"Total does not equal expected sales above","")))</f>
        <v/>
      </c>
      <c r="EP68" s="301"/>
      <c r="EQ68" s="306"/>
      <c r="ER68" s="301"/>
      <c r="ES68" s="263" t="str">
        <f t="shared" ref="ES68" si="4174">IF(AND(ISNUMBER(EW67),EW67&gt;0,ISNUMBER(EW69),EW69&gt;0),"Use % of sales OR # of sales, not both",IF(AND(ISNUMBER(EW67),EW67&lt;&gt;1),"Total does not equal 100%",IF(AND(ISNUMBER(EW69),EW69&lt;&gt;ES64),"Total does not equal expected sales above","")))</f>
        <v/>
      </c>
      <c r="EV68" s="301"/>
      <c r="EW68" s="306"/>
      <c r="EX68" s="301"/>
      <c r="EY68" s="263" t="str">
        <f t="shared" ref="EY68" si="4175">IF(AND(ISNUMBER(FC67),FC67&gt;0,ISNUMBER(FC69),FC69&gt;0),"Use % of sales OR # of sales, not both",IF(AND(ISNUMBER(FC67),FC67&lt;&gt;1),"Total does not equal 100%",IF(AND(ISNUMBER(FC69),FC69&lt;&gt;EY64),"Total does not equal expected sales above","")))</f>
        <v/>
      </c>
      <c r="FB68" s="301"/>
      <c r="FC68" s="306"/>
      <c r="FD68" s="301"/>
      <c r="FE68" s="263" t="str">
        <f t="shared" ref="FE68" si="4176">IF(AND(ISNUMBER(FI67),FI67&gt;0,ISNUMBER(FI69),FI69&gt;0),"Use % of sales OR # of sales, not both",IF(AND(ISNUMBER(FI67),FI67&lt;&gt;1),"Total does not equal 100%",IF(AND(ISNUMBER(FI69),FI69&lt;&gt;FE64),"Total does not equal expected sales above","")))</f>
        <v/>
      </c>
      <c r="FH68" s="301"/>
      <c r="FI68" s="306"/>
      <c r="FJ68" s="301"/>
      <c r="FK68" s="263" t="str">
        <f t="shared" ref="FK68" si="4177">IF(AND(ISNUMBER(FO67),FO67&gt;0,ISNUMBER(FO69),FO69&gt;0),"Use % of sales OR # of sales, not both",IF(AND(ISNUMBER(FO67),FO67&lt;&gt;1),"Total does not equal 100%",IF(AND(ISNUMBER(FO69),FO69&lt;&gt;FK64),"Total does not equal expected sales above","")))</f>
        <v/>
      </c>
      <c r="FN68" s="301"/>
      <c r="FO68" s="306"/>
      <c r="FP68" s="301"/>
      <c r="FQ68" s="263" t="str">
        <f t="shared" ref="FQ68" si="4178">IF(AND(ISNUMBER(FU67),FU67&gt;0,ISNUMBER(FU69),FU69&gt;0),"Use % of sales OR # of sales, not both",IF(AND(ISNUMBER(FU67),FU67&lt;&gt;1),"Total does not equal 100%",IF(AND(ISNUMBER(FU69),FU69&lt;&gt;FQ64),"Total does not equal expected sales above","")))</f>
        <v/>
      </c>
      <c r="FT68" s="301"/>
      <c r="FU68" s="306"/>
      <c r="FV68" s="301"/>
      <c r="FW68" s="263" t="str">
        <f t="shared" ref="FW68" si="4179">IF(AND(ISNUMBER(GA67),GA67&gt;0,ISNUMBER(GA69),GA69&gt;0),"Use % of sales OR # of sales, not both",IF(AND(ISNUMBER(GA67),GA67&lt;&gt;1),"Total does not equal 100%",IF(AND(ISNUMBER(GA69),GA69&lt;&gt;FW64),"Total does not equal expected sales above","")))</f>
        <v/>
      </c>
      <c r="FZ68" s="301"/>
      <c r="GA68" s="306"/>
      <c r="GB68" s="301"/>
      <c r="GC68" s="263" t="str">
        <f t="shared" ref="GC68" si="4180">IF(AND(ISNUMBER(GG67),GG67&gt;0,ISNUMBER(GG69),GG69&gt;0),"Use % of sales OR # of sales, not both",IF(AND(ISNUMBER(GG67),GG67&lt;&gt;1),"Total does not equal 100%",IF(AND(ISNUMBER(GG69),GG69&lt;&gt;GC64),"Total does not equal expected sales above","")))</f>
        <v/>
      </c>
      <c r="GF68" s="301"/>
      <c r="GG68" s="306"/>
      <c r="GH68" s="301"/>
      <c r="GI68" s="263" t="str">
        <f t="shared" ref="GI68" si="4181">IF(AND(ISNUMBER(GM67),GM67&gt;0,ISNUMBER(GM69),GM69&gt;0),"Use % of sales OR # of sales, not both",IF(AND(ISNUMBER(GM67),GM67&lt;&gt;1),"Total does not equal 100%",IF(AND(ISNUMBER(GM69),GM69&lt;&gt;GI64),"Total does not equal expected sales above","")))</f>
        <v/>
      </c>
      <c r="GL68" s="301"/>
      <c r="GM68" s="306"/>
      <c r="GN68" s="301"/>
      <c r="GO68" s="263" t="str">
        <f t="shared" ref="GO68" si="4182">IF(AND(ISNUMBER(GS67),GS67&gt;0,ISNUMBER(GS69),GS69&gt;0),"Use % of sales OR # of sales, not both",IF(AND(ISNUMBER(GS67),GS67&lt;&gt;1),"Total does not equal 100%",IF(AND(ISNUMBER(GS69),GS69&lt;&gt;GO64),"Total does not equal expected sales above","")))</f>
        <v/>
      </c>
      <c r="GR68" s="301"/>
      <c r="GS68" s="306"/>
      <c r="GT68" s="301"/>
      <c r="GU68" s="263" t="str">
        <f t="shared" ref="GU68" si="4183">IF(AND(ISNUMBER(GY67),GY67&gt;0,ISNUMBER(GY69),GY69&gt;0),"Use % of sales OR # of sales, not both",IF(AND(ISNUMBER(GY67),GY67&lt;&gt;1),"Total does not equal 100%",IF(AND(ISNUMBER(GY69),GY69&lt;&gt;GU64),"Total does not equal expected sales above","")))</f>
        <v/>
      </c>
      <c r="GX68" s="301"/>
      <c r="GY68" s="306"/>
      <c r="GZ68" s="301"/>
      <c r="HA68" s="263" t="str">
        <f t="shared" ref="HA68" si="4184">IF(AND(ISNUMBER(HE67),HE67&gt;0,ISNUMBER(HE69),HE69&gt;0),"Use % of sales OR # of sales, not both",IF(AND(ISNUMBER(HE67),HE67&lt;&gt;1),"Total does not equal 100%",IF(AND(ISNUMBER(HE69),HE69&lt;&gt;HA64),"Total does not equal expected sales above","")))</f>
        <v/>
      </c>
      <c r="HD68" s="301"/>
      <c r="HE68" s="306"/>
      <c r="HF68" s="301"/>
      <c r="HG68" s="263" t="str">
        <f t="shared" ref="HG68" si="4185">IF(AND(ISNUMBER(HK67),HK67&gt;0,ISNUMBER(HK69),HK69&gt;0),"Use % of sales OR # of sales, not both",IF(AND(ISNUMBER(HK67),HK67&lt;&gt;1),"Total does not equal 100%",IF(AND(ISNUMBER(HK69),HK69&lt;&gt;HG64),"Total does not equal expected sales above","")))</f>
        <v/>
      </c>
      <c r="HJ68" s="301"/>
      <c r="HK68" s="306"/>
      <c r="HL68" s="301"/>
      <c r="HM68" s="263" t="str">
        <f t="shared" ref="HM68" si="4186">IF(AND(ISNUMBER(HQ67),HQ67&gt;0,ISNUMBER(HQ69),HQ69&gt;0),"Use % of sales OR # of sales, not both",IF(AND(ISNUMBER(HQ67),HQ67&lt;&gt;1),"Total does not equal 100%",IF(AND(ISNUMBER(HQ69),HQ69&lt;&gt;HM64),"Total does not equal expected sales above","")))</f>
        <v/>
      </c>
      <c r="HP68" s="301"/>
      <c r="HQ68" s="306"/>
      <c r="HR68" s="301"/>
      <c r="HS68" s="263" t="str">
        <f t="shared" ref="HS68" si="4187">IF(AND(ISNUMBER(HW67),HW67&gt;0,ISNUMBER(HW69),HW69&gt;0),"Use % of sales OR # of sales, not both",IF(AND(ISNUMBER(HW67),HW67&lt;&gt;1),"Total does not equal 100%",IF(AND(ISNUMBER(HW69),HW69&lt;&gt;HS64),"Total does not equal expected sales above","")))</f>
        <v/>
      </c>
      <c r="HV68" s="301"/>
      <c r="HW68" s="306"/>
      <c r="HX68" s="301"/>
      <c r="HY68" s="263" t="str">
        <f t="shared" ref="HY68" si="4188">IF(AND(ISNUMBER(IC67),IC67&gt;0,ISNUMBER(IC69),IC69&gt;0),"Use % of sales OR # of sales, not both",IF(AND(ISNUMBER(IC67),IC67&lt;&gt;1),"Total does not equal 100%",IF(AND(ISNUMBER(IC69),IC69&lt;&gt;HY64),"Total does not equal expected sales above","")))</f>
        <v/>
      </c>
      <c r="IB68" s="301"/>
      <c r="IC68" s="306"/>
      <c r="ID68" s="301"/>
      <c r="IE68" s="263" t="str">
        <f t="shared" ref="IE68" si="4189">IF(AND(ISNUMBER(II67),II67&gt;0,ISNUMBER(II69),II69&gt;0),"Use % of sales OR # of sales, not both",IF(AND(ISNUMBER(II67),II67&lt;&gt;1),"Total does not equal 100%",IF(AND(ISNUMBER(II69),II69&lt;&gt;IE64),"Total does not equal expected sales above","")))</f>
        <v/>
      </c>
      <c r="IH68" s="301"/>
      <c r="II68" s="306"/>
      <c r="IJ68" s="301"/>
      <c r="IK68" s="263" t="str">
        <f t="shared" ref="IK68" si="4190">IF(AND(ISNUMBER(IO67),IO67&gt;0,ISNUMBER(IO69),IO69&gt;0),"Use % of sales OR # of sales, not both",IF(AND(ISNUMBER(IO67),IO67&lt;&gt;1),"Total does not equal 100%",IF(AND(ISNUMBER(IO69),IO69&lt;&gt;IK64),"Total does not equal expected sales above","")))</f>
        <v/>
      </c>
      <c r="IN68" s="301"/>
      <c r="IO68" s="306"/>
      <c r="IP68" s="301"/>
      <c r="IQ68" s="263" t="str">
        <f t="shared" ref="IQ68" si="4191">IF(AND(ISNUMBER(IU67),IU67&gt;0,ISNUMBER(IU69),IU69&gt;0),"Use % of sales OR # of sales, not both",IF(AND(ISNUMBER(IU67),IU67&lt;&gt;1),"Total does not equal 100%",IF(AND(ISNUMBER(IU69),IU69&lt;&gt;IQ64),"Total does not equal expected sales above","")))</f>
        <v/>
      </c>
      <c r="IT68" s="301"/>
      <c r="IU68" s="306"/>
      <c r="IV68" s="301"/>
      <c r="IW68" s="263" t="str">
        <f t="shared" ref="IW68" si="4192">IF(AND(ISNUMBER(JA67),JA67&gt;0,ISNUMBER(JA69),JA69&gt;0),"Use % of sales OR # of sales, not both",IF(AND(ISNUMBER(JA67),JA67&lt;&gt;1),"Total does not equal 100%",IF(AND(ISNUMBER(JA69),JA69&lt;&gt;IW64),"Total does not equal expected sales above","")))</f>
        <v/>
      </c>
      <c r="IZ68" s="301"/>
      <c r="JA68" s="306"/>
      <c r="JB68" s="301"/>
      <c r="JC68" s="263" t="str">
        <f t="shared" ref="JC68" si="4193">IF(AND(ISNUMBER(JG67),JG67&gt;0,ISNUMBER(JG69),JG69&gt;0),"Use % of sales OR # of sales, not both",IF(AND(ISNUMBER(JG67),JG67&lt;&gt;1),"Total does not equal 100%",IF(AND(ISNUMBER(JG69),JG69&lt;&gt;JC64),"Total does not equal expected sales above","")))</f>
        <v/>
      </c>
      <c r="JF68" s="301"/>
      <c r="JG68" s="306"/>
      <c r="JH68" s="301"/>
      <c r="JI68" s="263" t="str">
        <f t="shared" ref="JI68" si="4194">IF(AND(ISNUMBER(JM67),JM67&gt;0,ISNUMBER(JM69),JM69&gt;0),"Use % of sales OR # of sales, not both",IF(AND(ISNUMBER(JM67),JM67&lt;&gt;1),"Total does not equal 100%",IF(AND(ISNUMBER(JM69),JM69&lt;&gt;JI64),"Total does not equal expected sales above","")))</f>
        <v/>
      </c>
      <c r="JL68" s="301"/>
      <c r="JM68" s="306"/>
      <c r="JN68" s="301"/>
      <c r="JO68" s="263" t="str">
        <f t="shared" ref="JO68" si="4195">IF(AND(ISNUMBER(JS67),JS67&gt;0,ISNUMBER(JS69),JS69&gt;0),"Use % of sales OR # of sales, not both",IF(AND(ISNUMBER(JS67),JS67&lt;&gt;1),"Total does not equal 100%",IF(AND(ISNUMBER(JS69),JS69&lt;&gt;JO64),"Total does not equal expected sales above","")))</f>
        <v/>
      </c>
      <c r="JR68" s="301"/>
      <c r="JS68" s="306"/>
      <c r="JT68" s="301"/>
      <c r="JU68" s="263" t="str">
        <f t="shared" ref="JU68" si="4196">IF(AND(ISNUMBER(JY67),JY67&gt;0,ISNUMBER(JY69),JY69&gt;0),"Use % of sales OR # of sales, not both",IF(AND(ISNUMBER(JY67),JY67&lt;&gt;1),"Total does not equal 100%",IF(AND(ISNUMBER(JY69),JY69&lt;&gt;JU64),"Total does not equal expected sales above","")))</f>
        <v/>
      </c>
      <c r="JX68" s="301"/>
      <c r="JY68" s="306"/>
      <c r="JZ68" s="301"/>
      <c r="KA68" s="263" t="str">
        <f t="shared" ref="KA68" si="4197">IF(AND(ISNUMBER(KE67),KE67&gt;0,ISNUMBER(KE69),KE69&gt;0),"Use % of sales OR # of sales, not both",IF(AND(ISNUMBER(KE67),KE67&lt;&gt;1),"Total does not equal 100%",IF(AND(ISNUMBER(KE69),KE69&lt;&gt;KA64),"Total does not equal expected sales above","")))</f>
        <v/>
      </c>
      <c r="KD68" s="301"/>
      <c r="KE68" s="306"/>
      <c r="KF68" s="301"/>
      <c r="KG68" s="263" t="str">
        <f t="shared" ref="KG68" si="4198">IF(AND(ISNUMBER(KK67),KK67&gt;0,ISNUMBER(KK69),KK69&gt;0),"Use % of sales OR # of sales, not both",IF(AND(ISNUMBER(KK67),KK67&lt;&gt;1),"Total does not equal 100%",IF(AND(ISNUMBER(KK69),KK69&lt;&gt;KG64),"Total does not equal expected sales above","")))</f>
        <v/>
      </c>
      <c r="KJ68" s="301"/>
      <c r="KK68" s="306"/>
      <c r="KL68" s="301"/>
      <c r="KM68" s="263" t="str">
        <f t="shared" ref="KM68" si="4199">IF(AND(ISNUMBER(KQ67),KQ67&gt;0,ISNUMBER(KQ69),KQ69&gt;0),"Use % of sales OR # of sales, not both",IF(AND(ISNUMBER(KQ67),KQ67&lt;&gt;1),"Total does not equal 100%",IF(AND(ISNUMBER(KQ69),KQ69&lt;&gt;KM64),"Total does not equal expected sales above","")))</f>
        <v/>
      </c>
      <c r="KP68" s="301"/>
      <c r="KQ68" s="306"/>
      <c r="KR68" s="301"/>
      <c r="KS68" s="263" t="str">
        <f t="shared" ref="KS68" si="4200">IF(AND(ISNUMBER(KW67),KW67&gt;0,ISNUMBER(KW69),KW69&gt;0),"Use % of sales OR # of sales, not both",IF(AND(ISNUMBER(KW67),KW67&lt;&gt;1),"Total does not equal 100%",IF(AND(ISNUMBER(KW69),KW69&lt;&gt;KS64),"Total does not equal expected sales above","")))</f>
        <v/>
      </c>
      <c r="KV68" s="301"/>
      <c r="KW68" s="306"/>
      <c r="KX68" s="301"/>
      <c r="KY68" s="263" t="str">
        <f t="shared" ref="KY68" si="4201">IF(AND(ISNUMBER(LC67),LC67&gt;0,ISNUMBER(LC69),LC69&gt;0),"Use % of sales OR # of sales, not both",IF(AND(ISNUMBER(LC67),LC67&lt;&gt;1),"Total does not equal 100%",IF(AND(ISNUMBER(LC69),LC69&lt;&gt;KY64),"Total does not equal expected sales above","")))</f>
        <v/>
      </c>
      <c r="LB68" s="301"/>
      <c r="LC68" s="306"/>
      <c r="LD68" s="301"/>
    </row>
    <row r="69" spans="1:316" s="309" customFormat="1" x14ac:dyDescent="0.2">
      <c r="A69" s="307"/>
      <c r="B69" s="307"/>
      <c r="C69" s="307"/>
      <c r="D69" s="307"/>
      <c r="E69" s="307"/>
      <c r="F69" s="307" t="s">
        <v>85</v>
      </c>
      <c r="G69" s="308"/>
      <c r="I69" s="309" t="s">
        <v>69</v>
      </c>
      <c r="K69" s="310"/>
      <c r="L69" s="1120" t="str">
        <f>IF(AND(L59="Step Complete",COUNTIF(72:72,"Y")='Part A - Inputs'!R9),"Step Complete","")</f>
        <v/>
      </c>
      <c r="M69" s="1120"/>
      <c r="N69" s="311"/>
      <c r="O69" s="310"/>
      <c r="P69" s="312"/>
      <c r="Q69" s="914"/>
      <c r="R69" s="914"/>
      <c r="S69" s="914"/>
      <c r="T69" s="914"/>
      <c r="U69" s="313" t="str">
        <f>IF(U$2=5,IF(SUM(Q69:T69)&gt;0,ROUND(SUM(Q69:T69),2),""),"")</f>
        <v/>
      </c>
      <c r="V69" s="915"/>
      <c r="W69" s="914"/>
      <c r="X69" s="914"/>
      <c r="Y69" s="914"/>
      <c r="Z69" s="916"/>
      <c r="AA69" s="313" t="str">
        <f>IF(AA$2=5,IF(SUM(W69:Z69)&gt;0,ROUND(SUM(W69:Z69),2),""),"")</f>
        <v/>
      </c>
      <c r="AB69" s="917"/>
      <c r="AC69" s="914"/>
      <c r="AD69" s="914"/>
      <c r="AE69" s="914"/>
      <c r="AF69" s="914"/>
      <c r="AG69" s="313" t="str">
        <f>IF(AG$2=5,IF(SUM(AC69:AF69)&gt;0,ROUND(SUM(AC69:AF69),2),""),"")</f>
        <v/>
      </c>
      <c r="AH69" s="917"/>
      <c r="AI69" s="916"/>
      <c r="AJ69" s="916"/>
      <c r="AK69" s="916"/>
      <c r="AL69" s="916"/>
      <c r="AM69" s="316" t="str">
        <f>IF(AM$2=5,IF(SUM(AI69:AL69)&gt;0,ROUND(SUM(AI69:AL69),2),""),"")</f>
        <v/>
      </c>
      <c r="AN69" s="918"/>
      <c r="AO69" s="916"/>
      <c r="AP69" s="916"/>
      <c r="AQ69" s="916"/>
      <c r="AR69" s="916"/>
      <c r="AS69" s="316" t="str">
        <f t="shared" ref="AS69" si="4202">IF(AS$2=5,IF(SUM(AO69:AR69)&gt;0,ROUND(SUM(AO69:AR69),2),""),"")</f>
        <v/>
      </c>
      <c r="AT69" s="918"/>
      <c r="AU69" s="916"/>
      <c r="AV69" s="916"/>
      <c r="AW69" s="916"/>
      <c r="AX69" s="916"/>
      <c r="AY69" s="316" t="str">
        <f t="shared" ref="AY69" si="4203">IF(AY$2=5,IF(SUM(AU69:AX69)&gt;0,ROUND(SUM(AU69:AX69),2),""),"")</f>
        <v/>
      </c>
      <c r="AZ69" s="918"/>
      <c r="BA69" s="916"/>
      <c r="BB69" s="916"/>
      <c r="BC69" s="916"/>
      <c r="BD69" s="916"/>
      <c r="BE69" s="316" t="str">
        <f t="shared" ref="BE69" si="4204">IF(BE$2=5,IF(SUM(BA69:BD69)&gt;0,ROUND(SUM(BA69:BD69),2),""),"")</f>
        <v/>
      </c>
      <c r="BF69" s="918"/>
      <c r="BG69" s="916"/>
      <c r="BH69" s="916"/>
      <c r="BI69" s="916"/>
      <c r="BJ69" s="916"/>
      <c r="BK69" s="316" t="str">
        <f t="shared" ref="BK69" si="4205">IF(BK$2=5,IF(SUM(BG69:BJ69)&gt;0,ROUND(SUM(BG69:BJ69),2),""),"")</f>
        <v/>
      </c>
      <c r="BL69" s="918"/>
      <c r="BM69" s="916"/>
      <c r="BN69" s="916"/>
      <c r="BO69" s="916"/>
      <c r="BP69" s="916"/>
      <c r="BQ69" s="316" t="str">
        <f t="shared" ref="BQ69" si="4206">IF(BQ$2=5,IF(SUM(BM69:BP69)&gt;0,ROUND(SUM(BM69:BP69),2),""),"")</f>
        <v/>
      </c>
      <c r="BR69" s="918"/>
      <c r="BS69" s="916"/>
      <c r="BT69" s="916"/>
      <c r="BU69" s="916"/>
      <c r="BV69" s="916"/>
      <c r="BW69" s="316" t="str">
        <f t="shared" ref="BW69" si="4207">IF(BW$2=5,IF(SUM(BS69:BV69)&gt;0,ROUND(SUM(BS69:BV69),2),""),"")</f>
        <v/>
      </c>
      <c r="BX69" s="918"/>
      <c r="BY69" s="914"/>
      <c r="BZ69" s="914"/>
      <c r="CA69" s="914"/>
      <c r="CB69" s="914"/>
      <c r="CC69" s="316" t="str">
        <f t="shared" ref="CC69" si="4208">IF(CC$2=5,IF(SUM(BY69:CB69)&gt;0,ROUND(SUM(BY69:CB69),2),""),"")</f>
        <v/>
      </c>
      <c r="CD69" s="918"/>
      <c r="CE69" s="914"/>
      <c r="CF69" s="914"/>
      <c r="CG69" s="914"/>
      <c r="CH69" s="914"/>
      <c r="CI69" s="316" t="str">
        <f t="shared" ref="CI69" si="4209">IF(CI$2=5,IF(SUM(CE69:CH69)&gt;0,ROUND(SUM(CE69:CH69),2),""),"")</f>
        <v/>
      </c>
      <c r="CJ69" s="918"/>
      <c r="CK69" s="914"/>
      <c r="CL69" s="914"/>
      <c r="CM69" s="914"/>
      <c r="CN69" s="914"/>
      <c r="CO69" s="316" t="str">
        <f t="shared" ref="CO69" si="4210">IF(CO$2=5,IF(SUM(CK69:CN69)&gt;0,ROUND(SUM(CK69:CN69),2),""),"")</f>
        <v/>
      </c>
      <c r="CP69" s="918"/>
      <c r="CQ69" s="914"/>
      <c r="CR69" s="914"/>
      <c r="CS69" s="914"/>
      <c r="CT69" s="914"/>
      <c r="CU69" s="316" t="str">
        <f t="shared" ref="CU69" si="4211">IF(CU$2=5,IF(SUM(CQ69:CT69)&gt;0,ROUND(SUM(CQ69:CT69),2),""),"")</f>
        <v/>
      </c>
      <c r="CV69" s="918"/>
      <c r="CW69" s="914"/>
      <c r="CX69" s="914"/>
      <c r="CY69" s="914"/>
      <c r="CZ69" s="914"/>
      <c r="DA69" s="316" t="str">
        <f t="shared" ref="DA69" si="4212">IF(DA$2=5,IF(SUM(CW69:CZ69)&gt;0,ROUND(SUM(CW69:CZ69),2),""),"")</f>
        <v/>
      </c>
      <c r="DB69" s="918"/>
      <c r="DC69" s="914"/>
      <c r="DD69" s="914"/>
      <c r="DE69" s="914"/>
      <c r="DF69" s="914"/>
      <c r="DG69" s="316" t="str">
        <f t="shared" ref="DG69" si="4213">IF(DG$2=5,IF(SUM(DC69:DF69)&gt;0,ROUND(SUM(DC69:DF69),2),""),"")</f>
        <v/>
      </c>
      <c r="DH69" s="918"/>
      <c r="DI69" s="914"/>
      <c r="DJ69" s="914"/>
      <c r="DK69" s="914"/>
      <c r="DL69" s="914"/>
      <c r="DM69" s="316" t="str">
        <f t="shared" ref="DM69" si="4214">IF(DM$2=5,IF(SUM(DI69:DL69)&gt;0,ROUND(SUM(DI69:DL69),2),""),"")</f>
        <v/>
      </c>
      <c r="DN69" s="918"/>
      <c r="DO69" s="914"/>
      <c r="DP69" s="914"/>
      <c r="DQ69" s="914"/>
      <c r="DR69" s="914"/>
      <c r="DS69" s="316" t="str">
        <f t="shared" ref="DS69" si="4215">IF(DS$2=5,IF(SUM(DO69:DR69)&gt;0,ROUND(SUM(DO69:DR69),2),""),"")</f>
        <v/>
      </c>
      <c r="DT69" s="918"/>
      <c r="DU69" s="914"/>
      <c r="DV69" s="914"/>
      <c r="DW69" s="914"/>
      <c r="DX69" s="914"/>
      <c r="DY69" s="316" t="str">
        <f t="shared" ref="DY69" si="4216">IF(DY$2=5,IF(SUM(DU69:DX69)&gt;0,ROUND(SUM(DU69:DX69),2),""),"")</f>
        <v/>
      </c>
      <c r="DZ69" s="918"/>
      <c r="EA69" s="914"/>
      <c r="EB69" s="914"/>
      <c r="EC69" s="914"/>
      <c r="ED69" s="914"/>
      <c r="EE69" s="316" t="str">
        <f t="shared" ref="EE69" si="4217">IF(EE$2=5,IF(SUM(EA69:ED69)&gt;0,ROUND(SUM(EA69:ED69),2),""),"")</f>
        <v/>
      </c>
      <c r="EF69" s="918"/>
      <c r="EG69" s="914"/>
      <c r="EH69" s="914"/>
      <c r="EI69" s="914"/>
      <c r="EJ69" s="914"/>
      <c r="EK69" s="316" t="str">
        <f t="shared" ref="EK69" si="4218">IF(EK$2=5,IF(SUM(EG69:EJ69)&gt;0,ROUND(SUM(EG69:EJ69),2),""),"")</f>
        <v/>
      </c>
      <c r="EL69" s="918"/>
      <c r="EM69" s="914"/>
      <c r="EN69" s="914"/>
      <c r="EO69" s="914"/>
      <c r="EP69" s="914"/>
      <c r="EQ69" s="316" t="str">
        <f t="shared" ref="EQ69" si="4219">IF(EQ$2=5,IF(SUM(EM69:EP69)&gt;0,ROUND(SUM(EM69:EP69),2),""),"")</f>
        <v/>
      </c>
      <c r="ER69" s="918"/>
      <c r="ES69" s="914"/>
      <c r="ET69" s="914"/>
      <c r="EU69" s="914"/>
      <c r="EV69" s="914"/>
      <c r="EW69" s="316" t="str">
        <f t="shared" ref="EW69" si="4220">IF(EW$2=5,IF(SUM(ES69:EV69)&gt;0,ROUND(SUM(ES69:EV69),2),""),"")</f>
        <v/>
      </c>
      <c r="EX69" s="918"/>
      <c r="EY69" s="914"/>
      <c r="EZ69" s="914"/>
      <c r="FA69" s="914"/>
      <c r="FB69" s="914"/>
      <c r="FC69" s="316" t="str">
        <f t="shared" ref="FC69" si="4221">IF(FC$2=5,IF(SUM(EY69:FB69)&gt;0,ROUND(SUM(EY69:FB69),2),""),"")</f>
        <v/>
      </c>
      <c r="FD69" s="918"/>
      <c r="FE69" s="914"/>
      <c r="FF69" s="914"/>
      <c r="FG69" s="914"/>
      <c r="FH69" s="914"/>
      <c r="FI69" s="316" t="str">
        <f t="shared" ref="FI69" si="4222">IF(FI$2=5,IF(SUM(FE69:FH69)&gt;0,ROUND(SUM(FE69:FH69),2),""),"")</f>
        <v/>
      </c>
      <c r="FJ69" s="918"/>
      <c r="FK69" s="914"/>
      <c r="FL69" s="914"/>
      <c r="FM69" s="914"/>
      <c r="FN69" s="914"/>
      <c r="FO69" s="316" t="str">
        <f t="shared" ref="FO69" si="4223">IF(FO$2=5,IF(SUM(FK69:FN69)&gt;0,ROUND(SUM(FK69:FN69),2),""),"")</f>
        <v/>
      </c>
      <c r="FP69" s="918"/>
      <c r="FQ69" s="914"/>
      <c r="FR69" s="914"/>
      <c r="FS69" s="914"/>
      <c r="FT69" s="914"/>
      <c r="FU69" s="316" t="str">
        <f t="shared" ref="FU69" si="4224">IF(FU$2=5,IF(SUM(FQ69:FT69)&gt;0,ROUND(SUM(FQ69:FT69),2),""),"")</f>
        <v/>
      </c>
      <c r="FV69" s="918"/>
      <c r="FW69" s="914"/>
      <c r="FX69" s="914"/>
      <c r="FY69" s="914"/>
      <c r="FZ69" s="914"/>
      <c r="GA69" s="316" t="str">
        <f t="shared" ref="GA69" si="4225">IF(GA$2=5,IF(SUM(FW69:FZ69)&gt;0,ROUND(SUM(FW69:FZ69),2),""),"")</f>
        <v/>
      </c>
      <c r="GB69" s="918"/>
      <c r="GC69" s="914"/>
      <c r="GD69" s="914"/>
      <c r="GE69" s="914"/>
      <c r="GF69" s="914"/>
      <c r="GG69" s="316" t="str">
        <f t="shared" ref="GG69" si="4226">IF(GG$2=5,IF(SUM(GC69:GF69)&gt;0,ROUND(SUM(GC69:GF69),2),""),"")</f>
        <v/>
      </c>
      <c r="GH69" s="918"/>
      <c r="GI69" s="914"/>
      <c r="GJ69" s="914"/>
      <c r="GK69" s="914"/>
      <c r="GL69" s="914"/>
      <c r="GM69" s="316" t="str">
        <f t="shared" ref="GM69" si="4227">IF(GM$2=5,IF(SUM(GI69:GL69)&gt;0,ROUND(SUM(GI69:GL69),2),""),"")</f>
        <v/>
      </c>
      <c r="GN69" s="918"/>
      <c r="GO69" s="914"/>
      <c r="GP69" s="914"/>
      <c r="GQ69" s="914"/>
      <c r="GR69" s="914"/>
      <c r="GS69" s="316" t="str">
        <f t="shared" ref="GS69" si="4228">IF(GS$2=5,IF(SUM(GO69:GR69)&gt;0,ROUND(SUM(GO69:GR69),2),""),"")</f>
        <v/>
      </c>
      <c r="GT69" s="918"/>
      <c r="GU69" s="914"/>
      <c r="GV69" s="914"/>
      <c r="GW69" s="914"/>
      <c r="GX69" s="914"/>
      <c r="GY69" s="316" t="str">
        <f t="shared" ref="GY69" si="4229">IF(GY$2=5,IF(SUM(GU69:GX69)&gt;0,ROUND(SUM(GU69:GX69),2),""),"")</f>
        <v/>
      </c>
      <c r="GZ69" s="918"/>
      <c r="HA69" s="914"/>
      <c r="HB69" s="914"/>
      <c r="HC69" s="914"/>
      <c r="HD69" s="914"/>
      <c r="HE69" s="316" t="str">
        <f t="shared" ref="HE69" si="4230">IF(HE$2=5,IF(SUM(HA69:HD69)&gt;0,ROUND(SUM(HA69:HD69),2),""),"")</f>
        <v/>
      </c>
      <c r="HF69" s="918"/>
      <c r="HG69" s="914"/>
      <c r="HH69" s="914"/>
      <c r="HI69" s="914"/>
      <c r="HJ69" s="914"/>
      <c r="HK69" s="316" t="str">
        <f t="shared" ref="HK69" si="4231">IF(HK$2=5,IF(SUM(HG69:HJ69)&gt;0,ROUND(SUM(HG69:HJ69),2),""),"")</f>
        <v/>
      </c>
      <c r="HL69" s="918"/>
      <c r="HM69" s="914"/>
      <c r="HN69" s="914"/>
      <c r="HO69" s="914"/>
      <c r="HP69" s="914"/>
      <c r="HQ69" s="316" t="str">
        <f t="shared" ref="HQ69" si="4232">IF(HQ$2=5,IF(SUM(HM69:HP69)&gt;0,ROUND(SUM(HM69:HP69),2),""),"")</f>
        <v/>
      </c>
      <c r="HR69" s="918"/>
      <c r="HS69" s="914"/>
      <c r="HT69" s="914"/>
      <c r="HU69" s="914"/>
      <c r="HV69" s="914"/>
      <c r="HW69" s="316" t="str">
        <f t="shared" ref="HW69" si="4233">IF(HW$2=5,IF(SUM(HS69:HV69)&gt;0,ROUND(SUM(HS69:HV69),2),""),"")</f>
        <v/>
      </c>
      <c r="HX69" s="918"/>
      <c r="HY69" s="914"/>
      <c r="HZ69" s="914"/>
      <c r="IA69" s="914"/>
      <c r="IB69" s="914"/>
      <c r="IC69" s="316" t="str">
        <f t="shared" ref="IC69" si="4234">IF(IC$2=5,IF(SUM(HY69:IB69)&gt;0,ROUND(SUM(HY69:IB69),2),""),"")</f>
        <v/>
      </c>
      <c r="ID69" s="918"/>
      <c r="IE69" s="914"/>
      <c r="IF69" s="914"/>
      <c r="IG69" s="914"/>
      <c r="IH69" s="914"/>
      <c r="II69" s="316" t="str">
        <f t="shared" ref="II69" si="4235">IF(II$2=5,IF(SUM(IE69:IH69)&gt;0,ROUND(SUM(IE69:IH69),2),""),"")</f>
        <v/>
      </c>
      <c r="IJ69" s="918"/>
      <c r="IK69" s="914"/>
      <c r="IL69" s="914"/>
      <c r="IM69" s="914"/>
      <c r="IN69" s="914"/>
      <c r="IO69" s="316" t="str">
        <f t="shared" ref="IO69" si="4236">IF(IO$2=5,IF(SUM(IK69:IN69)&gt;0,ROUND(SUM(IK69:IN69),2),""),"")</f>
        <v/>
      </c>
      <c r="IP69" s="918"/>
      <c r="IQ69" s="914"/>
      <c r="IR69" s="914"/>
      <c r="IS69" s="914"/>
      <c r="IT69" s="914"/>
      <c r="IU69" s="316" t="str">
        <f t="shared" ref="IU69" si="4237">IF(IU$2=5,IF(SUM(IQ69:IT69)&gt;0,ROUND(SUM(IQ69:IT69),2),""),"")</f>
        <v/>
      </c>
      <c r="IV69" s="919"/>
      <c r="IW69" s="914"/>
      <c r="IX69" s="914"/>
      <c r="IY69" s="914"/>
      <c r="IZ69" s="914"/>
      <c r="JA69" s="316" t="str">
        <f t="shared" ref="JA69" si="4238">IF(JA$2=5,IF(SUM(IW69:IZ69)&gt;0,ROUND(SUM(IW69:IZ69),2),""),"")</f>
        <v/>
      </c>
      <c r="JB69" s="919"/>
      <c r="JC69" s="914"/>
      <c r="JD69" s="914"/>
      <c r="JE69" s="914"/>
      <c r="JF69" s="914"/>
      <c r="JG69" s="316" t="str">
        <f t="shared" ref="JG69" si="4239">IF(JG$2=5,IF(SUM(JC69:JF69)&gt;0,ROUND(SUM(JC69:JF69),2),""),"")</f>
        <v/>
      </c>
      <c r="JH69" s="918"/>
      <c r="JI69" s="914"/>
      <c r="JJ69" s="914"/>
      <c r="JK69" s="914"/>
      <c r="JL69" s="914"/>
      <c r="JM69" s="316" t="str">
        <f t="shared" ref="JM69" si="4240">IF(JM$2=5,IF(SUM(JI69:JL69)&gt;0,ROUND(SUM(JI69:JL69),2),""),"")</f>
        <v/>
      </c>
      <c r="JN69" s="929"/>
      <c r="JO69" s="914"/>
      <c r="JP69" s="914"/>
      <c r="JQ69" s="914"/>
      <c r="JR69" s="914"/>
      <c r="JS69" s="316" t="str">
        <f t="shared" ref="JS69" si="4241">IF(JS$2=5,IF(SUM(JO69:JR69)&gt;0,ROUND(SUM(JO69:JR69),2),""),"")</f>
        <v/>
      </c>
      <c r="JT69" s="929"/>
      <c r="JU69" s="914"/>
      <c r="JV69" s="914"/>
      <c r="JW69" s="914"/>
      <c r="JX69" s="914"/>
      <c r="JY69" s="316" t="str">
        <f t="shared" ref="JY69" si="4242">IF(JY$2=5,IF(SUM(JU69:JX69)&gt;0,ROUND(SUM(JU69:JX69),2),""),"")</f>
        <v/>
      </c>
      <c r="JZ69" s="929"/>
      <c r="KA69" s="914"/>
      <c r="KB69" s="914"/>
      <c r="KC69" s="914"/>
      <c r="KD69" s="914"/>
      <c r="KE69" s="316" t="str">
        <f t="shared" ref="KE69" si="4243">IF(KE$2=5,IF(SUM(KA69:KD69)&gt;0,ROUND(SUM(KA69:KD69),2),""),"")</f>
        <v/>
      </c>
      <c r="KF69" s="929"/>
      <c r="KG69" s="914"/>
      <c r="KH69" s="914"/>
      <c r="KI69" s="914"/>
      <c r="KJ69" s="914"/>
      <c r="KK69" s="316" t="str">
        <f t="shared" ref="KK69" si="4244">IF(KK$2=5,IF(SUM(KG69:KJ69)&gt;0,ROUND(SUM(KG69:KJ69),2),""),"")</f>
        <v/>
      </c>
      <c r="KL69" s="929"/>
      <c r="KM69" s="914"/>
      <c r="KN69" s="914"/>
      <c r="KO69" s="914"/>
      <c r="KP69" s="914"/>
      <c r="KQ69" s="316" t="str">
        <f t="shared" ref="KQ69" si="4245">IF(KQ$2=5,IF(SUM(KM69:KP69)&gt;0,ROUND(SUM(KM69:KP69),2),""),"")</f>
        <v/>
      </c>
      <c r="KR69" s="929"/>
      <c r="KS69" s="914"/>
      <c r="KT69" s="914"/>
      <c r="KU69" s="914"/>
      <c r="KV69" s="914"/>
      <c r="KW69" s="316" t="str">
        <f t="shared" ref="KW69" si="4246">IF(KW$2=5,IF(SUM(KS69:KV69)&gt;0,ROUND(SUM(KS69:KV69),2),""),"")</f>
        <v/>
      </c>
      <c r="KX69" s="929"/>
      <c r="KY69" s="914"/>
      <c r="KZ69" s="914"/>
      <c r="LA69" s="914"/>
      <c r="LB69" s="914"/>
      <c r="LC69" s="316" t="str">
        <f t="shared" ref="LC69" si="4247">IF(LC$2=5,IF(SUM(KY69:LB69)&gt;0,ROUND(SUM(KY69:LB69),2),""),"")</f>
        <v/>
      </c>
    </row>
    <row r="70" spans="1:316" s="190" customFormat="1" ht="11.25" hidden="1" x14ac:dyDescent="0.2">
      <c r="A70" s="61" t="s">
        <v>61</v>
      </c>
      <c r="B70" s="62"/>
      <c r="C70" s="62"/>
      <c r="D70" s="62"/>
      <c r="E70" s="62"/>
      <c r="F70" s="62"/>
      <c r="G70" s="155"/>
      <c r="H70" s="61" t="s">
        <v>117</v>
      </c>
      <c r="I70" s="62"/>
      <c r="J70" s="62"/>
      <c r="K70" s="62"/>
      <c r="L70" s="62"/>
      <c r="M70" s="156" t="s">
        <v>72</v>
      </c>
      <c r="N70" s="62"/>
      <c r="O70" s="62"/>
      <c r="P70" s="62"/>
      <c r="Q70" s="62" t="str">
        <f t="shared" ref="Q70" si="4248">IF(AND(U67="",U69=""),"empty",IF(ISNUMBER(U67),"Pct","Num"))</f>
        <v>empty</v>
      </c>
      <c r="R70" s="62" t="str">
        <f t="shared" ref="R70" si="4249">IF(AND(U67="",U69=""),"empty",IF(ISNUMBER(U67),"Pct","Num"))</f>
        <v>empty</v>
      </c>
      <c r="S70" s="62" t="str">
        <f t="shared" ref="S70" si="4250">IF(AND(U67="",U69=""),"empty",IF(ISNUMBER(U67),"Pct","Num"))</f>
        <v>empty</v>
      </c>
      <c r="T70" s="169" t="str">
        <f t="shared" ref="T70" si="4251">IF(AND(U67="",U69=""),"empty",IF(ISNUMBER(U67),"Pct","Num"))</f>
        <v>empty</v>
      </c>
      <c r="U70" s="318"/>
      <c r="V70" s="169"/>
      <c r="W70" s="62" t="str">
        <f t="shared" ref="W70" si="4252">IF(AND(AA67="",AA69=""),"empty",IF(ISNUMBER(AA67),"Pct","Num"))</f>
        <v>empty</v>
      </c>
      <c r="X70" s="62" t="str">
        <f t="shared" ref="X70" si="4253">IF(AND(AA67="",AA69=""),"empty",IF(ISNUMBER(AA67),"Pct","Num"))</f>
        <v>empty</v>
      </c>
      <c r="Y70" s="62" t="str">
        <f t="shared" ref="Y70" si="4254">IF(AND(AA67="",AA69=""),"empty",IF(ISNUMBER(AA67),"Pct","Num"))</f>
        <v>empty</v>
      </c>
      <c r="Z70" s="169" t="str">
        <f t="shared" ref="Z70" si="4255">IF(AND(AA67="",AA69=""),"empty",IF(ISNUMBER(AA67),"Pct","Num"))</f>
        <v>empty</v>
      </c>
      <c r="AA70" s="318"/>
      <c r="AB70" s="169"/>
      <c r="AC70" s="62" t="str">
        <f t="shared" ref="AC70" si="4256">IF(AND(AG67="",AG69=""),"empty",IF(ISNUMBER(AG67),"Pct","Num"))</f>
        <v>empty</v>
      </c>
      <c r="AD70" s="62" t="str">
        <f t="shared" ref="AD70" si="4257">IF(AND(AG67="",AG69=""),"empty",IF(ISNUMBER(AG67),"Pct","Num"))</f>
        <v>empty</v>
      </c>
      <c r="AE70" s="62" t="str">
        <f t="shared" ref="AE70" si="4258">IF(AND(AG67="",AG69=""),"empty",IF(ISNUMBER(AG67),"Pct","Num"))</f>
        <v>empty</v>
      </c>
      <c r="AF70" s="169" t="str">
        <f t="shared" ref="AF70" si="4259">IF(AND(AG67="",AG69=""),"empty",IF(ISNUMBER(AG67),"Pct","Num"))</f>
        <v>empty</v>
      </c>
      <c r="AG70" s="318"/>
      <c r="AH70" s="169"/>
      <c r="AI70" s="62" t="str">
        <f>IF(AND(AM67="",AM69=""),"empty",IF(ISNUMBER(AM67),"Pct","Num"))</f>
        <v>empty</v>
      </c>
      <c r="AJ70" s="62" t="str">
        <f>IF(AND(AM67="",AM69=""),"empty",IF(ISNUMBER(AM67),"Pct","Num"))</f>
        <v>empty</v>
      </c>
      <c r="AK70" s="62" t="str">
        <f>IF(AND(AM67="",AM69=""),"empty",IF(ISNUMBER(AM67),"Pct","Num"))</f>
        <v>empty</v>
      </c>
      <c r="AL70" s="169" t="str">
        <f>IF(AND(AM67="",AM69=""),"empty",IF(ISNUMBER(AM67),"Pct","Num"))</f>
        <v>empty</v>
      </c>
      <c r="AM70" s="318"/>
      <c r="AN70" s="169"/>
      <c r="AO70" s="62" t="str">
        <f>IF(AND(AS67="",AS69=""),"empty",IF(ISNUMBER(AS67),"Pct","Num"))</f>
        <v>empty</v>
      </c>
      <c r="AP70" s="62" t="str">
        <f>IF(AND(AS67="",AS69=""),"empty",IF(ISNUMBER(AS67),"Pct","Num"))</f>
        <v>empty</v>
      </c>
      <c r="AQ70" s="62" t="str">
        <f>IF(AND(AS67="",AS69=""),"empty",IF(ISNUMBER(AS67),"Pct","Num"))</f>
        <v>empty</v>
      </c>
      <c r="AR70" s="169" t="str">
        <f>IF(AND(AS67="",AS69=""),"empty",IF(ISNUMBER(AS67),"Pct","Num"))</f>
        <v>empty</v>
      </c>
      <c r="AS70" s="318"/>
      <c r="AT70" s="169"/>
      <c r="AU70" s="62" t="str">
        <f>IF(AND(AY67="",AY69=""),"empty",IF(ISNUMBER(AY67),"Pct","Num"))</f>
        <v>empty</v>
      </c>
      <c r="AV70" s="62" t="str">
        <f>IF(AND(AY67="",AY69=""),"empty",IF(ISNUMBER(AY67),"Pct","Num"))</f>
        <v>empty</v>
      </c>
      <c r="AW70" s="62" t="str">
        <f>IF(AND(AY67="",AY69=""),"empty",IF(ISNUMBER(AY67),"Pct","Num"))</f>
        <v>empty</v>
      </c>
      <c r="AX70" s="169" t="str">
        <f>IF(AND(AY67="",AY69=""),"empty",IF(ISNUMBER(AY67),"Pct","Num"))</f>
        <v>empty</v>
      </c>
      <c r="AY70" s="318"/>
      <c r="AZ70" s="169"/>
      <c r="BA70" s="62" t="str">
        <f>IF(AND(BE67="",BE69=""),"empty",IF(ISNUMBER(BE67),"Pct","Num"))</f>
        <v>empty</v>
      </c>
      <c r="BB70" s="62" t="str">
        <f>IF(AND(BE67="",BE69=""),"empty",IF(ISNUMBER(BE67),"Pct","Num"))</f>
        <v>empty</v>
      </c>
      <c r="BC70" s="62" t="str">
        <f>IF(AND(BE67="",BE69=""),"empty",IF(ISNUMBER(BE67),"Pct","Num"))</f>
        <v>empty</v>
      </c>
      <c r="BD70" s="169" t="str">
        <f>IF(AND(BE67="",BE69=""),"empty",IF(ISNUMBER(BE67),"Pct","Num"))</f>
        <v>empty</v>
      </c>
      <c r="BE70" s="318"/>
      <c r="BF70" s="169"/>
      <c r="BG70" s="62" t="str">
        <f>IF(AND(BK67="",BK69=""),"empty",IF(ISNUMBER(BK67),"Pct","Num"))</f>
        <v>empty</v>
      </c>
      <c r="BH70" s="62" t="str">
        <f>IF(AND(BK67="",BK69=""),"empty",IF(ISNUMBER(BK67),"Pct","Num"))</f>
        <v>empty</v>
      </c>
      <c r="BI70" s="62" t="str">
        <f>IF(AND(BK67="",BK69=""),"empty",IF(ISNUMBER(BK67),"Pct","Num"))</f>
        <v>empty</v>
      </c>
      <c r="BJ70" s="169" t="str">
        <f>IF(AND(BK67="",BK69=""),"empty",IF(ISNUMBER(BK67),"Pct","Num"))</f>
        <v>empty</v>
      </c>
      <c r="BK70" s="318"/>
      <c r="BL70" s="169"/>
      <c r="BM70" s="62" t="str">
        <f>IF(AND(BQ67="",BQ69=""),"empty",IF(ISNUMBER(BQ67),"Pct","Num"))</f>
        <v>empty</v>
      </c>
      <c r="BN70" s="62" t="str">
        <f>IF(AND(BQ67="",BQ69=""),"empty",IF(ISNUMBER(BQ67),"Pct","Num"))</f>
        <v>empty</v>
      </c>
      <c r="BO70" s="62" t="str">
        <f>IF(AND(BQ67="",BQ69=""),"empty",IF(ISNUMBER(BQ67),"Pct","Num"))</f>
        <v>empty</v>
      </c>
      <c r="BP70" s="169" t="str">
        <f>IF(AND(BQ67="",BQ69=""),"empty",IF(ISNUMBER(BQ67),"Pct","Num"))</f>
        <v>empty</v>
      </c>
      <c r="BQ70" s="318"/>
      <c r="BR70" s="169"/>
      <c r="BS70" s="62" t="str">
        <f>IF(AND(BW67="",BW69=""),"empty",IF(ISNUMBER(BW67),"Pct","Num"))</f>
        <v>empty</v>
      </c>
      <c r="BT70" s="62" t="str">
        <f>IF(AND(BW67="",BW69=""),"empty",IF(ISNUMBER(BW67),"Pct","Num"))</f>
        <v>empty</v>
      </c>
      <c r="BU70" s="62" t="str">
        <f>IF(AND(BW67="",BW69=""),"empty",IF(ISNUMBER(BW67),"Pct","Num"))</f>
        <v>empty</v>
      </c>
      <c r="BV70" s="169" t="str">
        <f>IF(AND(BW67="",BW69=""),"empty",IF(ISNUMBER(BW67),"Pct","Num"))</f>
        <v>empty</v>
      </c>
      <c r="BW70" s="318"/>
      <c r="BX70" s="169"/>
      <c r="BY70" s="62" t="str">
        <f>IF(AND(CC67="",CC69=""),"empty",IF(ISNUMBER(CC67),"Pct","Num"))</f>
        <v>empty</v>
      </c>
      <c r="BZ70" s="62" t="str">
        <f>IF(AND(CC67="",CC69=""),"empty",IF(ISNUMBER(CC67),"Pct","Num"))</f>
        <v>empty</v>
      </c>
      <c r="CA70" s="62" t="str">
        <f>IF(AND(CC67="",CC69=""),"empty",IF(ISNUMBER(CC67),"Pct","Num"))</f>
        <v>empty</v>
      </c>
      <c r="CB70" s="169" t="str">
        <f>IF(AND(CC67="",CC69=""),"empty",IF(ISNUMBER(CC67),"Pct","Num"))</f>
        <v>empty</v>
      </c>
      <c r="CC70" s="318"/>
      <c r="CD70" s="169"/>
      <c r="CE70" s="62" t="str">
        <f>IF(AND(CI67="",CI69=""),"empty",IF(ISNUMBER(CI67),"Pct","Num"))</f>
        <v>empty</v>
      </c>
      <c r="CF70" s="62" t="str">
        <f>IF(AND(CI67="",CI69=""),"empty",IF(ISNUMBER(CI67),"Pct","Num"))</f>
        <v>empty</v>
      </c>
      <c r="CG70" s="62" t="str">
        <f>IF(AND(CI67="",CI69=""),"empty",IF(ISNUMBER(CI67),"Pct","Num"))</f>
        <v>empty</v>
      </c>
      <c r="CH70" s="169" t="str">
        <f>IF(AND(CI67="",CI69=""),"empty",IF(ISNUMBER(CI67),"Pct","Num"))</f>
        <v>empty</v>
      </c>
      <c r="CI70" s="318"/>
      <c r="CJ70" s="169"/>
      <c r="CK70" s="62" t="str">
        <f>IF(AND(CO67="",CO69=""),"empty",IF(ISNUMBER(CO67),"Pct","Num"))</f>
        <v>empty</v>
      </c>
      <c r="CL70" s="62" t="str">
        <f>IF(AND(CO67="",CO69=""),"empty",IF(ISNUMBER(CO67),"Pct","Num"))</f>
        <v>empty</v>
      </c>
      <c r="CM70" s="62" t="str">
        <f>IF(AND(CO67="",CO69=""),"empty",IF(ISNUMBER(CO67),"Pct","Num"))</f>
        <v>empty</v>
      </c>
      <c r="CN70" s="169" t="str">
        <f>IF(AND(CO67="",CO69=""),"empty",IF(ISNUMBER(CO67),"Pct","Num"))</f>
        <v>empty</v>
      </c>
      <c r="CO70" s="318"/>
      <c r="CP70" s="169"/>
      <c r="CQ70" s="62" t="str">
        <f>IF(AND(CU67="",CU69=""),"empty",IF(ISNUMBER(CU67),"Pct","Num"))</f>
        <v>empty</v>
      </c>
      <c r="CR70" s="62" t="str">
        <f>IF(AND(CU67="",CU69=""),"empty",IF(ISNUMBER(CU67),"Pct","Num"))</f>
        <v>empty</v>
      </c>
      <c r="CS70" s="62" t="str">
        <f>IF(AND(CU67="",CU69=""),"empty",IF(ISNUMBER(CU67),"Pct","Num"))</f>
        <v>empty</v>
      </c>
      <c r="CT70" s="169" t="str">
        <f>IF(AND(CU67="",CU69=""),"empty",IF(ISNUMBER(CU67),"Pct","Num"))</f>
        <v>empty</v>
      </c>
      <c r="CU70" s="318"/>
      <c r="CV70" s="169"/>
      <c r="CW70" s="62" t="str">
        <f>IF(AND(DA67="",DA69=""),"empty",IF(ISNUMBER(DA67),"Pct","Num"))</f>
        <v>empty</v>
      </c>
      <c r="CX70" s="62" t="str">
        <f>IF(AND(DA67="",DA69=""),"empty",IF(ISNUMBER(DA67),"Pct","Num"))</f>
        <v>empty</v>
      </c>
      <c r="CY70" s="62" t="str">
        <f>IF(AND(DA67="",DA69=""),"empty",IF(ISNUMBER(DA67),"Pct","Num"))</f>
        <v>empty</v>
      </c>
      <c r="CZ70" s="169" t="str">
        <f>IF(AND(DA67="",DA69=""),"empty",IF(ISNUMBER(DA67),"Pct","Num"))</f>
        <v>empty</v>
      </c>
      <c r="DA70" s="318"/>
      <c r="DB70" s="169"/>
      <c r="DC70" s="62" t="str">
        <f>IF(AND(DG67="",DG69=""),"empty",IF(ISNUMBER(DG67),"Pct","Num"))</f>
        <v>empty</v>
      </c>
      <c r="DD70" s="62" t="str">
        <f>IF(AND(DG67="",DG69=""),"empty",IF(ISNUMBER(DG67),"Pct","Num"))</f>
        <v>empty</v>
      </c>
      <c r="DE70" s="62" t="str">
        <f>IF(AND(DG67="",DG69=""),"empty",IF(ISNUMBER(DG67),"Pct","Num"))</f>
        <v>empty</v>
      </c>
      <c r="DF70" s="169" t="str">
        <f>IF(AND(DG67="",DG69=""),"empty",IF(ISNUMBER(DG67),"Pct","Num"))</f>
        <v>empty</v>
      </c>
      <c r="DG70" s="318"/>
      <c r="DH70" s="169"/>
      <c r="DI70" s="62" t="str">
        <f>IF(AND(DM67="",DM69=""),"empty",IF(ISNUMBER(DM67),"Pct","Num"))</f>
        <v>empty</v>
      </c>
      <c r="DJ70" s="62" t="str">
        <f>IF(AND(DM67="",DM69=""),"empty",IF(ISNUMBER(DM67),"Pct","Num"))</f>
        <v>empty</v>
      </c>
      <c r="DK70" s="62" t="str">
        <f>IF(AND(DM67="",DM69=""),"empty",IF(ISNUMBER(DM67),"Pct","Num"))</f>
        <v>empty</v>
      </c>
      <c r="DL70" s="169" t="str">
        <f>IF(AND(DM67="",DM69=""),"empty",IF(ISNUMBER(DM67),"Pct","Num"))</f>
        <v>empty</v>
      </c>
      <c r="DM70" s="318"/>
      <c r="DN70" s="169"/>
      <c r="DO70" s="62" t="str">
        <f>IF(AND(DS67="",DS69=""),"empty",IF(ISNUMBER(DS67),"Pct","Num"))</f>
        <v>empty</v>
      </c>
      <c r="DP70" s="62" t="str">
        <f>IF(AND(DS67="",DS69=""),"empty",IF(ISNUMBER(DS67),"Pct","Num"))</f>
        <v>empty</v>
      </c>
      <c r="DQ70" s="62" t="str">
        <f>IF(AND(DS67="",DS69=""),"empty",IF(ISNUMBER(DS67),"Pct","Num"))</f>
        <v>empty</v>
      </c>
      <c r="DR70" s="169" t="str">
        <f>IF(AND(DS67="",DS69=""),"empty",IF(ISNUMBER(DS67),"Pct","Num"))</f>
        <v>empty</v>
      </c>
      <c r="DS70" s="318"/>
      <c r="DT70" s="169"/>
      <c r="DU70" s="62" t="str">
        <f>IF(AND(DY67="",DY69=""),"empty",IF(ISNUMBER(DY67),"Pct","Num"))</f>
        <v>empty</v>
      </c>
      <c r="DV70" s="62" t="str">
        <f>IF(AND(DY67="",DY69=""),"empty",IF(ISNUMBER(DY67),"Pct","Num"))</f>
        <v>empty</v>
      </c>
      <c r="DW70" s="62" t="str">
        <f>IF(AND(DY67="",DY69=""),"empty",IF(ISNUMBER(DY67),"Pct","Num"))</f>
        <v>empty</v>
      </c>
      <c r="DX70" s="169" t="str">
        <f>IF(AND(DY67="",DY69=""),"empty",IF(ISNUMBER(DY67),"Pct","Num"))</f>
        <v>empty</v>
      </c>
      <c r="DY70" s="318"/>
      <c r="DZ70" s="169"/>
      <c r="EA70" s="62" t="str">
        <f>IF(AND(EE67="",EE69=""),"empty",IF(ISNUMBER(EE67),"Pct","Num"))</f>
        <v>empty</v>
      </c>
      <c r="EB70" s="62" t="str">
        <f>IF(AND(EE67="",EE69=""),"empty",IF(ISNUMBER(EE67),"Pct","Num"))</f>
        <v>empty</v>
      </c>
      <c r="EC70" s="62" t="str">
        <f>IF(AND(EE67="",EE69=""),"empty",IF(ISNUMBER(EE67),"Pct","Num"))</f>
        <v>empty</v>
      </c>
      <c r="ED70" s="169" t="str">
        <f>IF(AND(EE67="",EE69=""),"empty",IF(ISNUMBER(EE67),"Pct","Num"))</f>
        <v>empty</v>
      </c>
      <c r="EE70" s="318"/>
      <c r="EF70" s="169"/>
      <c r="EG70" s="62" t="str">
        <f>IF(AND(EK67="",EK69=""),"empty",IF(ISNUMBER(EK67),"Pct","Num"))</f>
        <v>empty</v>
      </c>
      <c r="EH70" s="62" t="str">
        <f>IF(AND(EK67="",EK69=""),"empty",IF(ISNUMBER(EK67),"Pct","Num"))</f>
        <v>empty</v>
      </c>
      <c r="EI70" s="62" t="str">
        <f>IF(AND(EK67="",EK69=""),"empty",IF(ISNUMBER(EK67),"Pct","Num"))</f>
        <v>empty</v>
      </c>
      <c r="EJ70" s="169" t="str">
        <f>IF(AND(EK67="",EK69=""),"empty",IF(ISNUMBER(EK67),"Pct","Num"))</f>
        <v>empty</v>
      </c>
      <c r="EK70" s="318"/>
      <c r="EL70" s="169"/>
      <c r="EM70" s="62" t="str">
        <f>IF(AND(EQ67="",EQ69=""),"empty",IF(ISNUMBER(EQ67),"Pct","Num"))</f>
        <v>empty</v>
      </c>
      <c r="EN70" s="62" t="str">
        <f>IF(AND(EQ67="",EQ69=""),"empty",IF(ISNUMBER(EQ67),"Pct","Num"))</f>
        <v>empty</v>
      </c>
      <c r="EO70" s="62" t="str">
        <f>IF(AND(EQ67="",EQ69=""),"empty",IF(ISNUMBER(EQ67),"Pct","Num"))</f>
        <v>empty</v>
      </c>
      <c r="EP70" s="169" t="str">
        <f>IF(AND(EQ67="",EQ69=""),"empty",IF(ISNUMBER(EQ67),"Pct","Num"))</f>
        <v>empty</v>
      </c>
      <c r="EQ70" s="318"/>
      <c r="ER70" s="169"/>
      <c r="ES70" s="62" t="str">
        <f>IF(AND(EW67="",EW69=""),"empty",IF(ISNUMBER(EW67),"Pct","Num"))</f>
        <v>empty</v>
      </c>
      <c r="ET70" s="62" t="str">
        <f>IF(AND(EW67="",EW69=""),"empty",IF(ISNUMBER(EW67),"Pct","Num"))</f>
        <v>empty</v>
      </c>
      <c r="EU70" s="62" t="str">
        <f>IF(AND(EW67="",EW69=""),"empty",IF(ISNUMBER(EW67),"Pct","Num"))</f>
        <v>empty</v>
      </c>
      <c r="EV70" s="169" t="str">
        <f>IF(AND(EW67="",EW69=""),"empty",IF(ISNUMBER(EW67),"Pct","Num"))</f>
        <v>empty</v>
      </c>
      <c r="EW70" s="318"/>
      <c r="EX70" s="169"/>
      <c r="EY70" s="62" t="str">
        <f>IF(AND(FC67="",FC69=""),"empty",IF(ISNUMBER(FC67),"Pct","Num"))</f>
        <v>empty</v>
      </c>
      <c r="EZ70" s="62" t="str">
        <f>IF(AND(FC67="",FC69=""),"empty",IF(ISNUMBER(FC67),"Pct","Num"))</f>
        <v>empty</v>
      </c>
      <c r="FA70" s="62" t="str">
        <f>IF(AND(FC67="",FC69=""),"empty",IF(ISNUMBER(FC67),"Pct","Num"))</f>
        <v>empty</v>
      </c>
      <c r="FB70" s="169" t="str">
        <f>IF(AND(FC67="",FC69=""),"empty",IF(ISNUMBER(FC67),"Pct","Num"))</f>
        <v>empty</v>
      </c>
      <c r="FC70" s="318"/>
      <c r="FD70" s="169"/>
      <c r="FE70" s="62" t="str">
        <f>IF(AND(FI67="",FI69=""),"empty",IF(ISNUMBER(FI67),"Pct","Num"))</f>
        <v>empty</v>
      </c>
      <c r="FF70" s="62" t="str">
        <f>IF(AND(FI67="",FI69=""),"empty",IF(ISNUMBER(FI67),"Pct","Num"))</f>
        <v>empty</v>
      </c>
      <c r="FG70" s="62" t="str">
        <f>IF(AND(FI67="",FI69=""),"empty",IF(ISNUMBER(FI67),"Pct","Num"))</f>
        <v>empty</v>
      </c>
      <c r="FH70" s="169" t="str">
        <f>IF(AND(FI67="",FI69=""),"empty",IF(ISNUMBER(FI67),"Pct","Num"))</f>
        <v>empty</v>
      </c>
      <c r="FI70" s="318"/>
      <c r="FJ70" s="169"/>
      <c r="FK70" s="62" t="str">
        <f>IF(AND(FO67="",FO69=""),"empty",IF(ISNUMBER(FO67),"Pct","Num"))</f>
        <v>empty</v>
      </c>
      <c r="FL70" s="62" t="str">
        <f>IF(AND(FO67="",FO69=""),"empty",IF(ISNUMBER(FO67),"Pct","Num"))</f>
        <v>empty</v>
      </c>
      <c r="FM70" s="62" t="str">
        <f>IF(AND(FO67="",FO69=""),"empty",IF(ISNUMBER(FO67),"Pct","Num"))</f>
        <v>empty</v>
      </c>
      <c r="FN70" s="169" t="str">
        <f>IF(AND(FO67="",FO69=""),"empty",IF(ISNUMBER(FO67),"Pct","Num"))</f>
        <v>empty</v>
      </c>
      <c r="FO70" s="318"/>
      <c r="FP70" s="169"/>
      <c r="FQ70" s="62" t="str">
        <f>IF(AND(FU67="",FU69=""),"empty",IF(ISNUMBER(FU67),"Pct","Num"))</f>
        <v>empty</v>
      </c>
      <c r="FR70" s="62" t="str">
        <f>IF(AND(FU67="",FU69=""),"empty",IF(ISNUMBER(FU67),"Pct","Num"))</f>
        <v>empty</v>
      </c>
      <c r="FS70" s="62" t="str">
        <f>IF(AND(FU67="",FU69=""),"empty",IF(ISNUMBER(FU67),"Pct","Num"))</f>
        <v>empty</v>
      </c>
      <c r="FT70" s="169" t="str">
        <f>IF(AND(FU67="",FU69=""),"empty",IF(ISNUMBER(FU67),"Pct","Num"))</f>
        <v>empty</v>
      </c>
      <c r="FU70" s="318"/>
      <c r="FV70" s="169"/>
      <c r="FW70" s="62" t="str">
        <f>IF(AND(GA67="",GA69=""),"empty",IF(ISNUMBER(GA67),"Pct","Num"))</f>
        <v>empty</v>
      </c>
      <c r="FX70" s="62" t="str">
        <f>IF(AND(GA67="",GA69=""),"empty",IF(ISNUMBER(GA67),"Pct","Num"))</f>
        <v>empty</v>
      </c>
      <c r="FY70" s="62" t="str">
        <f>IF(AND(GA67="",GA69=""),"empty",IF(ISNUMBER(GA67),"Pct","Num"))</f>
        <v>empty</v>
      </c>
      <c r="FZ70" s="169" t="str">
        <f>IF(AND(GA67="",GA69=""),"empty",IF(ISNUMBER(GA67),"Pct","Num"))</f>
        <v>empty</v>
      </c>
      <c r="GA70" s="318"/>
      <c r="GB70" s="169"/>
      <c r="GC70" s="62" t="str">
        <f>IF(AND(GG67="",GG69=""),"empty",IF(ISNUMBER(GG67),"Pct","Num"))</f>
        <v>empty</v>
      </c>
      <c r="GD70" s="62" t="str">
        <f>IF(AND(GG67="",GG69=""),"empty",IF(ISNUMBER(GG67),"Pct","Num"))</f>
        <v>empty</v>
      </c>
      <c r="GE70" s="62" t="str">
        <f>IF(AND(GG67="",GG69=""),"empty",IF(ISNUMBER(GG67),"Pct","Num"))</f>
        <v>empty</v>
      </c>
      <c r="GF70" s="169" t="str">
        <f>IF(AND(GG67="",GG69=""),"empty",IF(ISNUMBER(GG67),"Pct","Num"))</f>
        <v>empty</v>
      </c>
      <c r="GG70" s="318"/>
      <c r="GH70" s="169"/>
      <c r="GI70" s="62" t="str">
        <f>IF(AND(GM67="",GM69=""),"empty",IF(ISNUMBER(GM67),"Pct","Num"))</f>
        <v>empty</v>
      </c>
      <c r="GJ70" s="62" t="str">
        <f>IF(AND(GM67="",GM69=""),"empty",IF(ISNUMBER(GM67),"Pct","Num"))</f>
        <v>empty</v>
      </c>
      <c r="GK70" s="62" t="str">
        <f>IF(AND(GM67="",GM69=""),"empty",IF(ISNUMBER(GM67),"Pct","Num"))</f>
        <v>empty</v>
      </c>
      <c r="GL70" s="169" t="str">
        <f>IF(AND(GM67="",GM69=""),"empty",IF(ISNUMBER(GM67),"Pct","Num"))</f>
        <v>empty</v>
      </c>
      <c r="GM70" s="318"/>
      <c r="GN70" s="169"/>
      <c r="GO70" s="62" t="str">
        <f>IF(AND(GS67="",GS69=""),"empty",IF(ISNUMBER(GS67),"Pct","Num"))</f>
        <v>empty</v>
      </c>
      <c r="GP70" s="62" t="str">
        <f>IF(AND(GS67="",GS69=""),"empty",IF(ISNUMBER(GS67),"Pct","Num"))</f>
        <v>empty</v>
      </c>
      <c r="GQ70" s="62" t="str">
        <f>IF(AND(GS67="",GS69=""),"empty",IF(ISNUMBER(GS67),"Pct","Num"))</f>
        <v>empty</v>
      </c>
      <c r="GR70" s="169" t="str">
        <f>IF(AND(GS67="",GS69=""),"empty",IF(ISNUMBER(GS67),"Pct","Num"))</f>
        <v>empty</v>
      </c>
      <c r="GS70" s="318"/>
      <c r="GT70" s="169"/>
      <c r="GU70" s="62" t="str">
        <f>IF(AND(GY67="",GY69=""),"empty",IF(ISNUMBER(GY67),"Pct","Num"))</f>
        <v>empty</v>
      </c>
      <c r="GV70" s="62" t="str">
        <f>IF(AND(GY67="",GY69=""),"empty",IF(ISNUMBER(GY67),"Pct","Num"))</f>
        <v>empty</v>
      </c>
      <c r="GW70" s="62" t="str">
        <f>IF(AND(GY67="",GY69=""),"empty",IF(ISNUMBER(GY67),"Pct","Num"))</f>
        <v>empty</v>
      </c>
      <c r="GX70" s="169" t="str">
        <f>IF(AND(GY67="",GY69=""),"empty",IF(ISNUMBER(GY67),"Pct","Num"))</f>
        <v>empty</v>
      </c>
      <c r="GY70" s="318"/>
      <c r="GZ70" s="169"/>
      <c r="HA70" s="62" t="str">
        <f>IF(AND(HE67="",HE69=""),"empty",IF(ISNUMBER(HE67),"Pct","Num"))</f>
        <v>empty</v>
      </c>
      <c r="HB70" s="62" t="str">
        <f>IF(AND(HE67="",HE69=""),"empty",IF(ISNUMBER(HE67),"Pct","Num"))</f>
        <v>empty</v>
      </c>
      <c r="HC70" s="62" t="str">
        <f>IF(AND(HE67="",HE69=""),"empty",IF(ISNUMBER(HE67),"Pct","Num"))</f>
        <v>empty</v>
      </c>
      <c r="HD70" s="169" t="str">
        <f>IF(AND(HE67="",HE69=""),"empty",IF(ISNUMBER(HE67),"Pct","Num"))</f>
        <v>empty</v>
      </c>
      <c r="HE70" s="318"/>
      <c r="HF70" s="169"/>
      <c r="HG70" s="62" t="str">
        <f>IF(AND(HK67="",HK69=""),"empty",IF(ISNUMBER(HK67),"Pct","Num"))</f>
        <v>empty</v>
      </c>
      <c r="HH70" s="62" t="str">
        <f>IF(AND(HK67="",HK69=""),"empty",IF(ISNUMBER(HK67),"Pct","Num"))</f>
        <v>empty</v>
      </c>
      <c r="HI70" s="62" t="str">
        <f>IF(AND(HK67="",HK69=""),"empty",IF(ISNUMBER(HK67),"Pct","Num"))</f>
        <v>empty</v>
      </c>
      <c r="HJ70" s="169" t="str">
        <f>IF(AND(HK67="",HK69=""),"empty",IF(ISNUMBER(HK67),"Pct","Num"))</f>
        <v>empty</v>
      </c>
      <c r="HK70" s="318"/>
      <c r="HL70" s="169"/>
      <c r="HM70" s="62" t="str">
        <f>IF(AND(HQ67="",HQ69=""),"empty",IF(ISNUMBER(HQ67),"Pct","Num"))</f>
        <v>empty</v>
      </c>
      <c r="HN70" s="62" t="str">
        <f>IF(AND(HQ67="",HQ69=""),"empty",IF(ISNUMBER(HQ67),"Pct","Num"))</f>
        <v>empty</v>
      </c>
      <c r="HO70" s="62" t="str">
        <f>IF(AND(HQ67="",HQ69=""),"empty",IF(ISNUMBER(HQ67),"Pct","Num"))</f>
        <v>empty</v>
      </c>
      <c r="HP70" s="169" t="str">
        <f>IF(AND(HQ67="",HQ69=""),"empty",IF(ISNUMBER(HQ67),"Pct","Num"))</f>
        <v>empty</v>
      </c>
      <c r="HQ70" s="318"/>
      <c r="HR70" s="169"/>
      <c r="HS70" s="62" t="str">
        <f>IF(AND(HW67="",HW69=""),"empty",IF(ISNUMBER(HW67),"Pct","Num"))</f>
        <v>empty</v>
      </c>
      <c r="HT70" s="62" t="str">
        <f>IF(AND(HW67="",HW69=""),"empty",IF(ISNUMBER(HW67),"Pct","Num"))</f>
        <v>empty</v>
      </c>
      <c r="HU70" s="62" t="str">
        <f>IF(AND(HW67="",HW69=""),"empty",IF(ISNUMBER(HW67),"Pct","Num"))</f>
        <v>empty</v>
      </c>
      <c r="HV70" s="169" t="str">
        <f>IF(AND(HW67="",HW69=""),"empty",IF(ISNUMBER(HW67),"Pct","Num"))</f>
        <v>empty</v>
      </c>
      <c r="HW70" s="318"/>
      <c r="HX70" s="169"/>
      <c r="HY70" s="62" t="str">
        <f>IF(AND(IC67="",IC69=""),"empty",IF(ISNUMBER(IC67),"Pct","Num"))</f>
        <v>empty</v>
      </c>
      <c r="HZ70" s="62" t="str">
        <f>IF(AND(IC67="",IC69=""),"empty",IF(ISNUMBER(IC67),"Pct","Num"))</f>
        <v>empty</v>
      </c>
      <c r="IA70" s="62" t="str">
        <f>IF(AND(IC67="",IC69=""),"empty",IF(ISNUMBER(IC67),"Pct","Num"))</f>
        <v>empty</v>
      </c>
      <c r="IB70" s="169" t="str">
        <f>IF(AND(IC67="",IC69=""),"empty",IF(ISNUMBER(IC67),"Pct","Num"))</f>
        <v>empty</v>
      </c>
      <c r="IC70" s="318"/>
      <c r="ID70" s="169"/>
      <c r="IE70" s="62" t="str">
        <f>IF(AND(II67="",II69=""),"empty",IF(ISNUMBER(II67),"Pct","Num"))</f>
        <v>empty</v>
      </c>
      <c r="IF70" s="62" t="str">
        <f>IF(AND(II67="",II69=""),"empty",IF(ISNUMBER(II67),"Pct","Num"))</f>
        <v>empty</v>
      </c>
      <c r="IG70" s="62" t="str">
        <f>IF(AND(II67="",II69=""),"empty",IF(ISNUMBER(II67),"Pct","Num"))</f>
        <v>empty</v>
      </c>
      <c r="IH70" s="169" t="str">
        <f>IF(AND(II67="",II69=""),"empty",IF(ISNUMBER(II67),"Pct","Num"))</f>
        <v>empty</v>
      </c>
      <c r="II70" s="318"/>
      <c r="IJ70" s="169"/>
      <c r="IK70" s="62" t="str">
        <f>IF(AND(IO67="",IO69=""),"empty",IF(ISNUMBER(IO67),"Pct","Num"))</f>
        <v>empty</v>
      </c>
      <c r="IL70" s="62" t="str">
        <f>IF(AND(IO67="",IO69=""),"empty",IF(ISNUMBER(IO67),"Pct","Num"))</f>
        <v>empty</v>
      </c>
      <c r="IM70" s="62" t="str">
        <f>IF(AND(IO67="",IO69=""),"empty",IF(ISNUMBER(IO67),"Pct","Num"))</f>
        <v>empty</v>
      </c>
      <c r="IN70" s="169" t="str">
        <f>IF(AND(IO67="",IO69=""),"empty",IF(ISNUMBER(IO67),"Pct","Num"))</f>
        <v>empty</v>
      </c>
      <c r="IO70" s="318"/>
      <c r="IP70" s="169"/>
      <c r="IQ70" s="62" t="str">
        <f>IF(AND(IU67="",IU69=""),"empty",IF(ISNUMBER(IU67),"Pct","Num"))</f>
        <v>empty</v>
      </c>
      <c r="IR70" s="62" t="str">
        <f>IF(AND(IU67="",IU69=""),"empty",IF(ISNUMBER(IU67),"Pct","Num"))</f>
        <v>empty</v>
      </c>
      <c r="IS70" s="62" t="str">
        <f>IF(AND(IU67="",IU69=""),"empty",IF(ISNUMBER(IU67),"Pct","Num"))</f>
        <v>empty</v>
      </c>
      <c r="IT70" s="169" t="str">
        <f>IF(AND(IU67="",IU69=""),"empty",IF(ISNUMBER(IU67),"Pct","Num"))</f>
        <v>empty</v>
      </c>
      <c r="IU70" s="318"/>
      <c r="IV70" s="169"/>
      <c r="IW70" s="62" t="str">
        <f t="shared" ref="IW70" si="4260">IF(AND(JA67="",JA69=""),"empty",IF(ISNUMBER(JA67),"Pct","Num"))</f>
        <v>empty</v>
      </c>
      <c r="IX70" s="62" t="str">
        <f t="shared" ref="IX70" si="4261">IF(AND(JA67="",JA69=""),"empty",IF(ISNUMBER(JA67),"Pct","Num"))</f>
        <v>empty</v>
      </c>
      <c r="IY70" s="62" t="str">
        <f t="shared" ref="IY70" si="4262">IF(AND(JA67="",JA69=""),"empty",IF(ISNUMBER(JA67),"Pct","Num"))</f>
        <v>empty</v>
      </c>
      <c r="IZ70" s="169" t="str">
        <f t="shared" ref="IZ70" si="4263">IF(AND(JA67="",JA69=""),"empty",IF(ISNUMBER(JA67),"Pct","Num"))</f>
        <v>empty</v>
      </c>
      <c r="JA70" s="318"/>
      <c r="JB70" s="169"/>
      <c r="JC70" s="62" t="str">
        <f t="shared" ref="JC70" si="4264">IF(AND(JG67="",JG69=""),"empty",IF(ISNUMBER(JG67),"Pct","Num"))</f>
        <v>empty</v>
      </c>
      <c r="JD70" s="62" t="str">
        <f t="shared" ref="JD70" si="4265">IF(AND(JG67="",JG69=""),"empty",IF(ISNUMBER(JG67),"Pct","Num"))</f>
        <v>empty</v>
      </c>
      <c r="JE70" s="62" t="str">
        <f t="shared" ref="JE70" si="4266">IF(AND(JG67="",JG69=""),"empty",IF(ISNUMBER(JG67),"Pct","Num"))</f>
        <v>empty</v>
      </c>
      <c r="JF70" s="169" t="str">
        <f t="shared" ref="JF70" si="4267">IF(AND(JG67="",JG69=""),"empty",IF(ISNUMBER(JG67),"Pct","Num"))</f>
        <v>empty</v>
      </c>
      <c r="JG70" s="318"/>
      <c r="JH70" s="169"/>
      <c r="JI70" s="62" t="str">
        <f t="shared" ref="JI70" si="4268">IF(AND(JM67="",JM69=""),"empty",IF(ISNUMBER(JM67),"Pct","Num"))</f>
        <v>empty</v>
      </c>
      <c r="JJ70" s="62" t="str">
        <f t="shared" ref="JJ70" si="4269">IF(AND(JM67="",JM69=""),"empty",IF(ISNUMBER(JM67),"Pct","Num"))</f>
        <v>empty</v>
      </c>
      <c r="JK70" s="62" t="str">
        <f t="shared" ref="JK70" si="4270">IF(AND(JM67="",JM69=""),"empty",IF(ISNUMBER(JM67),"Pct","Num"))</f>
        <v>empty</v>
      </c>
      <c r="JL70" s="169" t="str">
        <f t="shared" ref="JL70" si="4271">IF(AND(JM67="",JM69=""),"empty",IF(ISNUMBER(JM67),"Pct","Num"))</f>
        <v>empty</v>
      </c>
      <c r="JM70" s="319"/>
      <c r="JN70" s="169"/>
      <c r="JO70" s="62" t="str">
        <f t="shared" ref="JO70" si="4272">IF(AND(JS67="",JS69=""),"empty",IF(ISNUMBER(JS67),"Pct","Num"))</f>
        <v>empty</v>
      </c>
      <c r="JP70" s="62" t="str">
        <f t="shared" ref="JP70" si="4273">IF(AND(JS67="",JS69=""),"empty",IF(ISNUMBER(JS67),"Pct","Num"))</f>
        <v>empty</v>
      </c>
      <c r="JQ70" s="62" t="str">
        <f t="shared" ref="JQ70" si="4274">IF(AND(JS67="",JS69=""),"empty",IF(ISNUMBER(JS67),"Pct","Num"))</f>
        <v>empty</v>
      </c>
      <c r="JR70" s="169" t="str">
        <f t="shared" ref="JR70" si="4275">IF(AND(JS67="",JS69=""),"empty",IF(ISNUMBER(JS67),"Pct","Num"))</f>
        <v>empty</v>
      </c>
      <c r="JS70" s="319"/>
      <c r="JT70" s="169"/>
      <c r="JU70" s="62" t="str">
        <f t="shared" ref="JU70" si="4276">IF(AND(JY67="",JY69=""),"empty",IF(ISNUMBER(JY67),"Pct","Num"))</f>
        <v>empty</v>
      </c>
      <c r="JV70" s="62" t="str">
        <f t="shared" ref="JV70" si="4277">IF(AND(JY67="",JY69=""),"empty",IF(ISNUMBER(JY67),"Pct","Num"))</f>
        <v>empty</v>
      </c>
      <c r="JW70" s="62" t="str">
        <f t="shared" ref="JW70" si="4278">IF(AND(JY67="",JY69=""),"empty",IF(ISNUMBER(JY67),"Pct","Num"))</f>
        <v>empty</v>
      </c>
      <c r="JX70" s="169" t="str">
        <f t="shared" ref="JX70" si="4279">IF(AND(JY67="",JY69=""),"empty",IF(ISNUMBER(JY67),"Pct","Num"))</f>
        <v>empty</v>
      </c>
      <c r="JY70" s="319"/>
      <c r="JZ70" s="169"/>
      <c r="KA70" s="62" t="str">
        <f t="shared" ref="KA70" si="4280">IF(AND(KE67="",KE69=""),"empty",IF(ISNUMBER(KE67),"Pct","Num"))</f>
        <v>empty</v>
      </c>
      <c r="KB70" s="62" t="str">
        <f t="shared" ref="KB70" si="4281">IF(AND(KE67="",KE69=""),"empty",IF(ISNUMBER(KE67),"Pct","Num"))</f>
        <v>empty</v>
      </c>
      <c r="KC70" s="62" t="str">
        <f t="shared" ref="KC70" si="4282">IF(AND(KE67="",KE69=""),"empty",IF(ISNUMBER(KE67),"Pct","Num"))</f>
        <v>empty</v>
      </c>
      <c r="KD70" s="169" t="str">
        <f t="shared" ref="KD70" si="4283">IF(AND(KE67="",KE69=""),"empty",IF(ISNUMBER(KE67),"Pct","Num"))</f>
        <v>empty</v>
      </c>
      <c r="KE70" s="319"/>
      <c r="KF70" s="169"/>
      <c r="KG70" s="62" t="str">
        <f t="shared" ref="KG70" si="4284">IF(AND(KK67="",KK69=""),"empty",IF(ISNUMBER(KK67),"Pct","Num"))</f>
        <v>empty</v>
      </c>
      <c r="KH70" s="62" t="str">
        <f t="shared" ref="KH70" si="4285">IF(AND(KK67="",KK69=""),"empty",IF(ISNUMBER(KK67),"Pct","Num"))</f>
        <v>empty</v>
      </c>
      <c r="KI70" s="62" t="str">
        <f t="shared" ref="KI70" si="4286">IF(AND(KK67="",KK69=""),"empty",IF(ISNUMBER(KK67),"Pct","Num"))</f>
        <v>empty</v>
      </c>
      <c r="KJ70" s="169" t="str">
        <f t="shared" ref="KJ70" si="4287">IF(AND(KK67="",KK69=""),"empty",IF(ISNUMBER(KK67),"Pct","Num"))</f>
        <v>empty</v>
      </c>
      <c r="KK70" s="319"/>
      <c r="KL70" s="169"/>
      <c r="KM70" s="62" t="str">
        <f t="shared" ref="KM70" si="4288">IF(AND(KQ67="",KQ69=""),"empty",IF(ISNUMBER(KQ67),"Pct","Num"))</f>
        <v>empty</v>
      </c>
      <c r="KN70" s="62" t="str">
        <f t="shared" ref="KN70" si="4289">IF(AND(KQ67="",KQ69=""),"empty",IF(ISNUMBER(KQ67),"Pct","Num"))</f>
        <v>empty</v>
      </c>
      <c r="KO70" s="62" t="str">
        <f t="shared" ref="KO70" si="4290">IF(AND(KQ67="",KQ69=""),"empty",IF(ISNUMBER(KQ67),"Pct","Num"))</f>
        <v>empty</v>
      </c>
      <c r="KP70" s="169" t="str">
        <f t="shared" ref="KP70" si="4291">IF(AND(KQ67="",KQ69=""),"empty",IF(ISNUMBER(KQ67),"Pct","Num"))</f>
        <v>empty</v>
      </c>
      <c r="KQ70" s="319"/>
      <c r="KR70" s="169"/>
      <c r="KS70" s="62" t="str">
        <f t="shared" ref="KS70" si="4292">IF(AND(KW67="",KW69=""),"empty",IF(ISNUMBER(KW67),"Pct","Num"))</f>
        <v>empty</v>
      </c>
      <c r="KT70" s="62" t="str">
        <f t="shared" ref="KT70" si="4293">IF(AND(KW67="",KW69=""),"empty",IF(ISNUMBER(KW67),"Pct","Num"))</f>
        <v>empty</v>
      </c>
      <c r="KU70" s="62" t="str">
        <f t="shared" ref="KU70" si="4294">IF(AND(KW67="",KW69=""),"empty",IF(ISNUMBER(KW67),"Pct","Num"))</f>
        <v>empty</v>
      </c>
      <c r="KV70" s="169" t="str">
        <f t="shared" ref="KV70" si="4295">IF(AND(KW67="",KW69=""),"empty",IF(ISNUMBER(KW67),"Pct","Num"))</f>
        <v>empty</v>
      </c>
      <c r="KW70" s="319"/>
      <c r="KX70" s="169"/>
      <c r="KY70" s="62" t="str">
        <f t="shared" ref="KY70" si="4296">IF(AND(LC67="",LC69=""),"empty",IF(ISNUMBER(LC67),"Pct","Num"))</f>
        <v>empty</v>
      </c>
      <c r="KZ70" s="62" t="str">
        <f t="shared" ref="KZ70" si="4297">IF(AND(LC67="",LC69=""),"empty",IF(ISNUMBER(LC67),"Pct","Num"))</f>
        <v>empty</v>
      </c>
      <c r="LA70" s="62" t="str">
        <f t="shared" ref="LA70" si="4298">IF(AND(LC67="",LC69=""),"empty",IF(ISNUMBER(LC67),"Pct","Num"))</f>
        <v>empty</v>
      </c>
      <c r="LB70" s="169" t="str">
        <f t="shared" ref="LB70" si="4299">IF(AND(LC67="",LC69=""),"empty",IF(ISNUMBER(LC67),"Pct","Num"))</f>
        <v>empty</v>
      </c>
      <c r="LC70" s="319"/>
      <c r="LD70" s="169"/>
    </row>
    <row r="71" spans="1:316" s="190" customFormat="1" ht="11.25" hidden="1" x14ac:dyDescent="0.2">
      <c r="A71" s="61" t="s">
        <v>61</v>
      </c>
      <c r="B71" s="62"/>
      <c r="C71" s="62"/>
      <c r="D71" s="62"/>
      <c r="E71" s="62"/>
      <c r="F71" s="62"/>
      <c r="G71" s="155"/>
      <c r="H71" s="62" t="s">
        <v>118</v>
      </c>
      <c r="I71" s="61"/>
      <c r="J71" s="62"/>
      <c r="K71" s="62"/>
      <c r="L71" s="62"/>
      <c r="M71" s="156" t="s">
        <v>71</v>
      </c>
      <c r="N71" s="62"/>
      <c r="O71" s="62"/>
      <c r="P71" s="62"/>
      <c r="Q71" s="167" t="str">
        <f t="shared" ref="Q71:BY71" si="4300">IF(AND(Q$2&gt;0,Q$2&lt;5),IF(OR(ISNUMBER(Q67),ISNUMBER(Q69)),IF(Q70="Num",Q69/Q64,Q67),""),"")</f>
        <v/>
      </c>
      <c r="R71" s="169" t="str">
        <f t="shared" ref="R71:BZ71" si="4301">IF(AND(R$2&gt;0,R$2&lt;5),IF(OR(ISNUMBER(R67),ISNUMBER(R69)),IF(R70="Num",R69/Q64,R67),""),"")</f>
        <v/>
      </c>
      <c r="S71" s="169" t="str">
        <f t="shared" ref="S71:CA71" si="4302">IF(AND(S$2&gt;0,S$2&lt;5),IF(OR(ISNUMBER(S67),ISNUMBER(S69)),IF(S70="Num",S69/Q64,S67),""),"")</f>
        <v/>
      </c>
      <c r="T71" s="169" t="str">
        <f t="shared" ref="T71:CB71" si="4303">IF(AND(T$2&gt;0,T$2&lt;5),IF(OR(ISNUMBER(T67),ISNUMBER(T69)),IF(T70="Num",T69/Q64,T67),""),"")</f>
        <v/>
      </c>
      <c r="U71" s="318"/>
      <c r="V71" s="169"/>
      <c r="W71" s="169" t="str">
        <f t="shared" si="4300"/>
        <v/>
      </c>
      <c r="X71" s="169" t="str">
        <f t="shared" si="4301"/>
        <v/>
      </c>
      <c r="Y71" s="169" t="str">
        <f t="shared" si="4302"/>
        <v/>
      </c>
      <c r="Z71" s="169" t="str">
        <f t="shared" si="4303"/>
        <v/>
      </c>
      <c r="AA71" s="318"/>
      <c r="AB71" s="169"/>
      <c r="AC71" s="169" t="str">
        <f t="shared" si="4300"/>
        <v/>
      </c>
      <c r="AD71" s="169" t="str">
        <f t="shared" si="4301"/>
        <v/>
      </c>
      <c r="AE71" s="169" t="str">
        <f t="shared" si="4302"/>
        <v/>
      </c>
      <c r="AF71" s="169" t="str">
        <f t="shared" si="4303"/>
        <v/>
      </c>
      <c r="AG71" s="318"/>
      <c r="AH71" s="169"/>
      <c r="AI71" s="169" t="str">
        <f t="shared" si="4300"/>
        <v/>
      </c>
      <c r="AJ71" s="169" t="str">
        <f t="shared" si="4301"/>
        <v/>
      </c>
      <c r="AK71" s="169" t="str">
        <f t="shared" si="4302"/>
        <v/>
      </c>
      <c r="AL71" s="169" t="str">
        <f t="shared" si="4303"/>
        <v/>
      </c>
      <c r="AM71" s="318"/>
      <c r="AN71" s="169"/>
      <c r="AO71" s="169" t="str">
        <f t="shared" si="4300"/>
        <v/>
      </c>
      <c r="AP71" s="169" t="str">
        <f t="shared" si="4301"/>
        <v/>
      </c>
      <c r="AQ71" s="169" t="str">
        <f t="shared" si="4302"/>
        <v/>
      </c>
      <c r="AR71" s="169" t="str">
        <f t="shared" si="4303"/>
        <v/>
      </c>
      <c r="AS71" s="318"/>
      <c r="AT71" s="169"/>
      <c r="AU71" s="169" t="str">
        <f t="shared" si="4300"/>
        <v/>
      </c>
      <c r="AV71" s="169" t="str">
        <f t="shared" si="4301"/>
        <v/>
      </c>
      <c r="AW71" s="169" t="str">
        <f t="shared" si="4302"/>
        <v/>
      </c>
      <c r="AX71" s="169" t="str">
        <f t="shared" si="4303"/>
        <v/>
      </c>
      <c r="AY71" s="318"/>
      <c r="AZ71" s="169"/>
      <c r="BA71" s="169" t="str">
        <f t="shared" si="4300"/>
        <v/>
      </c>
      <c r="BB71" s="169" t="str">
        <f t="shared" si="4301"/>
        <v/>
      </c>
      <c r="BC71" s="169" t="str">
        <f t="shared" si="4302"/>
        <v/>
      </c>
      <c r="BD71" s="169" t="str">
        <f t="shared" si="4303"/>
        <v/>
      </c>
      <c r="BE71" s="318"/>
      <c r="BF71" s="169"/>
      <c r="BG71" s="169" t="str">
        <f t="shared" si="4300"/>
        <v/>
      </c>
      <c r="BH71" s="169" t="str">
        <f t="shared" si="4301"/>
        <v/>
      </c>
      <c r="BI71" s="169" t="str">
        <f t="shared" si="4302"/>
        <v/>
      </c>
      <c r="BJ71" s="169" t="str">
        <f t="shared" si="4303"/>
        <v/>
      </c>
      <c r="BK71" s="318"/>
      <c r="BL71" s="169"/>
      <c r="BM71" s="169" t="str">
        <f t="shared" si="4300"/>
        <v/>
      </c>
      <c r="BN71" s="169" t="str">
        <f t="shared" si="4301"/>
        <v/>
      </c>
      <c r="BO71" s="169" t="str">
        <f t="shared" si="4302"/>
        <v/>
      </c>
      <c r="BP71" s="169" t="str">
        <f t="shared" si="4303"/>
        <v/>
      </c>
      <c r="BQ71" s="318"/>
      <c r="BR71" s="169"/>
      <c r="BS71" s="169" t="str">
        <f t="shared" si="4300"/>
        <v/>
      </c>
      <c r="BT71" s="169" t="str">
        <f t="shared" si="4301"/>
        <v/>
      </c>
      <c r="BU71" s="169" t="str">
        <f t="shared" si="4302"/>
        <v/>
      </c>
      <c r="BV71" s="169" t="str">
        <f t="shared" si="4303"/>
        <v/>
      </c>
      <c r="BW71" s="318"/>
      <c r="BX71" s="169"/>
      <c r="BY71" s="169" t="str">
        <f t="shared" si="4300"/>
        <v/>
      </c>
      <c r="BZ71" s="169" t="str">
        <f t="shared" si="4301"/>
        <v/>
      </c>
      <c r="CA71" s="169" t="str">
        <f t="shared" si="4302"/>
        <v/>
      </c>
      <c r="CB71" s="169" t="str">
        <f t="shared" si="4303"/>
        <v/>
      </c>
      <c r="CC71" s="318"/>
      <c r="CD71" s="169"/>
      <c r="CE71" s="169" t="str">
        <f t="shared" ref="CE71:EM71" si="4304">IF(AND(CE$2&gt;0,CE$2&lt;5),IF(OR(ISNUMBER(CE67),ISNUMBER(CE69)),IF(CE70="Num",CE69/CE64,CE67),""),"")</f>
        <v/>
      </c>
      <c r="CF71" s="169" t="str">
        <f t="shared" ref="CF71:EN71" si="4305">IF(AND(CF$2&gt;0,CF$2&lt;5),IF(OR(ISNUMBER(CF67),ISNUMBER(CF69)),IF(CF70="Num",CF69/CE64,CF67),""),"")</f>
        <v/>
      </c>
      <c r="CG71" s="169" t="str">
        <f t="shared" ref="CG71:EO71" si="4306">IF(AND(CG$2&gt;0,CG$2&lt;5),IF(OR(ISNUMBER(CG67),ISNUMBER(CG69)),IF(CG70="Num",CG69/CE64,CG67),""),"")</f>
        <v/>
      </c>
      <c r="CH71" s="169" t="str">
        <f t="shared" ref="CH71:EP71" si="4307">IF(AND(CH$2&gt;0,CH$2&lt;5),IF(OR(ISNUMBER(CH67),ISNUMBER(CH69)),IF(CH70="Num",CH69/CE64,CH67),""),"")</f>
        <v/>
      </c>
      <c r="CI71" s="318"/>
      <c r="CJ71" s="169"/>
      <c r="CK71" s="169" t="str">
        <f t="shared" si="4304"/>
        <v/>
      </c>
      <c r="CL71" s="169" t="str">
        <f t="shared" si="4305"/>
        <v/>
      </c>
      <c r="CM71" s="169" t="str">
        <f t="shared" si="4306"/>
        <v/>
      </c>
      <c r="CN71" s="169" t="str">
        <f t="shared" si="4307"/>
        <v/>
      </c>
      <c r="CO71" s="318"/>
      <c r="CP71" s="169"/>
      <c r="CQ71" s="169" t="str">
        <f t="shared" si="4304"/>
        <v/>
      </c>
      <c r="CR71" s="169" t="str">
        <f t="shared" si="4305"/>
        <v/>
      </c>
      <c r="CS71" s="169" t="str">
        <f t="shared" si="4306"/>
        <v/>
      </c>
      <c r="CT71" s="169" t="str">
        <f t="shared" si="4307"/>
        <v/>
      </c>
      <c r="CU71" s="318"/>
      <c r="CV71" s="169"/>
      <c r="CW71" s="169" t="str">
        <f t="shared" si="4304"/>
        <v/>
      </c>
      <c r="CX71" s="169" t="str">
        <f t="shared" si="4305"/>
        <v/>
      </c>
      <c r="CY71" s="169" t="str">
        <f t="shared" si="4306"/>
        <v/>
      </c>
      <c r="CZ71" s="169" t="str">
        <f t="shared" si="4307"/>
        <v/>
      </c>
      <c r="DA71" s="318"/>
      <c r="DB71" s="169"/>
      <c r="DC71" s="169" t="str">
        <f t="shared" si="4304"/>
        <v/>
      </c>
      <c r="DD71" s="169" t="str">
        <f t="shared" si="4305"/>
        <v/>
      </c>
      <c r="DE71" s="169" t="str">
        <f t="shared" si="4306"/>
        <v/>
      </c>
      <c r="DF71" s="169" t="str">
        <f t="shared" si="4307"/>
        <v/>
      </c>
      <c r="DG71" s="318"/>
      <c r="DH71" s="169"/>
      <c r="DI71" s="169" t="str">
        <f t="shared" si="4304"/>
        <v/>
      </c>
      <c r="DJ71" s="169" t="str">
        <f t="shared" si="4305"/>
        <v/>
      </c>
      <c r="DK71" s="169" t="str">
        <f t="shared" si="4306"/>
        <v/>
      </c>
      <c r="DL71" s="169" t="str">
        <f t="shared" si="4307"/>
        <v/>
      </c>
      <c r="DM71" s="318"/>
      <c r="DN71" s="169"/>
      <c r="DO71" s="169" t="str">
        <f t="shared" si="4304"/>
        <v/>
      </c>
      <c r="DP71" s="169" t="str">
        <f t="shared" si="4305"/>
        <v/>
      </c>
      <c r="DQ71" s="169" t="str">
        <f t="shared" si="4306"/>
        <v/>
      </c>
      <c r="DR71" s="169" t="str">
        <f t="shared" si="4307"/>
        <v/>
      </c>
      <c r="DS71" s="318"/>
      <c r="DT71" s="169"/>
      <c r="DU71" s="169" t="str">
        <f t="shared" si="4304"/>
        <v/>
      </c>
      <c r="DV71" s="169" t="str">
        <f t="shared" si="4305"/>
        <v/>
      </c>
      <c r="DW71" s="169" t="str">
        <f t="shared" si="4306"/>
        <v/>
      </c>
      <c r="DX71" s="169" t="str">
        <f t="shared" si="4307"/>
        <v/>
      </c>
      <c r="DY71" s="318"/>
      <c r="DZ71" s="169"/>
      <c r="EA71" s="169" t="str">
        <f t="shared" si="4304"/>
        <v/>
      </c>
      <c r="EB71" s="169" t="str">
        <f t="shared" si="4305"/>
        <v/>
      </c>
      <c r="EC71" s="169" t="str">
        <f t="shared" si="4306"/>
        <v/>
      </c>
      <c r="ED71" s="169" t="str">
        <f t="shared" si="4307"/>
        <v/>
      </c>
      <c r="EE71" s="318"/>
      <c r="EF71" s="169"/>
      <c r="EG71" s="169" t="str">
        <f t="shared" si="4304"/>
        <v/>
      </c>
      <c r="EH71" s="169" t="str">
        <f t="shared" si="4305"/>
        <v/>
      </c>
      <c r="EI71" s="169" t="str">
        <f t="shared" si="4306"/>
        <v/>
      </c>
      <c r="EJ71" s="169" t="str">
        <f t="shared" si="4307"/>
        <v/>
      </c>
      <c r="EK71" s="318"/>
      <c r="EL71" s="169"/>
      <c r="EM71" s="169" t="str">
        <f t="shared" si="4304"/>
        <v/>
      </c>
      <c r="EN71" s="169" t="str">
        <f t="shared" si="4305"/>
        <v/>
      </c>
      <c r="EO71" s="169" t="str">
        <f t="shared" si="4306"/>
        <v/>
      </c>
      <c r="EP71" s="169" t="str">
        <f t="shared" si="4307"/>
        <v/>
      </c>
      <c r="EQ71" s="318"/>
      <c r="ER71" s="169"/>
      <c r="ES71" s="169" t="str">
        <f t="shared" ref="ES71:HA71" si="4308">IF(AND(ES$2&gt;0,ES$2&lt;5),IF(OR(ISNUMBER(ES67),ISNUMBER(ES69)),IF(ES70="Num",ES69/ES64,ES67),""),"")</f>
        <v/>
      </c>
      <c r="ET71" s="169" t="str">
        <f t="shared" ref="ET71:HB71" si="4309">IF(AND(ET$2&gt;0,ET$2&lt;5),IF(OR(ISNUMBER(ET67),ISNUMBER(ET69)),IF(ET70="Num",ET69/ES64,ET67),""),"")</f>
        <v/>
      </c>
      <c r="EU71" s="169" t="str">
        <f t="shared" ref="EU71:HC71" si="4310">IF(AND(EU$2&gt;0,EU$2&lt;5),IF(OR(ISNUMBER(EU67),ISNUMBER(EU69)),IF(EU70="Num",EU69/ES64,EU67),""),"")</f>
        <v/>
      </c>
      <c r="EV71" s="169" t="str">
        <f t="shared" ref="EV71:HD71" si="4311">IF(AND(EV$2&gt;0,EV$2&lt;5),IF(OR(ISNUMBER(EV67),ISNUMBER(EV69)),IF(EV70="Num",EV69/ES64,EV67),""),"")</f>
        <v/>
      </c>
      <c r="EW71" s="318"/>
      <c r="EX71" s="169"/>
      <c r="EY71" s="169" t="str">
        <f t="shared" si="4308"/>
        <v/>
      </c>
      <c r="EZ71" s="169" t="str">
        <f t="shared" si="4309"/>
        <v/>
      </c>
      <c r="FA71" s="169" t="str">
        <f t="shared" si="4310"/>
        <v/>
      </c>
      <c r="FB71" s="169" t="str">
        <f t="shared" si="4311"/>
        <v/>
      </c>
      <c r="FC71" s="318"/>
      <c r="FD71" s="169"/>
      <c r="FE71" s="169" t="str">
        <f t="shared" si="4308"/>
        <v/>
      </c>
      <c r="FF71" s="169" t="str">
        <f t="shared" si="4309"/>
        <v/>
      </c>
      <c r="FG71" s="169" t="str">
        <f t="shared" si="4310"/>
        <v/>
      </c>
      <c r="FH71" s="169" t="str">
        <f t="shared" si="4311"/>
        <v/>
      </c>
      <c r="FI71" s="318"/>
      <c r="FJ71" s="169"/>
      <c r="FK71" s="169" t="str">
        <f t="shared" si="4308"/>
        <v/>
      </c>
      <c r="FL71" s="169" t="str">
        <f t="shared" si="4309"/>
        <v/>
      </c>
      <c r="FM71" s="169" t="str">
        <f t="shared" si="4310"/>
        <v/>
      </c>
      <c r="FN71" s="169" t="str">
        <f t="shared" si="4311"/>
        <v/>
      </c>
      <c r="FO71" s="318"/>
      <c r="FP71" s="169"/>
      <c r="FQ71" s="169" t="str">
        <f t="shared" si="4308"/>
        <v/>
      </c>
      <c r="FR71" s="169" t="str">
        <f t="shared" si="4309"/>
        <v/>
      </c>
      <c r="FS71" s="169" t="str">
        <f t="shared" si="4310"/>
        <v/>
      </c>
      <c r="FT71" s="169" t="str">
        <f t="shared" si="4311"/>
        <v/>
      </c>
      <c r="FU71" s="318"/>
      <c r="FV71" s="169"/>
      <c r="FW71" s="169" t="str">
        <f t="shared" si="4308"/>
        <v/>
      </c>
      <c r="FX71" s="169" t="str">
        <f t="shared" si="4309"/>
        <v/>
      </c>
      <c r="FY71" s="169" t="str">
        <f t="shared" si="4310"/>
        <v/>
      </c>
      <c r="FZ71" s="169" t="str">
        <f t="shared" si="4311"/>
        <v/>
      </c>
      <c r="GA71" s="318"/>
      <c r="GB71" s="169"/>
      <c r="GC71" s="169" t="str">
        <f t="shared" si="4308"/>
        <v/>
      </c>
      <c r="GD71" s="169" t="str">
        <f t="shared" si="4309"/>
        <v/>
      </c>
      <c r="GE71" s="169" t="str">
        <f t="shared" si="4310"/>
        <v/>
      </c>
      <c r="GF71" s="169" t="str">
        <f t="shared" si="4311"/>
        <v/>
      </c>
      <c r="GG71" s="318"/>
      <c r="GH71" s="169"/>
      <c r="GI71" s="169" t="str">
        <f t="shared" si="4308"/>
        <v/>
      </c>
      <c r="GJ71" s="169" t="str">
        <f t="shared" si="4309"/>
        <v/>
      </c>
      <c r="GK71" s="169" t="str">
        <f t="shared" si="4310"/>
        <v/>
      </c>
      <c r="GL71" s="169" t="str">
        <f t="shared" si="4311"/>
        <v/>
      </c>
      <c r="GM71" s="318"/>
      <c r="GN71" s="169"/>
      <c r="GO71" s="169" t="str">
        <f t="shared" si="4308"/>
        <v/>
      </c>
      <c r="GP71" s="169" t="str">
        <f t="shared" si="4309"/>
        <v/>
      </c>
      <c r="GQ71" s="169" t="str">
        <f t="shared" si="4310"/>
        <v/>
      </c>
      <c r="GR71" s="169" t="str">
        <f t="shared" si="4311"/>
        <v/>
      </c>
      <c r="GS71" s="318"/>
      <c r="GT71" s="169"/>
      <c r="GU71" s="169" t="str">
        <f t="shared" si="4308"/>
        <v/>
      </c>
      <c r="GV71" s="169" t="str">
        <f t="shared" si="4309"/>
        <v/>
      </c>
      <c r="GW71" s="169" t="str">
        <f t="shared" si="4310"/>
        <v/>
      </c>
      <c r="GX71" s="169" t="str">
        <f t="shared" si="4311"/>
        <v/>
      </c>
      <c r="GY71" s="318"/>
      <c r="GZ71" s="169"/>
      <c r="HA71" s="169" t="str">
        <f t="shared" si="4308"/>
        <v/>
      </c>
      <c r="HB71" s="169" t="str">
        <f t="shared" si="4309"/>
        <v/>
      </c>
      <c r="HC71" s="169" t="str">
        <f t="shared" si="4310"/>
        <v/>
      </c>
      <c r="HD71" s="169" t="str">
        <f t="shared" si="4311"/>
        <v/>
      </c>
      <c r="HE71" s="318"/>
      <c r="HF71" s="169"/>
      <c r="HG71" s="169" t="str">
        <f t="shared" ref="HG71:JO71" si="4312">IF(AND(HG$2&gt;0,HG$2&lt;5),IF(OR(ISNUMBER(HG67),ISNUMBER(HG69)),IF(HG70="Num",HG69/HG64,HG67),""),"")</f>
        <v/>
      </c>
      <c r="HH71" s="169" t="str">
        <f t="shared" ref="HH71:JP71" si="4313">IF(AND(HH$2&gt;0,HH$2&lt;5),IF(OR(ISNUMBER(HH67),ISNUMBER(HH69)),IF(HH70="Num",HH69/HG64,HH67),""),"")</f>
        <v/>
      </c>
      <c r="HI71" s="169" t="str">
        <f t="shared" ref="HI71:JQ71" si="4314">IF(AND(HI$2&gt;0,HI$2&lt;5),IF(OR(ISNUMBER(HI67),ISNUMBER(HI69)),IF(HI70="Num",HI69/HG64,HI67),""),"")</f>
        <v/>
      </c>
      <c r="HJ71" s="169" t="str">
        <f t="shared" ref="HJ71:JR71" si="4315">IF(AND(HJ$2&gt;0,HJ$2&lt;5),IF(OR(ISNUMBER(HJ67),ISNUMBER(HJ69)),IF(HJ70="Num",HJ69/HG64,HJ67),""),"")</f>
        <v/>
      </c>
      <c r="HK71" s="318"/>
      <c r="HL71" s="169"/>
      <c r="HM71" s="169" t="str">
        <f t="shared" si="4312"/>
        <v/>
      </c>
      <c r="HN71" s="169" t="str">
        <f t="shared" si="4313"/>
        <v/>
      </c>
      <c r="HO71" s="169" t="str">
        <f t="shared" si="4314"/>
        <v/>
      </c>
      <c r="HP71" s="169" t="str">
        <f t="shared" si="4315"/>
        <v/>
      </c>
      <c r="HQ71" s="318"/>
      <c r="HR71" s="169"/>
      <c r="HS71" s="169" t="str">
        <f t="shared" si="4312"/>
        <v/>
      </c>
      <c r="HT71" s="169" t="str">
        <f t="shared" si="4313"/>
        <v/>
      </c>
      <c r="HU71" s="169" t="str">
        <f t="shared" si="4314"/>
        <v/>
      </c>
      <c r="HV71" s="169" t="str">
        <f t="shared" si="4315"/>
        <v/>
      </c>
      <c r="HW71" s="318"/>
      <c r="HX71" s="169"/>
      <c r="HY71" s="169" t="str">
        <f t="shared" si="4312"/>
        <v/>
      </c>
      <c r="HZ71" s="169" t="str">
        <f t="shared" si="4313"/>
        <v/>
      </c>
      <c r="IA71" s="169" t="str">
        <f t="shared" si="4314"/>
        <v/>
      </c>
      <c r="IB71" s="169" t="str">
        <f t="shared" si="4315"/>
        <v/>
      </c>
      <c r="IC71" s="318"/>
      <c r="ID71" s="169"/>
      <c r="IE71" s="169" t="str">
        <f t="shared" si="4312"/>
        <v/>
      </c>
      <c r="IF71" s="169" t="str">
        <f t="shared" si="4313"/>
        <v/>
      </c>
      <c r="IG71" s="169" t="str">
        <f t="shared" si="4314"/>
        <v/>
      </c>
      <c r="IH71" s="169" t="str">
        <f t="shared" si="4315"/>
        <v/>
      </c>
      <c r="II71" s="318"/>
      <c r="IJ71" s="169"/>
      <c r="IK71" s="169" t="str">
        <f t="shared" si="4312"/>
        <v/>
      </c>
      <c r="IL71" s="169" t="str">
        <f t="shared" si="4313"/>
        <v/>
      </c>
      <c r="IM71" s="169" t="str">
        <f t="shared" si="4314"/>
        <v/>
      </c>
      <c r="IN71" s="169" t="str">
        <f t="shared" si="4315"/>
        <v/>
      </c>
      <c r="IO71" s="318"/>
      <c r="IP71" s="169"/>
      <c r="IQ71" s="169" t="str">
        <f t="shared" si="4312"/>
        <v/>
      </c>
      <c r="IR71" s="169" t="str">
        <f t="shared" si="4313"/>
        <v/>
      </c>
      <c r="IS71" s="169" t="str">
        <f t="shared" si="4314"/>
        <v/>
      </c>
      <c r="IT71" s="169" t="str">
        <f t="shared" si="4315"/>
        <v/>
      </c>
      <c r="IU71" s="318"/>
      <c r="IV71" s="169"/>
      <c r="IW71" s="169" t="str">
        <f t="shared" si="4312"/>
        <v/>
      </c>
      <c r="IX71" s="169" t="str">
        <f t="shared" si="4313"/>
        <v/>
      </c>
      <c r="IY71" s="169" t="str">
        <f t="shared" si="4314"/>
        <v/>
      </c>
      <c r="IZ71" s="169" t="str">
        <f t="shared" si="4315"/>
        <v/>
      </c>
      <c r="JA71" s="318"/>
      <c r="JB71" s="169"/>
      <c r="JC71" s="169" t="str">
        <f t="shared" si="4312"/>
        <v/>
      </c>
      <c r="JD71" s="169" t="str">
        <f t="shared" si="4313"/>
        <v/>
      </c>
      <c r="JE71" s="169" t="str">
        <f t="shared" si="4314"/>
        <v/>
      </c>
      <c r="JF71" s="169" t="str">
        <f t="shared" si="4315"/>
        <v/>
      </c>
      <c r="JG71" s="318"/>
      <c r="JH71" s="169"/>
      <c r="JI71" s="169" t="str">
        <f t="shared" si="4312"/>
        <v/>
      </c>
      <c r="JJ71" s="169" t="str">
        <f t="shared" si="4313"/>
        <v/>
      </c>
      <c r="JK71" s="169" t="str">
        <f t="shared" si="4314"/>
        <v/>
      </c>
      <c r="JL71" s="169" t="str">
        <f t="shared" si="4315"/>
        <v/>
      </c>
      <c r="JM71" s="319"/>
      <c r="JN71" s="169"/>
      <c r="JO71" s="169" t="str">
        <f t="shared" si="4312"/>
        <v/>
      </c>
      <c r="JP71" s="169" t="str">
        <f t="shared" si="4313"/>
        <v/>
      </c>
      <c r="JQ71" s="169" t="str">
        <f t="shared" si="4314"/>
        <v/>
      </c>
      <c r="JR71" s="169" t="str">
        <f t="shared" si="4315"/>
        <v/>
      </c>
      <c r="JS71" s="319"/>
      <c r="JT71" s="169"/>
      <c r="JU71" s="169" t="str">
        <f t="shared" ref="JU71:KY71" si="4316">IF(AND(JU$2&gt;0,JU$2&lt;5),IF(OR(ISNUMBER(JU67),ISNUMBER(JU69)),IF(JU70="Num",JU69/JU64,JU67),""),"")</f>
        <v/>
      </c>
      <c r="JV71" s="169" t="str">
        <f t="shared" ref="JV71:KZ71" si="4317">IF(AND(JV$2&gt;0,JV$2&lt;5),IF(OR(ISNUMBER(JV67),ISNUMBER(JV69)),IF(JV70="Num",JV69/JU64,JV67),""),"")</f>
        <v/>
      </c>
      <c r="JW71" s="169" t="str">
        <f t="shared" ref="JW71:LA71" si="4318">IF(AND(JW$2&gt;0,JW$2&lt;5),IF(OR(ISNUMBER(JW67),ISNUMBER(JW69)),IF(JW70="Num",JW69/JU64,JW67),""),"")</f>
        <v/>
      </c>
      <c r="JX71" s="169" t="str">
        <f t="shared" ref="JX71:LB71" si="4319">IF(AND(JX$2&gt;0,JX$2&lt;5),IF(OR(ISNUMBER(JX67),ISNUMBER(JX69)),IF(JX70="Num",JX69/JU64,JX67),""),"")</f>
        <v/>
      </c>
      <c r="JY71" s="319"/>
      <c r="JZ71" s="169"/>
      <c r="KA71" s="169" t="str">
        <f t="shared" si="4316"/>
        <v/>
      </c>
      <c r="KB71" s="169" t="str">
        <f t="shared" si="4317"/>
        <v/>
      </c>
      <c r="KC71" s="169" t="str">
        <f t="shared" si="4318"/>
        <v/>
      </c>
      <c r="KD71" s="169" t="str">
        <f t="shared" si="4319"/>
        <v/>
      </c>
      <c r="KE71" s="319"/>
      <c r="KF71" s="169"/>
      <c r="KG71" s="169" t="str">
        <f t="shared" si="4316"/>
        <v/>
      </c>
      <c r="KH71" s="169" t="str">
        <f t="shared" si="4317"/>
        <v/>
      </c>
      <c r="KI71" s="169" t="str">
        <f t="shared" si="4318"/>
        <v/>
      </c>
      <c r="KJ71" s="169" t="str">
        <f t="shared" si="4319"/>
        <v/>
      </c>
      <c r="KK71" s="319"/>
      <c r="KL71" s="169"/>
      <c r="KM71" s="169" t="str">
        <f t="shared" si="4316"/>
        <v/>
      </c>
      <c r="KN71" s="169" t="str">
        <f t="shared" si="4317"/>
        <v/>
      </c>
      <c r="KO71" s="169" t="str">
        <f t="shared" si="4318"/>
        <v/>
      </c>
      <c r="KP71" s="169" t="str">
        <f t="shared" si="4319"/>
        <v/>
      </c>
      <c r="KQ71" s="319"/>
      <c r="KR71" s="169"/>
      <c r="KS71" s="169" t="str">
        <f t="shared" si="4316"/>
        <v/>
      </c>
      <c r="KT71" s="169" t="str">
        <f t="shared" si="4317"/>
        <v/>
      </c>
      <c r="KU71" s="169" t="str">
        <f t="shared" si="4318"/>
        <v/>
      </c>
      <c r="KV71" s="169" t="str">
        <f t="shared" si="4319"/>
        <v/>
      </c>
      <c r="KW71" s="319"/>
      <c r="KX71" s="169"/>
      <c r="KY71" s="169" t="str">
        <f t="shared" si="4316"/>
        <v/>
      </c>
      <c r="KZ71" s="169" t="str">
        <f t="shared" si="4317"/>
        <v/>
      </c>
      <c r="LA71" s="169" t="str">
        <f t="shared" si="4318"/>
        <v/>
      </c>
      <c r="LB71" s="169" t="str">
        <f t="shared" si="4319"/>
        <v/>
      </c>
      <c r="LC71" s="319"/>
      <c r="LD71" s="169"/>
    </row>
    <row r="72" spans="1:316" s="190" customFormat="1" ht="11.25" hidden="1" x14ac:dyDescent="0.2">
      <c r="A72" s="61" t="s">
        <v>61</v>
      </c>
      <c r="B72" s="62"/>
      <c r="C72" s="62"/>
      <c r="D72" s="62"/>
      <c r="E72" s="62"/>
      <c r="F72" s="62"/>
      <c r="G72" s="155"/>
      <c r="H72" s="62"/>
      <c r="I72" s="61"/>
      <c r="J72" s="62"/>
      <c r="K72" s="62"/>
      <c r="L72" s="62"/>
      <c r="M72" s="156" t="s">
        <v>124</v>
      </c>
      <c r="N72" s="62"/>
      <c r="O72" s="62"/>
      <c r="P72" s="62"/>
      <c r="Q72" s="167" t="str">
        <f>IF(Q$2=1,IFERROR(Q64/SUMIFS($64:$64,$2:$2,1),0),"")</f>
        <v/>
      </c>
      <c r="R72" s="169" t="str">
        <f>IF(R$2=2,IFERROR(U39/SUMIFS(39:39,2:2,5),0),"")</f>
        <v/>
      </c>
      <c r="S72" s="169" t="s">
        <v>320</v>
      </c>
      <c r="T72" s="169" t="str">
        <f>IF(T$2=4,IF(AND(ISNUMBER(Q64),Q64=0),"Y",IF(OR(AND(ISNUMBER(Q64),U67=1),AND(ISNUMBER(Q64),U69=Q64)),"Y","N")),"")</f>
        <v/>
      </c>
      <c r="U72" s="318"/>
      <c r="V72" s="169"/>
      <c r="W72" s="167" t="str">
        <f t="shared" ref="W72" si="4320">IF(W$2=1,IFERROR(W64/SUMIFS($64:$64,$2:$2,1),0),"")</f>
        <v/>
      </c>
      <c r="X72" s="169" t="str">
        <f t="shared" ref="X72" si="4321">IF(X$2=2,IFERROR(AA39/SUMIFS(39:39,2:2,5),0),"")</f>
        <v/>
      </c>
      <c r="Y72" s="169" t="s">
        <v>320</v>
      </c>
      <c r="Z72" s="169" t="str">
        <f t="shared" ref="Z72" si="4322">IF(Z$2=4,IF(AND(ISNUMBER(W64),W64=0),"Y",IF(OR(AND(ISNUMBER(W64),AA67=1),AND(ISNUMBER(W64),AA69=W64)),"Y","N")),"")</f>
        <v/>
      </c>
      <c r="AA72" s="318"/>
      <c r="AB72" s="169"/>
      <c r="AC72" s="169" t="str">
        <f t="shared" ref="AC72" si="4323">IF(AC$2=1,IFERROR(AC64/SUMIFS($64:$64,$2:$2,1),0),"")</f>
        <v/>
      </c>
      <c r="AD72" s="169" t="str">
        <f t="shared" ref="AD72" si="4324">IF(AD$2=2,IFERROR(AG39/SUMIFS(39:39,2:2,5),0),"")</f>
        <v/>
      </c>
      <c r="AE72" s="169" t="s">
        <v>320</v>
      </c>
      <c r="AF72" s="169" t="str">
        <f t="shared" ref="AF72" si="4325">IF(AF$2=4,IF(AND(ISNUMBER(AC64),AC64=0),"Y",IF(OR(AND(ISNUMBER(AC64),AG67=1),AND(ISNUMBER(AC64),AG69=AC64)),"Y","N")),"")</f>
        <v/>
      </c>
      <c r="AG72" s="318"/>
      <c r="AH72" s="169"/>
      <c r="AI72" s="169" t="str">
        <f t="shared" ref="AI72" si="4326">IF(AI$2=1,IFERROR(AI64/SUMIFS($64:$64,$2:$2,1),0),"")</f>
        <v/>
      </c>
      <c r="AJ72" s="169" t="str">
        <f t="shared" ref="AJ72" si="4327">IF(AJ$2=2,IFERROR(AM39/SUMIFS(39:39,2:2,5),0),"")</f>
        <v/>
      </c>
      <c r="AK72" s="169" t="s">
        <v>320</v>
      </c>
      <c r="AL72" s="169" t="str">
        <f t="shared" ref="AL72" si="4328">IF(AL$2=4,IF(AND(ISNUMBER(AI64),AI64=0),"Y",IF(OR(AND(ISNUMBER(AI64),AM67=1),AND(ISNUMBER(AI64),AM69=AI64)),"Y","N")),"")</f>
        <v/>
      </c>
      <c r="AM72" s="318"/>
      <c r="AN72" s="169"/>
      <c r="AO72" s="169" t="str">
        <f t="shared" ref="AO72" si="4329">IF(AO$2=1,IFERROR(AO64/SUMIFS($64:$64,$2:$2,1),0),"")</f>
        <v/>
      </c>
      <c r="AP72" s="169" t="str">
        <f t="shared" ref="AP72" si="4330">IF(AP$2=2,IFERROR(AS39/SUMIFS(39:39,2:2,5),0),"")</f>
        <v/>
      </c>
      <c r="AQ72" s="169" t="s">
        <v>320</v>
      </c>
      <c r="AR72" s="169" t="str">
        <f t="shared" ref="AR72" si="4331">IF(AR$2=4,IF(AND(ISNUMBER(AO64),AO64=0),"Y",IF(OR(AND(ISNUMBER(AO64),AS67=1),AND(ISNUMBER(AO64),AS69=AO64)),"Y","N")),"")</f>
        <v/>
      </c>
      <c r="AS72" s="318"/>
      <c r="AT72" s="169"/>
      <c r="AU72" s="169" t="str">
        <f t="shared" ref="AU72" si="4332">IF(AU$2=1,IFERROR(AU64/SUMIFS($64:$64,$2:$2,1),0),"")</f>
        <v/>
      </c>
      <c r="AV72" s="169" t="str">
        <f t="shared" ref="AV72" si="4333">IF(AV$2=2,IFERROR(AY39/SUMIFS(39:39,2:2,5),0),"")</f>
        <v/>
      </c>
      <c r="AW72" s="169" t="s">
        <v>320</v>
      </c>
      <c r="AX72" s="169" t="str">
        <f t="shared" ref="AX72" si="4334">IF(AX$2=4,IF(AND(ISNUMBER(AU64),AU64=0),"Y",IF(OR(AND(ISNUMBER(AU64),AY67=1),AND(ISNUMBER(AU64),AY69=AU64)),"Y","N")),"")</f>
        <v/>
      </c>
      <c r="AY72" s="318"/>
      <c r="AZ72" s="169"/>
      <c r="BA72" s="169" t="str">
        <f t="shared" ref="BA72" si="4335">IF(BA$2=1,IFERROR(BA64/SUMIFS($64:$64,$2:$2,1),0),"")</f>
        <v/>
      </c>
      <c r="BB72" s="169" t="str">
        <f t="shared" ref="BB72" si="4336">IF(BB$2=2,IFERROR(BE39/SUMIFS(39:39,2:2,5),0),"")</f>
        <v/>
      </c>
      <c r="BC72" s="169" t="s">
        <v>320</v>
      </c>
      <c r="BD72" s="169" t="str">
        <f t="shared" ref="BD72" si="4337">IF(BD$2=4,IF(AND(ISNUMBER(BA64),BA64=0),"Y",IF(OR(AND(ISNUMBER(BA64),BE67=1),AND(ISNUMBER(BA64),BE69=BA64)),"Y","N")),"")</f>
        <v/>
      </c>
      <c r="BE72" s="318"/>
      <c r="BF72" s="169"/>
      <c r="BG72" s="169" t="str">
        <f t="shared" ref="BG72" si="4338">IF(BG$2=1,IFERROR(BG64/SUMIFS($64:$64,$2:$2,1),0),"")</f>
        <v/>
      </c>
      <c r="BH72" s="169" t="str">
        <f t="shared" ref="BH72" si="4339">IF(BH$2=2,IFERROR(BK39/SUMIFS(39:39,2:2,5),0),"")</f>
        <v/>
      </c>
      <c r="BI72" s="169" t="s">
        <v>320</v>
      </c>
      <c r="BJ72" s="169" t="str">
        <f t="shared" ref="BJ72" si="4340">IF(BJ$2=4,IF(AND(ISNUMBER(BG64),BG64=0),"Y",IF(OR(AND(ISNUMBER(BG64),BK67=1),AND(ISNUMBER(BG64),BK69=BG64)),"Y","N")),"")</f>
        <v/>
      </c>
      <c r="BK72" s="318"/>
      <c r="BL72" s="169"/>
      <c r="BM72" s="169" t="str">
        <f t="shared" ref="BM72" si="4341">IF(BM$2=1,IFERROR(BM64/SUMIFS($64:$64,$2:$2,1),0),"")</f>
        <v/>
      </c>
      <c r="BN72" s="169" t="str">
        <f t="shared" ref="BN72" si="4342">IF(BN$2=2,IFERROR(BQ39/SUMIFS(39:39,2:2,5),0),"")</f>
        <v/>
      </c>
      <c r="BO72" s="169" t="s">
        <v>320</v>
      </c>
      <c r="BP72" s="169" t="str">
        <f t="shared" ref="BP72" si="4343">IF(BP$2=4,IF(AND(ISNUMBER(BM64),BM64=0),"Y",IF(OR(AND(ISNUMBER(BM64),BQ67=1),AND(ISNUMBER(BM64),BQ69=BM64)),"Y","N")),"")</f>
        <v/>
      </c>
      <c r="BQ72" s="318"/>
      <c r="BR72" s="169"/>
      <c r="BS72" s="169" t="str">
        <f t="shared" ref="BS72" si="4344">IF(BS$2=1,IFERROR(BS64/SUMIFS($64:$64,$2:$2,1),0),"")</f>
        <v/>
      </c>
      <c r="BT72" s="169" t="str">
        <f t="shared" ref="BT72" si="4345">IF(BT$2=2,IFERROR(BW39/SUMIFS(39:39,2:2,5),0),"")</f>
        <v/>
      </c>
      <c r="BU72" s="169" t="s">
        <v>320</v>
      </c>
      <c r="BV72" s="169" t="str">
        <f t="shared" ref="BV72" si="4346">IF(BV$2=4,IF(AND(ISNUMBER(BS64),BS64=0),"Y",IF(OR(AND(ISNUMBER(BS64),BW67=1),AND(ISNUMBER(BS64),BW69=BS64)),"Y","N")),"")</f>
        <v/>
      </c>
      <c r="BW72" s="318"/>
      <c r="BX72" s="169"/>
      <c r="BY72" s="169" t="str">
        <f t="shared" ref="BY72" si="4347">IF(BY$2=1,IFERROR(BY64/SUMIFS($64:$64,$2:$2,1),0),"")</f>
        <v/>
      </c>
      <c r="BZ72" s="169" t="str">
        <f t="shared" ref="BZ72" si="4348">IF(BZ$2=2,IFERROR(CC39/SUMIFS(39:39,2:2,5),0),"")</f>
        <v/>
      </c>
      <c r="CA72" s="169" t="s">
        <v>320</v>
      </c>
      <c r="CB72" s="169" t="str">
        <f t="shared" ref="CB72" si="4349">IF(CB$2=4,IF(AND(ISNUMBER(BY64),BY64=0),"Y",IF(OR(AND(ISNUMBER(BY64),CC67=1),AND(ISNUMBER(BY64),CC69=BY64)),"Y","N")),"")</f>
        <v/>
      </c>
      <c r="CC72" s="318"/>
      <c r="CD72" s="169"/>
      <c r="CE72" s="169" t="str">
        <f t="shared" ref="CE72" si="4350">IF(CE$2=1,IFERROR(CE64/SUMIFS($64:$64,$2:$2,1),0),"")</f>
        <v/>
      </c>
      <c r="CF72" s="169" t="str">
        <f t="shared" ref="CF72" si="4351">IF(CF$2=2,IFERROR(CI39/SUMIFS(39:39,2:2,5),0),"")</f>
        <v/>
      </c>
      <c r="CG72" s="169" t="s">
        <v>320</v>
      </c>
      <c r="CH72" s="169" t="str">
        <f t="shared" ref="CH72" si="4352">IF(CH$2=4,IF(AND(ISNUMBER(CE64),CE64=0),"Y",IF(OR(AND(ISNUMBER(CE64),CI67=1),AND(ISNUMBER(CE64),CI69=CE64)),"Y","N")),"")</f>
        <v/>
      </c>
      <c r="CI72" s="318"/>
      <c r="CJ72" s="169"/>
      <c r="CK72" s="169" t="str">
        <f t="shared" ref="CK72" si="4353">IF(CK$2=1,IFERROR(CK64/SUMIFS($64:$64,$2:$2,1),0),"")</f>
        <v/>
      </c>
      <c r="CL72" s="169" t="str">
        <f t="shared" ref="CL72" si="4354">IF(CL$2=2,IFERROR(CO39/SUMIFS(39:39,2:2,5),0),"")</f>
        <v/>
      </c>
      <c r="CM72" s="169" t="s">
        <v>320</v>
      </c>
      <c r="CN72" s="169" t="str">
        <f t="shared" ref="CN72" si="4355">IF(CN$2=4,IF(AND(ISNUMBER(CK64),CK64=0),"Y",IF(OR(AND(ISNUMBER(CK64),CO67=1),AND(ISNUMBER(CK64),CO69=CK64)),"Y","N")),"")</f>
        <v/>
      </c>
      <c r="CO72" s="318"/>
      <c r="CP72" s="169"/>
      <c r="CQ72" s="169" t="str">
        <f t="shared" ref="CQ72" si="4356">IF(CQ$2=1,IFERROR(CQ64/SUMIFS($64:$64,$2:$2,1),0),"")</f>
        <v/>
      </c>
      <c r="CR72" s="169" t="str">
        <f t="shared" ref="CR72" si="4357">IF(CR$2=2,IFERROR(CU39/SUMIFS(39:39,2:2,5),0),"")</f>
        <v/>
      </c>
      <c r="CS72" s="169" t="s">
        <v>320</v>
      </c>
      <c r="CT72" s="169" t="str">
        <f t="shared" ref="CT72" si="4358">IF(CT$2=4,IF(AND(ISNUMBER(CQ64),CQ64=0),"Y",IF(OR(AND(ISNUMBER(CQ64),CU67=1),AND(ISNUMBER(CQ64),CU69=CQ64)),"Y","N")),"")</f>
        <v/>
      </c>
      <c r="CU72" s="318"/>
      <c r="CV72" s="169"/>
      <c r="CW72" s="169" t="str">
        <f t="shared" ref="CW72" si="4359">IF(CW$2=1,IFERROR(CW64/SUMIFS($64:$64,$2:$2,1),0),"")</f>
        <v/>
      </c>
      <c r="CX72" s="169" t="str">
        <f t="shared" ref="CX72" si="4360">IF(CX$2=2,IFERROR(DA39/SUMIFS(39:39,2:2,5),0),"")</f>
        <v/>
      </c>
      <c r="CY72" s="169" t="s">
        <v>320</v>
      </c>
      <c r="CZ72" s="169" t="str">
        <f t="shared" ref="CZ72" si="4361">IF(CZ$2=4,IF(AND(ISNUMBER(CW64),CW64=0),"Y",IF(OR(AND(ISNUMBER(CW64),DA67=1),AND(ISNUMBER(CW64),DA69=CW64)),"Y","N")),"")</f>
        <v/>
      </c>
      <c r="DA72" s="318"/>
      <c r="DB72" s="169"/>
      <c r="DC72" s="169" t="str">
        <f t="shared" ref="DC72" si="4362">IF(DC$2=1,IFERROR(DC64/SUMIFS($64:$64,$2:$2,1),0),"")</f>
        <v/>
      </c>
      <c r="DD72" s="169" t="str">
        <f t="shared" ref="DD72" si="4363">IF(DD$2=2,IFERROR(DG39/SUMIFS(39:39,2:2,5),0),"")</f>
        <v/>
      </c>
      <c r="DE72" s="169" t="s">
        <v>320</v>
      </c>
      <c r="DF72" s="169" t="str">
        <f t="shared" ref="DF72" si="4364">IF(DF$2=4,IF(AND(ISNUMBER(DC64),DC64=0),"Y",IF(OR(AND(ISNUMBER(DC64),DG67=1),AND(ISNUMBER(DC64),DG69=DC64)),"Y","N")),"")</f>
        <v/>
      </c>
      <c r="DG72" s="318"/>
      <c r="DH72" s="169"/>
      <c r="DI72" s="169" t="str">
        <f t="shared" ref="DI72" si="4365">IF(DI$2=1,IFERROR(DI64/SUMIFS($64:$64,$2:$2,1),0),"")</f>
        <v/>
      </c>
      <c r="DJ72" s="169" t="str">
        <f t="shared" ref="DJ72" si="4366">IF(DJ$2=2,IFERROR(DM39/SUMIFS(39:39,2:2,5),0),"")</f>
        <v/>
      </c>
      <c r="DK72" s="169" t="s">
        <v>320</v>
      </c>
      <c r="DL72" s="169" t="str">
        <f t="shared" ref="DL72" si="4367">IF(DL$2=4,IF(AND(ISNUMBER(DI64),DI64=0),"Y",IF(OR(AND(ISNUMBER(DI64),DM67=1),AND(ISNUMBER(DI64),DM69=DI64)),"Y","N")),"")</f>
        <v/>
      </c>
      <c r="DM72" s="318"/>
      <c r="DN72" s="169"/>
      <c r="DO72" s="169" t="str">
        <f t="shared" ref="DO72" si="4368">IF(DO$2=1,IFERROR(DO64/SUMIFS($64:$64,$2:$2,1),0),"")</f>
        <v/>
      </c>
      <c r="DP72" s="169" t="str">
        <f t="shared" ref="DP72" si="4369">IF(DP$2=2,IFERROR(DS39/SUMIFS(39:39,2:2,5),0),"")</f>
        <v/>
      </c>
      <c r="DQ72" s="169" t="s">
        <v>320</v>
      </c>
      <c r="DR72" s="169" t="str">
        <f t="shared" ref="DR72" si="4370">IF(DR$2=4,IF(AND(ISNUMBER(DO64),DO64=0),"Y",IF(OR(AND(ISNUMBER(DO64),DS67=1),AND(ISNUMBER(DO64),DS69=DO64)),"Y","N")),"")</f>
        <v/>
      </c>
      <c r="DS72" s="318"/>
      <c r="DT72" s="169"/>
      <c r="DU72" s="169" t="str">
        <f t="shared" ref="DU72" si="4371">IF(DU$2=1,IFERROR(DU64/SUMIFS($64:$64,$2:$2,1),0),"")</f>
        <v/>
      </c>
      <c r="DV72" s="169" t="str">
        <f t="shared" ref="DV72" si="4372">IF(DV$2=2,IFERROR(DY39/SUMIFS(39:39,2:2,5),0),"")</f>
        <v/>
      </c>
      <c r="DW72" s="169" t="s">
        <v>320</v>
      </c>
      <c r="DX72" s="169" t="str">
        <f t="shared" ref="DX72" si="4373">IF(DX$2=4,IF(AND(ISNUMBER(DU64),DU64=0),"Y",IF(OR(AND(ISNUMBER(DU64),DY67=1),AND(ISNUMBER(DU64),DY69=DU64)),"Y","N")),"")</f>
        <v/>
      </c>
      <c r="DY72" s="318"/>
      <c r="DZ72" s="169"/>
      <c r="EA72" s="169" t="str">
        <f t="shared" ref="EA72" si="4374">IF(EA$2=1,IFERROR(EA64/SUMIFS($64:$64,$2:$2,1),0),"")</f>
        <v/>
      </c>
      <c r="EB72" s="169" t="str">
        <f t="shared" ref="EB72" si="4375">IF(EB$2=2,IFERROR(EE39/SUMIFS(39:39,2:2,5),0),"")</f>
        <v/>
      </c>
      <c r="EC72" s="169" t="s">
        <v>320</v>
      </c>
      <c r="ED72" s="169" t="str">
        <f t="shared" ref="ED72" si="4376">IF(ED$2=4,IF(AND(ISNUMBER(EA64),EA64=0),"Y",IF(OR(AND(ISNUMBER(EA64),EE67=1),AND(ISNUMBER(EA64),EE69=EA64)),"Y","N")),"")</f>
        <v/>
      </c>
      <c r="EE72" s="318"/>
      <c r="EF72" s="169"/>
      <c r="EG72" s="169" t="str">
        <f t="shared" ref="EG72" si="4377">IF(EG$2=1,IFERROR(EG64/SUMIFS($64:$64,$2:$2,1),0),"")</f>
        <v/>
      </c>
      <c r="EH72" s="169" t="str">
        <f t="shared" ref="EH72" si="4378">IF(EH$2=2,IFERROR(EK39/SUMIFS(39:39,2:2,5),0),"")</f>
        <v/>
      </c>
      <c r="EI72" s="169" t="s">
        <v>320</v>
      </c>
      <c r="EJ72" s="169" t="str">
        <f t="shared" ref="EJ72" si="4379">IF(EJ$2=4,IF(AND(ISNUMBER(EG64),EG64=0),"Y",IF(OR(AND(ISNUMBER(EG64),EK67=1),AND(ISNUMBER(EG64),EK69=EG64)),"Y","N")),"")</f>
        <v/>
      </c>
      <c r="EK72" s="318"/>
      <c r="EL72" s="169"/>
      <c r="EM72" s="169" t="str">
        <f t="shared" ref="EM72" si="4380">IF(EM$2=1,IFERROR(EM64/SUMIFS($64:$64,$2:$2,1),0),"")</f>
        <v/>
      </c>
      <c r="EN72" s="169" t="str">
        <f t="shared" ref="EN72" si="4381">IF(EN$2=2,IFERROR(EQ39/SUMIFS(39:39,2:2,5),0),"")</f>
        <v/>
      </c>
      <c r="EO72" s="169" t="s">
        <v>320</v>
      </c>
      <c r="EP72" s="169" t="str">
        <f t="shared" ref="EP72" si="4382">IF(EP$2=4,IF(AND(ISNUMBER(EM64),EM64=0),"Y",IF(OR(AND(ISNUMBER(EM64),EQ67=1),AND(ISNUMBER(EM64),EQ69=EM64)),"Y","N")),"")</f>
        <v/>
      </c>
      <c r="EQ72" s="318"/>
      <c r="ER72" s="169"/>
      <c r="ES72" s="169" t="str">
        <f t="shared" ref="ES72" si="4383">IF(ES$2=1,IFERROR(ES64/SUMIFS($64:$64,$2:$2,1),0),"")</f>
        <v/>
      </c>
      <c r="ET72" s="169" t="str">
        <f t="shared" ref="ET72" si="4384">IF(ET$2=2,IFERROR(EW39/SUMIFS(39:39,2:2,5),0),"")</f>
        <v/>
      </c>
      <c r="EU72" s="169" t="s">
        <v>320</v>
      </c>
      <c r="EV72" s="169" t="str">
        <f t="shared" ref="EV72" si="4385">IF(EV$2=4,IF(AND(ISNUMBER(ES64),ES64=0),"Y",IF(OR(AND(ISNUMBER(ES64),EW67=1),AND(ISNUMBER(ES64),EW69=ES64)),"Y","N")),"")</f>
        <v/>
      </c>
      <c r="EW72" s="318"/>
      <c r="EX72" s="169"/>
      <c r="EY72" s="169" t="str">
        <f t="shared" ref="EY72" si="4386">IF(EY$2=1,IFERROR(EY64/SUMIFS($64:$64,$2:$2,1),0),"")</f>
        <v/>
      </c>
      <c r="EZ72" s="169" t="str">
        <f t="shared" ref="EZ72" si="4387">IF(EZ$2=2,IFERROR(FC39/SUMIFS(39:39,2:2,5),0),"")</f>
        <v/>
      </c>
      <c r="FA72" s="169" t="s">
        <v>320</v>
      </c>
      <c r="FB72" s="169" t="str">
        <f t="shared" ref="FB72" si="4388">IF(FB$2=4,IF(AND(ISNUMBER(EY64),EY64=0),"Y",IF(OR(AND(ISNUMBER(EY64),FC67=1),AND(ISNUMBER(EY64),FC69=EY64)),"Y","N")),"")</f>
        <v/>
      </c>
      <c r="FC72" s="318"/>
      <c r="FD72" s="169"/>
      <c r="FE72" s="169" t="str">
        <f t="shared" ref="FE72" si="4389">IF(FE$2=1,IFERROR(FE64/SUMIFS($64:$64,$2:$2,1),0),"")</f>
        <v/>
      </c>
      <c r="FF72" s="169" t="str">
        <f t="shared" ref="FF72" si="4390">IF(FF$2=2,IFERROR(FI39/SUMIFS(39:39,2:2,5),0),"")</f>
        <v/>
      </c>
      <c r="FG72" s="169" t="s">
        <v>320</v>
      </c>
      <c r="FH72" s="169" t="str">
        <f t="shared" ref="FH72" si="4391">IF(FH$2=4,IF(AND(ISNUMBER(FE64),FE64=0),"Y",IF(OR(AND(ISNUMBER(FE64),FI67=1),AND(ISNUMBER(FE64),FI69=FE64)),"Y","N")),"")</f>
        <v/>
      </c>
      <c r="FI72" s="318"/>
      <c r="FJ72" s="169"/>
      <c r="FK72" s="169" t="str">
        <f t="shared" ref="FK72" si="4392">IF(FK$2=1,IFERROR(FK64/SUMIFS($64:$64,$2:$2,1),0),"")</f>
        <v/>
      </c>
      <c r="FL72" s="169" t="str">
        <f t="shared" ref="FL72" si="4393">IF(FL$2=2,IFERROR(FO39/SUMIFS(39:39,2:2,5),0),"")</f>
        <v/>
      </c>
      <c r="FM72" s="169" t="s">
        <v>320</v>
      </c>
      <c r="FN72" s="169" t="str">
        <f t="shared" ref="FN72" si="4394">IF(FN$2=4,IF(AND(ISNUMBER(FK64),FK64=0),"Y",IF(OR(AND(ISNUMBER(FK64),FO67=1),AND(ISNUMBER(FK64),FO69=FK64)),"Y","N")),"")</f>
        <v/>
      </c>
      <c r="FO72" s="318"/>
      <c r="FP72" s="169"/>
      <c r="FQ72" s="169" t="str">
        <f t="shared" ref="FQ72" si="4395">IF(FQ$2=1,IFERROR(FQ64/SUMIFS($64:$64,$2:$2,1),0),"")</f>
        <v/>
      </c>
      <c r="FR72" s="169" t="str">
        <f t="shared" ref="FR72" si="4396">IF(FR$2=2,IFERROR(FU39/SUMIFS(39:39,2:2,5),0),"")</f>
        <v/>
      </c>
      <c r="FS72" s="169" t="s">
        <v>320</v>
      </c>
      <c r="FT72" s="169" t="str">
        <f t="shared" ref="FT72" si="4397">IF(FT$2=4,IF(AND(ISNUMBER(FQ64),FQ64=0),"Y",IF(OR(AND(ISNUMBER(FQ64),FU67=1),AND(ISNUMBER(FQ64),FU69=FQ64)),"Y","N")),"")</f>
        <v/>
      </c>
      <c r="FU72" s="318"/>
      <c r="FV72" s="169"/>
      <c r="FW72" s="169" t="str">
        <f t="shared" ref="FW72" si="4398">IF(FW$2=1,IFERROR(FW64/SUMIFS($64:$64,$2:$2,1),0),"")</f>
        <v/>
      </c>
      <c r="FX72" s="169" t="str">
        <f t="shared" ref="FX72" si="4399">IF(FX$2=2,IFERROR(GA39/SUMIFS(39:39,2:2,5),0),"")</f>
        <v/>
      </c>
      <c r="FY72" s="169" t="s">
        <v>320</v>
      </c>
      <c r="FZ72" s="169" t="str">
        <f t="shared" ref="FZ72" si="4400">IF(FZ$2=4,IF(AND(ISNUMBER(FW64),FW64=0),"Y",IF(OR(AND(ISNUMBER(FW64),GA67=1),AND(ISNUMBER(FW64),GA69=FW64)),"Y","N")),"")</f>
        <v/>
      </c>
      <c r="GA72" s="318"/>
      <c r="GB72" s="169"/>
      <c r="GC72" s="169" t="str">
        <f t="shared" ref="GC72" si="4401">IF(GC$2=1,IFERROR(GC64/SUMIFS($64:$64,$2:$2,1),0),"")</f>
        <v/>
      </c>
      <c r="GD72" s="169" t="str">
        <f t="shared" ref="GD72" si="4402">IF(GD$2=2,IFERROR(GG39/SUMIFS(39:39,2:2,5),0),"")</f>
        <v/>
      </c>
      <c r="GE72" s="169" t="s">
        <v>320</v>
      </c>
      <c r="GF72" s="169" t="str">
        <f t="shared" ref="GF72" si="4403">IF(GF$2=4,IF(AND(ISNUMBER(GC64),GC64=0),"Y",IF(OR(AND(ISNUMBER(GC64),GG67=1),AND(ISNUMBER(GC64),GG69=GC64)),"Y","N")),"")</f>
        <v/>
      </c>
      <c r="GG72" s="318"/>
      <c r="GH72" s="169"/>
      <c r="GI72" s="169" t="str">
        <f t="shared" ref="GI72" si="4404">IF(GI$2=1,IFERROR(GI64/SUMIFS($64:$64,$2:$2,1),0),"")</f>
        <v/>
      </c>
      <c r="GJ72" s="169" t="str">
        <f t="shared" ref="GJ72" si="4405">IF(GJ$2=2,IFERROR(GM39/SUMIFS(39:39,2:2,5),0),"")</f>
        <v/>
      </c>
      <c r="GK72" s="169" t="s">
        <v>320</v>
      </c>
      <c r="GL72" s="169" t="str">
        <f t="shared" ref="GL72" si="4406">IF(GL$2=4,IF(AND(ISNUMBER(GI64),GI64=0),"Y",IF(OR(AND(ISNUMBER(GI64),GM67=1),AND(ISNUMBER(GI64),GM69=GI64)),"Y","N")),"")</f>
        <v/>
      </c>
      <c r="GM72" s="318"/>
      <c r="GN72" s="169"/>
      <c r="GO72" s="169" t="str">
        <f t="shared" ref="GO72" si="4407">IF(GO$2=1,IFERROR(GO64/SUMIFS($64:$64,$2:$2,1),0),"")</f>
        <v/>
      </c>
      <c r="GP72" s="169" t="str">
        <f t="shared" ref="GP72" si="4408">IF(GP$2=2,IFERROR(GS39/SUMIFS(39:39,2:2,5),0),"")</f>
        <v/>
      </c>
      <c r="GQ72" s="169" t="s">
        <v>320</v>
      </c>
      <c r="GR72" s="169" t="str">
        <f t="shared" ref="GR72" si="4409">IF(GR$2=4,IF(AND(ISNUMBER(GO64),GO64=0),"Y",IF(OR(AND(ISNUMBER(GO64),GS67=1),AND(ISNUMBER(GO64),GS69=GO64)),"Y","N")),"")</f>
        <v/>
      </c>
      <c r="GS72" s="318"/>
      <c r="GT72" s="169"/>
      <c r="GU72" s="169" t="str">
        <f t="shared" ref="GU72" si="4410">IF(GU$2=1,IFERROR(GU64/SUMIFS($64:$64,$2:$2,1),0),"")</f>
        <v/>
      </c>
      <c r="GV72" s="169" t="str">
        <f t="shared" ref="GV72" si="4411">IF(GV$2=2,IFERROR(GY39/SUMIFS(39:39,2:2,5),0),"")</f>
        <v/>
      </c>
      <c r="GW72" s="169" t="s">
        <v>320</v>
      </c>
      <c r="GX72" s="169" t="str">
        <f t="shared" ref="GX72" si="4412">IF(GX$2=4,IF(AND(ISNUMBER(GU64),GU64=0),"Y",IF(OR(AND(ISNUMBER(GU64),GY67=1),AND(ISNUMBER(GU64),GY69=GU64)),"Y","N")),"")</f>
        <v/>
      </c>
      <c r="GY72" s="318"/>
      <c r="GZ72" s="169"/>
      <c r="HA72" s="169" t="str">
        <f t="shared" ref="HA72" si="4413">IF(HA$2=1,IFERROR(HA64/SUMIFS($64:$64,$2:$2,1),0),"")</f>
        <v/>
      </c>
      <c r="HB72" s="169" t="str">
        <f t="shared" ref="HB72" si="4414">IF(HB$2=2,IFERROR(HE39/SUMIFS(39:39,2:2,5),0),"")</f>
        <v/>
      </c>
      <c r="HC72" s="169" t="s">
        <v>320</v>
      </c>
      <c r="HD72" s="169" t="str">
        <f t="shared" ref="HD72" si="4415">IF(HD$2=4,IF(AND(ISNUMBER(HA64),HA64=0),"Y",IF(OR(AND(ISNUMBER(HA64),HE67=1),AND(ISNUMBER(HA64),HE69=HA64)),"Y","N")),"")</f>
        <v/>
      </c>
      <c r="HE72" s="318"/>
      <c r="HF72" s="169"/>
      <c r="HG72" s="169" t="str">
        <f t="shared" ref="HG72" si="4416">IF(HG$2=1,IFERROR(HG64/SUMIFS($64:$64,$2:$2,1),0),"")</f>
        <v/>
      </c>
      <c r="HH72" s="169" t="str">
        <f t="shared" ref="HH72" si="4417">IF(HH$2=2,IFERROR(HK39/SUMIFS(39:39,2:2,5),0),"")</f>
        <v/>
      </c>
      <c r="HI72" s="169" t="s">
        <v>320</v>
      </c>
      <c r="HJ72" s="169" t="str">
        <f t="shared" ref="HJ72" si="4418">IF(HJ$2=4,IF(AND(ISNUMBER(HG64),HG64=0),"Y",IF(OR(AND(ISNUMBER(HG64),HK67=1),AND(ISNUMBER(HG64),HK69=HG64)),"Y","N")),"")</f>
        <v/>
      </c>
      <c r="HK72" s="318"/>
      <c r="HL72" s="169"/>
      <c r="HM72" s="169" t="str">
        <f t="shared" ref="HM72" si="4419">IF(HM$2=1,IFERROR(HM64/SUMIFS($64:$64,$2:$2,1),0),"")</f>
        <v/>
      </c>
      <c r="HN72" s="169" t="str">
        <f t="shared" ref="HN72" si="4420">IF(HN$2=2,IFERROR(HQ39/SUMIFS(39:39,2:2,5),0),"")</f>
        <v/>
      </c>
      <c r="HO72" s="169" t="s">
        <v>320</v>
      </c>
      <c r="HP72" s="169" t="str">
        <f t="shared" ref="HP72" si="4421">IF(HP$2=4,IF(AND(ISNUMBER(HM64),HM64=0),"Y",IF(OR(AND(ISNUMBER(HM64),HQ67=1),AND(ISNUMBER(HM64),HQ69=HM64)),"Y","N")),"")</f>
        <v/>
      </c>
      <c r="HQ72" s="318"/>
      <c r="HR72" s="169"/>
      <c r="HS72" s="169" t="str">
        <f t="shared" ref="HS72" si="4422">IF(HS$2=1,IFERROR(HS64/SUMIFS($64:$64,$2:$2,1),0),"")</f>
        <v/>
      </c>
      <c r="HT72" s="169" t="str">
        <f t="shared" ref="HT72" si="4423">IF(HT$2=2,IFERROR(HW39/SUMIFS(39:39,2:2,5),0),"")</f>
        <v/>
      </c>
      <c r="HU72" s="169" t="s">
        <v>320</v>
      </c>
      <c r="HV72" s="169" t="str">
        <f t="shared" ref="HV72" si="4424">IF(HV$2=4,IF(AND(ISNUMBER(HS64),HS64=0),"Y",IF(OR(AND(ISNUMBER(HS64),HW67=1),AND(ISNUMBER(HS64),HW69=HS64)),"Y","N")),"")</f>
        <v/>
      </c>
      <c r="HW72" s="318"/>
      <c r="HX72" s="169"/>
      <c r="HY72" s="169" t="str">
        <f t="shared" ref="HY72" si="4425">IF(HY$2=1,IFERROR(HY64/SUMIFS($64:$64,$2:$2,1),0),"")</f>
        <v/>
      </c>
      <c r="HZ72" s="169" t="str">
        <f t="shared" ref="HZ72" si="4426">IF(HZ$2=2,IFERROR(IC39/SUMIFS(39:39,2:2,5),0),"")</f>
        <v/>
      </c>
      <c r="IA72" s="169" t="s">
        <v>320</v>
      </c>
      <c r="IB72" s="169" t="str">
        <f t="shared" ref="IB72" si="4427">IF(IB$2=4,IF(AND(ISNUMBER(HY64),HY64=0),"Y",IF(OR(AND(ISNUMBER(HY64),IC67=1),AND(ISNUMBER(HY64),IC69=HY64)),"Y","N")),"")</f>
        <v/>
      </c>
      <c r="IC72" s="318"/>
      <c r="ID72" s="169"/>
      <c r="IE72" s="169" t="str">
        <f t="shared" ref="IE72" si="4428">IF(IE$2=1,IFERROR(IE64/SUMIFS($64:$64,$2:$2,1),0),"")</f>
        <v/>
      </c>
      <c r="IF72" s="169" t="str">
        <f t="shared" ref="IF72" si="4429">IF(IF$2=2,IFERROR(II39/SUMIFS(39:39,2:2,5),0),"")</f>
        <v/>
      </c>
      <c r="IG72" s="169" t="s">
        <v>320</v>
      </c>
      <c r="IH72" s="169" t="str">
        <f t="shared" ref="IH72" si="4430">IF(IH$2=4,IF(AND(ISNUMBER(IE64),IE64=0),"Y",IF(OR(AND(ISNUMBER(IE64),II67=1),AND(ISNUMBER(IE64),II69=IE64)),"Y","N")),"")</f>
        <v/>
      </c>
      <c r="II72" s="318"/>
      <c r="IJ72" s="169"/>
      <c r="IK72" s="169" t="str">
        <f t="shared" ref="IK72" si="4431">IF(IK$2=1,IFERROR(IK64/SUMIFS($64:$64,$2:$2,1),0),"")</f>
        <v/>
      </c>
      <c r="IL72" s="169" t="str">
        <f t="shared" ref="IL72" si="4432">IF(IL$2=2,IFERROR(IO39/SUMIFS(39:39,2:2,5),0),"")</f>
        <v/>
      </c>
      <c r="IM72" s="169" t="s">
        <v>320</v>
      </c>
      <c r="IN72" s="169" t="str">
        <f t="shared" ref="IN72" si="4433">IF(IN$2=4,IF(AND(ISNUMBER(IK64),IK64=0),"Y",IF(OR(AND(ISNUMBER(IK64),IO67=1),AND(ISNUMBER(IK64),IO69=IK64)),"Y","N")),"")</f>
        <v/>
      </c>
      <c r="IO72" s="318"/>
      <c r="IP72" s="169"/>
      <c r="IQ72" s="169" t="str">
        <f t="shared" ref="IQ72" si="4434">IF(IQ$2=1,IFERROR(IQ64/SUMIFS($64:$64,$2:$2,1),0),"")</f>
        <v/>
      </c>
      <c r="IR72" s="169" t="str">
        <f t="shared" ref="IR72" si="4435">IF(IR$2=2,IFERROR(IU39/SUMIFS(39:39,2:2,5),0),"")</f>
        <v/>
      </c>
      <c r="IS72" s="169" t="s">
        <v>320</v>
      </c>
      <c r="IT72" s="169" t="str">
        <f t="shared" ref="IT72" si="4436">IF(IT$2=4,IF(AND(ISNUMBER(IQ64),IQ64=0),"Y",IF(OR(AND(ISNUMBER(IQ64),IU67=1),AND(ISNUMBER(IQ64),IU69=IQ64)),"Y","N")),"")</f>
        <v/>
      </c>
      <c r="IU72" s="318"/>
      <c r="IV72" s="169"/>
      <c r="IW72" s="169" t="str">
        <f t="shared" ref="IW72" si="4437">IF(IW$2=1,IFERROR(IW64/SUMIFS($64:$64,$2:$2,1),0),"")</f>
        <v/>
      </c>
      <c r="IX72" s="169" t="str">
        <f t="shared" ref="IX72" si="4438">IF(IX$2=2,IFERROR(JA39/SUMIFS(39:39,2:2,5),0),"")</f>
        <v/>
      </c>
      <c r="IY72" s="169" t="s">
        <v>320</v>
      </c>
      <c r="IZ72" s="169" t="str">
        <f t="shared" ref="IZ72" si="4439">IF(IZ$2=4,IF(AND(ISNUMBER(IW64),IW64=0),"Y",IF(OR(AND(ISNUMBER(IW64),JA67=1),AND(ISNUMBER(IW64),JA69=IW64)),"Y","N")),"")</f>
        <v/>
      </c>
      <c r="JA72" s="318"/>
      <c r="JB72" s="169"/>
      <c r="JC72" s="169" t="str">
        <f t="shared" ref="JC72" si="4440">IF(JC$2=1,IFERROR(JC64/SUMIFS($64:$64,$2:$2,1),0),"")</f>
        <v/>
      </c>
      <c r="JD72" s="169" t="str">
        <f t="shared" ref="JD72" si="4441">IF(JD$2=2,IFERROR(JG39/SUMIFS(39:39,2:2,5),0),"")</f>
        <v/>
      </c>
      <c r="JE72" s="169" t="s">
        <v>320</v>
      </c>
      <c r="JF72" s="169" t="str">
        <f t="shared" ref="JF72" si="4442">IF(JF$2=4,IF(AND(ISNUMBER(JC64),JC64=0),"Y",IF(OR(AND(ISNUMBER(JC64),JG67=1),AND(ISNUMBER(JC64),JG69=JC64)),"Y","N")),"")</f>
        <v/>
      </c>
      <c r="JG72" s="318"/>
      <c r="JH72" s="169"/>
      <c r="JI72" s="169" t="str">
        <f t="shared" ref="JI72" si="4443">IF(JI$2=1,IFERROR(JI64/SUMIFS($64:$64,$2:$2,1),0),"")</f>
        <v/>
      </c>
      <c r="JJ72" s="169" t="str">
        <f t="shared" ref="JJ72" si="4444">IF(JJ$2=2,IFERROR(JM39/SUMIFS(39:39,2:2,5),0),"")</f>
        <v/>
      </c>
      <c r="JK72" s="169" t="s">
        <v>320</v>
      </c>
      <c r="JL72" s="169" t="str">
        <f t="shared" ref="JL72" si="4445">IF(JL$2=4,IF(AND(ISNUMBER(JI64),JI64=0),"Y",IF(OR(AND(ISNUMBER(JI64),JM67=1),AND(ISNUMBER(JI64),JM69=JI64)),"Y","N")),"")</f>
        <v/>
      </c>
      <c r="JM72" s="319"/>
      <c r="JN72" s="169"/>
      <c r="JO72" s="169" t="str">
        <f t="shared" ref="JO72" si="4446">IF(JO$2=1,IFERROR(JO64/SUMIFS($64:$64,$2:$2,1),0),"")</f>
        <v/>
      </c>
      <c r="JP72" s="169" t="str">
        <f t="shared" ref="JP72" si="4447">IF(JP$2=2,IFERROR(JS39/SUMIFS(39:39,2:2,5),0),"")</f>
        <v/>
      </c>
      <c r="JQ72" s="169" t="s">
        <v>320</v>
      </c>
      <c r="JR72" s="169" t="str">
        <f t="shared" ref="JR72" si="4448">IF(JR$2=4,IF(AND(ISNUMBER(JO64),JO64=0),"Y",IF(OR(AND(ISNUMBER(JO64),JS67=1),AND(ISNUMBER(JO64),JS69=JO64)),"Y","N")),"")</f>
        <v/>
      </c>
      <c r="JS72" s="319"/>
      <c r="JT72" s="169"/>
      <c r="JU72" s="169" t="str">
        <f t="shared" ref="JU72" si="4449">IF(JU$2=1,IFERROR(JU64/SUMIFS($64:$64,$2:$2,1),0),"")</f>
        <v/>
      </c>
      <c r="JV72" s="169" t="str">
        <f t="shared" ref="JV72" si="4450">IF(JV$2=2,IFERROR(JY39/SUMIFS(39:39,2:2,5),0),"")</f>
        <v/>
      </c>
      <c r="JW72" s="169" t="s">
        <v>320</v>
      </c>
      <c r="JX72" s="169" t="str">
        <f t="shared" ref="JX72" si="4451">IF(JX$2=4,IF(AND(ISNUMBER(JU64),JU64=0),"Y",IF(OR(AND(ISNUMBER(JU64),JY67=1),AND(ISNUMBER(JU64),JY69=JU64)),"Y","N")),"")</f>
        <v/>
      </c>
      <c r="JY72" s="319"/>
      <c r="JZ72" s="169"/>
      <c r="KA72" s="169" t="str">
        <f t="shared" ref="KA72" si="4452">IF(KA$2=1,IFERROR(KA64/SUMIFS($64:$64,$2:$2,1),0),"")</f>
        <v/>
      </c>
      <c r="KB72" s="169" t="str">
        <f t="shared" ref="KB72" si="4453">IF(KB$2=2,IFERROR(KE39/SUMIFS(39:39,2:2,5),0),"")</f>
        <v/>
      </c>
      <c r="KC72" s="169" t="s">
        <v>320</v>
      </c>
      <c r="KD72" s="169" t="str">
        <f t="shared" ref="KD72" si="4454">IF(KD$2=4,IF(AND(ISNUMBER(KA64),KA64=0),"Y",IF(OR(AND(ISNUMBER(KA64),KE67=1),AND(ISNUMBER(KA64),KE69=KA64)),"Y","N")),"")</f>
        <v/>
      </c>
      <c r="KE72" s="319"/>
      <c r="KF72" s="169"/>
      <c r="KG72" s="169" t="str">
        <f t="shared" ref="KG72" si="4455">IF(KG$2=1,IFERROR(KG64/SUMIFS($64:$64,$2:$2,1),0),"")</f>
        <v/>
      </c>
      <c r="KH72" s="169" t="str">
        <f t="shared" ref="KH72" si="4456">IF(KH$2=2,IFERROR(KK39/SUMIFS(39:39,2:2,5),0),"")</f>
        <v/>
      </c>
      <c r="KI72" s="169" t="s">
        <v>320</v>
      </c>
      <c r="KJ72" s="169" t="str">
        <f t="shared" ref="KJ72" si="4457">IF(KJ$2=4,IF(AND(ISNUMBER(KG64),KG64=0),"Y",IF(OR(AND(ISNUMBER(KG64),KK67=1),AND(ISNUMBER(KG64),KK69=KG64)),"Y","N")),"")</f>
        <v/>
      </c>
      <c r="KK72" s="319"/>
      <c r="KL72" s="169"/>
      <c r="KM72" s="169" t="str">
        <f t="shared" ref="KM72" si="4458">IF(KM$2=1,IFERROR(KM64/SUMIFS($64:$64,$2:$2,1),0),"")</f>
        <v/>
      </c>
      <c r="KN72" s="169" t="str">
        <f t="shared" ref="KN72" si="4459">IF(KN$2=2,IFERROR(KQ39/SUMIFS(39:39,2:2,5),0),"")</f>
        <v/>
      </c>
      <c r="KO72" s="169" t="s">
        <v>320</v>
      </c>
      <c r="KP72" s="169" t="str">
        <f t="shared" ref="KP72" si="4460">IF(KP$2=4,IF(AND(ISNUMBER(KM64),KM64=0),"Y",IF(OR(AND(ISNUMBER(KM64),KQ67=1),AND(ISNUMBER(KM64),KQ69=KM64)),"Y","N")),"")</f>
        <v/>
      </c>
      <c r="KQ72" s="319"/>
      <c r="KR72" s="169"/>
      <c r="KS72" s="169" t="str">
        <f t="shared" ref="KS72" si="4461">IF(KS$2=1,IFERROR(KS64/SUMIFS($64:$64,$2:$2,1),0),"")</f>
        <v/>
      </c>
      <c r="KT72" s="169" t="str">
        <f t="shared" ref="KT72" si="4462">IF(KT$2=2,IFERROR(KW39/SUMIFS(39:39,2:2,5),0),"")</f>
        <v/>
      </c>
      <c r="KU72" s="169" t="s">
        <v>320</v>
      </c>
      <c r="KV72" s="169" t="str">
        <f t="shared" ref="KV72" si="4463">IF(KV$2=4,IF(AND(ISNUMBER(KS64),KS64=0),"Y",IF(OR(AND(ISNUMBER(KS64),KW67=1),AND(ISNUMBER(KS64),KW69=KS64)),"Y","N")),"")</f>
        <v/>
      </c>
      <c r="KW72" s="319"/>
      <c r="KX72" s="169"/>
      <c r="KY72" s="169" t="str">
        <f t="shared" ref="KY72" si="4464">IF(KY$2=1,IFERROR(KY64/SUMIFS($64:$64,$2:$2,1),0),"")</f>
        <v/>
      </c>
      <c r="KZ72" s="169" t="str">
        <f t="shared" ref="KZ72" si="4465">IF(KZ$2=2,IFERROR(LC39/SUMIFS(39:39,2:2,5),0),"")</f>
        <v/>
      </c>
      <c r="LA72" s="169" t="s">
        <v>320</v>
      </c>
      <c r="LB72" s="169" t="str">
        <f t="shared" ref="LB72" si="4466">IF(LB$2=4,IF(AND(ISNUMBER(KY64),KY64=0),"Y",IF(OR(AND(ISNUMBER(KY64),LC67=1),AND(ISNUMBER(KY64),LC69=KY64)),"Y","N")),"")</f>
        <v/>
      </c>
      <c r="LC72" s="319"/>
      <c r="LD72" s="169"/>
    </row>
    <row r="73" spans="1:316" s="324" customFormat="1" ht="4.5" customHeight="1" x14ac:dyDescent="0.2">
      <c r="A73" s="62"/>
      <c r="B73" s="62"/>
      <c r="C73" s="62"/>
      <c r="D73" s="62"/>
      <c r="E73" s="62"/>
      <c r="F73" s="320" t="s">
        <v>74</v>
      </c>
      <c r="G73" s="321"/>
      <c r="H73" s="322"/>
      <c r="I73" s="322"/>
      <c r="J73" s="322"/>
      <c r="K73" s="322"/>
      <c r="L73" s="322"/>
      <c r="M73" s="322"/>
      <c r="N73" s="323"/>
      <c r="R73" s="325"/>
      <c r="S73" s="326"/>
      <c r="T73" s="326"/>
      <c r="U73" s="327"/>
      <c r="V73" s="326"/>
      <c r="X73" s="326"/>
      <c r="Y73" s="326"/>
      <c r="Z73" s="326"/>
      <c r="AA73" s="327"/>
      <c r="AB73" s="326"/>
      <c r="AD73" s="326"/>
      <c r="AE73" s="326"/>
      <c r="AF73" s="326"/>
      <c r="AG73" s="327"/>
      <c r="AH73" s="326"/>
      <c r="AJ73" s="326"/>
      <c r="AK73" s="326"/>
      <c r="AL73" s="326"/>
      <c r="AM73" s="327"/>
      <c r="AN73" s="326"/>
      <c r="AP73" s="326"/>
      <c r="AQ73" s="326"/>
      <c r="AR73" s="326"/>
      <c r="AS73" s="327"/>
      <c r="AT73" s="326"/>
      <c r="AV73" s="326"/>
      <c r="AW73" s="326"/>
      <c r="AX73" s="326"/>
      <c r="AY73" s="327"/>
      <c r="AZ73" s="326"/>
      <c r="BB73" s="326"/>
      <c r="BC73" s="326"/>
      <c r="BD73" s="326"/>
      <c r="BE73" s="327"/>
      <c r="BF73" s="326"/>
      <c r="BH73" s="326"/>
      <c r="BI73" s="326"/>
      <c r="BJ73" s="326"/>
      <c r="BK73" s="327"/>
      <c r="BL73" s="326"/>
      <c r="BN73" s="326"/>
      <c r="BO73" s="326"/>
      <c r="BP73" s="326"/>
      <c r="BQ73" s="327"/>
      <c r="BR73" s="326"/>
      <c r="BT73" s="326"/>
      <c r="BU73" s="326"/>
      <c r="BV73" s="326"/>
      <c r="BW73" s="327"/>
      <c r="BX73" s="326"/>
      <c r="BZ73" s="326"/>
      <c r="CA73" s="326"/>
      <c r="CB73" s="326"/>
      <c r="CC73" s="327"/>
      <c r="CD73" s="326"/>
      <c r="CF73" s="326"/>
      <c r="CG73" s="326"/>
      <c r="CH73" s="326"/>
      <c r="CI73" s="327"/>
      <c r="CJ73" s="326"/>
      <c r="CL73" s="326"/>
      <c r="CM73" s="326"/>
      <c r="CN73" s="326"/>
      <c r="CO73" s="327"/>
      <c r="CP73" s="326"/>
      <c r="CR73" s="326"/>
      <c r="CS73" s="326"/>
      <c r="CT73" s="326"/>
      <c r="CU73" s="327"/>
      <c r="CV73" s="326"/>
      <c r="CX73" s="326"/>
      <c r="CY73" s="326"/>
      <c r="CZ73" s="326"/>
      <c r="DA73" s="327"/>
      <c r="DB73" s="326"/>
      <c r="DD73" s="326"/>
      <c r="DE73" s="326"/>
      <c r="DF73" s="326"/>
      <c r="DG73" s="327"/>
      <c r="DH73" s="326"/>
      <c r="DJ73" s="326"/>
      <c r="DK73" s="326"/>
      <c r="DL73" s="326"/>
      <c r="DM73" s="327"/>
      <c r="DN73" s="326"/>
      <c r="DP73" s="326"/>
      <c r="DQ73" s="326"/>
      <c r="DR73" s="326"/>
      <c r="DS73" s="327"/>
      <c r="DT73" s="326"/>
      <c r="DV73" s="326"/>
      <c r="DW73" s="326"/>
      <c r="DX73" s="326"/>
      <c r="DY73" s="327"/>
      <c r="DZ73" s="326"/>
      <c r="EB73" s="326"/>
      <c r="EC73" s="326"/>
      <c r="ED73" s="326"/>
      <c r="EE73" s="327"/>
      <c r="EF73" s="326"/>
      <c r="EH73" s="326"/>
      <c r="EI73" s="326"/>
      <c r="EJ73" s="326"/>
      <c r="EK73" s="327"/>
      <c r="EL73" s="326"/>
      <c r="EN73" s="326"/>
      <c r="EO73" s="326"/>
      <c r="EP73" s="326"/>
      <c r="EQ73" s="327"/>
      <c r="ER73" s="326"/>
      <c r="ET73" s="326"/>
      <c r="EU73" s="326"/>
      <c r="EV73" s="326"/>
      <c r="EW73" s="327"/>
      <c r="EX73" s="326"/>
      <c r="EZ73" s="326"/>
      <c r="FA73" s="326"/>
      <c r="FB73" s="326"/>
      <c r="FC73" s="327"/>
      <c r="FD73" s="326"/>
      <c r="FF73" s="326"/>
      <c r="FG73" s="326"/>
      <c r="FH73" s="326"/>
      <c r="FI73" s="327"/>
      <c r="FJ73" s="326"/>
      <c r="FL73" s="326"/>
      <c r="FM73" s="326"/>
      <c r="FN73" s="326"/>
      <c r="FO73" s="327"/>
      <c r="FP73" s="326"/>
      <c r="FR73" s="326"/>
      <c r="FS73" s="326"/>
      <c r="FT73" s="326"/>
      <c r="FU73" s="327"/>
      <c r="FV73" s="326"/>
      <c r="FX73" s="326"/>
      <c r="FY73" s="326"/>
      <c r="FZ73" s="326"/>
      <c r="GA73" s="327"/>
      <c r="GB73" s="326"/>
      <c r="GD73" s="326"/>
      <c r="GE73" s="326"/>
      <c r="GF73" s="326"/>
      <c r="GG73" s="327"/>
      <c r="GH73" s="326"/>
      <c r="GJ73" s="326"/>
      <c r="GK73" s="326"/>
      <c r="GL73" s="326"/>
      <c r="GM73" s="327"/>
      <c r="GN73" s="326"/>
      <c r="GP73" s="326"/>
      <c r="GQ73" s="326"/>
      <c r="GR73" s="326"/>
      <c r="GS73" s="327"/>
      <c r="GT73" s="326"/>
      <c r="GV73" s="326"/>
      <c r="GW73" s="326"/>
      <c r="GX73" s="326"/>
      <c r="GY73" s="327"/>
      <c r="GZ73" s="326"/>
      <c r="HB73" s="326"/>
      <c r="HC73" s="326"/>
      <c r="HD73" s="326"/>
      <c r="HE73" s="327"/>
      <c r="HF73" s="326"/>
      <c r="HH73" s="326"/>
      <c r="HI73" s="326"/>
      <c r="HJ73" s="326"/>
      <c r="HK73" s="327"/>
      <c r="HL73" s="326"/>
      <c r="HN73" s="326"/>
      <c r="HO73" s="326"/>
      <c r="HP73" s="326"/>
      <c r="HQ73" s="327"/>
      <c r="HR73" s="326"/>
      <c r="HT73" s="326"/>
      <c r="HU73" s="326"/>
      <c r="HV73" s="326"/>
      <c r="HW73" s="327"/>
      <c r="HX73" s="326"/>
      <c r="HZ73" s="326"/>
      <c r="IA73" s="326"/>
      <c r="IB73" s="326"/>
      <c r="IC73" s="327"/>
      <c r="ID73" s="326"/>
      <c r="IF73" s="326"/>
      <c r="IG73" s="326"/>
      <c r="IH73" s="326"/>
      <c r="II73" s="327"/>
      <c r="IJ73" s="326"/>
      <c r="IL73" s="326"/>
      <c r="IM73" s="326"/>
      <c r="IN73" s="326"/>
      <c r="IO73" s="327"/>
      <c r="IP73" s="326"/>
      <c r="IR73" s="326"/>
      <c r="IS73" s="326"/>
      <c r="IT73" s="326"/>
      <c r="IU73" s="327"/>
      <c r="IV73" s="326"/>
      <c r="IX73" s="326"/>
      <c r="IY73" s="326"/>
      <c r="IZ73" s="326"/>
      <c r="JA73" s="327"/>
      <c r="JB73" s="326"/>
      <c r="JD73" s="326"/>
      <c r="JE73" s="326"/>
      <c r="JF73" s="326"/>
      <c r="JG73" s="327"/>
      <c r="JH73" s="326"/>
      <c r="JJ73" s="326"/>
      <c r="JK73" s="326"/>
      <c r="JL73" s="326"/>
      <c r="JM73" s="328"/>
      <c r="JN73" s="326"/>
      <c r="JP73" s="326"/>
      <c r="JQ73" s="326"/>
      <c r="JR73" s="326"/>
      <c r="JS73" s="328"/>
      <c r="JT73" s="326"/>
      <c r="JV73" s="326"/>
      <c r="JW73" s="326"/>
      <c r="JX73" s="326"/>
      <c r="JY73" s="328"/>
      <c r="JZ73" s="326"/>
      <c r="KB73" s="326"/>
      <c r="KC73" s="326"/>
      <c r="KD73" s="326"/>
      <c r="KE73" s="328"/>
      <c r="KF73" s="326"/>
      <c r="KH73" s="326"/>
      <c r="KI73" s="326"/>
      <c r="KJ73" s="326"/>
      <c r="KK73" s="328"/>
      <c r="KL73" s="326"/>
      <c r="KN73" s="326"/>
      <c r="KO73" s="326"/>
      <c r="KP73" s="326"/>
      <c r="KQ73" s="328"/>
      <c r="KR73" s="326"/>
      <c r="KT73" s="326"/>
      <c r="KU73" s="326"/>
      <c r="KV73" s="326"/>
      <c r="KW73" s="328"/>
      <c r="KX73" s="326"/>
      <c r="KZ73" s="326"/>
      <c r="LA73" s="326"/>
      <c r="LB73" s="326"/>
      <c r="LC73" s="328"/>
      <c r="LD73" s="326"/>
    </row>
    <row r="74" spans="1:316" x14ac:dyDescent="0.2">
      <c r="A74" s="62"/>
      <c r="B74" s="62"/>
      <c r="C74" s="62"/>
      <c r="D74" s="62"/>
      <c r="E74" s="62"/>
      <c r="F74" s="62"/>
      <c r="G74" s="223"/>
      <c r="I74" s="71"/>
      <c r="J74" s="71"/>
      <c r="K74" s="116"/>
      <c r="L74" s="116"/>
      <c r="M74" s="71"/>
      <c r="Q74" s="71"/>
      <c r="R74" s="71"/>
      <c r="S74" s="71"/>
      <c r="T74" s="71"/>
      <c r="U74" s="74"/>
      <c r="W74" s="71"/>
      <c r="X74" s="71"/>
      <c r="Y74" s="71"/>
      <c r="Z74" s="71"/>
      <c r="AA74" s="74"/>
      <c r="AC74" s="71"/>
      <c r="AD74" s="71"/>
      <c r="AE74" s="71"/>
      <c r="AF74" s="71"/>
      <c r="AG74" s="74"/>
      <c r="AI74" s="71"/>
      <c r="AJ74" s="71"/>
      <c r="AK74" s="71"/>
      <c r="AL74" s="71"/>
      <c r="AM74" s="74"/>
    </row>
    <row r="75" spans="1:316" s="91" customFormat="1" ht="21.75" customHeight="1" x14ac:dyDescent="0.2">
      <c r="A75" s="85"/>
      <c r="B75" s="85"/>
      <c r="C75" s="85"/>
      <c r="D75" s="85"/>
      <c r="E75" s="85"/>
      <c r="F75" s="85" t="s">
        <v>73</v>
      </c>
      <c r="G75" s="981" t="s">
        <v>325</v>
      </c>
      <c r="H75" s="87"/>
      <c r="I75" s="923" t="s">
        <v>314</v>
      </c>
      <c r="J75" s="87" t="str">
        <f>IF(L69&lt;&gt;"Step Complete","Complete Step 6 first","Costs &amp; Subsidies Contributing in "&amp;Control!C6)</f>
        <v>Complete Step 6 first</v>
      </c>
      <c r="K75" s="89"/>
      <c r="L75" s="89"/>
      <c r="M75" s="88"/>
      <c r="N75" s="90"/>
      <c r="P75" s="92"/>
      <c r="Q75" s="93"/>
      <c r="R75" s="93"/>
      <c r="S75" s="93"/>
      <c r="T75" s="93"/>
      <c r="U75" s="94"/>
      <c r="V75" s="92"/>
      <c r="W75" s="93"/>
      <c r="X75" s="93"/>
      <c r="Y75" s="93"/>
      <c r="Z75" s="93"/>
      <c r="AA75" s="94"/>
      <c r="AB75" s="92"/>
      <c r="AC75" s="93"/>
      <c r="AD75" s="93"/>
      <c r="AE75" s="93"/>
      <c r="AF75" s="93"/>
      <c r="AG75" s="94"/>
      <c r="AH75" s="92"/>
      <c r="AI75" s="93"/>
      <c r="AJ75" s="93"/>
      <c r="AK75" s="93"/>
      <c r="AL75" s="93"/>
      <c r="AM75" s="94"/>
      <c r="AN75" s="92"/>
      <c r="AO75" s="93"/>
      <c r="AP75" s="93"/>
      <c r="AQ75" s="93"/>
      <c r="AR75" s="93"/>
      <c r="AS75" s="94"/>
      <c r="AT75" s="92"/>
      <c r="AU75" s="93"/>
      <c r="AV75" s="93"/>
      <c r="AW75" s="93"/>
      <c r="AX75" s="93"/>
      <c r="AY75" s="94"/>
      <c r="AZ75" s="92"/>
      <c r="BA75" s="93"/>
      <c r="BB75" s="93"/>
      <c r="BC75" s="93"/>
      <c r="BD75" s="93"/>
      <c r="BE75" s="94"/>
      <c r="BF75" s="92"/>
      <c r="BG75" s="93"/>
      <c r="BH75" s="93"/>
      <c r="BI75" s="93"/>
      <c r="BJ75" s="93"/>
      <c r="BK75" s="94"/>
      <c r="BL75" s="92"/>
      <c r="BM75" s="93"/>
      <c r="BN75" s="93"/>
      <c r="BO75" s="93"/>
      <c r="BP75" s="93"/>
      <c r="BQ75" s="94"/>
      <c r="BR75" s="92"/>
      <c r="BS75" s="93"/>
      <c r="BT75" s="93"/>
      <c r="BU75" s="93"/>
      <c r="BV75" s="93"/>
      <c r="BW75" s="94"/>
      <c r="BX75" s="92"/>
      <c r="BY75" s="93"/>
      <c r="BZ75" s="93"/>
      <c r="CA75" s="93"/>
      <c r="CB75" s="93"/>
      <c r="CC75" s="94"/>
      <c r="CD75" s="92"/>
      <c r="CE75" s="93"/>
      <c r="CF75" s="93"/>
      <c r="CG75" s="93"/>
      <c r="CH75" s="93"/>
      <c r="CI75" s="94"/>
      <c r="CJ75" s="92"/>
      <c r="CK75" s="93"/>
      <c r="CL75" s="93"/>
      <c r="CM75" s="93"/>
      <c r="CN75" s="93"/>
      <c r="CO75" s="94"/>
      <c r="CP75" s="92"/>
      <c r="CQ75" s="93"/>
      <c r="CR75" s="93"/>
      <c r="CS75" s="93"/>
      <c r="CT75" s="93"/>
      <c r="CU75" s="94"/>
      <c r="CV75" s="92"/>
      <c r="CW75" s="93"/>
      <c r="CX75" s="93"/>
      <c r="CY75" s="93"/>
      <c r="CZ75" s="93"/>
      <c r="DA75" s="94"/>
      <c r="DB75" s="92"/>
      <c r="DC75" s="93"/>
      <c r="DD75" s="93"/>
      <c r="DE75" s="93"/>
      <c r="DF75" s="93"/>
      <c r="DG75" s="94"/>
      <c r="DH75" s="92"/>
      <c r="DI75" s="93"/>
      <c r="DJ75" s="93"/>
      <c r="DK75" s="93"/>
      <c r="DL75" s="93"/>
      <c r="DM75" s="94"/>
      <c r="DN75" s="92"/>
      <c r="DO75" s="93"/>
      <c r="DP75" s="93"/>
      <c r="DQ75" s="93"/>
      <c r="DR75" s="93"/>
      <c r="DS75" s="94"/>
      <c r="DT75" s="92"/>
      <c r="DU75" s="93"/>
      <c r="DV75" s="93"/>
      <c r="DW75" s="93"/>
      <c r="DX75" s="93"/>
      <c r="DY75" s="94"/>
      <c r="DZ75" s="92"/>
      <c r="EA75" s="95"/>
      <c r="EB75" s="95"/>
      <c r="EC75" s="95"/>
      <c r="ED75" s="95"/>
      <c r="EE75" s="94"/>
      <c r="EF75" s="92"/>
      <c r="EG75" s="95"/>
      <c r="EH75" s="95"/>
      <c r="EI75" s="95"/>
      <c r="EJ75" s="95"/>
      <c r="EK75" s="94"/>
      <c r="EL75" s="92"/>
      <c r="EM75" s="95"/>
      <c r="EN75" s="95"/>
      <c r="EO75" s="95"/>
      <c r="EP75" s="95"/>
      <c r="EQ75" s="94"/>
      <c r="ER75" s="92"/>
      <c r="ES75" s="95"/>
      <c r="ET75" s="95"/>
      <c r="EU75" s="95"/>
      <c r="EV75" s="95"/>
      <c r="EW75" s="94"/>
      <c r="EX75" s="92"/>
      <c r="EY75" s="95"/>
      <c r="EZ75" s="95"/>
      <c r="FA75" s="95"/>
      <c r="FB75" s="95"/>
      <c r="FC75" s="94"/>
      <c r="FD75" s="92"/>
      <c r="FE75" s="95"/>
      <c r="FF75" s="95"/>
      <c r="FG75" s="95"/>
      <c r="FH75" s="95"/>
      <c r="FI75" s="94"/>
      <c r="FJ75" s="92"/>
      <c r="FK75" s="95"/>
      <c r="FL75" s="95"/>
      <c r="FM75" s="95"/>
      <c r="FN75" s="95"/>
      <c r="FO75" s="94"/>
      <c r="FP75" s="92"/>
      <c r="FQ75" s="95"/>
      <c r="FR75" s="95"/>
      <c r="FS75" s="95"/>
      <c r="FT75" s="95"/>
      <c r="FU75" s="94"/>
      <c r="FV75" s="92"/>
      <c r="FW75" s="95"/>
      <c r="FX75" s="95"/>
      <c r="FY75" s="95"/>
      <c r="FZ75" s="95"/>
      <c r="GA75" s="94"/>
      <c r="GB75" s="92"/>
      <c r="GC75" s="95"/>
      <c r="GD75" s="95"/>
      <c r="GE75" s="95"/>
      <c r="GF75" s="95"/>
      <c r="GG75" s="94"/>
      <c r="GH75" s="92"/>
      <c r="GI75" s="95"/>
      <c r="GJ75" s="95"/>
      <c r="GK75" s="95"/>
      <c r="GL75" s="95"/>
      <c r="GM75" s="94"/>
      <c r="GN75" s="92"/>
      <c r="GO75" s="95"/>
      <c r="GP75" s="95"/>
      <c r="GQ75" s="95"/>
      <c r="GR75" s="95"/>
      <c r="GS75" s="94"/>
      <c r="GT75" s="92"/>
      <c r="GU75" s="95"/>
      <c r="GV75" s="95"/>
      <c r="GW75" s="95"/>
      <c r="GX75" s="95"/>
      <c r="GY75" s="94"/>
      <c r="GZ75" s="92"/>
      <c r="HA75" s="95"/>
      <c r="HB75" s="95"/>
      <c r="HC75" s="95"/>
      <c r="HD75" s="95"/>
      <c r="HE75" s="94"/>
      <c r="HF75" s="92"/>
      <c r="HG75" s="95"/>
      <c r="HH75" s="95"/>
      <c r="HI75" s="95"/>
      <c r="HJ75" s="95"/>
      <c r="HK75" s="94"/>
      <c r="HL75" s="92"/>
      <c r="HM75" s="95"/>
      <c r="HN75" s="95"/>
      <c r="HO75" s="95"/>
      <c r="HP75" s="95"/>
      <c r="HQ75" s="94"/>
      <c r="HR75" s="92"/>
      <c r="HS75" s="95"/>
      <c r="HT75" s="95"/>
      <c r="HU75" s="95"/>
      <c r="HV75" s="95"/>
      <c r="HW75" s="94"/>
      <c r="HX75" s="92"/>
      <c r="HY75" s="95"/>
      <c r="HZ75" s="95"/>
      <c r="IA75" s="95"/>
      <c r="IB75" s="95"/>
      <c r="IC75" s="94"/>
      <c r="ID75" s="92"/>
      <c r="IE75" s="95"/>
      <c r="IF75" s="95"/>
      <c r="IG75" s="95"/>
      <c r="IH75" s="95"/>
      <c r="II75" s="94"/>
      <c r="IJ75" s="92"/>
      <c r="IK75" s="95"/>
      <c r="IL75" s="95"/>
      <c r="IM75" s="95"/>
      <c r="IN75" s="95"/>
      <c r="IO75" s="94"/>
      <c r="IP75" s="92"/>
      <c r="IQ75" s="95"/>
      <c r="IR75" s="95"/>
      <c r="IS75" s="95"/>
      <c r="IT75" s="95"/>
      <c r="IU75" s="94"/>
      <c r="IV75" s="92"/>
      <c r="IW75" s="95"/>
      <c r="IX75" s="95"/>
      <c r="IY75" s="95"/>
      <c r="IZ75" s="95"/>
      <c r="JA75" s="94"/>
      <c r="JB75" s="92"/>
      <c r="JC75" s="95"/>
      <c r="JD75" s="95"/>
      <c r="JE75" s="95"/>
      <c r="JF75" s="95"/>
      <c r="JG75" s="94"/>
      <c r="JH75" s="92"/>
      <c r="JM75" s="96"/>
      <c r="JS75" s="96"/>
      <c r="JY75" s="96"/>
      <c r="KE75" s="96"/>
      <c r="KK75" s="96"/>
      <c r="KQ75" s="96"/>
      <c r="KW75" s="96"/>
      <c r="LC75" s="96"/>
    </row>
    <row r="76" spans="1:316" s="336" customFormat="1" ht="11.25" hidden="1" x14ac:dyDescent="0.2">
      <c r="A76" s="329" t="s">
        <v>61</v>
      </c>
      <c r="B76" s="85"/>
      <c r="C76" s="85"/>
      <c r="D76" s="85"/>
      <c r="E76" s="85"/>
      <c r="F76" s="85"/>
      <c r="G76" s="330"/>
      <c r="H76" s="331" t="s">
        <v>126</v>
      </c>
      <c r="I76" s="331"/>
      <c r="J76" s="331"/>
      <c r="K76" s="331"/>
      <c r="L76" s="331"/>
      <c r="M76" s="331"/>
      <c r="N76" s="332"/>
      <c r="O76" s="331"/>
      <c r="P76" s="331"/>
      <c r="Q76" s="333"/>
      <c r="R76" s="333"/>
      <c r="S76" s="333"/>
      <c r="T76" s="333"/>
      <c r="U76" s="334"/>
      <c r="V76" s="331"/>
      <c r="W76" s="333"/>
      <c r="X76" s="333"/>
      <c r="Y76" s="333"/>
      <c r="Z76" s="333"/>
      <c r="AA76" s="334"/>
      <c r="AB76" s="331"/>
      <c r="AC76" s="333"/>
      <c r="AD76" s="333"/>
      <c r="AE76" s="333"/>
      <c r="AF76" s="333"/>
      <c r="AG76" s="334"/>
      <c r="AH76" s="331"/>
      <c r="AI76" s="333"/>
      <c r="AJ76" s="333"/>
      <c r="AK76" s="333"/>
      <c r="AL76" s="333"/>
      <c r="AM76" s="334"/>
      <c r="AN76" s="331"/>
      <c r="AO76" s="333"/>
      <c r="AP76" s="333"/>
      <c r="AQ76" s="333"/>
      <c r="AR76" s="333"/>
      <c r="AS76" s="334"/>
      <c r="AT76" s="331"/>
      <c r="AU76" s="333"/>
      <c r="AV76" s="333"/>
      <c r="AW76" s="333"/>
      <c r="AX76" s="333"/>
      <c r="AY76" s="334"/>
      <c r="AZ76" s="331"/>
      <c r="BA76" s="333"/>
      <c r="BB76" s="333"/>
      <c r="BC76" s="333"/>
      <c r="BD76" s="333"/>
      <c r="BE76" s="334"/>
      <c r="BF76" s="331"/>
      <c r="BG76" s="333"/>
      <c r="BH76" s="333"/>
      <c r="BI76" s="333"/>
      <c r="BJ76" s="333"/>
      <c r="BK76" s="334"/>
      <c r="BL76" s="331"/>
      <c r="BM76" s="333"/>
      <c r="BN76" s="333"/>
      <c r="BO76" s="333"/>
      <c r="BP76" s="333"/>
      <c r="BQ76" s="334"/>
      <c r="BR76" s="331"/>
      <c r="BS76" s="333"/>
      <c r="BT76" s="333"/>
      <c r="BU76" s="333"/>
      <c r="BV76" s="333"/>
      <c r="BW76" s="334"/>
      <c r="BX76" s="331"/>
      <c r="BY76" s="333"/>
      <c r="BZ76" s="333"/>
      <c r="CA76" s="333"/>
      <c r="CB76" s="333"/>
      <c r="CC76" s="334"/>
      <c r="CD76" s="331"/>
      <c r="CE76" s="333"/>
      <c r="CF76" s="333"/>
      <c r="CG76" s="333"/>
      <c r="CH76" s="333"/>
      <c r="CI76" s="334"/>
      <c r="CJ76" s="331"/>
      <c r="CK76" s="333"/>
      <c r="CL76" s="333"/>
      <c r="CM76" s="333"/>
      <c r="CN76" s="333"/>
      <c r="CO76" s="334"/>
      <c r="CP76" s="331"/>
      <c r="CQ76" s="333"/>
      <c r="CR76" s="333"/>
      <c r="CS76" s="333"/>
      <c r="CT76" s="333"/>
      <c r="CU76" s="334"/>
      <c r="CV76" s="331"/>
      <c r="CW76" s="333"/>
      <c r="CX76" s="333"/>
      <c r="CY76" s="333"/>
      <c r="CZ76" s="333"/>
      <c r="DA76" s="334"/>
      <c r="DB76" s="331"/>
      <c r="DC76" s="333"/>
      <c r="DD76" s="333"/>
      <c r="DE76" s="333"/>
      <c r="DF76" s="333"/>
      <c r="DG76" s="334"/>
      <c r="DH76" s="331"/>
      <c r="DI76" s="333"/>
      <c r="DJ76" s="333"/>
      <c r="DK76" s="333"/>
      <c r="DL76" s="333"/>
      <c r="DM76" s="334"/>
      <c r="DN76" s="331"/>
      <c r="DO76" s="333"/>
      <c r="DP76" s="333"/>
      <c r="DQ76" s="333"/>
      <c r="DR76" s="333"/>
      <c r="DS76" s="334"/>
      <c r="DT76" s="331"/>
      <c r="DU76" s="333"/>
      <c r="DV76" s="333"/>
      <c r="DW76" s="333"/>
      <c r="DX76" s="333"/>
      <c r="DY76" s="334"/>
      <c r="DZ76" s="331"/>
      <c r="EA76" s="333"/>
      <c r="EB76" s="333"/>
      <c r="EC76" s="333"/>
      <c r="ED76" s="333"/>
      <c r="EE76" s="334"/>
      <c r="EF76" s="331"/>
      <c r="EG76" s="333"/>
      <c r="EH76" s="333"/>
      <c r="EI76" s="333"/>
      <c r="EJ76" s="333"/>
      <c r="EK76" s="334"/>
      <c r="EL76" s="331"/>
      <c r="EM76" s="333"/>
      <c r="EN76" s="333"/>
      <c r="EO76" s="333"/>
      <c r="EP76" s="333"/>
      <c r="EQ76" s="334"/>
      <c r="ER76" s="331"/>
      <c r="ES76" s="333"/>
      <c r="ET76" s="333"/>
      <c r="EU76" s="333"/>
      <c r="EV76" s="333"/>
      <c r="EW76" s="334"/>
      <c r="EX76" s="331"/>
      <c r="EY76" s="333"/>
      <c r="EZ76" s="333"/>
      <c r="FA76" s="333"/>
      <c r="FB76" s="333"/>
      <c r="FC76" s="334"/>
      <c r="FD76" s="331"/>
      <c r="FE76" s="333"/>
      <c r="FF76" s="333"/>
      <c r="FG76" s="333"/>
      <c r="FH76" s="333"/>
      <c r="FI76" s="334"/>
      <c r="FJ76" s="331"/>
      <c r="FK76" s="333"/>
      <c r="FL76" s="333"/>
      <c r="FM76" s="333"/>
      <c r="FN76" s="333"/>
      <c r="FO76" s="334"/>
      <c r="FP76" s="331"/>
      <c r="FQ76" s="333"/>
      <c r="FR76" s="333"/>
      <c r="FS76" s="333"/>
      <c r="FT76" s="333"/>
      <c r="FU76" s="334"/>
      <c r="FV76" s="331"/>
      <c r="FW76" s="333"/>
      <c r="FX76" s="333"/>
      <c r="FY76" s="333"/>
      <c r="FZ76" s="333"/>
      <c r="GA76" s="334"/>
      <c r="GB76" s="331"/>
      <c r="GC76" s="333"/>
      <c r="GD76" s="333"/>
      <c r="GE76" s="333"/>
      <c r="GF76" s="333"/>
      <c r="GG76" s="334"/>
      <c r="GH76" s="331"/>
      <c r="GI76" s="333"/>
      <c r="GJ76" s="333"/>
      <c r="GK76" s="333"/>
      <c r="GL76" s="333"/>
      <c r="GM76" s="334"/>
      <c r="GN76" s="331"/>
      <c r="GO76" s="333"/>
      <c r="GP76" s="333"/>
      <c r="GQ76" s="333"/>
      <c r="GR76" s="333"/>
      <c r="GS76" s="334"/>
      <c r="GT76" s="331"/>
      <c r="GU76" s="333"/>
      <c r="GV76" s="333"/>
      <c r="GW76" s="333"/>
      <c r="GX76" s="333"/>
      <c r="GY76" s="334"/>
      <c r="GZ76" s="331"/>
      <c r="HA76" s="333"/>
      <c r="HB76" s="333"/>
      <c r="HC76" s="333"/>
      <c r="HD76" s="333"/>
      <c r="HE76" s="334"/>
      <c r="HF76" s="331"/>
      <c r="HG76" s="333"/>
      <c r="HH76" s="333"/>
      <c r="HI76" s="333"/>
      <c r="HJ76" s="333"/>
      <c r="HK76" s="334"/>
      <c r="HL76" s="331"/>
      <c r="HM76" s="333"/>
      <c r="HN76" s="333"/>
      <c r="HO76" s="333"/>
      <c r="HP76" s="333"/>
      <c r="HQ76" s="334"/>
      <c r="HR76" s="331"/>
      <c r="HS76" s="333"/>
      <c r="HT76" s="333"/>
      <c r="HU76" s="333"/>
      <c r="HV76" s="333"/>
      <c r="HW76" s="334"/>
      <c r="HX76" s="331"/>
      <c r="HY76" s="333"/>
      <c r="HZ76" s="333"/>
      <c r="IA76" s="333"/>
      <c r="IB76" s="333"/>
      <c r="IC76" s="334"/>
      <c r="ID76" s="331"/>
      <c r="IE76" s="333"/>
      <c r="IF76" s="333"/>
      <c r="IG76" s="333"/>
      <c r="IH76" s="333"/>
      <c r="II76" s="334"/>
      <c r="IJ76" s="331"/>
      <c r="IK76" s="333"/>
      <c r="IL76" s="333"/>
      <c r="IM76" s="333"/>
      <c r="IN76" s="333"/>
      <c r="IO76" s="334"/>
      <c r="IP76" s="331"/>
      <c r="IQ76" s="333"/>
      <c r="IR76" s="333"/>
      <c r="IS76" s="333"/>
      <c r="IT76" s="333"/>
      <c r="IU76" s="334"/>
      <c r="IV76" s="331"/>
      <c r="IW76" s="333"/>
      <c r="IX76" s="333"/>
      <c r="IY76" s="333"/>
      <c r="IZ76" s="333"/>
      <c r="JA76" s="334"/>
      <c r="JB76" s="331"/>
      <c r="JC76" s="333"/>
      <c r="JD76" s="333"/>
      <c r="JE76" s="333"/>
      <c r="JF76" s="333"/>
      <c r="JG76" s="334"/>
      <c r="JH76" s="331"/>
      <c r="JI76" s="331"/>
      <c r="JJ76" s="331"/>
      <c r="JK76" s="331"/>
      <c r="JL76" s="331"/>
      <c r="JM76" s="335"/>
      <c r="JN76" s="331"/>
      <c r="JO76" s="331"/>
      <c r="JP76" s="331"/>
      <c r="JQ76" s="331"/>
      <c r="JR76" s="331"/>
      <c r="JS76" s="335"/>
      <c r="JT76" s="331"/>
      <c r="JU76" s="331"/>
      <c r="JV76" s="331"/>
      <c r="JW76" s="331"/>
      <c r="JX76" s="331"/>
      <c r="JY76" s="335"/>
      <c r="JZ76" s="331"/>
      <c r="KA76" s="331"/>
      <c r="KB76" s="331"/>
      <c r="KC76" s="331"/>
      <c r="KD76" s="331"/>
      <c r="KE76" s="335"/>
      <c r="KF76" s="331"/>
      <c r="KG76" s="331"/>
      <c r="KH76" s="331"/>
      <c r="KI76" s="331"/>
      <c r="KJ76" s="331"/>
      <c r="KK76" s="335"/>
      <c r="KL76" s="331"/>
      <c r="KM76" s="331"/>
      <c r="KN76" s="331"/>
      <c r="KO76" s="331"/>
      <c r="KP76" s="331"/>
      <c r="KQ76" s="335"/>
      <c r="KR76" s="331"/>
      <c r="KS76" s="331"/>
      <c r="KT76" s="331"/>
      <c r="KU76" s="331"/>
      <c r="KV76" s="331"/>
      <c r="KW76" s="335"/>
      <c r="KX76" s="331"/>
      <c r="KY76" s="331"/>
      <c r="KZ76" s="331"/>
      <c r="LA76" s="331"/>
      <c r="LB76" s="331"/>
      <c r="LC76" s="335"/>
      <c r="LD76" s="331"/>
    </row>
    <row r="77" spans="1:316" s="91" customFormat="1" ht="15.6" customHeight="1" x14ac:dyDescent="0.2">
      <c r="A77" s="85"/>
      <c r="B77" s="85"/>
      <c r="C77" s="85"/>
      <c r="D77" s="85"/>
      <c r="E77" s="85"/>
      <c r="F77" s="85" t="s">
        <v>77</v>
      </c>
      <c r="G77" s="337"/>
      <c r="H77" s="338" t="s">
        <v>125</v>
      </c>
      <c r="I77" s="338"/>
      <c r="J77" s="338"/>
      <c r="K77" s="338"/>
      <c r="L77" s="338"/>
      <c r="M77" s="338"/>
      <c r="N77" s="339"/>
      <c r="P77" s="92"/>
      <c r="Q77" s="340"/>
      <c r="R77" s="93"/>
      <c r="S77" s="93"/>
      <c r="T77" s="93"/>
      <c r="U77" s="94"/>
      <c r="V77" s="92"/>
      <c r="W77" s="93"/>
      <c r="X77" s="93"/>
      <c r="Y77" s="93"/>
      <c r="Z77" s="93"/>
      <c r="AA77" s="94"/>
      <c r="AB77" s="92"/>
      <c r="AC77" s="93"/>
      <c r="AD77" s="93"/>
      <c r="AE77" s="93"/>
      <c r="AF77" s="93"/>
      <c r="AG77" s="94"/>
      <c r="AH77" s="92"/>
      <c r="AI77" s="93"/>
      <c r="AJ77" s="93"/>
      <c r="AK77" s="93"/>
      <c r="AL77" s="93"/>
      <c r="AM77" s="94"/>
      <c r="AN77" s="92"/>
      <c r="AO77" s="93"/>
      <c r="AP77" s="93"/>
      <c r="AQ77" s="93"/>
      <c r="AR77" s="93"/>
      <c r="AS77" s="94"/>
      <c r="AT77" s="92"/>
      <c r="AU77" s="93"/>
      <c r="AV77" s="93"/>
      <c r="AW77" s="93"/>
      <c r="AX77" s="93"/>
      <c r="AY77" s="94"/>
      <c r="AZ77" s="92"/>
      <c r="BA77" s="93"/>
      <c r="BB77" s="93"/>
      <c r="BC77" s="93"/>
      <c r="BD77" s="93"/>
      <c r="BE77" s="94"/>
      <c r="BF77" s="92"/>
      <c r="BG77" s="93"/>
      <c r="BH77" s="93"/>
      <c r="BI77" s="93"/>
      <c r="BJ77" s="93"/>
      <c r="BK77" s="94"/>
      <c r="BL77" s="92"/>
      <c r="BM77" s="93"/>
      <c r="BN77" s="93"/>
      <c r="BO77" s="93"/>
      <c r="BP77" s="93"/>
      <c r="BQ77" s="94"/>
      <c r="BR77" s="92"/>
      <c r="BS77" s="93"/>
      <c r="BT77" s="93"/>
      <c r="BU77" s="93"/>
      <c r="BV77" s="93"/>
      <c r="BW77" s="94"/>
      <c r="BX77" s="92"/>
      <c r="BY77" s="93"/>
      <c r="BZ77" s="93"/>
      <c r="CA77" s="93"/>
      <c r="CB77" s="93"/>
      <c r="CC77" s="94"/>
      <c r="CD77" s="92"/>
      <c r="CE77" s="93"/>
      <c r="CF77" s="93"/>
      <c r="CG77" s="93"/>
      <c r="CH77" s="93"/>
      <c r="CI77" s="94"/>
      <c r="CJ77" s="92"/>
      <c r="CK77" s="93"/>
      <c r="CL77" s="93"/>
      <c r="CM77" s="93"/>
      <c r="CN77" s="93"/>
      <c r="CO77" s="94"/>
      <c r="CP77" s="92"/>
      <c r="CQ77" s="93"/>
      <c r="CR77" s="93"/>
      <c r="CS77" s="93"/>
      <c r="CT77" s="93"/>
      <c r="CU77" s="94"/>
      <c r="CV77" s="92"/>
      <c r="CW77" s="93"/>
      <c r="CX77" s="93"/>
      <c r="CY77" s="93"/>
      <c r="CZ77" s="93"/>
      <c r="DA77" s="94"/>
      <c r="DB77" s="92"/>
      <c r="DC77" s="93"/>
      <c r="DD77" s="93"/>
      <c r="DE77" s="93"/>
      <c r="DF77" s="93"/>
      <c r="DG77" s="94"/>
      <c r="DH77" s="92"/>
      <c r="DI77" s="93"/>
      <c r="DJ77" s="93"/>
      <c r="DK77" s="93"/>
      <c r="DL77" s="93"/>
      <c r="DM77" s="94"/>
      <c r="DN77" s="92"/>
      <c r="DO77" s="93"/>
      <c r="DP77" s="93"/>
      <c r="DQ77" s="93"/>
      <c r="DR77" s="93"/>
      <c r="DS77" s="94"/>
      <c r="DT77" s="92"/>
      <c r="DU77" s="93"/>
      <c r="DV77" s="93"/>
      <c r="DW77" s="93"/>
      <c r="DX77" s="93"/>
      <c r="DY77" s="94"/>
      <c r="DZ77" s="92"/>
      <c r="EA77" s="95"/>
      <c r="EB77" s="95"/>
      <c r="EC77" s="95"/>
      <c r="ED77" s="95"/>
      <c r="EE77" s="94"/>
      <c r="EF77" s="92"/>
      <c r="EG77" s="95"/>
      <c r="EH77" s="95"/>
      <c r="EI77" s="95"/>
      <c r="EJ77" s="95"/>
      <c r="EK77" s="94"/>
      <c r="EL77" s="92"/>
      <c r="EM77" s="95"/>
      <c r="EN77" s="95"/>
      <c r="EO77" s="95"/>
      <c r="EP77" s="95"/>
      <c r="EQ77" s="94"/>
      <c r="ER77" s="92"/>
      <c r="ES77" s="95"/>
      <c r="ET77" s="95"/>
      <c r="EU77" s="95"/>
      <c r="EV77" s="95"/>
      <c r="EW77" s="94"/>
      <c r="EX77" s="92"/>
      <c r="EY77" s="95"/>
      <c r="EZ77" s="95"/>
      <c r="FA77" s="95"/>
      <c r="FB77" s="95"/>
      <c r="FC77" s="94"/>
      <c r="FD77" s="92"/>
      <c r="FE77" s="95"/>
      <c r="FF77" s="95"/>
      <c r="FG77" s="95"/>
      <c r="FH77" s="95"/>
      <c r="FI77" s="94"/>
      <c r="FJ77" s="92"/>
      <c r="FK77" s="95"/>
      <c r="FL77" s="95"/>
      <c r="FM77" s="95"/>
      <c r="FN77" s="95"/>
      <c r="FO77" s="94"/>
      <c r="FP77" s="92"/>
      <c r="FQ77" s="95"/>
      <c r="FR77" s="95"/>
      <c r="FS77" s="95"/>
      <c r="FT77" s="95"/>
      <c r="FU77" s="94"/>
      <c r="FV77" s="92"/>
      <c r="FW77" s="95"/>
      <c r="FX77" s="95"/>
      <c r="FY77" s="95"/>
      <c r="FZ77" s="95"/>
      <c r="GA77" s="94"/>
      <c r="GB77" s="92"/>
      <c r="GC77" s="95"/>
      <c r="GD77" s="95"/>
      <c r="GE77" s="95"/>
      <c r="GF77" s="95"/>
      <c r="GG77" s="94"/>
      <c r="GH77" s="92"/>
      <c r="GI77" s="95"/>
      <c r="GJ77" s="95"/>
      <c r="GK77" s="95"/>
      <c r="GL77" s="95"/>
      <c r="GM77" s="94"/>
      <c r="GN77" s="92"/>
      <c r="GO77" s="95"/>
      <c r="GP77" s="95"/>
      <c r="GQ77" s="95"/>
      <c r="GR77" s="95"/>
      <c r="GS77" s="94"/>
      <c r="GT77" s="92"/>
      <c r="GU77" s="95"/>
      <c r="GV77" s="95"/>
      <c r="GW77" s="95"/>
      <c r="GX77" s="95"/>
      <c r="GY77" s="94"/>
      <c r="GZ77" s="92"/>
      <c r="HA77" s="95"/>
      <c r="HB77" s="95"/>
      <c r="HC77" s="95"/>
      <c r="HD77" s="95"/>
      <c r="HE77" s="94"/>
      <c r="HF77" s="92"/>
      <c r="HG77" s="95"/>
      <c r="HH77" s="95"/>
      <c r="HI77" s="95"/>
      <c r="HJ77" s="95"/>
      <c r="HK77" s="94"/>
      <c r="HL77" s="92"/>
      <c r="HM77" s="95"/>
      <c r="HN77" s="95"/>
      <c r="HO77" s="95"/>
      <c r="HP77" s="95"/>
      <c r="HQ77" s="94"/>
      <c r="HR77" s="92"/>
      <c r="HS77" s="95"/>
      <c r="HT77" s="95"/>
      <c r="HU77" s="95"/>
      <c r="HV77" s="95"/>
      <c r="HW77" s="94"/>
      <c r="HX77" s="92"/>
      <c r="HY77" s="95"/>
      <c r="HZ77" s="95"/>
      <c r="IA77" s="95"/>
      <c r="IB77" s="95"/>
      <c r="IC77" s="94"/>
      <c r="ID77" s="92"/>
      <c r="IE77" s="95"/>
      <c r="IF77" s="95"/>
      <c r="IG77" s="95"/>
      <c r="IH77" s="95"/>
      <c r="II77" s="94"/>
      <c r="IJ77" s="92"/>
      <c r="IK77" s="95"/>
      <c r="IL77" s="95"/>
      <c r="IM77" s="95"/>
      <c r="IN77" s="95"/>
      <c r="IO77" s="94"/>
      <c r="IP77" s="92"/>
      <c r="IQ77" s="95"/>
      <c r="IR77" s="95"/>
      <c r="IS77" s="95"/>
      <c r="IT77" s="95"/>
      <c r="IU77" s="94"/>
      <c r="IV77" s="92"/>
      <c r="IW77" s="95"/>
      <c r="IX77" s="95"/>
      <c r="IY77" s="95"/>
      <c r="IZ77" s="95"/>
      <c r="JA77" s="94"/>
      <c r="JB77" s="92"/>
      <c r="JC77" s="95"/>
      <c r="JD77" s="95"/>
      <c r="JE77" s="95"/>
      <c r="JF77" s="95"/>
      <c r="JG77" s="94"/>
      <c r="JH77" s="92"/>
      <c r="JM77" s="96"/>
      <c r="JS77" s="96"/>
      <c r="JY77" s="96"/>
      <c r="KE77" s="96"/>
      <c r="KK77" s="96"/>
      <c r="KQ77" s="96"/>
      <c r="KW77" s="96"/>
      <c r="LC77" s="96"/>
    </row>
    <row r="78" spans="1:316" s="91" customFormat="1" ht="15.6" customHeight="1" x14ac:dyDescent="0.2">
      <c r="A78" s="85"/>
      <c r="B78" s="85"/>
      <c r="C78" s="85"/>
      <c r="D78" s="85"/>
      <c r="E78" s="85"/>
      <c r="F78" s="85" t="s">
        <v>77</v>
      </c>
      <c r="G78" s="337"/>
      <c r="H78" s="338" t="s">
        <v>137</v>
      </c>
      <c r="I78" s="338"/>
      <c r="J78" s="338"/>
      <c r="K78" s="338"/>
      <c r="L78" s="338"/>
      <c r="M78" s="560" t="s">
        <v>122</v>
      </c>
      <c r="N78" s="339"/>
      <c r="P78" s="92"/>
      <c r="Q78" s="93"/>
      <c r="R78" s="93"/>
      <c r="S78" s="93"/>
      <c r="T78" s="93"/>
      <c r="U78" s="94"/>
      <c r="V78" s="92"/>
      <c r="W78" s="93"/>
      <c r="X78" s="93"/>
      <c r="Y78" s="93"/>
      <c r="Z78" s="93"/>
      <c r="AA78" s="94"/>
      <c r="AB78" s="92"/>
      <c r="AC78" s="93"/>
      <c r="AD78" s="93"/>
      <c r="AE78" s="93"/>
      <c r="AF78" s="93"/>
      <c r="AG78" s="94"/>
      <c r="AH78" s="92"/>
      <c r="AI78" s="93"/>
      <c r="AJ78" s="93"/>
      <c r="AK78" s="93"/>
      <c r="AL78" s="93"/>
      <c r="AM78" s="94"/>
      <c r="AN78" s="92"/>
      <c r="AO78" s="93"/>
      <c r="AP78" s="93"/>
      <c r="AQ78" s="93"/>
      <c r="AR78" s="93"/>
      <c r="AS78" s="94"/>
      <c r="AT78" s="92"/>
      <c r="AU78" s="93"/>
      <c r="AV78" s="93"/>
      <c r="AW78" s="93"/>
      <c r="AX78" s="93"/>
      <c r="AY78" s="94"/>
      <c r="AZ78" s="92"/>
      <c r="BA78" s="93"/>
      <c r="BB78" s="93"/>
      <c r="BC78" s="93"/>
      <c r="BD78" s="93"/>
      <c r="BE78" s="94"/>
      <c r="BF78" s="92"/>
      <c r="BG78" s="93"/>
      <c r="BH78" s="93"/>
      <c r="BI78" s="93"/>
      <c r="BJ78" s="93"/>
      <c r="BK78" s="94"/>
      <c r="BL78" s="92"/>
      <c r="BM78" s="93"/>
      <c r="BN78" s="93"/>
      <c r="BO78" s="93"/>
      <c r="BP78" s="93"/>
      <c r="BQ78" s="94"/>
      <c r="BR78" s="92"/>
      <c r="BS78" s="93"/>
      <c r="BT78" s="93"/>
      <c r="BU78" s="93"/>
      <c r="BV78" s="93"/>
      <c r="BW78" s="94"/>
      <c r="BX78" s="92"/>
      <c r="BY78" s="93"/>
      <c r="BZ78" s="93"/>
      <c r="CA78" s="93"/>
      <c r="CB78" s="93"/>
      <c r="CC78" s="94"/>
      <c r="CD78" s="92"/>
      <c r="CE78" s="93"/>
      <c r="CF78" s="93"/>
      <c r="CG78" s="93"/>
      <c r="CH78" s="93"/>
      <c r="CI78" s="94"/>
      <c r="CJ78" s="92"/>
      <c r="CK78" s="93"/>
      <c r="CL78" s="93"/>
      <c r="CM78" s="93"/>
      <c r="CN78" s="93"/>
      <c r="CO78" s="94"/>
      <c r="CP78" s="92"/>
      <c r="CQ78" s="93"/>
      <c r="CR78" s="93"/>
      <c r="CS78" s="93"/>
      <c r="CT78" s="93"/>
      <c r="CU78" s="94"/>
      <c r="CV78" s="92"/>
      <c r="CW78" s="93"/>
      <c r="CX78" s="93"/>
      <c r="CY78" s="93"/>
      <c r="CZ78" s="93"/>
      <c r="DA78" s="94"/>
      <c r="DB78" s="92"/>
      <c r="DC78" s="93"/>
      <c r="DD78" s="93"/>
      <c r="DE78" s="93"/>
      <c r="DF78" s="93"/>
      <c r="DG78" s="94"/>
      <c r="DH78" s="92"/>
      <c r="DI78" s="93"/>
      <c r="DJ78" s="93"/>
      <c r="DK78" s="93"/>
      <c r="DL78" s="93"/>
      <c r="DM78" s="94"/>
      <c r="DN78" s="92"/>
      <c r="DO78" s="93"/>
      <c r="DP78" s="93"/>
      <c r="DQ78" s="93"/>
      <c r="DR78" s="93"/>
      <c r="DS78" s="94"/>
      <c r="DT78" s="92"/>
      <c r="DU78" s="93"/>
      <c r="DV78" s="93"/>
      <c r="DW78" s="93"/>
      <c r="DX78" s="93"/>
      <c r="DY78" s="94"/>
      <c r="DZ78" s="92"/>
      <c r="EA78" s="95"/>
      <c r="EB78" s="95"/>
      <c r="EC78" s="95"/>
      <c r="ED78" s="95"/>
      <c r="EE78" s="94"/>
      <c r="EF78" s="92"/>
      <c r="EG78" s="95"/>
      <c r="EH78" s="95"/>
      <c r="EI78" s="95"/>
      <c r="EJ78" s="95"/>
      <c r="EK78" s="94"/>
      <c r="EL78" s="92"/>
      <c r="EM78" s="95"/>
      <c r="EN78" s="95"/>
      <c r="EO78" s="95"/>
      <c r="EP78" s="95"/>
      <c r="EQ78" s="94"/>
      <c r="ER78" s="92"/>
      <c r="ES78" s="95"/>
      <c r="ET78" s="95"/>
      <c r="EU78" s="95"/>
      <c r="EV78" s="95"/>
      <c r="EW78" s="94"/>
      <c r="EX78" s="92"/>
      <c r="EY78" s="95"/>
      <c r="EZ78" s="95"/>
      <c r="FA78" s="95"/>
      <c r="FB78" s="95"/>
      <c r="FC78" s="94"/>
      <c r="FD78" s="92"/>
      <c r="FE78" s="95"/>
      <c r="FF78" s="95"/>
      <c r="FG78" s="95"/>
      <c r="FH78" s="95"/>
      <c r="FI78" s="94"/>
      <c r="FJ78" s="92"/>
      <c r="FK78" s="95"/>
      <c r="FL78" s="95"/>
      <c r="FM78" s="95"/>
      <c r="FN78" s="95"/>
      <c r="FO78" s="94"/>
      <c r="FP78" s="92"/>
      <c r="FQ78" s="95"/>
      <c r="FR78" s="95"/>
      <c r="FS78" s="95"/>
      <c r="FT78" s="95"/>
      <c r="FU78" s="94"/>
      <c r="FV78" s="92"/>
      <c r="FW78" s="95"/>
      <c r="FX78" s="95"/>
      <c r="FY78" s="95"/>
      <c r="FZ78" s="95"/>
      <c r="GA78" s="94"/>
      <c r="GB78" s="92"/>
      <c r="GC78" s="95"/>
      <c r="GD78" s="95"/>
      <c r="GE78" s="95"/>
      <c r="GF78" s="95"/>
      <c r="GG78" s="94"/>
      <c r="GH78" s="92"/>
      <c r="GI78" s="95"/>
      <c r="GJ78" s="95"/>
      <c r="GK78" s="95"/>
      <c r="GL78" s="95"/>
      <c r="GM78" s="94"/>
      <c r="GN78" s="92"/>
      <c r="GO78" s="95"/>
      <c r="GP78" s="95"/>
      <c r="GQ78" s="95"/>
      <c r="GR78" s="95"/>
      <c r="GS78" s="94"/>
      <c r="GT78" s="92"/>
      <c r="GU78" s="95"/>
      <c r="GV78" s="95"/>
      <c r="GW78" s="95"/>
      <c r="GX78" s="95"/>
      <c r="GY78" s="94"/>
      <c r="GZ78" s="92"/>
      <c r="HA78" s="95"/>
      <c r="HB78" s="95"/>
      <c r="HC78" s="95"/>
      <c r="HD78" s="95"/>
      <c r="HE78" s="94"/>
      <c r="HF78" s="92"/>
      <c r="HG78" s="95"/>
      <c r="HH78" s="95"/>
      <c r="HI78" s="95"/>
      <c r="HJ78" s="95"/>
      <c r="HK78" s="94"/>
      <c r="HL78" s="92"/>
      <c r="HM78" s="95"/>
      <c r="HN78" s="95"/>
      <c r="HO78" s="95"/>
      <c r="HP78" s="95"/>
      <c r="HQ78" s="94"/>
      <c r="HR78" s="92"/>
      <c r="HS78" s="95"/>
      <c r="HT78" s="95"/>
      <c r="HU78" s="95"/>
      <c r="HV78" s="95"/>
      <c r="HW78" s="94"/>
      <c r="HX78" s="92"/>
      <c r="HY78" s="95"/>
      <c r="HZ78" s="95"/>
      <c r="IA78" s="95"/>
      <c r="IB78" s="95"/>
      <c r="IC78" s="94"/>
      <c r="ID78" s="92"/>
      <c r="IE78" s="95"/>
      <c r="IF78" s="95"/>
      <c r="IG78" s="95"/>
      <c r="IH78" s="95"/>
      <c r="II78" s="94"/>
      <c r="IJ78" s="92"/>
      <c r="IK78" s="95"/>
      <c r="IL78" s="95"/>
      <c r="IM78" s="95"/>
      <c r="IN78" s="95"/>
      <c r="IO78" s="94"/>
      <c r="IP78" s="92"/>
      <c r="IQ78" s="95"/>
      <c r="IR78" s="95"/>
      <c r="IS78" s="95"/>
      <c r="IT78" s="95"/>
      <c r="IU78" s="94"/>
      <c r="IV78" s="92"/>
      <c r="IW78" s="95"/>
      <c r="IX78" s="95"/>
      <c r="IY78" s="95"/>
      <c r="IZ78" s="95"/>
      <c r="JA78" s="94"/>
      <c r="JB78" s="92"/>
      <c r="JC78" s="95"/>
      <c r="JD78" s="95"/>
      <c r="JE78" s="95"/>
      <c r="JF78" s="95"/>
      <c r="JG78" s="94"/>
      <c r="JH78" s="92"/>
      <c r="JM78" s="96"/>
      <c r="JS78" s="96"/>
      <c r="JY78" s="96"/>
      <c r="KE78" s="96"/>
      <c r="KK78" s="96"/>
      <c r="KQ78" s="96"/>
      <c r="KW78" s="96"/>
      <c r="LC78" s="96"/>
    </row>
    <row r="79" spans="1:316" s="110" customFormat="1" ht="15" x14ac:dyDescent="0.2">
      <c r="A79" s="97"/>
      <c r="B79" s="97"/>
      <c r="C79" s="97"/>
      <c r="D79" s="97"/>
      <c r="E79" s="97"/>
      <c r="F79" s="97" t="s">
        <v>77</v>
      </c>
      <c r="G79" s="98"/>
      <c r="H79" s="341"/>
      <c r="I79" s="99"/>
      <c r="J79" s="99"/>
      <c r="K79" s="100"/>
      <c r="L79" s="100"/>
      <c r="M79" s="110" t="s">
        <v>50</v>
      </c>
      <c r="N79" s="101"/>
      <c r="O79" s="99"/>
      <c r="P79" s="102"/>
      <c r="Q79" s="99"/>
      <c r="R79" s="99"/>
      <c r="S79" s="103" t="str">
        <f>IF(Q$2=1,"% of Total","")</f>
        <v/>
      </c>
      <c r="T79" s="103" t="str">
        <f>IF(T$2=4,"$ Amount","")</f>
        <v/>
      </c>
      <c r="U79" s="290"/>
      <c r="V79" s="102"/>
      <c r="W79" s="103"/>
      <c r="X79" s="103"/>
      <c r="Y79" s="103" t="str">
        <f>IF(W$2=1,"% of Total","")</f>
        <v/>
      </c>
      <c r="Z79" s="103" t="str">
        <f>IF(Z$2=4,"$ Amount","")</f>
        <v/>
      </c>
      <c r="AA79" s="290"/>
      <c r="AB79" s="102"/>
      <c r="AC79" s="103"/>
      <c r="AD79" s="103"/>
      <c r="AE79" s="103" t="str">
        <f>IF(AC$2=1,"% of Total","")</f>
        <v/>
      </c>
      <c r="AF79" s="103" t="str">
        <f>IF(AF$2=4,"$ Amount","")</f>
        <v/>
      </c>
      <c r="AG79" s="290"/>
      <c r="AH79" s="102"/>
      <c r="AI79" s="103"/>
      <c r="AJ79" s="103"/>
      <c r="AK79" s="103" t="str">
        <f t="shared" ref="AK79" si="4467">IF(AI$2=1,"% of Total","")</f>
        <v/>
      </c>
      <c r="AL79" s="103" t="str">
        <f t="shared" ref="AL79" si="4468">IF(AL$2=4,"$ Amount","")</f>
        <v/>
      </c>
      <c r="AM79" s="290"/>
      <c r="AN79" s="102"/>
      <c r="AO79" s="103"/>
      <c r="AP79" s="103"/>
      <c r="AQ79" s="103" t="str">
        <f t="shared" ref="AQ79" si="4469">IF(AO$2=1,"% of Total","")</f>
        <v/>
      </c>
      <c r="AR79" s="103" t="str">
        <f t="shared" ref="AR79" si="4470">IF(AR$2=4,"$ Amount","")</f>
        <v/>
      </c>
      <c r="AS79" s="290"/>
      <c r="AT79" s="102"/>
      <c r="AU79" s="103"/>
      <c r="AV79" s="103"/>
      <c r="AW79" s="103" t="str">
        <f t="shared" ref="AW79" si="4471">IF(AU$2=1,"% of Total","")</f>
        <v/>
      </c>
      <c r="AX79" s="103" t="str">
        <f t="shared" ref="AX79" si="4472">IF(AX$2=4,"$ Amount","")</f>
        <v/>
      </c>
      <c r="AY79" s="290"/>
      <c r="AZ79" s="102"/>
      <c r="BA79" s="103"/>
      <c r="BB79" s="103"/>
      <c r="BC79" s="103" t="str">
        <f t="shared" ref="BC79" si="4473">IF(BA$2=1,"% of Total","")</f>
        <v/>
      </c>
      <c r="BD79" s="103" t="str">
        <f t="shared" ref="BD79" si="4474">IF(BD$2=4,"$ Amount","")</f>
        <v/>
      </c>
      <c r="BE79" s="290"/>
      <c r="BF79" s="102"/>
      <c r="BG79" s="103"/>
      <c r="BH79" s="103"/>
      <c r="BI79" s="103" t="str">
        <f t="shared" ref="BI79" si="4475">IF(BG$2=1,"% of Total","")</f>
        <v/>
      </c>
      <c r="BJ79" s="103" t="str">
        <f t="shared" ref="BJ79" si="4476">IF(BJ$2=4,"$ Amount","")</f>
        <v/>
      </c>
      <c r="BK79" s="290"/>
      <c r="BL79" s="102"/>
      <c r="BM79" s="103"/>
      <c r="BN79" s="103"/>
      <c r="BO79" s="103" t="str">
        <f t="shared" ref="BO79" si="4477">IF(BM$2=1,"% of Total","")</f>
        <v/>
      </c>
      <c r="BP79" s="103" t="str">
        <f t="shared" ref="BP79" si="4478">IF(BP$2=4,"$ Amount","")</f>
        <v/>
      </c>
      <c r="BQ79" s="290"/>
      <c r="BR79" s="102"/>
      <c r="BS79" s="103"/>
      <c r="BT79" s="103"/>
      <c r="BU79" s="103" t="str">
        <f t="shared" ref="BU79" si="4479">IF(BS$2=1,"% of Total","")</f>
        <v/>
      </c>
      <c r="BV79" s="103" t="str">
        <f t="shared" ref="BV79" si="4480">IF(BV$2=4,"$ Amount","")</f>
        <v/>
      </c>
      <c r="BW79" s="290"/>
      <c r="BX79" s="102"/>
      <c r="BY79" s="103"/>
      <c r="BZ79" s="103"/>
      <c r="CA79" s="103" t="str">
        <f t="shared" ref="CA79" si="4481">IF(BY$2=1,"% of Total","")</f>
        <v/>
      </c>
      <c r="CB79" s="103" t="str">
        <f t="shared" ref="CB79" si="4482">IF(CB$2=4,"$ Amount","")</f>
        <v/>
      </c>
      <c r="CC79" s="290"/>
      <c r="CD79" s="102"/>
      <c r="CE79" s="103"/>
      <c r="CF79" s="103"/>
      <c r="CG79" s="103" t="str">
        <f t="shared" ref="CG79" si="4483">IF(CE$2=1,"% of Total","")</f>
        <v/>
      </c>
      <c r="CH79" s="103" t="str">
        <f t="shared" ref="CH79" si="4484">IF(CH$2=4,"$ Amount","")</f>
        <v/>
      </c>
      <c r="CI79" s="290"/>
      <c r="CJ79" s="102"/>
      <c r="CK79" s="103"/>
      <c r="CL79" s="103"/>
      <c r="CM79" s="103" t="str">
        <f t="shared" ref="CM79" si="4485">IF(CK$2=1,"% of Total","")</f>
        <v/>
      </c>
      <c r="CN79" s="103" t="str">
        <f t="shared" ref="CN79" si="4486">IF(CN$2=4,"$ Amount","")</f>
        <v/>
      </c>
      <c r="CO79" s="290"/>
      <c r="CP79" s="102"/>
      <c r="CQ79" s="103"/>
      <c r="CR79" s="103"/>
      <c r="CS79" s="103" t="str">
        <f t="shared" ref="CS79" si="4487">IF(CQ$2=1,"% of Total","")</f>
        <v/>
      </c>
      <c r="CT79" s="103" t="str">
        <f t="shared" ref="CT79" si="4488">IF(CT$2=4,"$ Amount","")</f>
        <v/>
      </c>
      <c r="CU79" s="290"/>
      <c r="CV79" s="102"/>
      <c r="CW79" s="103"/>
      <c r="CX79" s="103"/>
      <c r="CY79" s="103" t="str">
        <f t="shared" ref="CY79" si="4489">IF(CW$2=1,"% of Total","")</f>
        <v/>
      </c>
      <c r="CZ79" s="103" t="str">
        <f t="shared" ref="CZ79" si="4490">IF(CZ$2=4,"$ Amount","")</f>
        <v/>
      </c>
      <c r="DA79" s="290"/>
      <c r="DB79" s="102"/>
      <c r="DC79" s="103"/>
      <c r="DD79" s="103"/>
      <c r="DE79" s="103" t="str">
        <f t="shared" ref="DE79" si="4491">IF(DC$2=1,"% of Total","")</f>
        <v/>
      </c>
      <c r="DF79" s="103" t="str">
        <f t="shared" ref="DF79" si="4492">IF(DF$2=4,"$ Amount","")</f>
        <v/>
      </c>
      <c r="DG79" s="290"/>
      <c r="DH79" s="102"/>
      <c r="DI79" s="103"/>
      <c r="DJ79" s="103"/>
      <c r="DK79" s="103" t="str">
        <f t="shared" ref="DK79" si="4493">IF(DI$2=1,"% of Total","")</f>
        <v/>
      </c>
      <c r="DL79" s="103" t="str">
        <f t="shared" ref="DL79" si="4494">IF(DL$2=4,"$ Amount","")</f>
        <v/>
      </c>
      <c r="DM79" s="290"/>
      <c r="DN79" s="102"/>
      <c r="DO79" s="103"/>
      <c r="DP79" s="103"/>
      <c r="DQ79" s="103" t="str">
        <f t="shared" ref="DQ79" si="4495">IF(DO$2=1,"% of Total","")</f>
        <v/>
      </c>
      <c r="DR79" s="103" t="str">
        <f t="shared" ref="DR79" si="4496">IF(DR$2=4,"$ Amount","")</f>
        <v/>
      </c>
      <c r="DS79" s="290"/>
      <c r="DT79" s="102"/>
      <c r="DU79" s="103"/>
      <c r="DV79" s="103"/>
      <c r="DW79" s="103" t="str">
        <f t="shared" ref="DW79" si="4497">IF(DU$2=1,"% of Total","")</f>
        <v/>
      </c>
      <c r="DX79" s="103" t="str">
        <f t="shared" ref="DX79" si="4498">IF(DX$2=4,"$ Amount","")</f>
        <v/>
      </c>
      <c r="DY79" s="290"/>
      <c r="DZ79" s="102"/>
      <c r="EA79" s="103"/>
      <c r="EB79" s="103"/>
      <c r="EC79" s="103" t="str">
        <f t="shared" ref="EC79" si="4499">IF(EA$2=1,"% of Total","")</f>
        <v/>
      </c>
      <c r="ED79" s="103" t="str">
        <f t="shared" ref="ED79" si="4500">IF(ED$2=4,"$ Amount","")</f>
        <v/>
      </c>
      <c r="EE79" s="290"/>
      <c r="EF79" s="102"/>
      <c r="EG79" s="103"/>
      <c r="EH79" s="103"/>
      <c r="EI79" s="103" t="str">
        <f t="shared" ref="EI79" si="4501">IF(EG$2=1,"% of Total","")</f>
        <v/>
      </c>
      <c r="EJ79" s="103" t="str">
        <f t="shared" ref="EJ79" si="4502">IF(EJ$2=4,"$ Amount","")</f>
        <v/>
      </c>
      <c r="EK79" s="290"/>
      <c r="EL79" s="102"/>
      <c r="EM79" s="103"/>
      <c r="EN79" s="103"/>
      <c r="EO79" s="103" t="str">
        <f t="shared" ref="EO79" si="4503">IF(EM$2=1,"% of Total","")</f>
        <v/>
      </c>
      <c r="EP79" s="103" t="str">
        <f t="shared" ref="EP79" si="4504">IF(EP$2=4,"$ Amount","")</f>
        <v/>
      </c>
      <c r="EQ79" s="290"/>
      <c r="ER79" s="102"/>
      <c r="ES79" s="103"/>
      <c r="ET79" s="103"/>
      <c r="EU79" s="103" t="str">
        <f t="shared" ref="EU79" si="4505">IF(ES$2=1,"% of Total","")</f>
        <v/>
      </c>
      <c r="EV79" s="103" t="str">
        <f t="shared" ref="EV79" si="4506">IF(EV$2=4,"$ Amount","")</f>
        <v/>
      </c>
      <c r="EW79" s="290"/>
      <c r="EX79" s="102"/>
      <c r="EY79" s="103"/>
      <c r="EZ79" s="103"/>
      <c r="FA79" s="103" t="str">
        <f t="shared" ref="FA79" si="4507">IF(EY$2=1,"% of Total","")</f>
        <v/>
      </c>
      <c r="FB79" s="103" t="str">
        <f t="shared" ref="FB79" si="4508">IF(FB$2=4,"$ Amount","")</f>
        <v/>
      </c>
      <c r="FC79" s="290"/>
      <c r="FD79" s="102"/>
      <c r="FE79" s="103"/>
      <c r="FF79" s="103"/>
      <c r="FG79" s="103" t="str">
        <f t="shared" ref="FG79" si="4509">IF(FE$2=1,"% of Total","")</f>
        <v/>
      </c>
      <c r="FH79" s="103" t="str">
        <f t="shared" ref="FH79" si="4510">IF(FH$2=4,"$ Amount","")</f>
        <v/>
      </c>
      <c r="FI79" s="290"/>
      <c r="FJ79" s="102"/>
      <c r="FK79" s="103"/>
      <c r="FL79" s="103"/>
      <c r="FM79" s="103" t="str">
        <f t="shared" ref="FM79" si="4511">IF(FK$2=1,"% of Total","")</f>
        <v/>
      </c>
      <c r="FN79" s="103" t="str">
        <f t="shared" ref="FN79" si="4512">IF(FN$2=4,"$ Amount","")</f>
        <v/>
      </c>
      <c r="FO79" s="290"/>
      <c r="FP79" s="102"/>
      <c r="FQ79" s="103"/>
      <c r="FR79" s="103"/>
      <c r="FS79" s="103" t="str">
        <f t="shared" ref="FS79" si="4513">IF(FQ$2=1,"% of Total","")</f>
        <v/>
      </c>
      <c r="FT79" s="103" t="str">
        <f t="shared" ref="FT79" si="4514">IF(FT$2=4,"$ Amount","")</f>
        <v/>
      </c>
      <c r="FU79" s="290"/>
      <c r="FV79" s="102"/>
      <c r="FW79" s="103"/>
      <c r="FX79" s="103"/>
      <c r="FY79" s="103" t="str">
        <f t="shared" ref="FY79" si="4515">IF(FW$2=1,"% of Total","")</f>
        <v/>
      </c>
      <c r="FZ79" s="103" t="str">
        <f t="shared" ref="FZ79" si="4516">IF(FZ$2=4,"$ Amount","")</f>
        <v/>
      </c>
      <c r="GA79" s="290"/>
      <c r="GB79" s="102"/>
      <c r="GC79" s="103"/>
      <c r="GD79" s="103"/>
      <c r="GE79" s="103" t="str">
        <f t="shared" ref="GE79" si="4517">IF(GC$2=1,"% of Total","")</f>
        <v/>
      </c>
      <c r="GF79" s="103" t="str">
        <f t="shared" ref="GF79" si="4518">IF(GF$2=4,"$ Amount","")</f>
        <v/>
      </c>
      <c r="GG79" s="290"/>
      <c r="GH79" s="102"/>
      <c r="GI79" s="103"/>
      <c r="GJ79" s="103"/>
      <c r="GK79" s="103" t="str">
        <f t="shared" ref="GK79" si="4519">IF(GI$2=1,"% of Total","")</f>
        <v/>
      </c>
      <c r="GL79" s="103" t="str">
        <f t="shared" ref="GL79" si="4520">IF(GL$2=4,"$ Amount","")</f>
        <v/>
      </c>
      <c r="GM79" s="290"/>
      <c r="GN79" s="102"/>
      <c r="GO79" s="103"/>
      <c r="GP79" s="103"/>
      <c r="GQ79" s="103" t="str">
        <f t="shared" ref="GQ79" si="4521">IF(GO$2=1,"% of Total","")</f>
        <v/>
      </c>
      <c r="GR79" s="103" t="str">
        <f t="shared" ref="GR79" si="4522">IF(GR$2=4,"$ Amount","")</f>
        <v/>
      </c>
      <c r="GS79" s="290"/>
      <c r="GT79" s="102"/>
      <c r="GU79" s="103"/>
      <c r="GV79" s="103"/>
      <c r="GW79" s="103" t="str">
        <f t="shared" ref="GW79" si="4523">IF(GU$2=1,"% of Total","")</f>
        <v/>
      </c>
      <c r="GX79" s="103" t="str">
        <f t="shared" ref="GX79" si="4524">IF(GX$2=4,"$ Amount","")</f>
        <v/>
      </c>
      <c r="GY79" s="290"/>
      <c r="GZ79" s="102"/>
      <c r="HA79" s="103"/>
      <c r="HB79" s="103"/>
      <c r="HC79" s="103" t="str">
        <f t="shared" ref="HC79" si="4525">IF(HA$2=1,"% of Total","")</f>
        <v/>
      </c>
      <c r="HD79" s="103" t="str">
        <f t="shared" ref="HD79" si="4526">IF(HD$2=4,"$ Amount","")</f>
        <v/>
      </c>
      <c r="HE79" s="290"/>
      <c r="HF79" s="102"/>
      <c r="HG79" s="103"/>
      <c r="HH79" s="103"/>
      <c r="HI79" s="103" t="str">
        <f t="shared" ref="HI79" si="4527">IF(HG$2=1,"% of Total","")</f>
        <v/>
      </c>
      <c r="HJ79" s="103" t="str">
        <f t="shared" ref="HJ79" si="4528">IF(HJ$2=4,"$ Amount","")</f>
        <v/>
      </c>
      <c r="HK79" s="290"/>
      <c r="HL79" s="102"/>
      <c r="HM79" s="103"/>
      <c r="HN79" s="103"/>
      <c r="HO79" s="103" t="str">
        <f t="shared" ref="HO79" si="4529">IF(HM$2=1,"% of Total","")</f>
        <v/>
      </c>
      <c r="HP79" s="103" t="str">
        <f t="shared" ref="HP79" si="4530">IF(HP$2=4,"$ Amount","")</f>
        <v/>
      </c>
      <c r="HQ79" s="290"/>
      <c r="HR79" s="102"/>
      <c r="HS79" s="103"/>
      <c r="HT79" s="103"/>
      <c r="HU79" s="103" t="str">
        <f t="shared" ref="HU79" si="4531">IF(HS$2=1,"% of Total","")</f>
        <v/>
      </c>
      <c r="HV79" s="103" t="str">
        <f t="shared" ref="HV79" si="4532">IF(HV$2=4,"$ Amount","")</f>
        <v/>
      </c>
      <c r="HW79" s="290"/>
      <c r="HX79" s="102"/>
      <c r="HY79" s="103"/>
      <c r="HZ79" s="103"/>
      <c r="IA79" s="103" t="str">
        <f t="shared" ref="IA79" si="4533">IF(HY$2=1,"% of Total","")</f>
        <v/>
      </c>
      <c r="IB79" s="103" t="str">
        <f t="shared" ref="IB79" si="4534">IF(IB$2=4,"$ Amount","")</f>
        <v/>
      </c>
      <c r="IC79" s="290"/>
      <c r="ID79" s="102"/>
      <c r="IE79" s="103"/>
      <c r="IF79" s="103"/>
      <c r="IG79" s="103" t="str">
        <f t="shared" ref="IG79" si="4535">IF(IE$2=1,"% of Total","")</f>
        <v/>
      </c>
      <c r="IH79" s="103" t="str">
        <f t="shared" ref="IH79" si="4536">IF(IH$2=4,"$ Amount","")</f>
        <v/>
      </c>
      <c r="II79" s="290"/>
      <c r="IJ79" s="102"/>
      <c r="IK79" s="103"/>
      <c r="IL79" s="103"/>
      <c r="IM79" s="103" t="str">
        <f t="shared" ref="IM79" si="4537">IF(IK$2=1,"% of Total","")</f>
        <v/>
      </c>
      <c r="IN79" s="103" t="str">
        <f t="shared" ref="IN79" si="4538">IF(IN$2=4,"$ Amount","")</f>
        <v/>
      </c>
      <c r="IO79" s="290"/>
      <c r="IP79" s="102"/>
      <c r="IQ79" s="103"/>
      <c r="IR79" s="103"/>
      <c r="IS79" s="103" t="str">
        <f t="shared" ref="IS79" si="4539">IF(IQ$2=1,"% of Total","")</f>
        <v/>
      </c>
      <c r="IT79" s="103" t="str">
        <f t="shared" ref="IT79" si="4540">IF(IT$2=4,"$ Amount","")</f>
        <v/>
      </c>
      <c r="IU79" s="290"/>
      <c r="IV79" s="102"/>
      <c r="IW79" s="103"/>
      <c r="IX79" s="103"/>
      <c r="IY79" s="103" t="str">
        <f t="shared" ref="IY79" si="4541">IF(IW$2=1,"% of Total","")</f>
        <v/>
      </c>
      <c r="IZ79" s="103" t="str">
        <f t="shared" ref="IZ79:JF79" si="4542">IF(IZ$2=4,"$ Amount","")</f>
        <v/>
      </c>
      <c r="JA79" s="290"/>
      <c r="JB79" s="102"/>
      <c r="JC79" s="103"/>
      <c r="JD79" s="103"/>
      <c r="JE79" s="103" t="str">
        <f t="shared" ref="JE79" si="4543">IF(JC$2=1,"% of Total","")</f>
        <v/>
      </c>
      <c r="JF79" s="103" t="str">
        <f t="shared" si="4542"/>
        <v/>
      </c>
      <c r="JG79" s="290"/>
      <c r="JH79" s="102"/>
      <c r="JI79" s="99"/>
      <c r="JJ79" s="99"/>
      <c r="JK79" s="110" t="str">
        <f t="shared" ref="JK79" si="4544">IF(JI$2=1,"% of Total","")</f>
        <v/>
      </c>
      <c r="JL79" s="110" t="str">
        <f t="shared" ref="JL79:LB79" si="4545">IF(JL$2=4,"$ Amount","")</f>
        <v/>
      </c>
      <c r="JM79" s="104"/>
      <c r="JQ79" s="110" t="str">
        <f t="shared" ref="JQ79" si="4546">IF(JO$2=1,"% of Total","")</f>
        <v/>
      </c>
      <c r="JR79" s="110" t="str">
        <f t="shared" si="4545"/>
        <v/>
      </c>
      <c r="JS79" s="104"/>
      <c r="JW79" s="110" t="str">
        <f t="shared" ref="JW79" si="4547">IF(JU$2=1,"% of Total","")</f>
        <v/>
      </c>
      <c r="JX79" s="110" t="str">
        <f t="shared" si="4545"/>
        <v/>
      </c>
      <c r="JY79" s="104"/>
      <c r="KC79" s="110" t="str">
        <f t="shared" ref="KC79" si="4548">IF(KA$2=1,"% of Total","")</f>
        <v/>
      </c>
      <c r="KD79" s="110" t="str">
        <f t="shared" si="4545"/>
        <v/>
      </c>
      <c r="KE79" s="104"/>
      <c r="KI79" s="110" t="str">
        <f t="shared" ref="KI79" si="4549">IF(KG$2=1,"% of Total","")</f>
        <v/>
      </c>
      <c r="KJ79" s="110" t="str">
        <f t="shared" si="4545"/>
        <v/>
      </c>
      <c r="KK79" s="104"/>
      <c r="KN79" s="342"/>
      <c r="KO79" s="110" t="str">
        <f t="shared" ref="KO79" si="4550">IF(KM$2=1,"% of Total","")</f>
        <v/>
      </c>
      <c r="KP79" s="110" t="str">
        <f t="shared" si="4545"/>
        <v/>
      </c>
      <c r="KQ79" s="104"/>
      <c r="KU79" s="110" t="str">
        <f t="shared" ref="KU79" si="4551">IF(KS$2=1,"% of Total","")</f>
        <v/>
      </c>
      <c r="KV79" s="110" t="str">
        <f t="shared" si="4545"/>
        <v/>
      </c>
      <c r="KW79" s="104"/>
      <c r="LA79" s="110" t="str">
        <f t="shared" ref="LA79" si="4552">IF(KY$2=1,"% of Total","")</f>
        <v/>
      </c>
      <c r="LB79" s="110" t="str">
        <f t="shared" si="4545"/>
        <v/>
      </c>
      <c r="LC79" s="104"/>
    </row>
    <row r="80" spans="1:316" s="71" customFormat="1" x14ac:dyDescent="0.2">
      <c r="A80" s="62"/>
      <c r="B80" s="62"/>
      <c r="C80" s="62"/>
      <c r="D80" s="62"/>
      <c r="E80" s="62"/>
      <c r="F80" s="62" t="s">
        <v>77</v>
      </c>
      <c r="G80" s="114"/>
      <c r="I80" s="71" t="s">
        <v>0</v>
      </c>
      <c r="K80" s="116"/>
      <c r="L80" s="116"/>
      <c r="M80" s="171" t="str">
        <f>Control!$C$6</f>
        <v>FY23</v>
      </c>
      <c r="N80" s="343"/>
      <c r="O80" s="171"/>
      <c r="P80" s="72"/>
      <c r="U80" s="74"/>
      <c r="V80" s="72"/>
      <c r="AA80" s="74"/>
      <c r="AB80" s="72"/>
      <c r="AG80" s="74"/>
      <c r="AH80" s="72"/>
      <c r="AM80" s="74"/>
      <c r="AN80" s="72"/>
      <c r="AS80" s="74"/>
      <c r="AT80" s="72"/>
      <c r="AY80" s="74"/>
      <c r="AZ80" s="72"/>
      <c r="BE80" s="74"/>
      <c r="BF80" s="72"/>
      <c r="BK80" s="74"/>
      <c r="BL80" s="72"/>
      <c r="BQ80" s="74"/>
      <c r="BR80" s="72"/>
      <c r="BU80" s="344"/>
      <c r="BW80" s="74"/>
      <c r="BX80" s="72"/>
      <c r="CC80" s="74"/>
      <c r="CD80" s="72"/>
      <c r="CI80" s="74"/>
      <c r="CJ80" s="72"/>
      <c r="CO80" s="74"/>
      <c r="CP80" s="72"/>
      <c r="CU80" s="74"/>
      <c r="CV80" s="72"/>
      <c r="DA80" s="74"/>
      <c r="DB80" s="72"/>
      <c r="DG80" s="74"/>
      <c r="DH80" s="72"/>
      <c r="DM80" s="74"/>
      <c r="DN80" s="72"/>
      <c r="DS80" s="74"/>
      <c r="DT80" s="72"/>
      <c r="DY80" s="74"/>
      <c r="DZ80" s="72"/>
      <c r="EE80" s="74"/>
      <c r="EF80" s="72"/>
      <c r="EK80" s="74"/>
      <c r="EL80" s="72"/>
      <c r="EQ80" s="74"/>
      <c r="ER80" s="72"/>
      <c r="EW80" s="74"/>
      <c r="EX80" s="72"/>
      <c r="FC80" s="74"/>
      <c r="FD80" s="72"/>
      <c r="FI80" s="74"/>
      <c r="FJ80" s="72"/>
      <c r="FO80" s="74"/>
      <c r="FP80" s="72"/>
      <c r="FU80" s="74"/>
      <c r="FV80" s="72"/>
      <c r="GA80" s="74"/>
      <c r="GB80" s="72"/>
      <c r="GG80" s="74"/>
      <c r="GH80" s="72"/>
      <c r="GM80" s="74"/>
      <c r="GN80" s="72"/>
      <c r="GS80" s="74"/>
      <c r="GT80" s="72"/>
      <c r="GY80" s="74"/>
      <c r="GZ80" s="72"/>
      <c r="HE80" s="74"/>
      <c r="HF80" s="72"/>
      <c r="HK80" s="74"/>
      <c r="HL80" s="72"/>
      <c r="HQ80" s="74"/>
      <c r="HR80" s="72"/>
      <c r="HW80" s="74"/>
      <c r="HX80" s="72"/>
      <c r="IC80" s="74"/>
      <c r="ID80" s="72"/>
      <c r="II80" s="74"/>
      <c r="IJ80" s="72"/>
      <c r="IO80" s="74"/>
      <c r="IP80" s="72"/>
      <c r="IU80" s="74"/>
      <c r="IV80" s="72"/>
      <c r="JA80" s="74"/>
      <c r="JB80" s="72"/>
      <c r="JG80" s="74"/>
      <c r="JH80" s="72"/>
      <c r="JJ80" s="345"/>
      <c r="JM80" s="225"/>
      <c r="JP80" s="345"/>
      <c r="JS80" s="225"/>
      <c r="JV80" s="345"/>
      <c r="JY80" s="225"/>
      <c r="KB80" s="345"/>
      <c r="KE80" s="225"/>
      <c r="KH80" s="345"/>
      <c r="KK80" s="225"/>
      <c r="KN80" s="345"/>
      <c r="KQ80" s="225"/>
      <c r="KT80" s="345"/>
      <c r="KW80" s="225"/>
      <c r="KZ80" s="345"/>
      <c r="LC80" s="225"/>
    </row>
    <row r="81" spans="1:315" s="71" customFormat="1" x14ac:dyDescent="0.2">
      <c r="A81" s="62"/>
      <c r="B81" s="62"/>
      <c r="C81" s="62" t="str">
        <f t="shared" ref="C81:C88" si="4553">IF(ISNUMBER(M81),3,"")</f>
        <v/>
      </c>
      <c r="D81" s="62"/>
      <c r="E81" s="62"/>
      <c r="F81" s="62" t="s">
        <v>77</v>
      </c>
      <c r="G81" s="114"/>
      <c r="J81" s="71" t="s">
        <v>1</v>
      </c>
      <c r="K81" s="116"/>
      <c r="L81" s="346">
        <v>400000</v>
      </c>
      <c r="M81" s="930"/>
      <c r="N81" s="347"/>
      <c r="O81" s="348"/>
      <c r="P81" s="349"/>
      <c r="R81" s="345" t="str">
        <f t="shared" ref="R81:R88" si="4554">IF(AND(R$2=2,ISNUMBER($M81),SUMIFS(81:81,$2:$2,3)&lt;&gt;1,SUMIFS(81:81,$2:$2,3)&lt;&gt;0),"Row does not total to 100%",IF(SUMIFS(81:81,$2:$2,4)&gt;$M81,"Row total is too high",""))</f>
        <v/>
      </c>
      <c r="S81" s="572"/>
      <c r="T81" s="945" t="str">
        <f>IF(T$2=4,IF(SUMIFS(81:81,$2:$2,3)&lt;&gt;0,IFERROR(S81*$M81,""),IF($M$78="Yes",IFERROR($M81*Q$72,""),IFERROR(S81*$M81,""))),"")</f>
        <v/>
      </c>
      <c r="U81" s="350"/>
      <c r="V81" s="349"/>
      <c r="W81" s="296"/>
      <c r="X81" s="345" t="str">
        <f t="shared" ref="X81:CF88" si="4555">IF(AND(X$2=2,ISNUMBER($M81),SUMIFS(81:81,$2:$2,3)&lt;&gt;1,SUMIFS(81:81,$2:$2,3)&lt;&gt;0),"Row does not total to 100%",IF(SUMIFS(81:81,$2:$2,4)&gt;$M81,"Row total is too high",""))</f>
        <v/>
      </c>
      <c r="Y81" s="572"/>
      <c r="Z81" s="945" t="str">
        <f t="shared" ref="Z81:Z88" si="4556">IF(Z$2=4,IF(SUMIFS(81:81,$2:$2,3)&lt;&gt;0,IFERROR(Y81*$M81,""),IF($M$78="Yes",IFERROR($M81*W$72,""),IFERROR(Y81*$M81,""))),"")</f>
        <v/>
      </c>
      <c r="AA81" s="350"/>
      <c r="AB81" s="349"/>
      <c r="AC81" s="296"/>
      <c r="AD81" s="345" t="str">
        <f t="shared" si="4555"/>
        <v/>
      </c>
      <c r="AE81" s="572"/>
      <c r="AF81" s="945" t="str">
        <f t="shared" ref="AF81:AF88" si="4557">IF(AF$2=4,IF(SUMIFS(81:81,$2:$2,3)&lt;&gt;0,IFERROR(AE81*$M81,""),IF($M$78="Yes",IFERROR($M81*AC$72,""),IFERROR(AE81*$M81,""))),"")</f>
        <v/>
      </c>
      <c r="AG81" s="350"/>
      <c r="AH81" s="349"/>
      <c r="AI81" s="296"/>
      <c r="AJ81" s="345" t="str">
        <f t="shared" si="4555"/>
        <v/>
      </c>
      <c r="AK81" s="572"/>
      <c r="AL81" s="945" t="str">
        <f t="shared" ref="AL81:AL88" si="4558">IF(AL$2=4,IF(SUMIFS(81:81,$2:$2,3)&lt;&gt;0,IFERROR(AK81*$M81,""),IF($M$78="Yes",IFERROR($M81*AI$72,""),IFERROR(AK81*$M81,""))),"")</f>
        <v/>
      </c>
      <c r="AM81" s="350"/>
      <c r="AN81" s="349"/>
      <c r="AO81" s="296"/>
      <c r="AP81" s="345" t="str">
        <f t="shared" si="4555"/>
        <v/>
      </c>
      <c r="AQ81" s="572"/>
      <c r="AR81" s="945" t="str">
        <f t="shared" ref="AR81:AR88" si="4559">IF(AR$2=4,IF(SUMIFS(81:81,$2:$2,3)&lt;&gt;0,IFERROR(AQ81*$M81,""),IF($M$78="Yes",IFERROR($M81*AO$72,""),IFERROR(AQ81*$M81,""))),"")</f>
        <v/>
      </c>
      <c r="AS81" s="350"/>
      <c r="AT81" s="349"/>
      <c r="AU81" s="296"/>
      <c r="AV81" s="345" t="str">
        <f t="shared" si="4555"/>
        <v/>
      </c>
      <c r="AW81" s="572"/>
      <c r="AX81" s="945" t="str">
        <f t="shared" ref="AX81:AX88" si="4560">IF(AX$2=4,IF(SUMIFS(81:81,$2:$2,3)&lt;&gt;0,IFERROR(AW81*$M81,""),IF($M$78="Yes",IFERROR($M81*AU$72,""),IFERROR(AW81*$M81,""))),"")</f>
        <v/>
      </c>
      <c r="AY81" s="350"/>
      <c r="AZ81" s="349"/>
      <c r="BA81" s="296"/>
      <c r="BB81" s="345" t="str">
        <f t="shared" si="4555"/>
        <v/>
      </c>
      <c r="BC81" s="572"/>
      <c r="BD81" s="945" t="str">
        <f t="shared" ref="BD81:BD88" si="4561">IF(BD$2=4,IF(SUMIFS(81:81,$2:$2,3)&lt;&gt;0,IFERROR(BC81*$M81,""),IF($M$78="Yes",IFERROR($M81*BA$72,""),IFERROR(BC81*$M81,""))),"")</f>
        <v/>
      </c>
      <c r="BE81" s="350"/>
      <c r="BF81" s="349"/>
      <c r="BG81" s="296"/>
      <c r="BH81" s="345" t="str">
        <f t="shared" si="4555"/>
        <v/>
      </c>
      <c r="BI81" s="572"/>
      <c r="BJ81" s="945" t="str">
        <f t="shared" ref="BJ81:BJ88" si="4562">IF(BJ$2=4,IF(SUMIFS(81:81,$2:$2,3)&lt;&gt;0,IFERROR(BI81*$M81,""),IF($M$78="Yes",IFERROR($M81*BG$72,""),IFERROR(BI81*$M81,""))),"")</f>
        <v/>
      </c>
      <c r="BK81" s="350"/>
      <c r="BL81" s="349"/>
      <c r="BM81" s="296"/>
      <c r="BN81" s="345" t="str">
        <f t="shared" si="4555"/>
        <v/>
      </c>
      <c r="BO81" s="572"/>
      <c r="BP81" s="945" t="str">
        <f t="shared" ref="BP81:BP88" si="4563">IF(BP$2=4,IF(SUMIFS(81:81,$2:$2,3)&lt;&gt;0,IFERROR(BO81*$M81,""),IF($M$78="Yes",IFERROR($M81*BM$72,""),IFERROR(BO81*$M81,""))),"")</f>
        <v/>
      </c>
      <c r="BQ81" s="350"/>
      <c r="BR81" s="349"/>
      <c r="BS81" s="296"/>
      <c r="BT81" s="345" t="str">
        <f t="shared" si="4555"/>
        <v/>
      </c>
      <c r="BU81" s="572"/>
      <c r="BV81" s="945" t="str">
        <f t="shared" ref="BV81:BV88" si="4564">IF(BV$2=4,IF(SUMIFS(81:81,$2:$2,3)&lt;&gt;0,IFERROR(BU81*$M81,""),IF($M$78="Yes",IFERROR($M81*BS$72,""),IFERROR(BU81*$M81,""))),"")</f>
        <v/>
      </c>
      <c r="BW81" s="350"/>
      <c r="BX81" s="72"/>
      <c r="BY81" s="351"/>
      <c r="BZ81" s="345" t="str">
        <f t="shared" si="4555"/>
        <v/>
      </c>
      <c r="CA81" s="573"/>
      <c r="CB81" s="947" t="str">
        <f t="shared" ref="CB81:CB88" si="4565">IF(CB$2=4,IF(SUMIFS(81:81,$2:$2,3)&lt;&gt;0,IFERROR(CA81*$M81,""),IF($M$78="Yes",IFERROR($M81*BY$72,""),IFERROR(CA81*$M81,""))),"")</f>
        <v/>
      </c>
      <c r="CC81" s="352"/>
      <c r="CD81" s="72"/>
      <c r="CE81" s="351"/>
      <c r="CF81" s="345" t="str">
        <f t="shared" si="4555"/>
        <v/>
      </c>
      <c r="CG81" s="573"/>
      <c r="CH81" s="947" t="str">
        <f t="shared" ref="CH81:CH88" si="4566">IF(CH$2=4,IF(SUMIFS(81:81,$2:$2,3)&lt;&gt;0,IFERROR(CG81*$M81,""),IF($M$78="Yes",IFERROR($M81*CE$72,""),IFERROR(CG81*$M81,""))),"")</f>
        <v/>
      </c>
      <c r="CI81" s="352"/>
      <c r="CJ81" s="72"/>
      <c r="CK81" s="351"/>
      <c r="CL81" s="345" t="str">
        <f t="shared" ref="CL81:ET88" si="4567">IF(AND(CL$2=2,ISNUMBER($M81),SUMIFS(81:81,$2:$2,3)&lt;&gt;1,SUMIFS(81:81,$2:$2,3)&lt;&gt;0),"Row does not total to 100%",IF(SUMIFS(81:81,$2:$2,4)&gt;$M81,"Row total is too high",""))</f>
        <v/>
      </c>
      <c r="CM81" s="573"/>
      <c r="CN81" s="947" t="str">
        <f t="shared" ref="CN81:CN88" si="4568">IF(CN$2=4,IF(SUMIFS(81:81,$2:$2,3)&lt;&gt;0,IFERROR(CM81*$M81,""),IF($M$78="Yes",IFERROR($M81*CK$72,""),IFERROR(CM81*$M81,""))),"")</f>
        <v/>
      </c>
      <c r="CO81" s="352"/>
      <c r="CP81" s="72"/>
      <c r="CQ81" s="351"/>
      <c r="CR81" s="345" t="str">
        <f t="shared" si="4567"/>
        <v/>
      </c>
      <c r="CS81" s="573"/>
      <c r="CT81" s="947" t="str">
        <f t="shared" ref="CT81:CT88" si="4569">IF(CT$2=4,IF(SUMIFS(81:81,$2:$2,3)&lt;&gt;0,IFERROR(CS81*$M81,""),IF($M$78="Yes",IFERROR($M81*CQ$72,""),IFERROR(CS81*$M81,""))),"")</f>
        <v/>
      </c>
      <c r="CU81" s="352"/>
      <c r="CV81" s="72"/>
      <c r="CW81" s="351"/>
      <c r="CX81" s="345" t="str">
        <f t="shared" si="4567"/>
        <v/>
      </c>
      <c r="CY81" s="573"/>
      <c r="CZ81" s="947" t="str">
        <f t="shared" ref="CZ81:CZ88" si="4570">IF(CZ$2=4,IF(SUMIFS(81:81,$2:$2,3)&lt;&gt;0,IFERROR(CY81*$M81,""),IF($M$78="Yes",IFERROR($M81*CW$72,""),IFERROR(CY81*$M81,""))),"")</f>
        <v/>
      </c>
      <c r="DA81" s="352"/>
      <c r="DB81" s="72"/>
      <c r="DC81" s="351"/>
      <c r="DD81" s="345" t="str">
        <f t="shared" si="4567"/>
        <v/>
      </c>
      <c r="DE81" s="573"/>
      <c r="DF81" s="947" t="str">
        <f t="shared" ref="DF81:DF88" si="4571">IF(DF$2=4,IF(SUMIFS(81:81,$2:$2,3)&lt;&gt;0,IFERROR(DE81*$M81,""),IF($M$78="Yes",IFERROR($M81*DC$72,""),IFERROR(DE81*$M81,""))),"")</f>
        <v/>
      </c>
      <c r="DG81" s="352"/>
      <c r="DH81" s="72"/>
      <c r="DI81" s="351"/>
      <c r="DJ81" s="345" t="str">
        <f t="shared" si="4567"/>
        <v/>
      </c>
      <c r="DK81" s="573"/>
      <c r="DL81" s="947" t="str">
        <f t="shared" ref="DL81:DL88" si="4572">IF(DL$2=4,IF(SUMIFS(81:81,$2:$2,3)&lt;&gt;0,IFERROR(DK81*$M81,""),IF($M$78="Yes",IFERROR($M81*DI$72,""),IFERROR(DK81*$M81,""))),"")</f>
        <v/>
      </c>
      <c r="DM81" s="352"/>
      <c r="DN81" s="72"/>
      <c r="DO81" s="351"/>
      <c r="DP81" s="345" t="str">
        <f t="shared" si="4567"/>
        <v/>
      </c>
      <c r="DQ81" s="573"/>
      <c r="DR81" s="947" t="str">
        <f t="shared" ref="DR81:DR88" si="4573">IF(DR$2=4,IF(SUMIFS(81:81,$2:$2,3)&lt;&gt;0,IFERROR(DQ81*$M81,""),IF($M$78="Yes",IFERROR($M81*DO$72,""),IFERROR(DQ81*$M81,""))),"")</f>
        <v/>
      </c>
      <c r="DS81" s="352"/>
      <c r="DT81" s="72"/>
      <c r="DU81" s="351"/>
      <c r="DV81" s="345" t="str">
        <f t="shared" si="4567"/>
        <v/>
      </c>
      <c r="DW81" s="573"/>
      <c r="DX81" s="947" t="str">
        <f t="shared" ref="DX81:DX88" si="4574">IF(DX$2=4,IF(SUMIFS(81:81,$2:$2,3)&lt;&gt;0,IFERROR(DW81*$M81,""),IF($M$78="Yes",IFERROR($M81*DU$72,""),IFERROR(DW81*$M81,""))),"")</f>
        <v/>
      </c>
      <c r="DY81" s="352"/>
      <c r="DZ81" s="72"/>
      <c r="EA81" s="351"/>
      <c r="EB81" s="345" t="str">
        <f t="shared" si="4567"/>
        <v/>
      </c>
      <c r="EC81" s="573"/>
      <c r="ED81" s="947" t="str">
        <f t="shared" ref="ED81:ED88" si="4575">IF(ED$2=4,IF(SUMIFS(81:81,$2:$2,3)&lt;&gt;0,IFERROR(EC81*$M81,""),IF($M$78="Yes",IFERROR($M81*EA$72,""),IFERROR(EC81*$M81,""))),"")</f>
        <v/>
      </c>
      <c r="EE81" s="352"/>
      <c r="EF81" s="72"/>
      <c r="EG81" s="351"/>
      <c r="EH81" s="345" t="str">
        <f t="shared" si="4567"/>
        <v/>
      </c>
      <c r="EI81" s="573"/>
      <c r="EJ81" s="947" t="str">
        <f t="shared" ref="EJ81:EJ88" si="4576">IF(EJ$2=4,IF(SUMIFS(81:81,$2:$2,3)&lt;&gt;0,IFERROR(EI81*$M81,""),IF($M$78="Yes",IFERROR($M81*EG$72,""),IFERROR(EI81*$M81,""))),"")</f>
        <v/>
      </c>
      <c r="EK81" s="352"/>
      <c r="EL81" s="72"/>
      <c r="EM81" s="351"/>
      <c r="EN81" s="345" t="str">
        <f t="shared" si="4567"/>
        <v/>
      </c>
      <c r="EO81" s="573"/>
      <c r="EP81" s="947" t="str">
        <f t="shared" ref="EP81:EP88" si="4577">IF(EP$2=4,IF(SUMIFS(81:81,$2:$2,3)&lt;&gt;0,IFERROR(EO81*$M81,""),IF($M$78="Yes",IFERROR($M81*EM$72,""),IFERROR(EO81*$M81,""))),"")</f>
        <v/>
      </c>
      <c r="EQ81" s="352"/>
      <c r="ER81" s="72"/>
      <c r="ES81" s="351"/>
      <c r="ET81" s="345" t="str">
        <f t="shared" si="4567"/>
        <v/>
      </c>
      <c r="EU81" s="573"/>
      <c r="EV81" s="947" t="str">
        <f t="shared" ref="EV81:EV88" si="4578">IF(EV$2=4,IF(SUMIFS(81:81,$2:$2,3)&lt;&gt;0,IFERROR(EU81*$M81,""),IF($M$78="Yes",IFERROR($M81*ES$72,""),IFERROR(EU81*$M81,""))),"")</f>
        <v/>
      </c>
      <c r="EW81" s="352"/>
      <c r="EX81" s="72"/>
      <c r="EY81" s="351"/>
      <c r="EZ81" s="345" t="str">
        <f t="shared" ref="EZ81:HH88" si="4579">IF(AND(EZ$2=2,ISNUMBER($M81),SUMIFS(81:81,$2:$2,3)&lt;&gt;1,SUMIFS(81:81,$2:$2,3)&lt;&gt;0),"Row does not total to 100%",IF(SUMIFS(81:81,$2:$2,4)&gt;$M81,"Row total is too high",""))</f>
        <v/>
      </c>
      <c r="FA81" s="573"/>
      <c r="FB81" s="947" t="str">
        <f t="shared" ref="FB81:FB88" si="4580">IF(FB$2=4,IF(SUMIFS(81:81,$2:$2,3)&lt;&gt;0,IFERROR(FA81*$M81,""),IF($M$78="Yes",IFERROR($M81*EY$72,""),IFERROR(FA81*$M81,""))),"")</f>
        <v/>
      </c>
      <c r="FC81" s="352"/>
      <c r="FD81" s="72"/>
      <c r="FE81" s="351"/>
      <c r="FF81" s="345" t="str">
        <f t="shared" si="4579"/>
        <v/>
      </c>
      <c r="FG81" s="573"/>
      <c r="FH81" s="947" t="str">
        <f t="shared" ref="FH81:FH88" si="4581">IF(FH$2=4,IF(SUMIFS(81:81,$2:$2,3)&lt;&gt;0,IFERROR(FG81*$M81,""),IF($M$78="Yes",IFERROR($M81*FE$72,""),IFERROR(FG81*$M81,""))),"")</f>
        <v/>
      </c>
      <c r="FI81" s="352"/>
      <c r="FJ81" s="72"/>
      <c r="FK81" s="351"/>
      <c r="FL81" s="345" t="str">
        <f t="shared" si="4579"/>
        <v/>
      </c>
      <c r="FM81" s="573"/>
      <c r="FN81" s="947" t="str">
        <f t="shared" ref="FN81:FN88" si="4582">IF(FN$2=4,IF(SUMIFS(81:81,$2:$2,3)&lt;&gt;0,IFERROR(FM81*$M81,""),IF($M$78="Yes",IFERROR($M81*FK$72,""),IFERROR(FM81*$M81,""))),"")</f>
        <v/>
      </c>
      <c r="FO81" s="352"/>
      <c r="FP81" s="72"/>
      <c r="FQ81" s="351"/>
      <c r="FR81" s="345" t="str">
        <f t="shared" si="4579"/>
        <v/>
      </c>
      <c r="FS81" s="573"/>
      <c r="FT81" s="947" t="str">
        <f t="shared" ref="FT81:FT88" si="4583">IF(FT$2=4,IF(SUMIFS(81:81,$2:$2,3)&lt;&gt;0,IFERROR(FS81*$M81,""),IF($M$78="Yes",IFERROR($M81*FQ$72,""),IFERROR(FS81*$M81,""))),"")</f>
        <v/>
      </c>
      <c r="FU81" s="352"/>
      <c r="FV81" s="72"/>
      <c r="FW81" s="351"/>
      <c r="FX81" s="345" t="str">
        <f t="shared" si="4579"/>
        <v/>
      </c>
      <c r="FY81" s="573"/>
      <c r="FZ81" s="947" t="str">
        <f t="shared" ref="FZ81:FZ88" si="4584">IF(FZ$2=4,IF(SUMIFS(81:81,$2:$2,3)&lt;&gt;0,IFERROR(FY81*$M81,""),IF($M$78="Yes",IFERROR($M81*FW$72,""),IFERROR(FY81*$M81,""))),"")</f>
        <v/>
      </c>
      <c r="GA81" s="352"/>
      <c r="GB81" s="72"/>
      <c r="GC81" s="351"/>
      <c r="GD81" s="345" t="str">
        <f t="shared" si="4579"/>
        <v/>
      </c>
      <c r="GE81" s="573"/>
      <c r="GF81" s="947" t="str">
        <f t="shared" ref="GF81:GF88" si="4585">IF(GF$2=4,IF(SUMIFS(81:81,$2:$2,3)&lt;&gt;0,IFERROR(GE81*$M81,""),IF($M$78="Yes",IFERROR($M81*GC$72,""),IFERROR(GE81*$M81,""))),"")</f>
        <v/>
      </c>
      <c r="GG81" s="352"/>
      <c r="GH81" s="72"/>
      <c r="GI81" s="351"/>
      <c r="GJ81" s="345" t="str">
        <f t="shared" si="4579"/>
        <v/>
      </c>
      <c r="GK81" s="573"/>
      <c r="GL81" s="947" t="str">
        <f t="shared" ref="GL81:GL88" si="4586">IF(GL$2=4,IF(SUMIFS(81:81,$2:$2,3)&lt;&gt;0,IFERROR(GK81*$M81,""),IF($M$78="Yes",IFERROR($M81*GI$72,""),IFERROR(GK81*$M81,""))),"")</f>
        <v/>
      </c>
      <c r="GM81" s="352"/>
      <c r="GN81" s="72"/>
      <c r="GO81" s="351"/>
      <c r="GP81" s="345" t="str">
        <f t="shared" si="4579"/>
        <v/>
      </c>
      <c r="GQ81" s="573"/>
      <c r="GR81" s="947" t="str">
        <f t="shared" ref="GR81:GR88" si="4587">IF(GR$2=4,IF(SUMIFS(81:81,$2:$2,3)&lt;&gt;0,IFERROR(GQ81*$M81,""),IF($M$78="Yes",IFERROR($M81*GO$72,""),IFERROR(GQ81*$M81,""))),"")</f>
        <v/>
      </c>
      <c r="GS81" s="352"/>
      <c r="GT81" s="72"/>
      <c r="GU81" s="351"/>
      <c r="GV81" s="345" t="str">
        <f t="shared" si="4579"/>
        <v/>
      </c>
      <c r="GW81" s="573"/>
      <c r="GX81" s="947" t="str">
        <f t="shared" ref="GX81:GX88" si="4588">IF(GX$2=4,IF(SUMIFS(81:81,$2:$2,3)&lt;&gt;0,IFERROR(GW81*$M81,""),IF($M$78="Yes",IFERROR($M81*GU$72,""),IFERROR(GW81*$M81,""))),"")</f>
        <v/>
      </c>
      <c r="GY81" s="352"/>
      <c r="GZ81" s="72"/>
      <c r="HA81" s="351"/>
      <c r="HB81" s="345" t="str">
        <f t="shared" si="4579"/>
        <v/>
      </c>
      <c r="HC81" s="573"/>
      <c r="HD81" s="947" t="str">
        <f t="shared" ref="HD81:HD88" si="4589">IF(HD$2=4,IF(SUMIFS(81:81,$2:$2,3)&lt;&gt;0,IFERROR(HC81*$M81,""),IF($M$78="Yes",IFERROR($M81*HA$72,""),IFERROR(HC81*$M81,""))),"")</f>
        <v/>
      </c>
      <c r="HE81" s="352"/>
      <c r="HF81" s="72"/>
      <c r="HG81" s="351"/>
      <c r="HH81" s="345" t="str">
        <f t="shared" si="4579"/>
        <v/>
      </c>
      <c r="HI81" s="573"/>
      <c r="HJ81" s="947" t="str">
        <f t="shared" ref="HJ81:HJ88" si="4590">IF(HJ$2=4,IF(SUMIFS(81:81,$2:$2,3)&lt;&gt;0,IFERROR(HI81*$M81,""),IF($M$78="Yes",IFERROR($M81*HG$72,""),IFERROR(HI81*$M81,""))),"")</f>
        <v/>
      </c>
      <c r="HK81" s="352"/>
      <c r="HL81" s="72"/>
      <c r="HM81" s="351"/>
      <c r="HN81" s="345" t="str">
        <f t="shared" ref="HN81:JV88" si="4591">IF(AND(HN$2=2,ISNUMBER($M81),SUMIFS(81:81,$2:$2,3)&lt;&gt;1,SUMIFS(81:81,$2:$2,3)&lt;&gt;0),"Row does not total to 100%",IF(SUMIFS(81:81,$2:$2,4)&gt;$M81,"Row total is too high",""))</f>
        <v/>
      </c>
      <c r="HO81" s="573"/>
      <c r="HP81" s="947" t="str">
        <f t="shared" ref="HP81:HP88" si="4592">IF(HP$2=4,IF(SUMIFS(81:81,$2:$2,3)&lt;&gt;0,IFERROR(HO81*$M81,""),IF($M$78="Yes",IFERROR($M81*HM$72,""),IFERROR(HO81*$M81,""))),"")</f>
        <v/>
      </c>
      <c r="HQ81" s="352"/>
      <c r="HR81" s="72"/>
      <c r="HS81" s="351"/>
      <c r="HT81" s="345" t="str">
        <f t="shared" si="4591"/>
        <v/>
      </c>
      <c r="HU81" s="573"/>
      <c r="HV81" s="947" t="str">
        <f t="shared" ref="HV81:HV88" si="4593">IF(HV$2=4,IF(SUMIFS(81:81,$2:$2,3)&lt;&gt;0,IFERROR(HU81*$M81,""),IF($M$78="Yes",IFERROR($M81*HS$72,""),IFERROR(HU81*$M81,""))),"")</f>
        <v/>
      </c>
      <c r="HW81" s="352"/>
      <c r="HX81" s="72"/>
      <c r="HY81" s="351"/>
      <c r="HZ81" s="345" t="str">
        <f t="shared" si="4591"/>
        <v/>
      </c>
      <c r="IA81" s="573"/>
      <c r="IB81" s="947" t="str">
        <f t="shared" ref="IB81:IB88" si="4594">IF(IB$2=4,IF(SUMIFS(81:81,$2:$2,3)&lt;&gt;0,IFERROR(IA81*$M81,""),IF($M$78="Yes",IFERROR($M81*HY$72,""),IFERROR(IA81*$M81,""))),"")</f>
        <v/>
      </c>
      <c r="IC81" s="352"/>
      <c r="ID81" s="72"/>
      <c r="IE81" s="351"/>
      <c r="IF81" s="345" t="str">
        <f t="shared" si="4591"/>
        <v/>
      </c>
      <c r="IG81" s="573"/>
      <c r="IH81" s="947" t="str">
        <f t="shared" ref="IH81:IH88" si="4595">IF(IH$2=4,IF(SUMIFS(81:81,$2:$2,3)&lt;&gt;0,IFERROR(IG81*$M81,""),IF($M$78="Yes",IFERROR($M81*IE$72,""),IFERROR(IG81*$M81,""))),"")</f>
        <v/>
      </c>
      <c r="II81" s="352"/>
      <c r="IJ81" s="72"/>
      <c r="IK81" s="351"/>
      <c r="IL81" s="345" t="str">
        <f t="shared" si="4591"/>
        <v/>
      </c>
      <c r="IM81" s="573"/>
      <c r="IN81" s="947" t="str">
        <f t="shared" ref="IN81:IN88" si="4596">IF(IN$2=4,IF(SUMIFS(81:81,$2:$2,3)&lt;&gt;0,IFERROR(IM81*$M81,""),IF($M$78="Yes",IFERROR($M81*IK$72,""),IFERROR(IM81*$M81,""))),"")</f>
        <v/>
      </c>
      <c r="IO81" s="352"/>
      <c r="IP81" s="72"/>
      <c r="IQ81" s="351"/>
      <c r="IR81" s="345" t="str">
        <f t="shared" si="4591"/>
        <v/>
      </c>
      <c r="IS81" s="573"/>
      <c r="IT81" s="947" t="str">
        <f t="shared" ref="IT81:IT88" si="4597">IF(IT$2=4,IF(SUMIFS(81:81,$2:$2,3)&lt;&gt;0,IFERROR(IS81*$M81,""),IF($M$78="Yes",IFERROR($M81*IQ$72,""),IFERROR(IS81*$M81,""))),"")</f>
        <v/>
      </c>
      <c r="IU81" s="352"/>
      <c r="IV81" s="72"/>
      <c r="IW81" s="351"/>
      <c r="IX81" s="345" t="str">
        <f t="shared" si="4591"/>
        <v/>
      </c>
      <c r="IY81" s="573"/>
      <c r="IZ81" s="947" t="str">
        <f t="shared" ref="IZ81:IZ88" si="4598">IF(IZ$2=4,IF(SUMIFS(81:81,$2:$2,3)&lt;&gt;0,IFERROR(IY81*$M81,""),IF($M$78="Yes",IFERROR($M81*IW$72,""),IFERROR(IY81*$M81,""))),"")</f>
        <v/>
      </c>
      <c r="JA81" s="352"/>
      <c r="JB81" s="72"/>
      <c r="JC81" s="351"/>
      <c r="JD81" s="345" t="str">
        <f t="shared" si="4591"/>
        <v/>
      </c>
      <c r="JE81" s="573"/>
      <c r="JF81" s="947" t="str">
        <f t="shared" ref="JF81:JF88" si="4599">IF(JF$2=4,IF(SUMIFS(81:81,$2:$2,3)&lt;&gt;0,IFERROR(JE81*$M81,""),IF($M$78="Yes",IFERROR($M81*JC$72,""),IFERROR(JE81*$M81,""))),"")</f>
        <v/>
      </c>
      <c r="JG81" s="352"/>
      <c r="JH81" s="72"/>
      <c r="JI81" s="351"/>
      <c r="JJ81" s="345" t="str">
        <f t="shared" si="4591"/>
        <v/>
      </c>
      <c r="JK81" s="573"/>
      <c r="JL81" s="947" t="str">
        <f t="shared" ref="JL81:JL88" si="4600">IF(JL$2=4,IF(SUMIFS(81:81,$2:$2,3)&lt;&gt;0,IFERROR(JK81*$M81,""),IF($M$78="Yes",IFERROR($M81*JI$72,""),IFERROR(JK81*$M81,""))),"")</f>
        <v/>
      </c>
      <c r="JM81" s="353"/>
      <c r="JO81" s="351"/>
      <c r="JP81" s="345" t="str">
        <f t="shared" si="4591"/>
        <v/>
      </c>
      <c r="JQ81" s="573"/>
      <c r="JR81" s="947" t="str">
        <f t="shared" ref="JR81:JR88" si="4601">IF(JR$2=4,IF(SUMIFS(81:81,$2:$2,3)&lt;&gt;0,IFERROR(JQ81*$M81,""),IF($M$78="Yes",IFERROR($M81*JO$72,""),IFERROR(JQ81*$M81,""))),"")</f>
        <v/>
      </c>
      <c r="JS81" s="353"/>
      <c r="JU81" s="351"/>
      <c r="JV81" s="345" t="str">
        <f t="shared" si="4591"/>
        <v/>
      </c>
      <c r="JW81" s="573"/>
      <c r="JX81" s="947" t="str">
        <f t="shared" ref="JX81:JX88" si="4602">IF(JX$2=4,IF(SUMIFS(81:81,$2:$2,3)&lt;&gt;0,IFERROR(JW81*$M81,""),IF($M$78="Yes",IFERROR($M81*JU$72,""),IFERROR(JW81*$M81,""))),"")</f>
        <v/>
      </c>
      <c r="JY81" s="353"/>
      <c r="KA81" s="351"/>
      <c r="KB81" s="345" t="str">
        <f t="shared" ref="KB81:KZ88" si="4603">IF(AND(KB$2=2,ISNUMBER($M81),SUMIFS(81:81,$2:$2,3)&lt;&gt;1,SUMIFS(81:81,$2:$2,3)&lt;&gt;0),"Row does not total to 100%",IF(SUMIFS(81:81,$2:$2,4)&gt;$M81,"Row total is too high",""))</f>
        <v/>
      </c>
      <c r="KC81" s="573"/>
      <c r="KD81" s="947" t="str">
        <f t="shared" ref="KD81:KD88" si="4604">IF(KD$2=4,IF(SUMIFS(81:81,$2:$2,3)&lt;&gt;0,IFERROR(KC81*$M81,""),IF($M$78="Yes",IFERROR($M81*KA$72,""),IFERROR(KC81*$M81,""))),"")</f>
        <v/>
      </c>
      <c r="KE81" s="353"/>
      <c r="KG81" s="351"/>
      <c r="KH81" s="345" t="str">
        <f t="shared" si="4603"/>
        <v/>
      </c>
      <c r="KI81" s="573"/>
      <c r="KJ81" s="947" t="str">
        <f t="shared" ref="KJ81:KJ88" si="4605">IF(KJ$2=4,IF(SUMIFS(81:81,$2:$2,3)&lt;&gt;0,IFERROR(KI81*$M81,""),IF($M$78="Yes",IFERROR($M81*KG$72,""),IFERROR(KI81*$M81,""))),"")</f>
        <v/>
      </c>
      <c r="KK81" s="353"/>
      <c r="KM81" s="351"/>
      <c r="KN81" s="345" t="str">
        <f t="shared" si="4603"/>
        <v/>
      </c>
      <c r="KO81" s="573"/>
      <c r="KP81" s="947" t="str">
        <f t="shared" ref="KP81:KP88" si="4606">IF(KP$2=4,IF(SUMIFS(81:81,$2:$2,3)&lt;&gt;0,IFERROR(KO81*$M81,""),IF($M$78="Yes",IFERROR($M81*KM$72,""),IFERROR(KO81*$M81,""))),"")</f>
        <v/>
      </c>
      <c r="KQ81" s="353"/>
      <c r="KS81" s="351"/>
      <c r="KT81" s="345" t="str">
        <f t="shared" si="4603"/>
        <v/>
      </c>
      <c r="KU81" s="573"/>
      <c r="KV81" s="947" t="str">
        <f t="shared" ref="KV81:KV88" si="4607">IF(KV$2=4,IF(SUMIFS(81:81,$2:$2,3)&lt;&gt;0,IFERROR(KU81*$M81,""),IF($M$78="Yes",IFERROR($M81*KS$72,""),IFERROR(KU81*$M81,""))),"")</f>
        <v/>
      </c>
      <c r="KW81" s="353"/>
      <c r="KY81" s="351"/>
      <c r="KZ81" s="345" t="str">
        <f t="shared" si="4603"/>
        <v/>
      </c>
      <c r="LA81" s="573"/>
      <c r="LB81" s="947" t="str">
        <f t="shared" ref="LB81:LB88" si="4608">IF(LB$2=4,IF(SUMIFS(81:81,$2:$2,3)&lt;&gt;0,IFERROR(LA81*$M81,""),IF($M$78="Yes",IFERROR($M81*KY$72,""),IFERROR(LA81*$M81,""))),"")</f>
        <v/>
      </c>
      <c r="LC81" s="353"/>
    </row>
    <row r="82" spans="1:315" s="71" customFormat="1" x14ac:dyDescent="0.2">
      <c r="A82" s="62"/>
      <c r="B82" s="62"/>
      <c r="C82" s="62" t="str">
        <f t="shared" si="4553"/>
        <v/>
      </c>
      <c r="D82" s="62"/>
      <c r="E82" s="62"/>
      <c r="F82" s="62" t="s">
        <v>77</v>
      </c>
      <c r="G82" s="114"/>
      <c r="J82" s="71" t="s">
        <v>2</v>
      </c>
      <c r="K82" s="116"/>
      <c r="L82" s="346">
        <v>400290</v>
      </c>
      <c r="M82" s="930"/>
      <c r="N82" s="347"/>
      <c r="O82" s="348"/>
      <c r="P82" s="349"/>
      <c r="R82" s="345" t="str">
        <f t="shared" si="4554"/>
        <v/>
      </c>
      <c r="S82" s="572"/>
      <c r="T82" s="945" t="str">
        <f t="shared" ref="T82:T88" si="4609">IF(T$2=4,IF(SUMIFS(82:82,$2:$2,3)&lt;&gt;0,IFERROR(S82*$M82,""),IF($M$78="Yes",IFERROR($M82*Q$72,""),IFERROR(S82*$M82,""))),"")</f>
        <v/>
      </c>
      <c r="U82" s="350"/>
      <c r="V82" s="349"/>
      <c r="W82" s="296"/>
      <c r="X82" s="345" t="str">
        <f t="shared" si="4555"/>
        <v/>
      </c>
      <c r="Y82" s="572"/>
      <c r="Z82" s="945" t="str">
        <f t="shared" si="4556"/>
        <v/>
      </c>
      <c r="AA82" s="350"/>
      <c r="AB82" s="349"/>
      <c r="AC82" s="296"/>
      <c r="AD82" s="345" t="str">
        <f t="shared" si="4555"/>
        <v/>
      </c>
      <c r="AE82" s="572"/>
      <c r="AF82" s="945" t="str">
        <f t="shared" si="4557"/>
        <v/>
      </c>
      <c r="AG82" s="350"/>
      <c r="AH82" s="349"/>
      <c r="AI82" s="296"/>
      <c r="AJ82" s="345" t="str">
        <f t="shared" si="4555"/>
        <v/>
      </c>
      <c r="AK82" s="572"/>
      <c r="AL82" s="945" t="str">
        <f t="shared" si="4558"/>
        <v/>
      </c>
      <c r="AM82" s="350"/>
      <c r="AN82" s="349"/>
      <c r="AO82" s="296"/>
      <c r="AP82" s="345" t="str">
        <f t="shared" si="4555"/>
        <v/>
      </c>
      <c r="AQ82" s="572"/>
      <c r="AR82" s="945" t="str">
        <f t="shared" si="4559"/>
        <v/>
      </c>
      <c r="AS82" s="350"/>
      <c r="AT82" s="349"/>
      <c r="AU82" s="296"/>
      <c r="AV82" s="345" t="str">
        <f t="shared" si="4555"/>
        <v/>
      </c>
      <c r="AW82" s="572"/>
      <c r="AX82" s="945" t="str">
        <f t="shared" si="4560"/>
        <v/>
      </c>
      <c r="AY82" s="350"/>
      <c r="AZ82" s="349"/>
      <c r="BA82" s="296"/>
      <c r="BB82" s="345" t="str">
        <f t="shared" si="4555"/>
        <v/>
      </c>
      <c r="BC82" s="572"/>
      <c r="BD82" s="945" t="str">
        <f t="shared" si="4561"/>
        <v/>
      </c>
      <c r="BE82" s="350"/>
      <c r="BF82" s="349"/>
      <c r="BG82" s="296"/>
      <c r="BH82" s="345" t="str">
        <f t="shared" si="4555"/>
        <v/>
      </c>
      <c r="BI82" s="572"/>
      <c r="BJ82" s="945" t="str">
        <f t="shared" si="4562"/>
        <v/>
      </c>
      <c r="BK82" s="350"/>
      <c r="BL82" s="349"/>
      <c r="BM82" s="296"/>
      <c r="BN82" s="345" t="str">
        <f t="shared" si="4555"/>
        <v/>
      </c>
      <c r="BO82" s="572"/>
      <c r="BP82" s="945" t="str">
        <f t="shared" si="4563"/>
        <v/>
      </c>
      <c r="BQ82" s="350"/>
      <c r="BR82" s="349"/>
      <c r="BS82" s="296"/>
      <c r="BT82" s="345" t="str">
        <f t="shared" si="4555"/>
        <v/>
      </c>
      <c r="BU82" s="572"/>
      <c r="BV82" s="945" t="str">
        <f t="shared" si="4564"/>
        <v/>
      </c>
      <c r="BW82" s="350"/>
      <c r="BX82" s="72"/>
      <c r="BY82" s="351"/>
      <c r="BZ82" s="345" t="str">
        <f t="shared" si="4555"/>
        <v/>
      </c>
      <c r="CA82" s="573"/>
      <c r="CB82" s="947" t="str">
        <f t="shared" si="4565"/>
        <v/>
      </c>
      <c r="CC82" s="352"/>
      <c r="CD82" s="72"/>
      <c r="CE82" s="351"/>
      <c r="CF82" s="345" t="str">
        <f t="shared" si="4555"/>
        <v/>
      </c>
      <c r="CG82" s="573"/>
      <c r="CH82" s="947" t="str">
        <f t="shared" si="4566"/>
        <v/>
      </c>
      <c r="CI82" s="352"/>
      <c r="CJ82" s="72"/>
      <c r="CK82" s="351"/>
      <c r="CL82" s="345" t="str">
        <f t="shared" si="4567"/>
        <v/>
      </c>
      <c r="CM82" s="573"/>
      <c r="CN82" s="947" t="str">
        <f t="shared" si="4568"/>
        <v/>
      </c>
      <c r="CO82" s="352"/>
      <c r="CP82" s="72"/>
      <c r="CQ82" s="351"/>
      <c r="CR82" s="345" t="str">
        <f t="shared" si="4567"/>
        <v/>
      </c>
      <c r="CS82" s="573"/>
      <c r="CT82" s="947" t="str">
        <f t="shared" si="4569"/>
        <v/>
      </c>
      <c r="CU82" s="352"/>
      <c r="CV82" s="72"/>
      <c r="CW82" s="351"/>
      <c r="CX82" s="345" t="str">
        <f t="shared" si="4567"/>
        <v/>
      </c>
      <c r="CY82" s="573"/>
      <c r="CZ82" s="947" t="str">
        <f t="shared" si="4570"/>
        <v/>
      </c>
      <c r="DA82" s="352"/>
      <c r="DB82" s="72"/>
      <c r="DC82" s="351"/>
      <c r="DD82" s="345" t="str">
        <f t="shared" si="4567"/>
        <v/>
      </c>
      <c r="DE82" s="573"/>
      <c r="DF82" s="947" t="str">
        <f t="shared" si="4571"/>
        <v/>
      </c>
      <c r="DG82" s="352"/>
      <c r="DH82" s="72"/>
      <c r="DI82" s="351"/>
      <c r="DJ82" s="345" t="str">
        <f t="shared" si="4567"/>
        <v/>
      </c>
      <c r="DK82" s="573"/>
      <c r="DL82" s="947" t="str">
        <f t="shared" si="4572"/>
        <v/>
      </c>
      <c r="DM82" s="352"/>
      <c r="DN82" s="72"/>
      <c r="DO82" s="351"/>
      <c r="DP82" s="345" t="str">
        <f t="shared" si="4567"/>
        <v/>
      </c>
      <c r="DQ82" s="573"/>
      <c r="DR82" s="947" t="str">
        <f t="shared" si="4573"/>
        <v/>
      </c>
      <c r="DS82" s="352"/>
      <c r="DT82" s="72"/>
      <c r="DU82" s="351"/>
      <c r="DV82" s="345" t="str">
        <f t="shared" si="4567"/>
        <v/>
      </c>
      <c r="DW82" s="573"/>
      <c r="DX82" s="947" t="str">
        <f t="shared" si="4574"/>
        <v/>
      </c>
      <c r="DY82" s="352"/>
      <c r="DZ82" s="72"/>
      <c r="EA82" s="351"/>
      <c r="EB82" s="345" t="str">
        <f t="shared" si="4567"/>
        <v/>
      </c>
      <c r="EC82" s="573"/>
      <c r="ED82" s="947" t="str">
        <f t="shared" si="4575"/>
        <v/>
      </c>
      <c r="EE82" s="352"/>
      <c r="EF82" s="72"/>
      <c r="EG82" s="351"/>
      <c r="EH82" s="345" t="str">
        <f t="shared" si="4567"/>
        <v/>
      </c>
      <c r="EI82" s="573"/>
      <c r="EJ82" s="947" t="str">
        <f t="shared" si="4576"/>
        <v/>
      </c>
      <c r="EK82" s="352"/>
      <c r="EL82" s="72"/>
      <c r="EM82" s="351"/>
      <c r="EN82" s="345" t="str">
        <f t="shared" si="4567"/>
        <v/>
      </c>
      <c r="EO82" s="573"/>
      <c r="EP82" s="947" t="str">
        <f t="shared" si="4577"/>
        <v/>
      </c>
      <c r="EQ82" s="352"/>
      <c r="ER82" s="72"/>
      <c r="ES82" s="351"/>
      <c r="ET82" s="345" t="str">
        <f t="shared" si="4567"/>
        <v/>
      </c>
      <c r="EU82" s="573"/>
      <c r="EV82" s="947" t="str">
        <f t="shared" si="4578"/>
        <v/>
      </c>
      <c r="EW82" s="352"/>
      <c r="EX82" s="72"/>
      <c r="EY82" s="351"/>
      <c r="EZ82" s="345" t="str">
        <f t="shared" si="4579"/>
        <v/>
      </c>
      <c r="FA82" s="573"/>
      <c r="FB82" s="947" t="str">
        <f t="shared" si="4580"/>
        <v/>
      </c>
      <c r="FC82" s="352"/>
      <c r="FD82" s="72"/>
      <c r="FE82" s="351"/>
      <c r="FF82" s="345" t="str">
        <f t="shared" si="4579"/>
        <v/>
      </c>
      <c r="FG82" s="573"/>
      <c r="FH82" s="947" t="str">
        <f t="shared" si="4581"/>
        <v/>
      </c>
      <c r="FI82" s="352"/>
      <c r="FJ82" s="72"/>
      <c r="FK82" s="351"/>
      <c r="FL82" s="345" t="str">
        <f t="shared" si="4579"/>
        <v/>
      </c>
      <c r="FM82" s="573"/>
      <c r="FN82" s="947" t="str">
        <f t="shared" si="4582"/>
        <v/>
      </c>
      <c r="FO82" s="352"/>
      <c r="FP82" s="72"/>
      <c r="FQ82" s="351"/>
      <c r="FR82" s="345" t="str">
        <f t="shared" si="4579"/>
        <v/>
      </c>
      <c r="FS82" s="573"/>
      <c r="FT82" s="947" t="str">
        <f t="shared" si="4583"/>
        <v/>
      </c>
      <c r="FU82" s="352"/>
      <c r="FV82" s="72"/>
      <c r="FW82" s="351"/>
      <c r="FX82" s="345" t="str">
        <f t="shared" si="4579"/>
        <v/>
      </c>
      <c r="FY82" s="573"/>
      <c r="FZ82" s="947" t="str">
        <f t="shared" si="4584"/>
        <v/>
      </c>
      <c r="GA82" s="352"/>
      <c r="GB82" s="72"/>
      <c r="GC82" s="351"/>
      <c r="GD82" s="345" t="str">
        <f t="shared" si="4579"/>
        <v/>
      </c>
      <c r="GE82" s="573"/>
      <c r="GF82" s="947" t="str">
        <f t="shared" si="4585"/>
        <v/>
      </c>
      <c r="GG82" s="352"/>
      <c r="GH82" s="72"/>
      <c r="GI82" s="351"/>
      <c r="GJ82" s="345" t="str">
        <f t="shared" si="4579"/>
        <v/>
      </c>
      <c r="GK82" s="573"/>
      <c r="GL82" s="947" t="str">
        <f t="shared" si="4586"/>
        <v/>
      </c>
      <c r="GM82" s="352"/>
      <c r="GN82" s="72"/>
      <c r="GO82" s="351"/>
      <c r="GP82" s="345" t="str">
        <f t="shared" si="4579"/>
        <v/>
      </c>
      <c r="GQ82" s="573"/>
      <c r="GR82" s="947" t="str">
        <f t="shared" si="4587"/>
        <v/>
      </c>
      <c r="GS82" s="352"/>
      <c r="GT82" s="72"/>
      <c r="GU82" s="351"/>
      <c r="GV82" s="345" t="str">
        <f t="shared" si="4579"/>
        <v/>
      </c>
      <c r="GW82" s="573"/>
      <c r="GX82" s="947" t="str">
        <f t="shared" si="4588"/>
        <v/>
      </c>
      <c r="GY82" s="352"/>
      <c r="GZ82" s="72"/>
      <c r="HA82" s="351"/>
      <c r="HB82" s="345" t="str">
        <f t="shared" si="4579"/>
        <v/>
      </c>
      <c r="HC82" s="573"/>
      <c r="HD82" s="947" t="str">
        <f t="shared" si="4589"/>
        <v/>
      </c>
      <c r="HE82" s="352"/>
      <c r="HF82" s="72"/>
      <c r="HG82" s="351"/>
      <c r="HH82" s="345" t="str">
        <f t="shared" si="4579"/>
        <v/>
      </c>
      <c r="HI82" s="573"/>
      <c r="HJ82" s="947" t="str">
        <f t="shared" si="4590"/>
        <v/>
      </c>
      <c r="HK82" s="352"/>
      <c r="HL82" s="72"/>
      <c r="HM82" s="351"/>
      <c r="HN82" s="345" t="str">
        <f t="shared" si="4591"/>
        <v/>
      </c>
      <c r="HO82" s="573"/>
      <c r="HP82" s="947" t="str">
        <f t="shared" si="4592"/>
        <v/>
      </c>
      <c r="HQ82" s="352"/>
      <c r="HR82" s="72"/>
      <c r="HS82" s="351"/>
      <c r="HT82" s="345" t="str">
        <f t="shared" si="4591"/>
        <v/>
      </c>
      <c r="HU82" s="573"/>
      <c r="HV82" s="947" t="str">
        <f t="shared" si="4593"/>
        <v/>
      </c>
      <c r="HW82" s="352"/>
      <c r="HX82" s="72"/>
      <c r="HY82" s="351"/>
      <c r="HZ82" s="345" t="str">
        <f t="shared" si="4591"/>
        <v/>
      </c>
      <c r="IA82" s="573"/>
      <c r="IB82" s="947" t="str">
        <f t="shared" si="4594"/>
        <v/>
      </c>
      <c r="IC82" s="352"/>
      <c r="ID82" s="72"/>
      <c r="IE82" s="351"/>
      <c r="IF82" s="345" t="str">
        <f t="shared" si="4591"/>
        <v/>
      </c>
      <c r="IG82" s="573"/>
      <c r="IH82" s="947" t="str">
        <f t="shared" si="4595"/>
        <v/>
      </c>
      <c r="II82" s="352"/>
      <c r="IJ82" s="72"/>
      <c r="IK82" s="351"/>
      <c r="IL82" s="345" t="str">
        <f t="shared" si="4591"/>
        <v/>
      </c>
      <c r="IM82" s="573"/>
      <c r="IN82" s="947" t="str">
        <f t="shared" si="4596"/>
        <v/>
      </c>
      <c r="IO82" s="352"/>
      <c r="IP82" s="72"/>
      <c r="IQ82" s="351"/>
      <c r="IR82" s="345" t="str">
        <f t="shared" si="4591"/>
        <v/>
      </c>
      <c r="IS82" s="573"/>
      <c r="IT82" s="947" t="str">
        <f t="shared" si="4597"/>
        <v/>
      </c>
      <c r="IU82" s="352"/>
      <c r="IV82" s="72"/>
      <c r="IW82" s="351"/>
      <c r="IX82" s="345" t="str">
        <f t="shared" si="4591"/>
        <v/>
      </c>
      <c r="IY82" s="573"/>
      <c r="IZ82" s="947" t="str">
        <f t="shared" si="4598"/>
        <v/>
      </c>
      <c r="JA82" s="352"/>
      <c r="JB82" s="72"/>
      <c r="JC82" s="351"/>
      <c r="JD82" s="345" t="str">
        <f t="shared" si="4591"/>
        <v/>
      </c>
      <c r="JE82" s="573"/>
      <c r="JF82" s="947" t="str">
        <f t="shared" si="4599"/>
        <v/>
      </c>
      <c r="JG82" s="352"/>
      <c r="JH82" s="72"/>
      <c r="JI82" s="351"/>
      <c r="JJ82" s="345" t="str">
        <f t="shared" si="4591"/>
        <v/>
      </c>
      <c r="JK82" s="573"/>
      <c r="JL82" s="947" t="str">
        <f t="shared" si="4600"/>
        <v/>
      </c>
      <c r="JM82" s="353"/>
      <c r="JO82" s="351"/>
      <c r="JP82" s="345" t="str">
        <f t="shared" si="4591"/>
        <v/>
      </c>
      <c r="JQ82" s="573"/>
      <c r="JR82" s="947" t="str">
        <f t="shared" si="4601"/>
        <v/>
      </c>
      <c r="JS82" s="353"/>
      <c r="JU82" s="351"/>
      <c r="JV82" s="345" t="str">
        <f t="shared" si="4591"/>
        <v/>
      </c>
      <c r="JW82" s="573"/>
      <c r="JX82" s="947" t="str">
        <f t="shared" si="4602"/>
        <v/>
      </c>
      <c r="JY82" s="353"/>
      <c r="KA82" s="351"/>
      <c r="KB82" s="345" t="str">
        <f t="shared" si="4603"/>
        <v/>
      </c>
      <c r="KC82" s="573"/>
      <c r="KD82" s="947" t="str">
        <f t="shared" si="4604"/>
        <v/>
      </c>
      <c r="KE82" s="353"/>
      <c r="KG82" s="351"/>
      <c r="KH82" s="345" t="str">
        <f t="shared" si="4603"/>
        <v/>
      </c>
      <c r="KI82" s="573"/>
      <c r="KJ82" s="947" t="str">
        <f t="shared" si="4605"/>
        <v/>
      </c>
      <c r="KK82" s="353"/>
      <c r="KM82" s="351"/>
      <c r="KN82" s="345" t="str">
        <f t="shared" si="4603"/>
        <v/>
      </c>
      <c r="KO82" s="573"/>
      <c r="KP82" s="947" t="str">
        <f t="shared" si="4606"/>
        <v/>
      </c>
      <c r="KQ82" s="353"/>
      <c r="KS82" s="351"/>
      <c r="KT82" s="345" t="str">
        <f t="shared" si="4603"/>
        <v/>
      </c>
      <c r="KU82" s="573"/>
      <c r="KV82" s="947" t="str">
        <f t="shared" si="4607"/>
        <v/>
      </c>
      <c r="KW82" s="353"/>
      <c r="KY82" s="351"/>
      <c r="KZ82" s="345" t="str">
        <f t="shared" si="4603"/>
        <v/>
      </c>
      <c r="LA82" s="573"/>
      <c r="LB82" s="947" t="str">
        <f t="shared" si="4608"/>
        <v/>
      </c>
      <c r="LC82" s="353"/>
    </row>
    <row r="83" spans="1:315" s="71" customFormat="1" x14ac:dyDescent="0.2">
      <c r="A83" s="62"/>
      <c r="B83" s="62"/>
      <c r="C83" s="62" t="str">
        <f t="shared" si="4553"/>
        <v/>
      </c>
      <c r="D83" s="62"/>
      <c r="E83" s="62"/>
      <c r="F83" s="62" t="s">
        <v>77</v>
      </c>
      <c r="G83" s="114"/>
      <c r="J83" s="71" t="s">
        <v>3</v>
      </c>
      <c r="K83" s="116"/>
      <c r="L83" s="346">
        <v>402500</v>
      </c>
      <c r="M83" s="930"/>
      <c r="N83" s="347"/>
      <c r="O83" s="348"/>
      <c r="P83" s="349"/>
      <c r="R83" s="345" t="str">
        <f t="shared" si="4554"/>
        <v/>
      </c>
      <c r="S83" s="572"/>
      <c r="T83" s="945" t="str">
        <f t="shared" si="4609"/>
        <v/>
      </c>
      <c r="U83" s="350"/>
      <c r="V83" s="349"/>
      <c r="W83" s="296"/>
      <c r="X83" s="345" t="str">
        <f t="shared" si="4555"/>
        <v/>
      </c>
      <c r="Y83" s="572"/>
      <c r="Z83" s="945" t="str">
        <f t="shared" si="4556"/>
        <v/>
      </c>
      <c r="AA83" s="350"/>
      <c r="AB83" s="349"/>
      <c r="AC83" s="296"/>
      <c r="AD83" s="345" t="str">
        <f t="shared" si="4555"/>
        <v/>
      </c>
      <c r="AE83" s="572"/>
      <c r="AF83" s="945" t="str">
        <f t="shared" si="4557"/>
        <v/>
      </c>
      <c r="AG83" s="350"/>
      <c r="AH83" s="349"/>
      <c r="AI83" s="296"/>
      <c r="AJ83" s="345" t="str">
        <f t="shared" si="4555"/>
        <v/>
      </c>
      <c r="AK83" s="572"/>
      <c r="AL83" s="945" t="str">
        <f t="shared" si="4558"/>
        <v/>
      </c>
      <c r="AM83" s="350"/>
      <c r="AN83" s="349"/>
      <c r="AO83" s="296"/>
      <c r="AP83" s="345" t="str">
        <f t="shared" si="4555"/>
        <v/>
      </c>
      <c r="AQ83" s="572"/>
      <c r="AR83" s="945" t="str">
        <f t="shared" si="4559"/>
        <v/>
      </c>
      <c r="AS83" s="350"/>
      <c r="AT83" s="349"/>
      <c r="AU83" s="296"/>
      <c r="AV83" s="345" t="str">
        <f t="shared" si="4555"/>
        <v/>
      </c>
      <c r="AW83" s="572"/>
      <c r="AX83" s="945" t="str">
        <f t="shared" si="4560"/>
        <v/>
      </c>
      <c r="AY83" s="350"/>
      <c r="AZ83" s="349"/>
      <c r="BA83" s="296"/>
      <c r="BB83" s="345" t="str">
        <f t="shared" si="4555"/>
        <v/>
      </c>
      <c r="BC83" s="572"/>
      <c r="BD83" s="945" t="str">
        <f t="shared" si="4561"/>
        <v/>
      </c>
      <c r="BE83" s="350"/>
      <c r="BF83" s="349"/>
      <c r="BG83" s="296"/>
      <c r="BH83" s="345" t="str">
        <f t="shared" si="4555"/>
        <v/>
      </c>
      <c r="BI83" s="572"/>
      <c r="BJ83" s="945" t="str">
        <f t="shared" si="4562"/>
        <v/>
      </c>
      <c r="BK83" s="350"/>
      <c r="BL83" s="349"/>
      <c r="BM83" s="296"/>
      <c r="BN83" s="345" t="str">
        <f t="shared" si="4555"/>
        <v/>
      </c>
      <c r="BO83" s="572"/>
      <c r="BP83" s="945" t="str">
        <f t="shared" si="4563"/>
        <v/>
      </c>
      <c r="BQ83" s="350"/>
      <c r="BR83" s="349"/>
      <c r="BS83" s="296"/>
      <c r="BT83" s="345" t="str">
        <f t="shared" si="4555"/>
        <v/>
      </c>
      <c r="BU83" s="572"/>
      <c r="BV83" s="945" t="str">
        <f t="shared" si="4564"/>
        <v/>
      </c>
      <c r="BW83" s="350"/>
      <c r="BX83" s="72"/>
      <c r="BY83" s="351"/>
      <c r="BZ83" s="345" t="str">
        <f t="shared" si="4555"/>
        <v/>
      </c>
      <c r="CA83" s="573"/>
      <c r="CB83" s="947" t="str">
        <f t="shared" si="4565"/>
        <v/>
      </c>
      <c r="CC83" s="352"/>
      <c r="CD83" s="72"/>
      <c r="CE83" s="351"/>
      <c r="CF83" s="345" t="str">
        <f t="shared" si="4555"/>
        <v/>
      </c>
      <c r="CG83" s="573"/>
      <c r="CH83" s="947" t="str">
        <f t="shared" si="4566"/>
        <v/>
      </c>
      <c r="CI83" s="352"/>
      <c r="CJ83" s="72"/>
      <c r="CK83" s="351"/>
      <c r="CL83" s="345" t="str">
        <f t="shared" si="4567"/>
        <v/>
      </c>
      <c r="CM83" s="573"/>
      <c r="CN83" s="947" t="str">
        <f t="shared" si="4568"/>
        <v/>
      </c>
      <c r="CO83" s="352"/>
      <c r="CP83" s="72"/>
      <c r="CQ83" s="351"/>
      <c r="CR83" s="345" t="str">
        <f t="shared" si="4567"/>
        <v/>
      </c>
      <c r="CS83" s="573"/>
      <c r="CT83" s="947" t="str">
        <f t="shared" si="4569"/>
        <v/>
      </c>
      <c r="CU83" s="352"/>
      <c r="CV83" s="72"/>
      <c r="CW83" s="351"/>
      <c r="CX83" s="345" t="str">
        <f t="shared" si="4567"/>
        <v/>
      </c>
      <c r="CY83" s="573"/>
      <c r="CZ83" s="947" t="str">
        <f t="shared" si="4570"/>
        <v/>
      </c>
      <c r="DA83" s="352"/>
      <c r="DB83" s="72"/>
      <c r="DC83" s="351"/>
      <c r="DD83" s="345" t="str">
        <f t="shared" si="4567"/>
        <v/>
      </c>
      <c r="DE83" s="573"/>
      <c r="DF83" s="947" t="str">
        <f t="shared" si="4571"/>
        <v/>
      </c>
      <c r="DG83" s="352"/>
      <c r="DH83" s="72"/>
      <c r="DI83" s="351"/>
      <c r="DJ83" s="345" t="str">
        <f t="shared" si="4567"/>
        <v/>
      </c>
      <c r="DK83" s="573"/>
      <c r="DL83" s="947" t="str">
        <f t="shared" si="4572"/>
        <v/>
      </c>
      <c r="DM83" s="352"/>
      <c r="DN83" s="72"/>
      <c r="DO83" s="351"/>
      <c r="DP83" s="345" t="str">
        <f t="shared" si="4567"/>
        <v/>
      </c>
      <c r="DQ83" s="573"/>
      <c r="DR83" s="947" t="str">
        <f t="shared" si="4573"/>
        <v/>
      </c>
      <c r="DS83" s="352"/>
      <c r="DT83" s="72"/>
      <c r="DU83" s="351"/>
      <c r="DV83" s="345" t="str">
        <f t="shared" si="4567"/>
        <v/>
      </c>
      <c r="DW83" s="573"/>
      <c r="DX83" s="947" t="str">
        <f t="shared" si="4574"/>
        <v/>
      </c>
      <c r="DY83" s="352"/>
      <c r="DZ83" s="72"/>
      <c r="EA83" s="351"/>
      <c r="EB83" s="345" t="str">
        <f t="shared" si="4567"/>
        <v/>
      </c>
      <c r="EC83" s="573"/>
      <c r="ED83" s="947" t="str">
        <f t="shared" si="4575"/>
        <v/>
      </c>
      <c r="EE83" s="352"/>
      <c r="EF83" s="72"/>
      <c r="EG83" s="351"/>
      <c r="EH83" s="345" t="str">
        <f t="shared" si="4567"/>
        <v/>
      </c>
      <c r="EI83" s="573"/>
      <c r="EJ83" s="947" t="str">
        <f t="shared" si="4576"/>
        <v/>
      </c>
      <c r="EK83" s="352"/>
      <c r="EL83" s="72"/>
      <c r="EM83" s="351"/>
      <c r="EN83" s="345" t="str">
        <f t="shared" si="4567"/>
        <v/>
      </c>
      <c r="EO83" s="573"/>
      <c r="EP83" s="947" t="str">
        <f t="shared" si="4577"/>
        <v/>
      </c>
      <c r="EQ83" s="352"/>
      <c r="ER83" s="72"/>
      <c r="ES83" s="351"/>
      <c r="ET83" s="345" t="str">
        <f t="shared" si="4567"/>
        <v/>
      </c>
      <c r="EU83" s="573"/>
      <c r="EV83" s="947" t="str">
        <f t="shared" si="4578"/>
        <v/>
      </c>
      <c r="EW83" s="352"/>
      <c r="EX83" s="72"/>
      <c r="EY83" s="351"/>
      <c r="EZ83" s="345" t="str">
        <f t="shared" si="4579"/>
        <v/>
      </c>
      <c r="FA83" s="573"/>
      <c r="FB83" s="947" t="str">
        <f t="shared" si="4580"/>
        <v/>
      </c>
      <c r="FC83" s="352"/>
      <c r="FD83" s="72"/>
      <c r="FE83" s="351"/>
      <c r="FF83" s="345" t="str">
        <f t="shared" si="4579"/>
        <v/>
      </c>
      <c r="FG83" s="573"/>
      <c r="FH83" s="947" t="str">
        <f t="shared" si="4581"/>
        <v/>
      </c>
      <c r="FI83" s="352"/>
      <c r="FJ83" s="72"/>
      <c r="FK83" s="351"/>
      <c r="FL83" s="345" t="str">
        <f t="shared" si="4579"/>
        <v/>
      </c>
      <c r="FM83" s="573"/>
      <c r="FN83" s="947" t="str">
        <f t="shared" si="4582"/>
        <v/>
      </c>
      <c r="FO83" s="352"/>
      <c r="FP83" s="72"/>
      <c r="FQ83" s="351"/>
      <c r="FR83" s="345" t="str">
        <f t="shared" si="4579"/>
        <v/>
      </c>
      <c r="FS83" s="573"/>
      <c r="FT83" s="947" t="str">
        <f t="shared" si="4583"/>
        <v/>
      </c>
      <c r="FU83" s="352"/>
      <c r="FV83" s="72"/>
      <c r="FW83" s="351"/>
      <c r="FX83" s="345" t="str">
        <f t="shared" si="4579"/>
        <v/>
      </c>
      <c r="FY83" s="573"/>
      <c r="FZ83" s="947" t="str">
        <f t="shared" si="4584"/>
        <v/>
      </c>
      <c r="GA83" s="352"/>
      <c r="GB83" s="72"/>
      <c r="GC83" s="351"/>
      <c r="GD83" s="345" t="str">
        <f t="shared" si="4579"/>
        <v/>
      </c>
      <c r="GE83" s="573"/>
      <c r="GF83" s="947" t="str">
        <f t="shared" si="4585"/>
        <v/>
      </c>
      <c r="GG83" s="352"/>
      <c r="GH83" s="72"/>
      <c r="GI83" s="351"/>
      <c r="GJ83" s="345" t="str">
        <f t="shared" si="4579"/>
        <v/>
      </c>
      <c r="GK83" s="573"/>
      <c r="GL83" s="947" t="str">
        <f t="shared" si="4586"/>
        <v/>
      </c>
      <c r="GM83" s="352"/>
      <c r="GN83" s="72"/>
      <c r="GO83" s="351"/>
      <c r="GP83" s="345" t="str">
        <f t="shared" si="4579"/>
        <v/>
      </c>
      <c r="GQ83" s="573"/>
      <c r="GR83" s="947" t="str">
        <f t="shared" si="4587"/>
        <v/>
      </c>
      <c r="GS83" s="352"/>
      <c r="GT83" s="72"/>
      <c r="GU83" s="351"/>
      <c r="GV83" s="345" t="str">
        <f t="shared" si="4579"/>
        <v/>
      </c>
      <c r="GW83" s="573"/>
      <c r="GX83" s="947" t="str">
        <f t="shared" si="4588"/>
        <v/>
      </c>
      <c r="GY83" s="352"/>
      <c r="GZ83" s="72"/>
      <c r="HA83" s="351"/>
      <c r="HB83" s="345" t="str">
        <f t="shared" si="4579"/>
        <v/>
      </c>
      <c r="HC83" s="573"/>
      <c r="HD83" s="947" t="str">
        <f t="shared" si="4589"/>
        <v/>
      </c>
      <c r="HE83" s="352"/>
      <c r="HF83" s="72"/>
      <c r="HG83" s="351"/>
      <c r="HH83" s="345" t="str">
        <f t="shared" si="4579"/>
        <v/>
      </c>
      <c r="HI83" s="573"/>
      <c r="HJ83" s="947" t="str">
        <f t="shared" si="4590"/>
        <v/>
      </c>
      <c r="HK83" s="352"/>
      <c r="HL83" s="72"/>
      <c r="HM83" s="351"/>
      <c r="HN83" s="345" t="str">
        <f t="shared" si="4591"/>
        <v/>
      </c>
      <c r="HO83" s="573"/>
      <c r="HP83" s="947" t="str">
        <f t="shared" si="4592"/>
        <v/>
      </c>
      <c r="HQ83" s="352"/>
      <c r="HR83" s="72"/>
      <c r="HS83" s="351"/>
      <c r="HT83" s="345" t="str">
        <f t="shared" si="4591"/>
        <v/>
      </c>
      <c r="HU83" s="573"/>
      <c r="HV83" s="947" t="str">
        <f t="shared" si="4593"/>
        <v/>
      </c>
      <c r="HW83" s="352"/>
      <c r="HX83" s="72"/>
      <c r="HY83" s="351"/>
      <c r="HZ83" s="345" t="str">
        <f t="shared" si="4591"/>
        <v/>
      </c>
      <c r="IA83" s="573"/>
      <c r="IB83" s="947" t="str">
        <f t="shared" si="4594"/>
        <v/>
      </c>
      <c r="IC83" s="352"/>
      <c r="ID83" s="72"/>
      <c r="IE83" s="351"/>
      <c r="IF83" s="345" t="str">
        <f t="shared" si="4591"/>
        <v/>
      </c>
      <c r="IG83" s="573"/>
      <c r="IH83" s="947" t="str">
        <f t="shared" si="4595"/>
        <v/>
      </c>
      <c r="II83" s="352"/>
      <c r="IJ83" s="72"/>
      <c r="IK83" s="351"/>
      <c r="IL83" s="345" t="str">
        <f t="shared" si="4591"/>
        <v/>
      </c>
      <c r="IM83" s="573"/>
      <c r="IN83" s="947" t="str">
        <f t="shared" si="4596"/>
        <v/>
      </c>
      <c r="IO83" s="352"/>
      <c r="IP83" s="72"/>
      <c r="IQ83" s="351"/>
      <c r="IR83" s="345" t="str">
        <f t="shared" si="4591"/>
        <v/>
      </c>
      <c r="IS83" s="573"/>
      <c r="IT83" s="947" t="str">
        <f t="shared" si="4597"/>
        <v/>
      </c>
      <c r="IU83" s="352"/>
      <c r="IV83" s="72"/>
      <c r="IW83" s="351"/>
      <c r="IX83" s="345" t="str">
        <f t="shared" si="4591"/>
        <v/>
      </c>
      <c r="IY83" s="573"/>
      <c r="IZ83" s="947" t="str">
        <f t="shared" si="4598"/>
        <v/>
      </c>
      <c r="JA83" s="352"/>
      <c r="JB83" s="72"/>
      <c r="JC83" s="351"/>
      <c r="JD83" s="345" t="str">
        <f t="shared" si="4591"/>
        <v/>
      </c>
      <c r="JE83" s="573"/>
      <c r="JF83" s="947" t="str">
        <f t="shared" si="4599"/>
        <v/>
      </c>
      <c r="JG83" s="352"/>
      <c r="JH83" s="72"/>
      <c r="JI83" s="351"/>
      <c r="JJ83" s="345" t="str">
        <f t="shared" si="4591"/>
        <v/>
      </c>
      <c r="JK83" s="573"/>
      <c r="JL83" s="947" t="str">
        <f t="shared" si="4600"/>
        <v/>
      </c>
      <c r="JM83" s="353"/>
      <c r="JO83" s="351"/>
      <c r="JP83" s="345" t="str">
        <f t="shared" si="4591"/>
        <v/>
      </c>
      <c r="JQ83" s="573"/>
      <c r="JR83" s="947" t="str">
        <f t="shared" si="4601"/>
        <v/>
      </c>
      <c r="JS83" s="353"/>
      <c r="JU83" s="351"/>
      <c r="JV83" s="345" t="str">
        <f t="shared" si="4591"/>
        <v/>
      </c>
      <c r="JW83" s="573"/>
      <c r="JX83" s="947" t="str">
        <f t="shared" si="4602"/>
        <v/>
      </c>
      <c r="JY83" s="353"/>
      <c r="KA83" s="351"/>
      <c r="KB83" s="345" t="str">
        <f t="shared" si="4603"/>
        <v/>
      </c>
      <c r="KC83" s="573"/>
      <c r="KD83" s="947" t="str">
        <f t="shared" si="4604"/>
        <v/>
      </c>
      <c r="KE83" s="353"/>
      <c r="KG83" s="351"/>
      <c r="KH83" s="345" t="str">
        <f t="shared" si="4603"/>
        <v/>
      </c>
      <c r="KI83" s="573"/>
      <c r="KJ83" s="947" t="str">
        <f t="shared" si="4605"/>
        <v/>
      </c>
      <c r="KK83" s="353"/>
      <c r="KM83" s="351"/>
      <c r="KN83" s="345" t="str">
        <f t="shared" si="4603"/>
        <v/>
      </c>
      <c r="KO83" s="573"/>
      <c r="KP83" s="947" t="str">
        <f t="shared" si="4606"/>
        <v/>
      </c>
      <c r="KQ83" s="353"/>
      <c r="KS83" s="351"/>
      <c r="KT83" s="345" t="str">
        <f t="shared" si="4603"/>
        <v/>
      </c>
      <c r="KU83" s="573"/>
      <c r="KV83" s="947" t="str">
        <f t="shared" si="4607"/>
        <v/>
      </c>
      <c r="KW83" s="353"/>
      <c r="KY83" s="351"/>
      <c r="KZ83" s="345" t="str">
        <f t="shared" si="4603"/>
        <v/>
      </c>
      <c r="LA83" s="573"/>
      <c r="LB83" s="947" t="str">
        <f t="shared" si="4608"/>
        <v/>
      </c>
      <c r="LC83" s="353"/>
    </row>
    <row r="84" spans="1:315" s="71" customFormat="1" x14ac:dyDescent="0.2">
      <c r="A84" s="62"/>
      <c r="B84" s="62"/>
      <c r="C84" s="62" t="str">
        <f t="shared" si="4553"/>
        <v/>
      </c>
      <c r="D84" s="62"/>
      <c r="E84" s="62"/>
      <c r="F84" s="62" t="s">
        <v>77</v>
      </c>
      <c r="G84" s="114"/>
      <c r="J84" s="71" t="s">
        <v>4</v>
      </c>
      <c r="K84" s="116"/>
      <c r="L84" s="346">
        <v>405000</v>
      </c>
      <c r="M84" s="930"/>
      <c r="N84" s="347"/>
      <c r="O84" s="348"/>
      <c r="P84" s="349"/>
      <c r="R84" s="345" t="str">
        <f t="shared" si="4554"/>
        <v/>
      </c>
      <c r="S84" s="572"/>
      <c r="T84" s="945" t="str">
        <f t="shared" si="4609"/>
        <v/>
      </c>
      <c r="U84" s="350"/>
      <c r="V84" s="349"/>
      <c r="W84" s="296"/>
      <c r="X84" s="345" t="str">
        <f t="shared" si="4555"/>
        <v/>
      </c>
      <c r="Y84" s="572"/>
      <c r="Z84" s="945" t="str">
        <f t="shared" si="4556"/>
        <v/>
      </c>
      <c r="AA84" s="350"/>
      <c r="AB84" s="349"/>
      <c r="AC84" s="296"/>
      <c r="AD84" s="345" t="str">
        <f t="shared" si="4555"/>
        <v/>
      </c>
      <c r="AE84" s="572"/>
      <c r="AF84" s="945" t="str">
        <f t="shared" si="4557"/>
        <v/>
      </c>
      <c r="AG84" s="350"/>
      <c r="AH84" s="349"/>
      <c r="AI84" s="296"/>
      <c r="AJ84" s="345" t="str">
        <f t="shared" si="4555"/>
        <v/>
      </c>
      <c r="AK84" s="572"/>
      <c r="AL84" s="945" t="str">
        <f t="shared" si="4558"/>
        <v/>
      </c>
      <c r="AM84" s="350"/>
      <c r="AN84" s="349"/>
      <c r="AO84" s="296"/>
      <c r="AP84" s="345" t="str">
        <f t="shared" si="4555"/>
        <v/>
      </c>
      <c r="AQ84" s="572"/>
      <c r="AR84" s="945" t="str">
        <f t="shared" si="4559"/>
        <v/>
      </c>
      <c r="AS84" s="350"/>
      <c r="AT84" s="349"/>
      <c r="AU84" s="296"/>
      <c r="AV84" s="345" t="str">
        <f t="shared" si="4555"/>
        <v/>
      </c>
      <c r="AW84" s="572"/>
      <c r="AX84" s="945" t="str">
        <f t="shared" si="4560"/>
        <v/>
      </c>
      <c r="AY84" s="350"/>
      <c r="AZ84" s="349"/>
      <c r="BA84" s="296"/>
      <c r="BB84" s="345" t="str">
        <f t="shared" si="4555"/>
        <v/>
      </c>
      <c r="BC84" s="572"/>
      <c r="BD84" s="945" t="str">
        <f t="shared" si="4561"/>
        <v/>
      </c>
      <c r="BE84" s="350"/>
      <c r="BF84" s="349"/>
      <c r="BG84" s="296"/>
      <c r="BH84" s="345" t="str">
        <f t="shared" si="4555"/>
        <v/>
      </c>
      <c r="BI84" s="572"/>
      <c r="BJ84" s="945" t="str">
        <f t="shared" si="4562"/>
        <v/>
      </c>
      <c r="BK84" s="350"/>
      <c r="BL84" s="349"/>
      <c r="BM84" s="296"/>
      <c r="BN84" s="345" t="str">
        <f t="shared" si="4555"/>
        <v/>
      </c>
      <c r="BO84" s="572"/>
      <c r="BP84" s="945" t="str">
        <f t="shared" si="4563"/>
        <v/>
      </c>
      <c r="BQ84" s="350"/>
      <c r="BR84" s="349"/>
      <c r="BS84" s="296"/>
      <c r="BT84" s="345" t="str">
        <f t="shared" si="4555"/>
        <v/>
      </c>
      <c r="BU84" s="572"/>
      <c r="BV84" s="945" t="str">
        <f t="shared" si="4564"/>
        <v/>
      </c>
      <c r="BW84" s="350"/>
      <c r="BX84" s="72"/>
      <c r="BY84" s="351"/>
      <c r="BZ84" s="345" t="str">
        <f t="shared" si="4555"/>
        <v/>
      </c>
      <c r="CA84" s="573"/>
      <c r="CB84" s="947" t="str">
        <f t="shared" si="4565"/>
        <v/>
      </c>
      <c r="CC84" s="352"/>
      <c r="CD84" s="72"/>
      <c r="CE84" s="351"/>
      <c r="CF84" s="345" t="str">
        <f t="shared" si="4555"/>
        <v/>
      </c>
      <c r="CG84" s="573"/>
      <c r="CH84" s="947" t="str">
        <f t="shared" si="4566"/>
        <v/>
      </c>
      <c r="CI84" s="352"/>
      <c r="CJ84" s="72"/>
      <c r="CK84" s="351"/>
      <c r="CL84" s="345" t="str">
        <f t="shared" si="4567"/>
        <v/>
      </c>
      <c r="CM84" s="573"/>
      <c r="CN84" s="947" t="str">
        <f t="shared" si="4568"/>
        <v/>
      </c>
      <c r="CO84" s="352"/>
      <c r="CP84" s="72"/>
      <c r="CQ84" s="351"/>
      <c r="CR84" s="345" t="str">
        <f t="shared" si="4567"/>
        <v/>
      </c>
      <c r="CS84" s="573"/>
      <c r="CT84" s="947" t="str">
        <f t="shared" si="4569"/>
        <v/>
      </c>
      <c r="CU84" s="352"/>
      <c r="CV84" s="72"/>
      <c r="CW84" s="351"/>
      <c r="CX84" s="345" t="str">
        <f t="shared" si="4567"/>
        <v/>
      </c>
      <c r="CY84" s="573"/>
      <c r="CZ84" s="947" t="str">
        <f t="shared" si="4570"/>
        <v/>
      </c>
      <c r="DA84" s="352"/>
      <c r="DB84" s="72"/>
      <c r="DC84" s="351"/>
      <c r="DD84" s="345" t="str">
        <f t="shared" si="4567"/>
        <v/>
      </c>
      <c r="DE84" s="573"/>
      <c r="DF84" s="947" t="str">
        <f t="shared" si="4571"/>
        <v/>
      </c>
      <c r="DG84" s="352"/>
      <c r="DH84" s="72"/>
      <c r="DI84" s="351"/>
      <c r="DJ84" s="345" t="str">
        <f t="shared" si="4567"/>
        <v/>
      </c>
      <c r="DK84" s="573"/>
      <c r="DL84" s="947" t="str">
        <f t="shared" si="4572"/>
        <v/>
      </c>
      <c r="DM84" s="352"/>
      <c r="DN84" s="72"/>
      <c r="DO84" s="351"/>
      <c r="DP84" s="345" t="str">
        <f t="shared" si="4567"/>
        <v/>
      </c>
      <c r="DQ84" s="573"/>
      <c r="DR84" s="947" t="str">
        <f t="shared" si="4573"/>
        <v/>
      </c>
      <c r="DS84" s="352"/>
      <c r="DT84" s="72"/>
      <c r="DU84" s="351"/>
      <c r="DV84" s="345" t="str">
        <f t="shared" si="4567"/>
        <v/>
      </c>
      <c r="DW84" s="573"/>
      <c r="DX84" s="947" t="str">
        <f t="shared" si="4574"/>
        <v/>
      </c>
      <c r="DY84" s="352"/>
      <c r="DZ84" s="72"/>
      <c r="EA84" s="351"/>
      <c r="EB84" s="345" t="str">
        <f t="shared" si="4567"/>
        <v/>
      </c>
      <c r="EC84" s="573"/>
      <c r="ED84" s="947" t="str">
        <f t="shared" si="4575"/>
        <v/>
      </c>
      <c r="EE84" s="352"/>
      <c r="EF84" s="72"/>
      <c r="EG84" s="351"/>
      <c r="EH84" s="345" t="str">
        <f t="shared" si="4567"/>
        <v/>
      </c>
      <c r="EI84" s="573"/>
      <c r="EJ84" s="947" t="str">
        <f t="shared" si="4576"/>
        <v/>
      </c>
      <c r="EK84" s="352"/>
      <c r="EL84" s="72"/>
      <c r="EM84" s="351"/>
      <c r="EN84" s="345" t="str">
        <f t="shared" si="4567"/>
        <v/>
      </c>
      <c r="EO84" s="573"/>
      <c r="EP84" s="947" t="str">
        <f t="shared" si="4577"/>
        <v/>
      </c>
      <c r="EQ84" s="352"/>
      <c r="ER84" s="72"/>
      <c r="ES84" s="351"/>
      <c r="ET84" s="345" t="str">
        <f t="shared" si="4567"/>
        <v/>
      </c>
      <c r="EU84" s="573"/>
      <c r="EV84" s="947" t="str">
        <f t="shared" si="4578"/>
        <v/>
      </c>
      <c r="EW84" s="352"/>
      <c r="EX84" s="72"/>
      <c r="EY84" s="351"/>
      <c r="EZ84" s="345" t="str">
        <f t="shared" si="4579"/>
        <v/>
      </c>
      <c r="FA84" s="573"/>
      <c r="FB84" s="947" t="str">
        <f t="shared" si="4580"/>
        <v/>
      </c>
      <c r="FC84" s="352"/>
      <c r="FD84" s="72"/>
      <c r="FE84" s="351"/>
      <c r="FF84" s="345" t="str">
        <f t="shared" si="4579"/>
        <v/>
      </c>
      <c r="FG84" s="573"/>
      <c r="FH84" s="947" t="str">
        <f t="shared" si="4581"/>
        <v/>
      </c>
      <c r="FI84" s="352"/>
      <c r="FJ84" s="72"/>
      <c r="FK84" s="351"/>
      <c r="FL84" s="345" t="str">
        <f t="shared" si="4579"/>
        <v/>
      </c>
      <c r="FM84" s="573"/>
      <c r="FN84" s="947" t="str">
        <f t="shared" si="4582"/>
        <v/>
      </c>
      <c r="FO84" s="352"/>
      <c r="FP84" s="72"/>
      <c r="FQ84" s="351"/>
      <c r="FR84" s="345" t="str">
        <f t="shared" si="4579"/>
        <v/>
      </c>
      <c r="FS84" s="573"/>
      <c r="FT84" s="947" t="str">
        <f t="shared" si="4583"/>
        <v/>
      </c>
      <c r="FU84" s="352"/>
      <c r="FV84" s="72"/>
      <c r="FW84" s="351"/>
      <c r="FX84" s="345" t="str">
        <f t="shared" si="4579"/>
        <v/>
      </c>
      <c r="FY84" s="573"/>
      <c r="FZ84" s="947" t="str">
        <f t="shared" si="4584"/>
        <v/>
      </c>
      <c r="GA84" s="352"/>
      <c r="GB84" s="72"/>
      <c r="GC84" s="351"/>
      <c r="GD84" s="345" t="str">
        <f t="shared" si="4579"/>
        <v/>
      </c>
      <c r="GE84" s="573"/>
      <c r="GF84" s="947" t="str">
        <f t="shared" si="4585"/>
        <v/>
      </c>
      <c r="GG84" s="352"/>
      <c r="GH84" s="72"/>
      <c r="GI84" s="351"/>
      <c r="GJ84" s="345" t="str">
        <f t="shared" si="4579"/>
        <v/>
      </c>
      <c r="GK84" s="573"/>
      <c r="GL84" s="947" t="str">
        <f t="shared" si="4586"/>
        <v/>
      </c>
      <c r="GM84" s="352"/>
      <c r="GN84" s="72"/>
      <c r="GO84" s="351"/>
      <c r="GP84" s="345" t="str">
        <f t="shared" si="4579"/>
        <v/>
      </c>
      <c r="GQ84" s="573"/>
      <c r="GR84" s="947" t="str">
        <f t="shared" si="4587"/>
        <v/>
      </c>
      <c r="GS84" s="352"/>
      <c r="GT84" s="72"/>
      <c r="GU84" s="351"/>
      <c r="GV84" s="345" t="str">
        <f t="shared" si="4579"/>
        <v/>
      </c>
      <c r="GW84" s="573"/>
      <c r="GX84" s="947" t="str">
        <f t="shared" si="4588"/>
        <v/>
      </c>
      <c r="GY84" s="352"/>
      <c r="GZ84" s="72"/>
      <c r="HA84" s="351"/>
      <c r="HB84" s="345" t="str">
        <f t="shared" si="4579"/>
        <v/>
      </c>
      <c r="HC84" s="573"/>
      <c r="HD84" s="947" t="str">
        <f t="shared" si="4589"/>
        <v/>
      </c>
      <c r="HE84" s="352"/>
      <c r="HF84" s="72"/>
      <c r="HG84" s="351"/>
      <c r="HH84" s="345" t="str">
        <f t="shared" si="4579"/>
        <v/>
      </c>
      <c r="HI84" s="573"/>
      <c r="HJ84" s="947" t="str">
        <f t="shared" si="4590"/>
        <v/>
      </c>
      <c r="HK84" s="352"/>
      <c r="HL84" s="72"/>
      <c r="HM84" s="351"/>
      <c r="HN84" s="345" t="str">
        <f t="shared" si="4591"/>
        <v/>
      </c>
      <c r="HO84" s="573"/>
      <c r="HP84" s="947" t="str">
        <f t="shared" si="4592"/>
        <v/>
      </c>
      <c r="HQ84" s="352"/>
      <c r="HR84" s="72"/>
      <c r="HS84" s="351"/>
      <c r="HT84" s="345" t="str">
        <f t="shared" si="4591"/>
        <v/>
      </c>
      <c r="HU84" s="573"/>
      <c r="HV84" s="947" t="str">
        <f t="shared" si="4593"/>
        <v/>
      </c>
      <c r="HW84" s="352"/>
      <c r="HX84" s="72"/>
      <c r="HY84" s="351"/>
      <c r="HZ84" s="345" t="str">
        <f t="shared" si="4591"/>
        <v/>
      </c>
      <c r="IA84" s="573"/>
      <c r="IB84" s="947" t="str">
        <f t="shared" si="4594"/>
        <v/>
      </c>
      <c r="IC84" s="352"/>
      <c r="ID84" s="72"/>
      <c r="IE84" s="351"/>
      <c r="IF84" s="345" t="str">
        <f t="shared" si="4591"/>
        <v/>
      </c>
      <c r="IG84" s="573"/>
      <c r="IH84" s="947" t="str">
        <f t="shared" si="4595"/>
        <v/>
      </c>
      <c r="II84" s="352"/>
      <c r="IJ84" s="72"/>
      <c r="IK84" s="351"/>
      <c r="IL84" s="345" t="str">
        <f t="shared" si="4591"/>
        <v/>
      </c>
      <c r="IM84" s="573"/>
      <c r="IN84" s="947" t="str">
        <f t="shared" si="4596"/>
        <v/>
      </c>
      <c r="IO84" s="352"/>
      <c r="IP84" s="72"/>
      <c r="IQ84" s="351"/>
      <c r="IR84" s="345" t="str">
        <f t="shared" si="4591"/>
        <v/>
      </c>
      <c r="IS84" s="573"/>
      <c r="IT84" s="947" t="str">
        <f t="shared" si="4597"/>
        <v/>
      </c>
      <c r="IU84" s="352"/>
      <c r="IV84" s="72"/>
      <c r="IW84" s="351"/>
      <c r="IX84" s="345" t="str">
        <f t="shared" si="4591"/>
        <v/>
      </c>
      <c r="IY84" s="573"/>
      <c r="IZ84" s="947" t="str">
        <f t="shared" si="4598"/>
        <v/>
      </c>
      <c r="JA84" s="352"/>
      <c r="JB84" s="72"/>
      <c r="JC84" s="351"/>
      <c r="JD84" s="345" t="str">
        <f t="shared" si="4591"/>
        <v/>
      </c>
      <c r="JE84" s="573"/>
      <c r="JF84" s="947" t="str">
        <f t="shared" si="4599"/>
        <v/>
      </c>
      <c r="JG84" s="352"/>
      <c r="JH84" s="72"/>
      <c r="JI84" s="351"/>
      <c r="JJ84" s="345" t="str">
        <f t="shared" si="4591"/>
        <v/>
      </c>
      <c r="JK84" s="573"/>
      <c r="JL84" s="947" t="str">
        <f t="shared" si="4600"/>
        <v/>
      </c>
      <c r="JM84" s="353"/>
      <c r="JO84" s="351"/>
      <c r="JP84" s="345" t="str">
        <f t="shared" si="4591"/>
        <v/>
      </c>
      <c r="JQ84" s="573"/>
      <c r="JR84" s="947" t="str">
        <f t="shared" si="4601"/>
        <v/>
      </c>
      <c r="JS84" s="353"/>
      <c r="JU84" s="351"/>
      <c r="JV84" s="345" t="str">
        <f t="shared" si="4591"/>
        <v/>
      </c>
      <c r="JW84" s="573"/>
      <c r="JX84" s="947" t="str">
        <f t="shared" si="4602"/>
        <v/>
      </c>
      <c r="JY84" s="353"/>
      <c r="KA84" s="351"/>
      <c r="KB84" s="345" t="str">
        <f t="shared" si="4603"/>
        <v/>
      </c>
      <c r="KC84" s="573"/>
      <c r="KD84" s="947" t="str">
        <f t="shared" si="4604"/>
        <v/>
      </c>
      <c r="KE84" s="353"/>
      <c r="KG84" s="351"/>
      <c r="KH84" s="345" t="str">
        <f t="shared" si="4603"/>
        <v/>
      </c>
      <c r="KI84" s="573"/>
      <c r="KJ84" s="947" t="str">
        <f t="shared" si="4605"/>
        <v/>
      </c>
      <c r="KK84" s="353"/>
      <c r="KM84" s="351"/>
      <c r="KN84" s="345" t="str">
        <f t="shared" si="4603"/>
        <v/>
      </c>
      <c r="KO84" s="573"/>
      <c r="KP84" s="947" t="str">
        <f t="shared" si="4606"/>
        <v/>
      </c>
      <c r="KQ84" s="353"/>
      <c r="KS84" s="351"/>
      <c r="KT84" s="345" t="str">
        <f t="shared" si="4603"/>
        <v/>
      </c>
      <c r="KU84" s="573"/>
      <c r="KV84" s="947" t="str">
        <f t="shared" si="4607"/>
        <v/>
      </c>
      <c r="KW84" s="353"/>
      <c r="KY84" s="351"/>
      <c r="KZ84" s="345" t="str">
        <f t="shared" si="4603"/>
        <v/>
      </c>
      <c r="LA84" s="573"/>
      <c r="LB84" s="947" t="str">
        <f t="shared" si="4608"/>
        <v/>
      </c>
      <c r="LC84" s="353"/>
    </row>
    <row r="85" spans="1:315" s="71" customFormat="1" x14ac:dyDescent="0.2">
      <c r="A85" s="62"/>
      <c r="B85" s="62"/>
      <c r="C85" s="62" t="str">
        <f t="shared" si="4553"/>
        <v/>
      </c>
      <c r="D85" s="62"/>
      <c r="E85" s="62"/>
      <c r="F85" s="62" t="s">
        <v>77</v>
      </c>
      <c r="G85" s="114"/>
      <c r="J85" s="71" t="s">
        <v>5</v>
      </c>
      <c r="K85" s="116"/>
      <c r="L85" s="346">
        <v>402750</v>
      </c>
      <c r="M85" s="930"/>
      <c r="N85" s="347"/>
      <c r="O85" s="348"/>
      <c r="P85" s="349"/>
      <c r="R85" s="345" t="str">
        <f t="shared" si="4554"/>
        <v/>
      </c>
      <c r="S85" s="572"/>
      <c r="T85" s="945" t="str">
        <f t="shared" si="4609"/>
        <v/>
      </c>
      <c r="U85" s="350"/>
      <c r="V85" s="349"/>
      <c r="W85" s="296"/>
      <c r="X85" s="345" t="str">
        <f t="shared" si="4555"/>
        <v/>
      </c>
      <c r="Y85" s="572"/>
      <c r="Z85" s="945" t="str">
        <f t="shared" si="4556"/>
        <v/>
      </c>
      <c r="AA85" s="350"/>
      <c r="AB85" s="349"/>
      <c r="AC85" s="296"/>
      <c r="AD85" s="345" t="str">
        <f t="shared" si="4555"/>
        <v/>
      </c>
      <c r="AE85" s="572"/>
      <c r="AF85" s="945" t="str">
        <f t="shared" si="4557"/>
        <v/>
      </c>
      <c r="AG85" s="350"/>
      <c r="AH85" s="349"/>
      <c r="AI85" s="296"/>
      <c r="AJ85" s="345" t="str">
        <f t="shared" si="4555"/>
        <v/>
      </c>
      <c r="AK85" s="572"/>
      <c r="AL85" s="945" t="str">
        <f t="shared" si="4558"/>
        <v/>
      </c>
      <c r="AM85" s="350"/>
      <c r="AN85" s="349"/>
      <c r="AO85" s="296"/>
      <c r="AP85" s="345" t="str">
        <f t="shared" si="4555"/>
        <v/>
      </c>
      <c r="AQ85" s="572"/>
      <c r="AR85" s="945" t="str">
        <f t="shared" si="4559"/>
        <v/>
      </c>
      <c r="AS85" s="350"/>
      <c r="AT85" s="349"/>
      <c r="AU85" s="296"/>
      <c r="AV85" s="345" t="str">
        <f t="shared" si="4555"/>
        <v/>
      </c>
      <c r="AW85" s="572"/>
      <c r="AX85" s="945" t="str">
        <f t="shared" si="4560"/>
        <v/>
      </c>
      <c r="AY85" s="350"/>
      <c r="AZ85" s="349"/>
      <c r="BA85" s="296"/>
      <c r="BB85" s="345" t="str">
        <f t="shared" si="4555"/>
        <v/>
      </c>
      <c r="BC85" s="572"/>
      <c r="BD85" s="945" t="str">
        <f t="shared" si="4561"/>
        <v/>
      </c>
      <c r="BE85" s="350"/>
      <c r="BF85" s="349"/>
      <c r="BG85" s="296"/>
      <c r="BH85" s="345" t="str">
        <f t="shared" si="4555"/>
        <v/>
      </c>
      <c r="BI85" s="572"/>
      <c r="BJ85" s="945" t="str">
        <f t="shared" si="4562"/>
        <v/>
      </c>
      <c r="BK85" s="350"/>
      <c r="BL85" s="349"/>
      <c r="BM85" s="296"/>
      <c r="BN85" s="345" t="str">
        <f t="shared" si="4555"/>
        <v/>
      </c>
      <c r="BO85" s="572"/>
      <c r="BP85" s="945" t="str">
        <f t="shared" si="4563"/>
        <v/>
      </c>
      <c r="BQ85" s="350"/>
      <c r="BR85" s="349"/>
      <c r="BS85" s="296"/>
      <c r="BT85" s="345" t="str">
        <f t="shared" si="4555"/>
        <v/>
      </c>
      <c r="BU85" s="572"/>
      <c r="BV85" s="945" t="str">
        <f t="shared" si="4564"/>
        <v/>
      </c>
      <c r="BW85" s="350"/>
      <c r="BX85" s="72"/>
      <c r="BY85" s="351"/>
      <c r="BZ85" s="345" t="str">
        <f t="shared" si="4555"/>
        <v/>
      </c>
      <c r="CA85" s="573"/>
      <c r="CB85" s="947" t="str">
        <f t="shared" si="4565"/>
        <v/>
      </c>
      <c r="CC85" s="352"/>
      <c r="CD85" s="72"/>
      <c r="CE85" s="351"/>
      <c r="CF85" s="345" t="str">
        <f t="shared" si="4555"/>
        <v/>
      </c>
      <c r="CG85" s="573"/>
      <c r="CH85" s="947" t="str">
        <f t="shared" si="4566"/>
        <v/>
      </c>
      <c r="CI85" s="352"/>
      <c r="CJ85" s="72"/>
      <c r="CK85" s="351"/>
      <c r="CL85" s="345" t="str">
        <f t="shared" si="4567"/>
        <v/>
      </c>
      <c r="CM85" s="573"/>
      <c r="CN85" s="947" t="str">
        <f t="shared" si="4568"/>
        <v/>
      </c>
      <c r="CO85" s="352"/>
      <c r="CP85" s="72"/>
      <c r="CQ85" s="351"/>
      <c r="CR85" s="345" t="str">
        <f t="shared" si="4567"/>
        <v/>
      </c>
      <c r="CS85" s="573"/>
      <c r="CT85" s="947" t="str">
        <f t="shared" si="4569"/>
        <v/>
      </c>
      <c r="CU85" s="352"/>
      <c r="CV85" s="72"/>
      <c r="CW85" s="351"/>
      <c r="CX85" s="345" t="str">
        <f t="shared" si="4567"/>
        <v/>
      </c>
      <c r="CY85" s="573"/>
      <c r="CZ85" s="947" t="str">
        <f t="shared" si="4570"/>
        <v/>
      </c>
      <c r="DA85" s="352"/>
      <c r="DB85" s="72"/>
      <c r="DC85" s="351"/>
      <c r="DD85" s="345" t="str">
        <f t="shared" si="4567"/>
        <v/>
      </c>
      <c r="DE85" s="573"/>
      <c r="DF85" s="947" t="str">
        <f t="shared" si="4571"/>
        <v/>
      </c>
      <c r="DG85" s="352"/>
      <c r="DH85" s="72"/>
      <c r="DI85" s="351"/>
      <c r="DJ85" s="345" t="str">
        <f t="shared" si="4567"/>
        <v/>
      </c>
      <c r="DK85" s="573"/>
      <c r="DL85" s="947" t="str">
        <f t="shared" si="4572"/>
        <v/>
      </c>
      <c r="DM85" s="352"/>
      <c r="DN85" s="72"/>
      <c r="DO85" s="351"/>
      <c r="DP85" s="345" t="str">
        <f t="shared" si="4567"/>
        <v/>
      </c>
      <c r="DQ85" s="573"/>
      <c r="DR85" s="947" t="str">
        <f t="shared" si="4573"/>
        <v/>
      </c>
      <c r="DS85" s="352"/>
      <c r="DT85" s="72"/>
      <c r="DU85" s="351"/>
      <c r="DV85" s="345" t="str">
        <f t="shared" si="4567"/>
        <v/>
      </c>
      <c r="DW85" s="573"/>
      <c r="DX85" s="947" t="str">
        <f t="shared" si="4574"/>
        <v/>
      </c>
      <c r="DY85" s="352"/>
      <c r="DZ85" s="72"/>
      <c r="EA85" s="351"/>
      <c r="EB85" s="345" t="str">
        <f t="shared" si="4567"/>
        <v/>
      </c>
      <c r="EC85" s="573"/>
      <c r="ED85" s="947" t="str">
        <f t="shared" si="4575"/>
        <v/>
      </c>
      <c r="EE85" s="352"/>
      <c r="EF85" s="72"/>
      <c r="EG85" s="351"/>
      <c r="EH85" s="345" t="str">
        <f t="shared" si="4567"/>
        <v/>
      </c>
      <c r="EI85" s="573"/>
      <c r="EJ85" s="947" t="str">
        <f t="shared" si="4576"/>
        <v/>
      </c>
      <c r="EK85" s="352"/>
      <c r="EL85" s="72"/>
      <c r="EM85" s="351"/>
      <c r="EN85" s="345" t="str">
        <f t="shared" si="4567"/>
        <v/>
      </c>
      <c r="EO85" s="573"/>
      <c r="EP85" s="947" t="str">
        <f t="shared" si="4577"/>
        <v/>
      </c>
      <c r="EQ85" s="352"/>
      <c r="ER85" s="72"/>
      <c r="ES85" s="351"/>
      <c r="ET85" s="345" t="str">
        <f t="shared" si="4567"/>
        <v/>
      </c>
      <c r="EU85" s="573"/>
      <c r="EV85" s="947" t="str">
        <f t="shared" si="4578"/>
        <v/>
      </c>
      <c r="EW85" s="352"/>
      <c r="EX85" s="72"/>
      <c r="EY85" s="351"/>
      <c r="EZ85" s="345" t="str">
        <f t="shared" si="4579"/>
        <v/>
      </c>
      <c r="FA85" s="573"/>
      <c r="FB85" s="947" t="str">
        <f t="shared" si="4580"/>
        <v/>
      </c>
      <c r="FC85" s="352"/>
      <c r="FD85" s="72"/>
      <c r="FE85" s="351"/>
      <c r="FF85" s="345" t="str">
        <f t="shared" si="4579"/>
        <v/>
      </c>
      <c r="FG85" s="573"/>
      <c r="FH85" s="947" t="str">
        <f t="shared" si="4581"/>
        <v/>
      </c>
      <c r="FI85" s="352"/>
      <c r="FJ85" s="72"/>
      <c r="FK85" s="351"/>
      <c r="FL85" s="345" t="str">
        <f t="shared" si="4579"/>
        <v/>
      </c>
      <c r="FM85" s="573"/>
      <c r="FN85" s="947" t="str">
        <f t="shared" si="4582"/>
        <v/>
      </c>
      <c r="FO85" s="352"/>
      <c r="FP85" s="72"/>
      <c r="FQ85" s="351"/>
      <c r="FR85" s="345" t="str">
        <f t="shared" si="4579"/>
        <v/>
      </c>
      <c r="FS85" s="573"/>
      <c r="FT85" s="947" t="str">
        <f t="shared" si="4583"/>
        <v/>
      </c>
      <c r="FU85" s="352"/>
      <c r="FV85" s="72"/>
      <c r="FW85" s="351"/>
      <c r="FX85" s="345" t="str">
        <f t="shared" si="4579"/>
        <v/>
      </c>
      <c r="FY85" s="573"/>
      <c r="FZ85" s="947" t="str">
        <f t="shared" si="4584"/>
        <v/>
      </c>
      <c r="GA85" s="352"/>
      <c r="GB85" s="72"/>
      <c r="GC85" s="351"/>
      <c r="GD85" s="345" t="str">
        <f t="shared" si="4579"/>
        <v/>
      </c>
      <c r="GE85" s="573"/>
      <c r="GF85" s="947" t="str">
        <f t="shared" si="4585"/>
        <v/>
      </c>
      <c r="GG85" s="352"/>
      <c r="GH85" s="72"/>
      <c r="GI85" s="351"/>
      <c r="GJ85" s="345" t="str">
        <f t="shared" si="4579"/>
        <v/>
      </c>
      <c r="GK85" s="573"/>
      <c r="GL85" s="947" t="str">
        <f t="shared" si="4586"/>
        <v/>
      </c>
      <c r="GM85" s="352"/>
      <c r="GN85" s="72"/>
      <c r="GO85" s="351"/>
      <c r="GP85" s="345" t="str">
        <f t="shared" si="4579"/>
        <v/>
      </c>
      <c r="GQ85" s="573"/>
      <c r="GR85" s="947" t="str">
        <f t="shared" si="4587"/>
        <v/>
      </c>
      <c r="GS85" s="352"/>
      <c r="GT85" s="72"/>
      <c r="GU85" s="351"/>
      <c r="GV85" s="345" t="str">
        <f t="shared" si="4579"/>
        <v/>
      </c>
      <c r="GW85" s="573"/>
      <c r="GX85" s="947" t="str">
        <f t="shared" si="4588"/>
        <v/>
      </c>
      <c r="GY85" s="352"/>
      <c r="GZ85" s="72"/>
      <c r="HA85" s="351"/>
      <c r="HB85" s="345" t="str">
        <f t="shared" si="4579"/>
        <v/>
      </c>
      <c r="HC85" s="573"/>
      <c r="HD85" s="947" t="str">
        <f t="shared" si="4589"/>
        <v/>
      </c>
      <c r="HE85" s="352"/>
      <c r="HF85" s="72"/>
      <c r="HG85" s="351"/>
      <c r="HH85" s="345" t="str">
        <f t="shared" si="4579"/>
        <v/>
      </c>
      <c r="HI85" s="573"/>
      <c r="HJ85" s="947" t="str">
        <f t="shared" si="4590"/>
        <v/>
      </c>
      <c r="HK85" s="352"/>
      <c r="HL85" s="72"/>
      <c r="HM85" s="351"/>
      <c r="HN85" s="345" t="str">
        <f t="shared" si="4591"/>
        <v/>
      </c>
      <c r="HO85" s="573"/>
      <c r="HP85" s="947" t="str">
        <f t="shared" si="4592"/>
        <v/>
      </c>
      <c r="HQ85" s="352"/>
      <c r="HR85" s="72"/>
      <c r="HS85" s="351"/>
      <c r="HT85" s="345" t="str">
        <f t="shared" si="4591"/>
        <v/>
      </c>
      <c r="HU85" s="573"/>
      <c r="HV85" s="947" t="str">
        <f t="shared" si="4593"/>
        <v/>
      </c>
      <c r="HW85" s="352"/>
      <c r="HX85" s="72"/>
      <c r="HY85" s="351"/>
      <c r="HZ85" s="345" t="str">
        <f t="shared" si="4591"/>
        <v/>
      </c>
      <c r="IA85" s="573"/>
      <c r="IB85" s="947" t="str">
        <f t="shared" si="4594"/>
        <v/>
      </c>
      <c r="IC85" s="352"/>
      <c r="ID85" s="72"/>
      <c r="IE85" s="351"/>
      <c r="IF85" s="345" t="str">
        <f t="shared" si="4591"/>
        <v/>
      </c>
      <c r="IG85" s="573"/>
      <c r="IH85" s="947" t="str">
        <f t="shared" si="4595"/>
        <v/>
      </c>
      <c r="II85" s="352"/>
      <c r="IJ85" s="72"/>
      <c r="IK85" s="351"/>
      <c r="IL85" s="345" t="str">
        <f t="shared" si="4591"/>
        <v/>
      </c>
      <c r="IM85" s="573"/>
      <c r="IN85" s="947" t="str">
        <f t="shared" si="4596"/>
        <v/>
      </c>
      <c r="IO85" s="352"/>
      <c r="IP85" s="72"/>
      <c r="IQ85" s="351"/>
      <c r="IR85" s="345" t="str">
        <f t="shared" si="4591"/>
        <v/>
      </c>
      <c r="IS85" s="573"/>
      <c r="IT85" s="947" t="str">
        <f t="shared" si="4597"/>
        <v/>
      </c>
      <c r="IU85" s="352"/>
      <c r="IV85" s="72"/>
      <c r="IW85" s="351"/>
      <c r="IX85" s="345" t="str">
        <f t="shared" si="4591"/>
        <v/>
      </c>
      <c r="IY85" s="573"/>
      <c r="IZ85" s="947" t="str">
        <f t="shared" si="4598"/>
        <v/>
      </c>
      <c r="JA85" s="352"/>
      <c r="JB85" s="72"/>
      <c r="JC85" s="351"/>
      <c r="JD85" s="345" t="str">
        <f t="shared" si="4591"/>
        <v/>
      </c>
      <c r="JE85" s="573"/>
      <c r="JF85" s="947" t="str">
        <f t="shared" si="4599"/>
        <v/>
      </c>
      <c r="JG85" s="352"/>
      <c r="JH85" s="72"/>
      <c r="JI85" s="351"/>
      <c r="JJ85" s="345" t="str">
        <f t="shared" si="4591"/>
        <v/>
      </c>
      <c r="JK85" s="573"/>
      <c r="JL85" s="947" t="str">
        <f t="shared" si="4600"/>
        <v/>
      </c>
      <c r="JM85" s="353"/>
      <c r="JO85" s="351"/>
      <c r="JP85" s="345" t="str">
        <f t="shared" si="4591"/>
        <v/>
      </c>
      <c r="JQ85" s="573"/>
      <c r="JR85" s="947" t="str">
        <f t="shared" si="4601"/>
        <v/>
      </c>
      <c r="JS85" s="353"/>
      <c r="JU85" s="351"/>
      <c r="JV85" s="345" t="str">
        <f t="shared" si="4591"/>
        <v/>
      </c>
      <c r="JW85" s="573"/>
      <c r="JX85" s="947" t="str">
        <f t="shared" si="4602"/>
        <v/>
      </c>
      <c r="JY85" s="353"/>
      <c r="KA85" s="351"/>
      <c r="KB85" s="345" t="str">
        <f t="shared" si="4603"/>
        <v/>
      </c>
      <c r="KC85" s="573"/>
      <c r="KD85" s="947" t="str">
        <f t="shared" si="4604"/>
        <v/>
      </c>
      <c r="KE85" s="353"/>
      <c r="KG85" s="351"/>
      <c r="KH85" s="345" t="str">
        <f t="shared" si="4603"/>
        <v/>
      </c>
      <c r="KI85" s="573"/>
      <c r="KJ85" s="947" t="str">
        <f t="shared" si="4605"/>
        <v/>
      </c>
      <c r="KK85" s="353"/>
      <c r="KM85" s="351"/>
      <c r="KN85" s="345" t="str">
        <f t="shared" si="4603"/>
        <v/>
      </c>
      <c r="KO85" s="573"/>
      <c r="KP85" s="947" t="str">
        <f t="shared" si="4606"/>
        <v/>
      </c>
      <c r="KQ85" s="353"/>
      <c r="KS85" s="351"/>
      <c r="KT85" s="345" t="str">
        <f t="shared" si="4603"/>
        <v/>
      </c>
      <c r="KU85" s="573"/>
      <c r="KV85" s="947" t="str">
        <f t="shared" si="4607"/>
        <v/>
      </c>
      <c r="KW85" s="353"/>
      <c r="KY85" s="351"/>
      <c r="KZ85" s="345" t="str">
        <f t="shared" si="4603"/>
        <v/>
      </c>
      <c r="LA85" s="573"/>
      <c r="LB85" s="947" t="str">
        <f t="shared" si="4608"/>
        <v/>
      </c>
      <c r="LC85" s="353"/>
    </row>
    <row r="86" spans="1:315" s="71" customFormat="1" x14ac:dyDescent="0.2">
      <c r="A86" s="62"/>
      <c r="B86" s="62"/>
      <c r="C86" s="62" t="str">
        <f t="shared" si="4553"/>
        <v/>
      </c>
      <c r="D86" s="62"/>
      <c r="E86" s="62"/>
      <c r="F86" s="62" t="s">
        <v>77</v>
      </c>
      <c r="G86" s="114"/>
      <c r="J86" s="71" t="s">
        <v>6</v>
      </c>
      <c r="K86" s="116"/>
      <c r="L86" s="346">
        <v>405150</v>
      </c>
      <c r="M86" s="930"/>
      <c r="N86" s="347"/>
      <c r="O86" s="348"/>
      <c r="P86" s="349"/>
      <c r="R86" s="345" t="str">
        <f t="shared" si="4554"/>
        <v/>
      </c>
      <c r="S86" s="572"/>
      <c r="T86" s="945" t="str">
        <f t="shared" si="4609"/>
        <v/>
      </c>
      <c r="U86" s="350"/>
      <c r="V86" s="349"/>
      <c r="W86" s="296"/>
      <c r="X86" s="345" t="str">
        <f t="shared" si="4555"/>
        <v/>
      </c>
      <c r="Y86" s="572"/>
      <c r="Z86" s="945" t="str">
        <f t="shared" si="4556"/>
        <v/>
      </c>
      <c r="AA86" s="350"/>
      <c r="AB86" s="349"/>
      <c r="AC86" s="296"/>
      <c r="AD86" s="345" t="str">
        <f t="shared" si="4555"/>
        <v/>
      </c>
      <c r="AE86" s="572"/>
      <c r="AF86" s="945" t="str">
        <f t="shared" si="4557"/>
        <v/>
      </c>
      <c r="AG86" s="350"/>
      <c r="AH86" s="349"/>
      <c r="AI86" s="296"/>
      <c r="AJ86" s="345" t="str">
        <f t="shared" si="4555"/>
        <v/>
      </c>
      <c r="AK86" s="572"/>
      <c r="AL86" s="945" t="str">
        <f t="shared" si="4558"/>
        <v/>
      </c>
      <c r="AM86" s="350"/>
      <c r="AN86" s="349"/>
      <c r="AO86" s="296"/>
      <c r="AP86" s="345" t="str">
        <f t="shared" si="4555"/>
        <v/>
      </c>
      <c r="AQ86" s="572"/>
      <c r="AR86" s="945" t="str">
        <f t="shared" si="4559"/>
        <v/>
      </c>
      <c r="AS86" s="350"/>
      <c r="AT86" s="349"/>
      <c r="AU86" s="296"/>
      <c r="AV86" s="345" t="str">
        <f t="shared" si="4555"/>
        <v/>
      </c>
      <c r="AW86" s="572"/>
      <c r="AX86" s="945" t="str">
        <f t="shared" si="4560"/>
        <v/>
      </c>
      <c r="AY86" s="350"/>
      <c r="AZ86" s="349"/>
      <c r="BA86" s="296"/>
      <c r="BB86" s="345" t="str">
        <f t="shared" si="4555"/>
        <v/>
      </c>
      <c r="BC86" s="572"/>
      <c r="BD86" s="945" t="str">
        <f t="shared" si="4561"/>
        <v/>
      </c>
      <c r="BE86" s="350"/>
      <c r="BF86" s="349"/>
      <c r="BG86" s="296"/>
      <c r="BH86" s="345" t="str">
        <f t="shared" si="4555"/>
        <v/>
      </c>
      <c r="BI86" s="572"/>
      <c r="BJ86" s="945" t="str">
        <f t="shared" si="4562"/>
        <v/>
      </c>
      <c r="BK86" s="350"/>
      <c r="BL86" s="349"/>
      <c r="BM86" s="296"/>
      <c r="BN86" s="345" t="str">
        <f t="shared" si="4555"/>
        <v/>
      </c>
      <c r="BO86" s="572"/>
      <c r="BP86" s="945" t="str">
        <f t="shared" si="4563"/>
        <v/>
      </c>
      <c r="BQ86" s="350"/>
      <c r="BR86" s="349"/>
      <c r="BS86" s="296"/>
      <c r="BT86" s="345" t="str">
        <f t="shared" si="4555"/>
        <v/>
      </c>
      <c r="BU86" s="572"/>
      <c r="BV86" s="945" t="str">
        <f t="shared" si="4564"/>
        <v/>
      </c>
      <c r="BW86" s="350"/>
      <c r="BX86" s="72"/>
      <c r="BY86" s="351"/>
      <c r="BZ86" s="345" t="str">
        <f t="shared" si="4555"/>
        <v/>
      </c>
      <c r="CA86" s="573"/>
      <c r="CB86" s="947" t="str">
        <f t="shared" si="4565"/>
        <v/>
      </c>
      <c r="CC86" s="352"/>
      <c r="CD86" s="72"/>
      <c r="CE86" s="351"/>
      <c r="CF86" s="345" t="str">
        <f t="shared" si="4555"/>
        <v/>
      </c>
      <c r="CG86" s="573"/>
      <c r="CH86" s="947" t="str">
        <f t="shared" si="4566"/>
        <v/>
      </c>
      <c r="CI86" s="352"/>
      <c r="CJ86" s="72"/>
      <c r="CK86" s="351"/>
      <c r="CL86" s="345" t="str">
        <f t="shared" si="4567"/>
        <v/>
      </c>
      <c r="CM86" s="573"/>
      <c r="CN86" s="947" t="str">
        <f t="shared" si="4568"/>
        <v/>
      </c>
      <c r="CO86" s="352"/>
      <c r="CP86" s="72"/>
      <c r="CQ86" s="351"/>
      <c r="CR86" s="345" t="str">
        <f t="shared" si="4567"/>
        <v/>
      </c>
      <c r="CS86" s="573"/>
      <c r="CT86" s="947" t="str">
        <f t="shared" si="4569"/>
        <v/>
      </c>
      <c r="CU86" s="352"/>
      <c r="CV86" s="72"/>
      <c r="CW86" s="351"/>
      <c r="CX86" s="345" t="str">
        <f t="shared" si="4567"/>
        <v/>
      </c>
      <c r="CY86" s="573"/>
      <c r="CZ86" s="947" t="str">
        <f t="shared" si="4570"/>
        <v/>
      </c>
      <c r="DA86" s="352"/>
      <c r="DB86" s="72"/>
      <c r="DC86" s="351"/>
      <c r="DD86" s="345" t="str">
        <f t="shared" si="4567"/>
        <v/>
      </c>
      <c r="DE86" s="573"/>
      <c r="DF86" s="947" t="str">
        <f t="shared" si="4571"/>
        <v/>
      </c>
      <c r="DG86" s="352"/>
      <c r="DH86" s="72"/>
      <c r="DI86" s="351"/>
      <c r="DJ86" s="345" t="str">
        <f t="shared" si="4567"/>
        <v/>
      </c>
      <c r="DK86" s="573"/>
      <c r="DL86" s="947" t="str">
        <f t="shared" si="4572"/>
        <v/>
      </c>
      <c r="DM86" s="352"/>
      <c r="DN86" s="72"/>
      <c r="DO86" s="351"/>
      <c r="DP86" s="345" t="str">
        <f t="shared" si="4567"/>
        <v/>
      </c>
      <c r="DQ86" s="573"/>
      <c r="DR86" s="947" t="str">
        <f t="shared" si="4573"/>
        <v/>
      </c>
      <c r="DS86" s="352"/>
      <c r="DT86" s="72"/>
      <c r="DU86" s="351"/>
      <c r="DV86" s="345" t="str">
        <f t="shared" si="4567"/>
        <v/>
      </c>
      <c r="DW86" s="573"/>
      <c r="DX86" s="947" t="str">
        <f t="shared" si="4574"/>
        <v/>
      </c>
      <c r="DY86" s="352"/>
      <c r="DZ86" s="72"/>
      <c r="EA86" s="351"/>
      <c r="EB86" s="345" t="str">
        <f t="shared" si="4567"/>
        <v/>
      </c>
      <c r="EC86" s="573"/>
      <c r="ED86" s="947" t="str">
        <f t="shared" si="4575"/>
        <v/>
      </c>
      <c r="EE86" s="352"/>
      <c r="EF86" s="72"/>
      <c r="EG86" s="351"/>
      <c r="EH86" s="345" t="str">
        <f t="shared" si="4567"/>
        <v/>
      </c>
      <c r="EI86" s="573"/>
      <c r="EJ86" s="947" t="str">
        <f t="shared" si="4576"/>
        <v/>
      </c>
      <c r="EK86" s="352"/>
      <c r="EL86" s="72"/>
      <c r="EM86" s="351"/>
      <c r="EN86" s="345" t="str">
        <f t="shared" si="4567"/>
        <v/>
      </c>
      <c r="EO86" s="573"/>
      <c r="EP86" s="947" t="str">
        <f t="shared" si="4577"/>
        <v/>
      </c>
      <c r="EQ86" s="352"/>
      <c r="ER86" s="72"/>
      <c r="ES86" s="351"/>
      <c r="ET86" s="345" t="str">
        <f t="shared" si="4567"/>
        <v/>
      </c>
      <c r="EU86" s="573"/>
      <c r="EV86" s="947" t="str">
        <f t="shared" si="4578"/>
        <v/>
      </c>
      <c r="EW86" s="352"/>
      <c r="EX86" s="72"/>
      <c r="EY86" s="351"/>
      <c r="EZ86" s="345" t="str">
        <f t="shared" si="4579"/>
        <v/>
      </c>
      <c r="FA86" s="573"/>
      <c r="FB86" s="947" t="str">
        <f t="shared" si="4580"/>
        <v/>
      </c>
      <c r="FC86" s="352"/>
      <c r="FD86" s="72"/>
      <c r="FE86" s="351"/>
      <c r="FF86" s="345" t="str">
        <f t="shared" si="4579"/>
        <v/>
      </c>
      <c r="FG86" s="573"/>
      <c r="FH86" s="947" t="str">
        <f t="shared" si="4581"/>
        <v/>
      </c>
      <c r="FI86" s="352"/>
      <c r="FJ86" s="72"/>
      <c r="FK86" s="351"/>
      <c r="FL86" s="345" t="str">
        <f t="shared" si="4579"/>
        <v/>
      </c>
      <c r="FM86" s="573"/>
      <c r="FN86" s="947" t="str">
        <f t="shared" si="4582"/>
        <v/>
      </c>
      <c r="FO86" s="352"/>
      <c r="FP86" s="72"/>
      <c r="FQ86" s="351"/>
      <c r="FR86" s="345" t="str">
        <f t="shared" si="4579"/>
        <v/>
      </c>
      <c r="FS86" s="573"/>
      <c r="FT86" s="947" t="str">
        <f t="shared" si="4583"/>
        <v/>
      </c>
      <c r="FU86" s="352"/>
      <c r="FV86" s="72"/>
      <c r="FW86" s="351"/>
      <c r="FX86" s="345" t="str">
        <f t="shared" si="4579"/>
        <v/>
      </c>
      <c r="FY86" s="573"/>
      <c r="FZ86" s="947" t="str">
        <f t="shared" si="4584"/>
        <v/>
      </c>
      <c r="GA86" s="352"/>
      <c r="GB86" s="72"/>
      <c r="GC86" s="351"/>
      <c r="GD86" s="345" t="str">
        <f t="shared" si="4579"/>
        <v/>
      </c>
      <c r="GE86" s="573"/>
      <c r="GF86" s="947" t="str">
        <f t="shared" si="4585"/>
        <v/>
      </c>
      <c r="GG86" s="352"/>
      <c r="GH86" s="72"/>
      <c r="GI86" s="351"/>
      <c r="GJ86" s="345" t="str">
        <f t="shared" si="4579"/>
        <v/>
      </c>
      <c r="GK86" s="573"/>
      <c r="GL86" s="947" t="str">
        <f t="shared" si="4586"/>
        <v/>
      </c>
      <c r="GM86" s="352"/>
      <c r="GN86" s="72"/>
      <c r="GO86" s="351"/>
      <c r="GP86" s="345" t="str">
        <f t="shared" si="4579"/>
        <v/>
      </c>
      <c r="GQ86" s="573"/>
      <c r="GR86" s="947" t="str">
        <f t="shared" si="4587"/>
        <v/>
      </c>
      <c r="GS86" s="352"/>
      <c r="GT86" s="72"/>
      <c r="GU86" s="351"/>
      <c r="GV86" s="345" t="str">
        <f t="shared" si="4579"/>
        <v/>
      </c>
      <c r="GW86" s="573"/>
      <c r="GX86" s="947" t="str">
        <f t="shared" si="4588"/>
        <v/>
      </c>
      <c r="GY86" s="352"/>
      <c r="GZ86" s="72"/>
      <c r="HA86" s="351"/>
      <c r="HB86" s="345" t="str">
        <f t="shared" si="4579"/>
        <v/>
      </c>
      <c r="HC86" s="573"/>
      <c r="HD86" s="947" t="str">
        <f t="shared" si="4589"/>
        <v/>
      </c>
      <c r="HE86" s="352"/>
      <c r="HF86" s="72"/>
      <c r="HG86" s="351"/>
      <c r="HH86" s="345" t="str">
        <f t="shared" si="4579"/>
        <v/>
      </c>
      <c r="HI86" s="573"/>
      <c r="HJ86" s="947" t="str">
        <f t="shared" si="4590"/>
        <v/>
      </c>
      <c r="HK86" s="352"/>
      <c r="HL86" s="72"/>
      <c r="HM86" s="351"/>
      <c r="HN86" s="345" t="str">
        <f t="shared" si="4591"/>
        <v/>
      </c>
      <c r="HO86" s="573"/>
      <c r="HP86" s="947" t="str">
        <f t="shared" si="4592"/>
        <v/>
      </c>
      <c r="HQ86" s="352"/>
      <c r="HR86" s="72"/>
      <c r="HS86" s="351"/>
      <c r="HT86" s="345" t="str">
        <f t="shared" si="4591"/>
        <v/>
      </c>
      <c r="HU86" s="573"/>
      <c r="HV86" s="947" t="str">
        <f t="shared" si="4593"/>
        <v/>
      </c>
      <c r="HW86" s="352"/>
      <c r="HX86" s="72"/>
      <c r="HY86" s="351"/>
      <c r="HZ86" s="345" t="str">
        <f t="shared" si="4591"/>
        <v/>
      </c>
      <c r="IA86" s="573"/>
      <c r="IB86" s="947" t="str">
        <f t="shared" si="4594"/>
        <v/>
      </c>
      <c r="IC86" s="352"/>
      <c r="ID86" s="72"/>
      <c r="IE86" s="351"/>
      <c r="IF86" s="345" t="str">
        <f t="shared" si="4591"/>
        <v/>
      </c>
      <c r="IG86" s="573"/>
      <c r="IH86" s="947" t="str">
        <f t="shared" si="4595"/>
        <v/>
      </c>
      <c r="II86" s="352"/>
      <c r="IJ86" s="72"/>
      <c r="IK86" s="351"/>
      <c r="IL86" s="345" t="str">
        <f t="shared" si="4591"/>
        <v/>
      </c>
      <c r="IM86" s="573"/>
      <c r="IN86" s="947" t="str">
        <f t="shared" si="4596"/>
        <v/>
      </c>
      <c r="IO86" s="352"/>
      <c r="IP86" s="72"/>
      <c r="IQ86" s="351"/>
      <c r="IR86" s="345" t="str">
        <f t="shared" si="4591"/>
        <v/>
      </c>
      <c r="IS86" s="573"/>
      <c r="IT86" s="947" t="str">
        <f t="shared" si="4597"/>
        <v/>
      </c>
      <c r="IU86" s="352"/>
      <c r="IV86" s="72"/>
      <c r="IW86" s="351"/>
      <c r="IX86" s="345" t="str">
        <f t="shared" si="4591"/>
        <v/>
      </c>
      <c r="IY86" s="573"/>
      <c r="IZ86" s="947" t="str">
        <f t="shared" si="4598"/>
        <v/>
      </c>
      <c r="JA86" s="352"/>
      <c r="JB86" s="72"/>
      <c r="JC86" s="351"/>
      <c r="JD86" s="345" t="str">
        <f t="shared" si="4591"/>
        <v/>
      </c>
      <c r="JE86" s="573"/>
      <c r="JF86" s="947" t="str">
        <f t="shared" si="4599"/>
        <v/>
      </c>
      <c r="JG86" s="352"/>
      <c r="JH86" s="72"/>
      <c r="JI86" s="351"/>
      <c r="JJ86" s="345" t="str">
        <f t="shared" si="4591"/>
        <v/>
      </c>
      <c r="JK86" s="573"/>
      <c r="JL86" s="947" t="str">
        <f t="shared" si="4600"/>
        <v/>
      </c>
      <c r="JM86" s="353"/>
      <c r="JO86" s="351"/>
      <c r="JP86" s="345" t="str">
        <f t="shared" si="4591"/>
        <v/>
      </c>
      <c r="JQ86" s="573"/>
      <c r="JR86" s="947" t="str">
        <f t="shared" si="4601"/>
        <v/>
      </c>
      <c r="JS86" s="353"/>
      <c r="JU86" s="351"/>
      <c r="JV86" s="345" t="str">
        <f t="shared" si="4591"/>
        <v/>
      </c>
      <c r="JW86" s="573"/>
      <c r="JX86" s="947" t="str">
        <f t="shared" si="4602"/>
        <v/>
      </c>
      <c r="JY86" s="353"/>
      <c r="KA86" s="351"/>
      <c r="KB86" s="345" t="str">
        <f t="shared" si="4603"/>
        <v/>
      </c>
      <c r="KC86" s="573"/>
      <c r="KD86" s="947" t="str">
        <f t="shared" si="4604"/>
        <v/>
      </c>
      <c r="KE86" s="353"/>
      <c r="KG86" s="351"/>
      <c r="KH86" s="345" t="str">
        <f t="shared" si="4603"/>
        <v/>
      </c>
      <c r="KI86" s="573"/>
      <c r="KJ86" s="947" t="str">
        <f t="shared" si="4605"/>
        <v/>
      </c>
      <c r="KK86" s="353"/>
      <c r="KM86" s="351"/>
      <c r="KN86" s="345" t="str">
        <f t="shared" si="4603"/>
        <v/>
      </c>
      <c r="KO86" s="573"/>
      <c r="KP86" s="947" t="str">
        <f t="shared" si="4606"/>
        <v/>
      </c>
      <c r="KQ86" s="353"/>
      <c r="KS86" s="351"/>
      <c r="KT86" s="345" t="str">
        <f t="shared" si="4603"/>
        <v/>
      </c>
      <c r="KU86" s="573"/>
      <c r="KV86" s="947" t="str">
        <f t="shared" si="4607"/>
        <v/>
      </c>
      <c r="KW86" s="353"/>
      <c r="KY86" s="351"/>
      <c r="KZ86" s="345" t="str">
        <f t="shared" si="4603"/>
        <v/>
      </c>
      <c r="LA86" s="573"/>
      <c r="LB86" s="947" t="str">
        <f t="shared" si="4608"/>
        <v/>
      </c>
      <c r="LC86" s="353"/>
    </row>
    <row r="87" spans="1:315" s="71" customFormat="1" x14ac:dyDescent="0.2">
      <c r="A87" s="62"/>
      <c r="B87" s="62"/>
      <c r="C87" s="62" t="str">
        <f t="shared" si="4553"/>
        <v/>
      </c>
      <c r="D87" s="62"/>
      <c r="E87" s="62"/>
      <c r="F87" s="62" t="s">
        <v>77</v>
      </c>
      <c r="G87" s="114"/>
      <c r="J87" s="71" t="s">
        <v>7</v>
      </c>
      <c r="K87" s="116"/>
      <c r="L87" s="346">
        <v>402200</v>
      </c>
      <c r="M87" s="930"/>
      <c r="N87" s="347"/>
      <c r="O87" s="348"/>
      <c r="P87" s="349"/>
      <c r="R87" s="345" t="str">
        <f t="shared" si="4554"/>
        <v/>
      </c>
      <c r="S87" s="572"/>
      <c r="T87" s="945" t="str">
        <f t="shared" si="4609"/>
        <v/>
      </c>
      <c r="U87" s="350"/>
      <c r="V87" s="349"/>
      <c r="W87" s="296"/>
      <c r="X87" s="345" t="str">
        <f t="shared" si="4555"/>
        <v/>
      </c>
      <c r="Y87" s="572"/>
      <c r="Z87" s="945" t="str">
        <f t="shared" si="4556"/>
        <v/>
      </c>
      <c r="AA87" s="350"/>
      <c r="AB87" s="349"/>
      <c r="AC87" s="296"/>
      <c r="AD87" s="345" t="str">
        <f t="shared" si="4555"/>
        <v/>
      </c>
      <c r="AE87" s="572"/>
      <c r="AF87" s="945" t="str">
        <f t="shared" si="4557"/>
        <v/>
      </c>
      <c r="AG87" s="350"/>
      <c r="AH87" s="349"/>
      <c r="AI87" s="296"/>
      <c r="AJ87" s="345" t="str">
        <f t="shared" si="4555"/>
        <v/>
      </c>
      <c r="AK87" s="572"/>
      <c r="AL87" s="945" t="str">
        <f t="shared" si="4558"/>
        <v/>
      </c>
      <c r="AM87" s="350"/>
      <c r="AN87" s="349"/>
      <c r="AO87" s="296"/>
      <c r="AP87" s="345" t="str">
        <f t="shared" si="4555"/>
        <v/>
      </c>
      <c r="AQ87" s="572"/>
      <c r="AR87" s="945" t="str">
        <f t="shared" si="4559"/>
        <v/>
      </c>
      <c r="AS87" s="350"/>
      <c r="AT87" s="349"/>
      <c r="AU87" s="296"/>
      <c r="AV87" s="345" t="str">
        <f t="shared" si="4555"/>
        <v/>
      </c>
      <c r="AW87" s="572"/>
      <c r="AX87" s="945" t="str">
        <f t="shared" si="4560"/>
        <v/>
      </c>
      <c r="AY87" s="350"/>
      <c r="AZ87" s="349"/>
      <c r="BA87" s="296"/>
      <c r="BB87" s="345" t="str">
        <f t="shared" si="4555"/>
        <v/>
      </c>
      <c r="BC87" s="572"/>
      <c r="BD87" s="945" t="str">
        <f t="shared" si="4561"/>
        <v/>
      </c>
      <c r="BE87" s="350"/>
      <c r="BF87" s="349"/>
      <c r="BG87" s="296"/>
      <c r="BH87" s="345" t="str">
        <f t="shared" si="4555"/>
        <v/>
      </c>
      <c r="BI87" s="572"/>
      <c r="BJ87" s="945" t="str">
        <f t="shared" si="4562"/>
        <v/>
      </c>
      <c r="BK87" s="350"/>
      <c r="BL87" s="349"/>
      <c r="BM87" s="296"/>
      <c r="BN87" s="345" t="str">
        <f t="shared" si="4555"/>
        <v/>
      </c>
      <c r="BO87" s="572"/>
      <c r="BP87" s="945" t="str">
        <f t="shared" si="4563"/>
        <v/>
      </c>
      <c r="BQ87" s="350"/>
      <c r="BR87" s="349"/>
      <c r="BS87" s="296"/>
      <c r="BT87" s="345" t="str">
        <f t="shared" si="4555"/>
        <v/>
      </c>
      <c r="BU87" s="572"/>
      <c r="BV87" s="945" t="str">
        <f t="shared" si="4564"/>
        <v/>
      </c>
      <c r="BW87" s="350"/>
      <c r="BX87" s="72"/>
      <c r="BY87" s="351"/>
      <c r="BZ87" s="345" t="str">
        <f t="shared" si="4555"/>
        <v/>
      </c>
      <c r="CA87" s="573"/>
      <c r="CB87" s="947" t="str">
        <f t="shared" si="4565"/>
        <v/>
      </c>
      <c r="CC87" s="352"/>
      <c r="CD87" s="72"/>
      <c r="CE87" s="351"/>
      <c r="CF87" s="345" t="str">
        <f t="shared" si="4555"/>
        <v/>
      </c>
      <c r="CG87" s="573"/>
      <c r="CH87" s="947" t="str">
        <f t="shared" si="4566"/>
        <v/>
      </c>
      <c r="CI87" s="352"/>
      <c r="CJ87" s="72"/>
      <c r="CK87" s="351"/>
      <c r="CL87" s="345" t="str">
        <f t="shared" si="4567"/>
        <v/>
      </c>
      <c r="CM87" s="573"/>
      <c r="CN87" s="947" t="str">
        <f t="shared" si="4568"/>
        <v/>
      </c>
      <c r="CO87" s="352"/>
      <c r="CP87" s="72"/>
      <c r="CQ87" s="351"/>
      <c r="CR87" s="345" t="str">
        <f t="shared" si="4567"/>
        <v/>
      </c>
      <c r="CS87" s="573"/>
      <c r="CT87" s="947" t="str">
        <f t="shared" si="4569"/>
        <v/>
      </c>
      <c r="CU87" s="352"/>
      <c r="CV87" s="72"/>
      <c r="CW87" s="351"/>
      <c r="CX87" s="345" t="str">
        <f t="shared" si="4567"/>
        <v/>
      </c>
      <c r="CY87" s="573"/>
      <c r="CZ87" s="947" t="str">
        <f t="shared" si="4570"/>
        <v/>
      </c>
      <c r="DA87" s="352"/>
      <c r="DB87" s="72"/>
      <c r="DC87" s="351"/>
      <c r="DD87" s="345" t="str">
        <f t="shared" si="4567"/>
        <v/>
      </c>
      <c r="DE87" s="573"/>
      <c r="DF87" s="947" t="str">
        <f t="shared" si="4571"/>
        <v/>
      </c>
      <c r="DG87" s="352"/>
      <c r="DH87" s="72"/>
      <c r="DI87" s="351"/>
      <c r="DJ87" s="345" t="str">
        <f t="shared" si="4567"/>
        <v/>
      </c>
      <c r="DK87" s="573"/>
      <c r="DL87" s="947" t="str">
        <f t="shared" si="4572"/>
        <v/>
      </c>
      <c r="DM87" s="352"/>
      <c r="DN87" s="72"/>
      <c r="DO87" s="351"/>
      <c r="DP87" s="345" t="str">
        <f t="shared" si="4567"/>
        <v/>
      </c>
      <c r="DQ87" s="573"/>
      <c r="DR87" s="947" t="str">
        <f t="shared" si="4573"/>
        <v/>
      </c>
      <c r="DS87" s="352"/>
      <c r="DT87" s="72"/>
      <c r="DU87" s="351"/>
      <c r="DV87" s="345" t="str">
        <f t="shared" si="4567"/>
        <v/>
      </c>
      <c r="DW87" s="573"/>
      <c r="DX87" s="947" t="str">
        <f t="shared" si="4574"/>
        <v/>
      </c>
      <c r="DY87" s="352"/>
      <c r="DZ87" s="72"/>
      <c r="EA87" s="351"/>
      <c r="EB87" s="345" t="str">
        <f t="shared" si="4567"/>
        <v/>
      </c>
      <c r="EC87" s="573"/>
      <c r="ED87" s="947" t="str">
        <f t="shared" si="4575"/>
        <v/>
      </c>
      <c r="EE87" s="352"/>
      <c r="EF87" s="72"/>
      <c r="EG87" s="351"/>
      <c r="EH87" s="345" t="str">
        <f t="shared" si="4567"/>
        <v/>
      </c>
      <c r="EI87" s="573"/>
      <c r="EJ87" s="947" t="str">
        <f t="shared" si="4576"/>
        <v/>
      </c>
      <c r="EK87" s="352"/>
      <c r="EL87" s="72"/>
      <c r="EM87" s="351"/>
      <c r="EN87" s="345" t="str">
        <f t="shared" si="4567"/>
        <v/>
      </c>
      <c r="EO87" s="573"/>
      <c r="EP87" s="947" t="str">
        <f t="shared" si="4577"/>
        <v/>
      </c>
      <c r="EQ87" s="352"/>
      <c r="ER87" s="72"/>
      <c r="ES87" s="351"/>
      <c r="ET87" s="345" t="str">
        <f t="shared" si="4567"/>
        <v/>
      </c>
      <c r="EU87" s="573"/>
      <c r="EV87" s="947" t="str">
        <f t="shared" si="4578"/>
        <v/>
      </c>
      <c r="EW87" s="352"/>
      <c r="EX87" s="72"/>
      <c r="EY87" s="351"/>
      <c r="EZ87" s="345" t="str">
        <f t="shared" si="4579"/>
        <v/>
      </c>
      <c r="FA87" s="573"/>
      <c r="FB87" s="947" t="str">
        <f t="shared" si="4580"/>
        <v/>
      </c>
      <c r="FC87" s="352"/>
      <c r="FD87" s="72"/>
      <c r="FE87" s="351"/>
      <c r="FF87" s="345" t="str">
        <f t="shared" si="4579"/>
        <v/>
      </c>
      <c r="FG87" s="573"/>
      <c r="FH87" s="947" t="str">
        <f t="shared" si="4581"/>
        <v/>
      </c>
      <c r="FI87" s="352"/>
      <c r="FJ87" s="72"/>
      <c r="FK87" s="351"/>
      <c r="FL87" s="345" t="str">
        <f t="shared" si="4579"/>
        <v/>
      </c>
      <c r="FM87" s="573"/>
      <c r="FN87" s="947" t="str">
        <f t="shared" si="4582"/>
        <v/>
      </c>
      <c r="FO87" s="352"/>
      <c r="FP87" s="72"/>
      <c r="FQ87" s="351"/>
      <c r="FR87" s="345" t="str">
        <f t="shared" si="4579"/>
        <v/>
      </c>
      <c r="FS87" s="573"/>
      <c r="FT87" s="947" t="str">
        <f t="shared" si="4583"/>
        <v/>
      </c>
      <c r="FU87" s="352"/>
      <c r="FV87" s="72"/>
      <c r="FW87" s="351"/>
      <c r="FX87" s="345" t="str">
        <f t="shared" si="4579"/>
        <v/>
      </c>
      <c r="FY87" s="573"/>
      <c r="FZ87" s="947" t="str">
        <f t="shared" si="4584"/>
        <v/>
      </c>
      <c r="GA87" s="352"/>
      <c r="GB87" s="72"/>
      <c r="GC87" s="351"/>
      <c r="GD87" s="345" t="str">
        <f t="shared" si="4579"/>
        <v/>
      </c>
      <c r="GE87" s="573"/>
      <c r="GF87" s="947" t="str">
        <f t="shared" si="4585"/>
        <v/>
      </c>
      <c r="GG87" s="352"/>
      <c r="GH87" s="72"/>
      <c r="GI87" s="351"/>
      <c r="GJ87" s="345" t="str">
        <f t="shared" si="4579"/>
        <v/>
      </c>
      <c r="GK87" s="573"/>
      <c r="GL87" s="947" t="str">
        <f t="shared" si="4586"/>
        <v/>
      </c>
      <c r="GM87" s="352"/>
      <c r="GN87" s="72"/>
      <c r="GO87" s="351"/>
      <c r="GP87" s="345" t="str">
        <f t="shared" si="4579"/>
        <v/>
      </c>
      <c r="GQ87" s="573"/>
      <c r="GR87" s="947" t="str">
        <f t="shared" si="4587"/>
        <v/>
      </c>
      <c r="GS87" s="352"/>
      <c r="GT87" s="72"/>
      <c r="GU87" s="351"/>
      <c r="GV87" s="345" t="str">
        <f t="shared" si="4579"/>
        <v/>
      </c>
      <c r="GW87" s="573"/>
      <c r="GX87" s="947" t="str">
        <f t="shared" si="4588"/>
        <v/>
      </c>
      <c r="GY87" s="352"/>
      <c r="GZ87" s="72"/>
      <c r="HA87" s="351"/>
      <c r="HB87" s="345" t="str">
        <f t="shared" si="4579"/>
        <v/>
      </c>
      <c r="HC87" s="573"/>
      <c r="HD87" s="947" t="str">
        <f t="shared" si="4589"/>
        <v/>
      </c>
      <c r="HE87" s="352"/>
      <c r="HF87" s="72"/>
      <c r="HG87" s="351"/>
      <c r="HH87" s="345" t="str">
        <f t="shared" si="4579"/>
        <v/>
      </c>
      <c r="HI87" s="573"/>
      <c r="HJ87" s="947" t="str">
        <f t="shared" si="4590"/>
        <v/>
      </c>
      <c r="HK87" s="352"/>
      <c r="HL87" s="72"/>
      <c r="HM87" s="351"/>
      <c r="HN87" s="345" t="str">
        <f t="shared" si="4591"/>
        <v/>
      </c>
      <c r="HO87" s="573"/>
      <c r="HP87" s="947" t="str">
        <f t="shared" si="4592"/>
        <v/>
      </c>
      <c r="HQ87" s="352"/>
      <c r="HR87" s="72"/>
      <c r="HS87" s="351"/>
      <c r="HT87" s="345" t="str">
        <f t="shared" si="4591"/>
        <v/>
      </c>
      <c r="HU87" s="573"/>
      <c r="HV87" s="947" t="str">
        <f t="shared" si="4593"/>
        <v/>
      </c>
      <c r="HW87" s="352"/>
      <c r="HX87" s="72"/>
      <c r="HY87" s="351"/>
      <c r="HZ87" s="345" t="str">
        <f t="shared" si="4591"/>
        <v/>
      </c>
      <c r="IA87" s="573"/>
      <c r="IB87" s="947" t="str">
        <f t="shared" si="4594"/>
        <v/>
      </c>
      <c r="IC87" s="352"/>
      <c r="ID87" s="72"/>
      <c r="IE87" s="351"/>
      <c r="IF87" s="345" t="str">
        <f t="shared" si="4591"/>
        <v/>
      </c>
      <c r="IG87" s="573"/>
      <c r="IH87" s="947" t="str">
        <f t="shared" si="4595"/>
        <v/>
      </c>
      <c r="II87" s="352"/>
      <c r="IJ87" s="72"/>
      <c r="IK87" s="351"/>
      <c r="IL87" s="345" t="str">
        <f t="shared" si="4591"/>
        <v/>
      </c>
      <c r="IM87" s="573"/>
      <c r="IN87" s="947" t="str">
        <f t="shared" si="4596"/>
        <v/>
      </c>
      <c r="IO87" s="352"/>
      <c r="IP87" s="72"/>
      <c r="IQ87" s="351"/>
      <c r="IR87" s="345" t="str">
        <f t="shared" si="4591"/>
        <v/>
      </c>
      <c r="IS87" s="573"/>
      <c r="IT87" s="947" t="str">
        <f t="shared" si="4597"/>
        <v/>
      </c>
      <c r="IU87" s="352"/>
      <c r="IV87" s="72"/>
      <c r="IW87" s="351"/>
      <c r="IX87" s="345" t="str">
        <f t="shared" si="4591"/>
        <v/>
      </c>
      <c r="IY87" s="573"/>
      <c r="IZ87" s="947" t="str">
        <f t="shared" si="4598"/>
        <v/>
      </c>
      <c r="JA87" s="352"/>
      <c r="JB87" s="72"/>
      <c r="JC87" s="351"/>
      <c r="JD87" s="345" t="str">
        <f t="shared" si="4591"/>
        <v/>
      </c>
      <c r="JE87" s="573"/>
      <c r="JF87" s="947" t="str">
        <f t="shared" si="4599"/>
        <v/>
      </c>
      <c r="JG87" s="352"/>
      <c r="JH87" s="72"/>
      <c r="JI87" s="351"/>
      <c r="JJ87" s="345" t="str">
        <f t="shared" si="4591"/>
        <v/>
      </c>
      <c r="JK87" s="573"/>
      <c r="JL87" s="947" t="str">
        <f t="shared" si="4600"/>
        <v/>
      </c>
      <c r="JM87" s="353"/>
      <c r="JO87" s="351"/>
      <c r="JP87" s="345" t="str">
        <f t="shared" si="4591"/>
        <v/>
      </c>
      <c r="JQ87" s="573"/>
      <c r="JR87" s="947" t="str">
        <f t="shared" si="4601"/>
        <v/>
      </c>
      <c r="JS87" s="353"/>
      <c r="JU87" s="351"/>
      <c r="JV87" s="345" t="str">
        <f t="shared" si="4591"/>
        <v/>
      </c>
      <c r="JW87" s="573"/>
      <c r="JX87" s="947" t="str">
        <f t="shared" si="4602"/>
        <v/>
      </c>
      <c r="JY87" s="353"/>
      <c r="KA87" s="351"/>
      <c r="KB87" s="345" t="str">
        <f t="shared" si="4603"/>
        <v/>
      </c>
      <c r="KC87" s="573"/>
      <c r="KD87" s="947" t="str">
        <f t="shared" si="4604"/>
        <v/>
      </c>
      <c r="KE87" s="353"/>
      <c r="KG87" s="351"/>
      <c r="KH87" s="345" t="str">
        <f t="shared" si="4603"/>
        <v/>
      </c>
      <c r="KI87" s="573"/>
      <c r="KJ87" s="947" t="str">
        <f t="shared" si="4605"/>
        <v/>
      </c>
      <c r="KK87" s="353"/>
      <c r="KM87" s="351"/>
      <c r="KN87" s="345" t="str">
        <f t="shared" si="4603"/>
        <v/>
      </c>
      <c r="KO87" s="573"/>
      <c r="KP87" s="947" t="str">
        <f t="shared" si="4606"/>
        <v/>
      </c>
      <c r="KQ87" s="353"/>
      <c r="KS87" s="351"/>
      <c r="KT87" s="345" t="str">
        <f t="shared" si="4603"/>
        <v/>
      </c>
      <c r="KU87" s="573"/>
      <c r="KV87" s="947" t="str">
        <f t="shared" si="4607"/>
        <v/>
      </c>
      <c r="KW87" s="353"/>
      <c r="KY87" s="351"/>
      <c r="KZ87" s="345" t="str">
        <f t="shared" si="4603"/>
        <v/>
      </c>
      <c r="LA87" s="573"/>
      <c r="LB87" s="947" t="str">
        <f t="shared" si="4608"/>
        <v/>
      </c>
      <c r="LC87" s="353"/>
    </row>
    <row r="88" spans="1:315" s="71" customFormat="1" x14ac:dyDescent="0.2">
      <c r="A88" s="62"/>
      <c r="B88" s="62"/>
      <c r="C88" s="62" t="str">
        <f t="shared" si="4553"/>
        <v/>
      </c>
      <c r="D88" s="62"/>
      <c r="E88" s="62"/>
      <c r="F88" s="62" t="s">
        <v>77</v>
      </c>
      <c r="G88" s="114"/>
      <c r="J88" s="71" t="s">
        <v>8</v>
      </c>
      <c r="K88" s="116"/>
      <c r="L88" s="346">
        <v>407500</v>
      </c>
      <c r="M88" s="931"/>
      <c r="N88" s="347"/>
      <c r="O88" s="348"/>
      <c r="P88" s="349"/>
      <c r="R88" s="345" t="str">
        <f t="shared" si="4554"/>
        <v/>
      </c>
      <c r="S88" s="572"/>
      <c r="T88" s="945" t="str">
        <f t="shared" si="4609"/>
        <v/>
      </c>
      <c r="U88" s="350"/>
      <c r="V88" s="349"/>
      <c r="W88" s="296"/>
      <c r="X88" s="345" t="str">
        <f t="shared" si="4555"/>
        <v/>
      </c>
      <c r="Y88" s="572"/>
      <c r="Z88" s="945" t="str">
        <f t="shared" si="4556"/>
        <v/>
      </c>
      <c r="AA88" s="350"/>
      <c r="AB88" s="349"/>
      <c r="AC88" s="296"/>
      <c r="AD88" s="345" t="str">
        <f t="shared" si="4555"/>
        <v/>
      </c>
      <c r="AE88" s="572"/>
      <c r="AF88" s="945" t="str">
        <f t="shared" si="4557"/>
        <v/>
      </c>
      <c r="AG88" s="350"/>
      <c r="AH88" s="349"/>
      <c r="AI88" s="296"/>
      <c r="AJ88" s="345" t="str">
        <f t="shared" si="4555"/>
        <v/>
      </c>
      <c r="AK88" s="572"/>
      <c r="AL88" s="945" t="str">
        <f t="shared" si="4558"/>
        <v/>
      </c>
      <c r="AM88" s="350"/>
      <c r="AN88" s="349"/>
      <c r="AO88" s="296"/>
      <c r="AP88" s="345" t="str">
        <f t="shared" si="4555"/>
        <v/>
      </c>
      <c r="AQ88" s="572"/>
      <c r="AR88" s="945" t="str">
        <f t="shared" si="4559"/>
        <v/>
      </c>
      <c r="AS88" s="350"/>
      <c r="AT88" s="349"/>
      <c r="AU88" s="296"/>
      <c r="AV88" s="345" t="str">
        <f t="shared" si="4555"/>
        <v/>
      </c>
      <c r="AW88" s="572"/>
      <c r="AX88" s="945" t="str">
        <f t="shared" si="4560"/>
        <v/>
      </c>
      <c r="AY88" s="350"/>
      <c r="AZ88" s="349"/>
      <c r="BA88" s="296"/>
      <c r="BB88" s="345" t="str">
        <f t="shared" si="4555"/>
        <v/>
      </c>
      <c r="BC88" s="572"/>
      <c r="BD88" s="945" t="str">
        <f t="shared" si="4561"/>
        <v/>
      </c>
      <c r="BE88" s="350"/>
      <c r="BF88" s="349"/>
      <c r="BG88" s="296"/>
      <c r="BH88" s="345" t="str">
        <f t="shared" si="4555"/>
        <v/>
      </c>
      <c r="BI88" s="572"/>
      <c r="BJ88" s="945" t="str">
        <f t="shared" si="4562"/>
        <v/>
      </c>
      <c r="BK88" s="350"/>
      <c r="BL88" s="349"/>
      <c r="BM88" s="296"/>
      <c r="BN88" s="345" t="str">
        <f t="shared" si="4555"/>
        <v/>
      </c>
      <c r="BO88" s="572"/>
      <c r="BP88" s="945" t="str">
        <f t="shared" si="4563"/>
        <v/>
      </c>
      <c r="BQ88" s="350"/>
      <c r="BR88" s="349"/>
      <c r="BS88" s="296"/>
      <c r="BT88" s="345" t="str">
        <f t="shared" si="4555"/>
        <v/>
      </c>
      <c r="BU88" s="572"/>
      <c r="BV88" s="945" t="str">
        <f t="shared" si="4564"/>
        <v/>
      </c>
      <c r="BW88" s="350"/>
      <c r="BX88" s="72"/>
      <c r="BY88" s="351"/>
      <c r="BZ88" s="345" t="str">
        <f t="shared" si="4555"/>
        <v/>
      </c>
      <c r="CA88" s="573"/>
      <c r="CB88" s="947" t="str">
        <f t="shared" si="4565"/>
        <v/>
      </c>
      <c r="CC88" s="352"/>
      <c r="CD88" s="72"/>
      <c r="CE88" s="351"/>
      <c r="CF88" s="345" t="str">
        <f t="shared" si="4555"/>
        <v/>
      </c>
      <c r="CG88" s="573"/>
      <c r="CH88" s="947" t="str">
        <f t="shared" si="4566"/>
        <v/>
      </c>
      <c r="CI88" s="352"/>
      <c r="CJ88" s="72"/>
      <c r="CK88" s="351"/>
      <c r="CL88" s="345" t="str">
        <f t="shared" si="4567"/>
        <v/>
      </c>
      <c r="CM88" s="573"/>
      <c r="CN88" s="947" t="str">
        <f t="shared" si="4568"/>
        <v/>
      </c>
      <c r="CO88" s="352"/>
      <c r="CP88" s="72"/>
      <c r="CQ88" s="351"/>
      <c r="CR88" s="345" t="str">
        <f t="shared" si="4567"/>
        <v/>
      </c>
      <c r="CS88" s="573"/>
      <c r="CT88" s="947" t="str">
        <f t="shared" si="4569"/>
        <v/>
      </c>
      <c r="CU88" s="352"/>
      <c r="CV88" s="72"/>
      <c r="CW88" s="351"/>
      <c r="CX88" s="345" t="str">
        <f t="shared" si="4567"/>
        <v/>
      </c>
      <c r="CY88" s="573"/>
      <c r="CZ88" s="947" t="str">
        <f t="shared" si="4570"/>
        <v/>
      </c>
      <c r="DA88" s="352"/>
      <c r="DB88" s="72"/>
      <c r="DC88" s="351"/>
      <c r="DD88" s="345" t="str">
        <f t="shared" si="4567"/>
        <v/>
      </c>
      <c r="DE88" s="573"/>
      <c r="DF88" s="947" t="str">
        <f t="shared" si="4571"/>
        <v/>
      </c>
      <c r="DG88" s="352"/>
      <c r="DH88" s="72"/>
      <c r="DI88" s="351"/>
      <c r="DJ88" s="345" t="str">
        <f t="shared" si="4567"/>
        <v/>
      </c>
      <c r="DK88" s="573"/>
      <c r="DL88" s="947" t="str">
        <f t="shared" si="4572"/>
        <v/>
      </c>
      <c r="DM88" s="352"/>
      <c r="DN88" s="72"/>
      <c r="DO88" s="351"/>
      <c r="DP88" s="345" t="str">
        <f t="shared" si="4567"/>
        <v/>
      </c>
      <c r="DQ88" s="573"/>
      <c r="DR88" s="947" t="str">
        <f t="shared" si="4573"/>
        <v/>
      </c>
      <c r="DS88" s="352"/>
      <c r="DT88" s="72"/>
      <c r="DU88" s="351"/>
      <c r="DV88" s="345" t="str">
        <f t="shared" si="4567"/>
        <v/>
      </c>
      <c r="DW88" s="573"/>
      <c r="DX88" s="947" t="str">
        <f t="shared" si="4574"/>
        <v/>
      </c>
      <c r="DY88" s="352"/>
      <c r="DZ88" s="72"/>
      <c r="EA88" s="351"/>
      <c r="EB88" s="345" t="str">
        <f t="shared" si="4567"/>
        <v/>
      </c>
      <c r="EC88" s="573"/>
      <c r="ED88" s="947" t="str">
        <f t="shared" si="4575"/>
        <v/>
      </c>
      <c r="EE88" s="352"/>
      <c r="EF88" s="72"/>
      <c r="EG88" s="351"/>
      <c r="EH88" s="345" t="str">
        <f t="shared" si="4567"/>
        <v/>
      </c>
      <c r="EI88" s="573"/>
      <c r="EJ88" s="947" t="str">
        <f t="shared" si="4576"/>
        <v/>
      </c>
      <c r="EK88" s="352"/>
      <c r="EL88" s="72"/>
      <c r="EM88" s="351"/>
      <c r="EN88" s="345" t="str">
        <f t="shared" si="4567"/>
        <v/>
      </c>
      <c r="EO88" s="573"/>
      <c r="EP88" s="947" t="str">
        <f t="shared" si="4577"/>
        <v/>
      </c>
      <c r="EQ88" s="352"/>
      <c r="ER88" s="72"/>
      <c r="ES88" s="351"/>
      <c r="ET88" s="345" t="str">
        <f t="shared" si="4567"/>
        <v/>
      </c>
      <c r="EU88" s="573"/>
      <c r="EV88" s="947" t="str">
        <f t="shared" si="4578"/>
        <v/>
      </c>
      <c r="EW88" s="352"/>
      <c r="EX88" s="72"/>
      <c r="EY88" s="351"/>
      <c r="EZ88" s="345" t="str">
        <f t="shared" si="4579"/>
        <v/>
      </c>
      <c r="FA88" s="573"/>
      <c r="FB88" s="947" t="str">
        <f t="shared" si="4580"/>
        <v/>
      </c>
      <c r="FC88" s="352"/>
      <c r="FD88" s="72"/>
      <c r="FE88" s="351"/>
      <c r="FF88" s="345" t="str">
        <f t="shared" si="4579"/>
        <v/>
      </c>
      <c r="FG88" s="573"/>
      <c r="FH88" s="947" t="str">
        <f t="shared" si="4581"/>
        <v/>
      </c>
      <c r="FI88" s="352"/>
      <c r="FJ88" s="72"/>
      <c r="FK88" s="351"/>
      <c r="FL88" s="345" t="str">
        <f t="shared" si="4579"/>
        <v/>
      </c>
      <c r="FM88" s="573"/>
      <c r="FN88" s="947" t="str">
        <f t="shared" si="4582"/>
        <v/>
      </c>
      <c r="FO88" s="352"/>
      <c r="FP88" s="72"/>
      <c r="FQ88" s="351"/>
      <c r="FR88" s="345" t="str">
        <f t="shared" si="4579"/>
        <v/>
      </c>
      <c r="FS88" s="573"/>
      <c r="FT88" s="947" t="str">
        <f t="shared" si="4583"/>
        <v/>
      </c>
      <c r="FU88" s="352"/>
      <c r="FV88" s="72"/>
      <c r="FW88" s="351"/>
      <c r="FX88" s="345" t="str">
        <f t="shared" si="4579"/>
        <v/>
      </c>
      <c r="FY88" s="573"/>
      <c r="FZ88" s="947" t="str">
        <f t="shared" si="4584"/>
        <v/>
      </c>
      <c r="GA88" s="352"/>
      <c r="GB88" s="72"/>
      <c r="GC88" s="351"/>
      <c r="GD88" s="345" t="str">
        <f t="shared" si="4579"/>
        <v/>
      </c>
      <c r="GE88" s="573"/>
      <c r="GF88" s="947" t="str">
        <f t="shared" si="4585"/>
        <v/>
      </c>
      <c r="GG88" s="352"/>
      <c r="GH88" s="72"/>
      <c r="GI88" s="351"/>
      <c r="GJ88" s="345" t="str">
        <f t="shared" si="4579"/>
        <v/>
      </c>
      <c r="GK88" s="573"/>
      <c r="GL88" s="947" t="str">
        <f t="shared" si="4586"/>
        <v/>
      </c>
      <c r="GM88" s="352"/>
      <c r="GN88" s="72"/>
      <c r="GO88" s="351"/>
      <c r="GP88" s="345" t="str">
        <f t="shared" si="4579"/>
        <v/>
      </c>
      <c r="GQ88" s="573"/>
      <c r="GR88" s="947" t="str">
        <f t="shared" si="4587"/>
        <v/>
      </c>
      <c r="GS88" s="352"/>
      <c r="GT88" s="72"/>
      <c r="GU88" s="351"/>
      <c r="GV88" s="345" t="str">
        <f t="shared" si="4579"/>
        <v/>
      </c>
      <c r="GW88" s="573"/>
      <c r="GX88" s="947" t="str">
        <f t="shared" si="4588"/>
        <v/>
      </c>
      <c r="GY88" s="352"/>
      <c r="GZ88" s="72"/>
      <c r="HA88" s="351"/>
      <c r="HB88" s="345" t="str">
        <f t="shared" si="4579"/>
        <v/>
      </c>
      <c r="HC88" s="573"/>
      <c r="HD88" s="947" t="str">
        <f t="shared" si="4589"/>
        <v/>
      </c>
      <c r="HE88" s="352"/>
      <c r="HF88" s="72"/>
      <c r="HG88" s="351"/>
      <c r="HH88" s="345" t="str">
        <f t="shared" si="4579"/>
        <v/>
      </c>
      <c r="HI88" s="573"/>
      <c r="HJ88" s="947" t="str">
        <f t="shared" si="4590"/>
        <v/>
      </c>
      <c r="HK88" s="352"/>
      <c r="HL88" s="72"/>
      <c r="HM88" s="351"/>
      <c r="HN88" s="345" t="str">
        <f t="shared" si="4591"/>
        <v/>
      </c>
      <c r="HO88" s="573"/>
      <c r="HP88" s="947" t="str">
        <f t="shared" si="4592"/>
        <v/>
      </c>
      <c r="HQ88" s="352"/>
      <c r="HR88" s="72"/>
      <c r="HS88" s="351"/>
      <c r="HT88" s="345" t="str">
        <f t="shared" si="4591"/>
        <v/>
      </c>
      <c r="HU88" s="573"/>
      <c r="HV88" s="947" t="str">
        <f t="shared" si="4593"/>
        <v/>
      </c>
      <c r="HW88" s="352"/>
      <c r="HX88" s="72"/>
      <c r="HY88" s="351"/>
      <c r="HZ88" s="345" t="str">
        <f t="shared" si="4591"/>
        <v/>
      </c>
      <c r="IA88" s="573"/>
      <c r="IB88" s="947" t="str">
        <f t="shared" si="4594"/>
        <v/>
      </c>
      <c r="IC88" s="352"/>
      <c r="ID88" s="72"/>
      <c r="IE88" s="351"/>
      <c r="IF88" s="345" t="str">
        <f t="shared" si="4591"/>
        <v/>
      </c>
      <c r="IG88" s="573"/>
      <c r="IH88" s="947" t="str">
        <f t="shared" si="4595"/>
        <v/>
      </c>
      <c r="II88" s="352"/>
      <c r="IJ88" s="72"/>
      <c r="IK88" s="351"/>
      <c r="IL88" s="345" t="str">
        <f t="shared" si="4591"/>
        <v/>
      </c>
      <c r="IM88" s="573"/>
      <c r="IN88" s="947" t="str">
        <f t="shared" si="4596"/>
        <v/>
      </c>
      <c r="IO88" s="352"/>
      <c r="IP88" s="72"/>
      <c r="IQ88" s="351"/>
      <c r="IR88" s="345" t="str">
        <f t="shared" si="4591"/>
        <v/>
      </c>
      <c r="IS88" s="573"/>
      <c r="IT88" s="947" t="str">
        <f t="shared" si="4597"/>
        <v/>
      </c>
      <c r="IU88" s="352"/>
      <c r="IV88" s="72"/>
      <c r="IW88" s="351"/>
      <c r="IX88" s="345" t="str">
        <f t="shared" si="4591"/>
        <v/>
      </c>
      <c r="IY88" s="573"/>
      <c r="IZ88" s="947" t="str">
        <f t="shared" si="4598"/>
        <v/>
      </c>
      <c r="JA88" s="352"/>
      <c r="JB88" s="72"/>
      <c r="JC88" s="351"/>
      <c r="JD88" s="345" t="str">
        <f t="shared" si="4591"/>
        <v/>
      </c>
      <c r="JE88" s="573"/>
      <c r="JF88" s="947" t="str">
        <f t="shared" si="4599"/>
        <v/>
      </c>
      <c r="JG88" s="352"/>
      <c r="JH88" s="72"/>
      <c r="JI88" s="351"/>
      <c r="JJ88" s="345" t="str">
        <f t="shared" si="4591"/>
        <v/>
      </c>
      <c r="JK88" s="573"/>
      <c r="JL88" s="947" t="str">
        <f t="shared" si="4600"/>
        <v/>
      </c>
      <c r="JM88" s="353"/>
      <c r="JO88" s="351"/>
      <c r="JP88" s="345" t="str">
        <f t="shared" si="4591"/>
        <v/>
      </c>
      <c r="JQ88" s="573"/>
      <c r="JR88" s="947" t="str">
        <f t="shared" si="4601"/>
        <v/>
      </c>
      <c r="JS88" s="353"/>
      <c r="JU88" s="351"/>
      <c r="JV88" s="345" t="str">
        <f t="shared" si="4591"/>
        <v/>
      </c>
      <c r="JW88" s="573"/>
      <c r="JX88" s="947" t="str">
        <f t="shared" si="4602"/>
        <v/>
      </c>
      <c r="JY88" s="353"/>
      <c r="KA88" s="351"/>
      <c r="KB88" s="345" t="str">
        <f t="shared" si="4603"/>
        <v/>
      </c>
      <c r="KC88" s="573"/>
      <c r="KD88" s="947" t="str">
        <f t="shared" si="4604"/>
        <v/>
      </c>
      <c r="KE88" s="353"/>
      <c r="KG88" s="351"/>
      <c r="KH88" s="345" t="str">
        <f t="shared" si="4603"/>
        <v/>
      </c>
      <c r="KI88" s="573"/>
      <c r="KJ88" s="947" t="str">
        <f t="shared" si="4605"/>
        <v/>
      </c>
      <c r="KK88" s="353"/>
      <c r="KM88" s="351"/>
      <c r="KN88" s="345" t="str">
        <f t="shared" si="4603"/>
        <v/>
      </c>
      <c r="KO88" s="573"/>
      <c r="KP88" s="947" t="str">
        <f t="shared" si="4606"/>
        <v/>
      </c>
      <c r="KQ88" s="353"/>
      <c r="KS88" s="351"/>
      <c r="KT88" s="345" t="str">
        <f t="shared" si="4603"/>
        <v/>
      </c>
      <c r="KU88" s="573"/>
      <c r="KV88" s="947" t="str">
        <f t="shared" si="4607"/>
        <v/>
      </c>
      <c r="KW88" s="353"/>
      <c r="KY88" s="351"/>
      <c r="KZ88" s="345" t="str">
        <f t="shared" si="4603"/>
        <v/>
      </c>
      <c r="LA88" s="573"/>
      <c r="LB88" s="947" t="str">
        <f t="shared" si="4608"/>
        <v/>
      </c>
      <c r="LC88" s="353"/>
    </row>
    <row r="89" spans="1:315" s="188" customFormat="1" x14ac:dyDescent="0.2">
      <c r="A89" s="78"/>
      <c r="B89" s="78"/>
      <c r="C89" s="78"/>
      <c r="D89" s="78"/>
      <c r="E89" s="78"/>
      <c r="F89" s="78" t="s">
        <v>77</v>
      </c>
      <c r="G89" s="191"/>
      <c r="H89" s="82"/>
      <c r="I89" s="354" t="s">
        <v>9</v>
      </c>
      <c r="J89" s="354"/>
      <c r="K89" s="355"/>
      <c r="L89" s="355"/>
      <c r="M89" s="932">
        <f>SUM(M81:M88)</f>
        <v>0</v>
      </c>
      <c r="N89" s="356"/>
      <c r="O89" s="357"/>
      <c r="P89" s="358"/>
      <c r="Q89" s="359"/>
      <c r="R89" s="345"/>
      <c r="S89" s="360"/>
      <c r="T89" s="946" t="str">
        <f>IF(T$2=4,SUM(T81:T88),"")</f>
        <v/>
      </c>
      <c r="U89" s="361"/>
      <c r="V89" s="362"/>
      <c r="W89" s="359"/>
      <c r="X89" s="345"/>
      <c r="Y89" s="360"/>
      <c r="Z89" s="946" t="str">
        <f t="shared" ref="Z89" si="4610">IF(Z$2=4,SUM(Z81:Z88),"")</f>
        <v/>
      </c>
      <c r="AA89" s="361"/>
      <c r="AB89" s="362"/>
      <c r="AC89" s="359"/>
      <c r="AD89" s="345"/>
      <c r="AE89" s="360"/>
      <c r="AF89" s="946" t="str">
        <f t="shared" ref="AF89" si="4611">IF(AF$2=4,SUM(AF81:AF88),"")</f>
        <v/>
      </c>
      <c r="AG89" s="361"/>
      <c r="AH89" s="362"/>
      <c r="AI89" s="359"/>
      <c r="AJ89" s="345"/>
      <c r="AK89" s="360"/>
      <c r="AL89" s="946" t="str">
        <f t="shared" ref="AL89" si="4612">IF(AL$2=4,SUM(AL81:AL88),"")</f>
        <v/>
      </c>
      <c r="AM89" s="361"/>
      <c r="AN89" s="362"/>
      <c r="AO89" s="359"/>
      <c r="AP89" s="345"/>
      <c r="AQ89" s="360"/>
      <c r="AR89" s="946" t="str">
        <f t="shared" ref="AR89" si="4613">IF(AR$2=4,SUM(AR81:AR88),"")</f>
        <v/>
      </c>
      <c r="AS89" s="361"/>
      <c r="AT89" s="362"/>
      <c r="AU89" s="359"/>
      <c r="AV89" s="345"/>
      <c r="AW89" s="360"/>
      <c r="AX89" s="946" t="str">
        <f t="shared" ref="AX89" si="4614">IF(AX$2=4,SUM(AX81:AX88),"")</f>
        <v/>
      </c>
      <c r="AY89" s="361"/>
      <c r="AZ89" s="362"/>
      <c r="BA89" s="359"/>
      <c r="BB89" s="345"/>
      <c r="BC89" s="360"/>
      <c r="BD89" s="946" t="str">
        <f t="shared" ref="BD89" si="4615">IF(BD$2=4,SUM(BD81:BD88),"")</f>
        <v/>
      </c>
      <c r="BE89" s="361"/>
      <c r="BF89" s="362"/>
      <c r="BG89" s="359"/>
      <c r="BH89" s="345"/>
      <c r="BI89" s="360"/>
      <c r="BJ89" s="946" t="str">
        <f t="shared" ref="BJ89" si="4616">IF(BJ$2=4,SUM(BJ81:BJ88),"")</f>
        <v/>
      </c>
      <c r="BK89" s="361"/>
      <c r="BL89" s="362"/>
      <c r="BM89" s="359"/>
      <c r="BN89" s="345"/>
      <c r="BO89" s="360"/>
      <c r="BP89" s="946" t="str">
        <f t="shared" ref="BP89" si="4617">IF(BP$2=4,SUM(BP81:BP88),"")</f>
        <v/>
      </c>
      <c r="BQ89" s="361"/>
      <c r="BR89" s="362"/>
      <c r="BS89" s="359"/>
      <c r="BT89" s="345"/>
      <c r="BU89" s="360"/>
      <c r="BV89" s="946" t="str">
        <f t="shared" ref="BV89" si="4618">IF(BV$2=4,SUM(BV81:BV88),"")</f>
        <v/>
      </c>
      <c r="BW89" s="361"/>
      <c r="BX89" s="363"/>
      <c r="BZ89" s="345"/>
      <c r="CA89" s="364"/>
      <c r="CB89" s="956" t="str">
        <f t="shared" ref="CB89" si="4619">IF(CB$2=4,SUM(CB81:CB88),"")</f>
        <v/>
      </c>
      <c r="CC89" s="365"/>
      <c r="CD89" s="363"/>
      <c r="CF89" s="345"/>
      <c r="CG89" s="364"/>
      <c r="CH89" s="956" t="str">
        <f t="shared" ref="CH89" si="4620">IF(CH$2=4,SUM(CH81:CH88),"")</f>
        <v/>
      </c>
      <c r="CI89" s="365"/>
      <c r="CJ89" s="363"/>
      <c r="CL89" s="345"/>
      <c r="CM89" s="364"/>
      <c r="CN89" s="956" t="str">
        <f t="shared" ref="CN89" si="4621">IF(CN$2=4,SUM(CN81:CN88),"")</f>
        <v/>
      </c>
      <c r="CO89" s="365"/>
      <c r="CP89" s="363"/>
      <c r="CR89" s="345"/>
      <c r="CS89" s="364"/>
      <c r="CT89" s="956" t="str">
        <f t="shared" ref="CT89" si="4622">IF(CT$2=4,SUM(CT81:CT88),"")</f>
        <v/>
      </c>
      <c r="CU89" s="365"/>
      <c r="CV89" s="363"/>
      <c r="CX89" s="345"/>
      <c r="CY89" s="364"/>
      <c r="CZ89" s="956" t="str">
        <f t="shared" ref="CZ89" si="4623">IF(CZ$2=4,SUM(CZ81:CZ88),"")</f>
        <v/>
      </c>
      <c r="DA89" s="365"/>
      <c r="DB89" s="363"/>
      <c r="DD89" s="345"/>
      <c r="DE89" s="364"/>
      <c r="DF89" s="956" t="str">
        <f t="shared" ref="DF89" si="4624">IF(DF$2=4,SUM(DF81:DF88),"")</f>
        <v/>
      </c>
      <c r="DG89" s="365"/>
      <c r="DH89" s="363"/>
      <c r="DJ89" s="345"/>
      <c r="DK89" s="364"/>
      <c r="DL89" s="956" t="str">
        <f t="shared" ref="DL89" si="4625">IF(DL$2=4,SUM(DL81:DL88),"")</f>
        <v/>
      </c>
      <c r="DM89" s="365"/>
      <c r="DN89" s="363"/>
      <c r="DP89" s="345"/>
      <c r="DQ89" s="364"/>
      <c r="DR89" s="956" t="str">
        <f t="shared" ref="DR89" si="4626">IF(DR$2=4,SUM(DR81:DR88),"")</f>
        <v/>
      </c>
      <c r="DS89" s="365"/>
      <c r="DT89" s="363"/>
      <c r="DV89" s="345"/>
      <c r="DW89" s="364"/>
      <c r="DX89" s="956" t="str">
        <f t="shared" ref="DX89" si="4627">IF(DX$2=4,SUM(DX81:DX88),"")</f>
        <v/>
      </c>
      <c r="DY89" s="365"/>
      <c r="DZ89" s="363"/>
      <c r="EB89" s="345"/>
      <c r="EC89" s="364"/>
      <c r="ED89" s="956" t="str">
        <f t="shared" ref="ED89" si="4628">IF(ED$2=4,SUM(ED81:ED88),"")</f>
        <v/>
      </c>
      <c r="EE89" s="365"/>
      <c r="EF89" s="363"/>
      <c r="EH89" s="345"/>
      <c r="EI89" s="364"/>
      <c r="EJ89" s="956" t="str">
        <f t="shared" ref="EJ89" si="4629">IF(EJ$2=4,SUM(EJ81:EJ88),"")</f>
        <v/>
      </c>
      <c r="EK89" s="365"/>
      <c r="EL89" s="363"/>
      <c r="EN89" s="345"/>
      <c r="EO89" s="364"/>
      <c r="EP89" s="956" t="str">
        <f t="shared" ref="EP89" si="4630">IF(EP$2=4,SUM(EP81:EP88),"")</f>
        <v/>
      </c>
      <c r="EQ89" s="365"/>
      <c r="ER89" s="363"/>
      <c r="ET89" s="345"/>
      <c r="EU89" s="364"/>
      <c r="EV89" s="956" t="str">
        <f t="shared" ref="EV89" si="4631">IF(EV$2=4,SUM(EV81:EV88),"")</f>
        <v/>
      </c>
      <c r="EW89" s="365"/>
      <c r="EX89" s="363"/>
      <c r="EZ89" s="345"/>
      <c r="FA89" s="364"/>
      <c r="FB89" s="956" t="str">
        <f t="shared" ref="FB89" si="4632">IF(FB$2=4,SUM(FB81:FB88),"")</f>
        <v/>
      </c>
      <c r="FC89" s="365"/>
      <c r="FD89" s="363"/>
      <c r="FF89" s="345"/>
      <c r="FG89" s="364"/>
      <c r="FH89" s="956" t="str">
        <f t="shared" ref="FH89" si="4633">IF(FH$2=4,SUM(FH81:FH88),"")</f>
        <v/>
      </c>
      <c r="FI89" s="365"/>
      <c r="FJ89" s="363"/>
      <c r="FL89" s="345"/>
      <c r="FM89" s="364"/>
      <c r="FN89" s="956" t="str">
        <f t="shared" ref="FN89" si="4634">IF(FN$2=4,SUM(FN81:FN88),"")</f>
        <v/>
      </c>
      <c r="FO89" s="365"/>
      <c r="FP89" s="363"/>
      <c r="FR89" s="345"/>
      <c r="FS89" s="364"/>
      <c r="FT89" s="956" t="str">
        <f t="shared" ref="FT89" si="4635">IF(FT$2=4,SUM(FT81:FT88),"")</f>
        <v/>
      </c>
      <c r="FU89" s="365"/>
      <c r="FV89" s="363"/>
      <c r="FX89" s="345"/>
      <c r="FY89" s="364"/>
      <c r="FZ89" s="956" t="str">
        <f t="shared" ref="FZ89" si="4636">IF(FZ$2=4,SUM(FZ81:FZ88),"")</f>
        <v/>
      </c>
      <c r="GA89" s="365"/>
      <c r="GB89" s="363"/>
      <c r="GD89" s="345"/>
      <c r="GE89" s="364"/>
      <c r="GF89" s="956" t="str">
        <f t="shared" ref="GF89" si="4637">IF(GF$2=4,SUM(GF81:GF88),"")</f>
        <v/>
      </c>
      <c r="GG89" s="365"/>
      <c r="GH89" s="363"/>
      <c r="GJ89" s="345"/>
      <c r="GK89" s="364"/>
      <c r="GL89" s="956" t="str">
        <f t="shared" ref="GL89" si="4638">IF(GL$2=4,SUM(GL81:GL88),"")</f>
        <v/>
      </c>
      <c r="GM89" s="365"/>
      <c r="GN89" s="363"/>
      <c r="GP89" s="345"/>
      <c r="GQ89" s="364"/>
      <c r="GR89" s="956" t="str">
        <f t="shared" ref="GR89" si="4639">IF(GR$2=4,SUM(GR81:GR88),"")</f>
        <v/>
      </c>
      <c r="GS89" s="365"/>
      <c r="GT89" s="363"/>
      <c r="GV89" s="345"/>
      <c r="GW89" s="364"/>
      <c r="GX89" s="956" t="str">
        <f t="shared" ref="GX89" si="4640">IF(GX$2=4,SUM(GX81:GX88),"")</f>
        <v/>
      </c>
      <c r="GY89" s="365"/>
      <c r="GZ89" s="363"/>
      <c r="HB89" s="345"/>
      <c r="HC89" s="364"/>
      <c r="HD89" s="956" t="str">
        <f t="shared" ref="HD89" si="4641">IF(HD$2=4,SUM(HD81:HD88),"")</f>
        <v/>
      </c>
      <c r="HE89" s="365"/>
      <c r="HF89" s="363"/>
      <c r="HH89" s="345"/>
      <c r="HI89" s="364"/>
      <c r="HJ89" s="956" t="str">
        <f t="shared" ref="HJ89" si="4642">IF(HJ$2=4,SUM(HJ81:HJ88),"")</f>
        <v/>
      </c>
      <c r="HK89" s="365"/>
      <c r="HL89" s="363"/>
      <c r="HN89" s="345"/>
      <c r="HO89" s="364"/>
      <c r="HP89" s="956" t="str">
        <f t="shared" ref="HP89" si="4643">IF(HP$2=4,SUM(HP81:HP88),"")</f>
        <v/>
      </c>
      <c r="HQ89" s="365"/>
      <c r="HR89" s="363"/>
      <c r="HT89" s="345"/>
      <c r="HU89" s="364"/>
      <c r="HV89" s="956" t="str">
        <f t="shared" ref="HV89" si="4644">IF(HV$2=4,SUM(HV81:HV88),"")</f>
        <v/>
      </c>
      <c r="HW89" s="365"/>
      <c r="HX89" s="363"/>
      <c r="HZ89" s="345"/>
      <c r="IA89" s="364"/>
      <c r="IB89" s="956" t="str">
        <f t="shared" ref="IB89" si="4645">IF(IB$2=4,SUM(IB81:IB88),"")</f>
        <v/>
      </c>
      <c r="IC89" s="365"/>
      <c r="ID89" s="363"/>
      <c r="IF89" s="345"/>
      <c r="IG89" s="364"/>
      <c r="IH89" s="956" t="str">
        <f t="shared" ref="IH89" si="4646">IF(IH$2=4,SUM(IH81:IH88),"")</f>
        <v/>
      </c>
      <c r="II89" s="365"/>
      <c r="IJ89" s="363"/>
      <c r="IL89" s="345"/>
      <c r="IM89" s="364"/>
      <c r="IN89" s="956" t="str">
        <f t="shared" ref="IN89" si="4647">IF(IN$2=4,SUM(IN81:IN88),"")</f>
        <v/>
      </c>
      <c r="IO89" s="365"/>
      <c r="IP89" s="363"/>
      <c r="IR89" s="345"/>
      <c r="IS89" s="364"/>
      <c r="IT89" s="956" t="str">
        <f t="shared" ref="IT89" si="4648">IF(IT$2=4,SUM(IT81:IT88),"")</f>
        <v/>
      </c>
      <c r="IU89" s="365"/>
      <c r="IV89" s="363"/>
      <c r="IX89" s="345"/>
      <c r="IY89" s="364"/>
      <c r="IZ89" s="956" t="str">
        <f t="shared" ref="IZ89" si="4649">IF(IZ$2=4,SUM(IZ81:IZ88),"")</f>
        <v/>
      </c>
      <c r="JA89" s="365"/>
      <c r="JB89" s="363"/>
      <c r="JD89" s="345"/>
      <c r="JE89" s="364"/>
      <c r="JF89" s="956" t="str">
        <f t="shared" ref="JF89" si="4650">IF(JF$2=4,SUM(JF81:JF88),"")</f>
        <v/>
      </c>
      <c r="JG89" s="365"/>
      <c r="JH89" s="363"/>
      <c r="JJ89" s="366"/>
      <c r="JK89" s="364"/>
      <c r="JL89" s="956" t="str">
        <f t="shared" ref="JL89" si="4651">IF(JL$2=4,SUM(JL81:JL88),"")</f>
        <v/>
      </c>
      <c r="JM89" s="365"/>
      <c r="JP89" s="366"/>
      <c r="JQ89" s="364"/>
      <c r="JR89" s="956" t="str">
        <f t="shared" ref="JR89" si="4652">IF(JR$2=4,SUM(JR81:JR88),"")</f>
        <v/>
      </c>
      <c r="JS89" s="365"/>
      <c r="JV89" s="366"/>
      <c r="JW89" s="364"/>
      <c r="JX89" s="956" t="str">
        <f t="shared" ref="JX89" si="4653">IF(JX$2=4,SUM(JX81:JX88),"")</f>
        <v/>
      </c>
      <c r="JY89" s="365"/>
      <c r="KB89" s="366"/>
      <c r="KC89" s="364"/>
      <c r="KD89" s="956" t="str">
        <f t="shared" ref="KD89" si="4654">IF(KD$2=4,SUM(KD81:KD88),"")</f>
        <v/>
      </c>
      <c r="KE89" s="365"/>
      <c r="KH89" s="366"/>
      <c r="KI89" s="364"/>
      <c r="KJ89" s="956" t="str">
        <f t="shared" ref="KJ89" si="4655">IF(KJ$2=4,SUM(KJ81:KJ88),"")</f>
        <v/>
      </c>
      <c r="KK89" s="365"/>
      <c r="KN89" s="366"/>
      <c r="KO89" s="364"/>
      <c r="KP89" s="956" t="str">
        <f t="shared" ref="KP89" si="4656">IF(KP$2=4,SUM(KP81:KP88),"")</f>
        <v/>
      </c>
      <c r="KQ89" s="365"/>
      <c r="KT89" s="366"/>
      <c r="KU89" s="364"/>
      <c r="KV89" s="956" t="str">
        <f t="shared" ref="KV89" si="4657">IF(KV$2=4,SUM(KV81:KV88),"")</f>
        <v/>
      </c>
      <c r="KW89" s="365"/>
      <c r="KZ89" s="366"/>
      <c r="LA89" s="364"/>
      <c r="LB89" s="956" t="str">
        <f t="shared" ref="LB89" si="4658">IF(LB$2=4,SUM(LB81:LB88),"")</f>
        <v/>
      </c>
      <c r="LC89" s="365"/>
    </row>
    <row r="90" spans="1:315" s="71" customFormat="1" x14ac:dyDescent="0.2">
      <c r="A90" s="62"/>
      <c r="B90" s="62"/>
      <c r="C90" s="62"/>
      <c r="D90" s="62"/>
      <c r="E90" s="62"/>
      <c r="F90" s="62" t="s">
        <v>77</v>
      </c>
      <c r="G90" s="114"/>
      <c r="I90" s="71" t="s">
        <v>10</v>
      </c>
      <c r="K90" s="367" t="str">
        <f>Control!$C$6</f>
        <v>FY23</v>
      </c>
      <c r="L90" s="368"/>
      <c r="M90" s="933"/>
      <c r="N90" s="370"/>
      <c r="O90" s="369"/>
      <c r="P90" s="371"/>
      <c r="R90" s="345"/>
      <c r="S90" s="344"/>
      <c r="T90" s="225"/>
      <c r="U90" s="74"/>
      <c r="V90" s="371"/>
      <c r="X90" s="345"/>
      <c r="Y90" s="344"/>
      <c r="Z90" s="225"/>
      <c r="AA90" s="74"/>
      <c r="AB90" s="371"/>
      <c r="AD90" s="345"/>
      <c r="AE90" s="344"/>
      <c r="AF90" s="225"/>
      <c r="AG90" s="74"/>
      <c r="AH90" s="371"/>
      <c r="AJ90" s="345"/>
      <c r="AK90" s="344"/>
      <c r="AL90" s="225"/>
      <c r="AM90" s="74"/>
      <c r="AN90" s="371"/>
      <c r="AP90" s="345"/>
      <c r="AQ90" s="344"/>
      <c r="AR90" s="225"/>
      <c r="AS90" s="74"/>
      <c r="AT90" s="371"/>
      <c r="AV90" s="345"/>
      <c r="AW90" s="344"/>
      <c r="AX90" s="225"/>
      <c r="AY90" s="74"/>
      <c r="AZ90" s="371"/>
      <c r="BB90" s="345"/>
      <c r="BC90" s="344"/>
      <c r="BD90" s="225"/>
      <c r="BE90" s="74"/>
      <c r="BF90" s="371"/>
      <c r="BH90" s="345"/>
      <c r="BI90" s="344"/>
      <c r="BJ90" s="225"/>
      <c r="BK90" s="74"/>
      <c r="BL90" s="371"/>
      <c r="BN90" s="345"/>
      <c r="BO90" s="344"/>
      <c r="BP90" s="225"/>
      <c r="BQ90" s="74"/>
      <c r="BR90" s="371"/>
      <c r="BT90" s="345"/>
      <c r="BU90" s="344"/>
      <c r="BV90" s="225"/>
      <c r="BW90" s="74"/>
      <c r="BX90" s="72"/>
      <c r="BZ90" s="345"/>
      <c r="CA90" s="344"/>
      <c r="CB90" s="225"/>
      <c r="CC90" s="74"/>
      <c r="CD90" s="72"/>
      <c r="CF90" s="345"/>
      <c r="CG90" s="344"/>
      <c r="CH90" s="225"/>
      <c r="CI90" s="74"/>
      <c r="CJ90" s="72"/>
      <c r="CL90" s="345"/>
      <c r="CM90" s="344"/>
      <c r="CN90" s="225"/>
      <c r="CO90" s="74"/>
      <c r="CP90" s="72"/>
      <c r="CR90" s="345"/>
      <c r="CS90" s="344"/>
      <c r="CT90" s="225"/>
      <c r="CU90" s="74"/>
      <c r="CV90" s="72"/>
      <c r="CX90" s="345"/>
      <c r="CY90" s="344"/>
      <c r="CZ90" s="225"/>
      <c r="DA90" s="74"/>
      <c r="DB90" s="72"/>
      <c r="DD90" s="345"/>
      <c r="DE90" s="344"/>
      <c r="DF90" s="225"/>
      <c r="DG90" s="74"/>
      <c r="DH90" s="72"/>
      <c r="DJ90" s="345"/>
      <c r="DK90" s="344"/>
      <c r="DL90" s="225"/>
      <c r="DM90" s="74"/>
      <c r="DN90" s="72"/>
      <c r="DP90" s="345"/>
      <c r="DQ90" s="344"/>
      <c r="DR90" s="225"/>
      <c r="DS90" s="74"/>
      <c r="DT90" s="72"/>
      <c r="DV90" s="345"/>
      <c r="DW90" s="344"/>
      <c r="DX90" s="225"/>
      <c r="DY90" s="74"/>
      <c r="DZ90" s="72"/>
      <c r="EB90" s="345"/>
      <c r="EC90" s="344"/>
      <c r="ED90" s="225"/>
      <c r="EE90" s="74"/>
      <c r="EF90" s="72"/>
      <c r="EH90" s="345"/>
      <c r="EI90" s="344"/>
      <c r="EJ90" s="225"/>
      <c r="EK90" s="74"/>
      <c r="EL90" s="72"/>
      <c r="EN90" s="345"/>
      <c r="EO90" s="344"/>
      <c r="EP90" s="225"/>
      <c r="EQ90" s="74"/>
      <c r="ER90" s="72"/>
      <c r="ET90" s="345"/>
      <c r="EU90" s="344"/>
      <c r="EV90" s="225"/>
      <c r="EW90" s="74"/>
      <c r="EX90" s="72"/>
      <c r="EZ90" s="345"/>
      <c r="FA90" s="344"/>
      <c r="FB90" s="225"/>
      <c r="FC90" s="74"/>
      <c r="FD90" s="72"/>
      <c r="FF90" s="345"/>
      <c r="FG90" s="344"/>
      <c r="FH90" s="225"/>
      <c r="FI90" s="74"/>
      <c r="FJ90" s="72"/>
      <c r="FL90" s="345"/>
      <c r="FM90" s="344"/>
      <c r="FN90" s="225"/>
      <c r="FO90" s="74"/>
      <c r="FP90" s="72"/>
      <c r="FR90" s="345"/>
      <c r="FS90" s="344"/>
      <c r="FT90" s="225"/>
      <c r="FU90" s="74"/>
      <c r="FV90" s="72"/>
      <c r="FX90" s="345"/>
      <c r="FY90" s="344"/>
      <c r="FZ90" s="225"/>
      <c r="GA90" s="74"/>
      <c r="GB90" s="72"/>
      <c r="GD90" s="345"/>
      <c r="GE90" s="344"/>
      <c r="GF90" s="225"/>
      <c r="GG90" s="74"/>
      <c r="GH90" s="72"/>
      <c r="GJ90" s="345"/>
      <c r="GK90" s="344"/>
      <c r="GL90" s="225"/>
      <c r="GM90" s="74"/>
      <c r="GN90" s="72"/>
      <c r="GP90" s="345"/>
      <c r="GQ90" s="344"/>
      <c r="GR90" s="225"/>
      <c r="GS90" s="74"/>
      <c r="GT90" s="72"/>
      <c r="GV90" s="345"/>
      <c r="GW90" s="344"/>
      <c r="GX90" s="225"/>
      <c r="GY90" s="74"/>
      <c r="GZ90" s="72"/>
      <c r="HB90" s="345"/>
      <c r="HC90" s="344"/>
      <c r="HD90" s="225"/>
      <c r="HE90" s="74"/>
      <c r="HF90" s="72"/>
      <c r="HH90" s="345"/>
      <c r="HI90" s="344"/>
      <c r="HJ90" s="225"/>
      <c r="HK90" s="74"/>
      <c r="HL90" s="72"/>
      <c r="HN90" s="345"/>
      <c r="HO90" s="344"/>
      <c r="HP90" s="225"/>
      <c r="HQ90" s="74"/>
      <c r="HR90" s="72"/>
      <c r="HT90" s="345"/>
      <c r="HU90" s="344"/>
      <c r="HV90" s="225"/>
      <c r="HW90" s="74"/>
      <c r="HX90" s="72"/>
      <c r="HZ90" s="345"/>
      <c r="IA90" s="344"/>
      <c r="IB90" s="225"/>
      <c r="IC90" s="74"/>
      <c r="ID90" s="72"/>
      <c r="IF90" s="345"/>
      <c r="IG90" s="344"/>
      <c r="IH90" s="225"/>
      <c r="II90" s="74"/>
      <c r="IJ90" s="72"/>
      <c r="IL90" s="345"/>
      <c r="IM90" s="344"/>
      <c r="IN90" s="225"/>
      <c r="IO90" s="74"/>
      <c r="IP90" s="72"/>
      <c r="IR90" s="345"/>
      <c r="IS90" s="344"/>
      <c r="IT90" s="225"/>
      <c r="IU90" s="74"/>
      <c r="IV90" s="72"/>
      <c r="IX90" s="345"/>
      <c r="IY90" s="344"/>
      <c r="IZ90" s="225"/>
      <c r="JA90" s="74"/>
      <c r="JB90" s="72"/>
      <c r="JD90" s="345"/>
      <c r="JE90" s="344"/>
      <c r="JF90" s="225"/>
      <c r="JG90" s="74"/>
      <c r="JH90" s="72"/>
      <c r="JJ90" s="345"/>
      <c r="JK90" s="344"/>
      <c r="JL90" s="225"/>
      <c r="JM90" s="225"/>
      <c r="JP90" s="345"/>
      <c r="JQ90" s="344"/>
      <c r="JR90" s="225"/>
      <c r="JS90" s="225"/>
      <c r="JV90" s="345"/>
      <c r="JW90" s="344"/>
      <c r="JX90" s="225"/>
      <c r="JY90" s="225"/>
      <c r="KB90" s="345"/>
      <c r="KC90" s="344"/>
      <c r="KD90" s="225"/>
      <c r="KE90" s="225"/>
      <c r="KH90" s="345"/>
      <c r="KI90" s="344"/>
      <c r="KJ90" s="225"/>
      <c r="KK90" s="225"/>
      <c r="KN90" s="345"/>
      <c r="KO90" s="344"/>
      <c r="KP90" s="225"/>
      <c r="KQ90" s="225"/>
      <c r="KT90" s="345"/>
      <c r="KU90" s="344"/>
      <c r="KV90" s="225"/>
      <c r="KW90" s="225"/>
      <c r="KZ90" s="345"/>
      <c r="LA90" s="344"/>
      <c r="LB90" s="225"/>
      <c r="LC90" s="225"/>
    </row>
    <row r="91" spans="1:315" s="71" customFormat="1" x14ac:dyDescent="0.2">
      <c r="A91" s="62"/>
      <c r="B91" s="62"/>
      <c r="C91" s="62"/>
      <c r="D91" s="62"/>
      <c r="E91" s="62"/>
      <c r="F91" s="62" t="s">
        <v>77</v>
      </c>
      <c r="G91" s="114"/>
      <c r="J91" s="71" t="s">
        <v>1</v>
      </c>
      <c r="K91" s="372">
        <f>Reference!$F$8</f>
        <v>0.34399999999999997</v>
      </c>
      <c r="L91" s="346">
        <v>418400</v>
      </c>
      <c r="M91" s="934">
        <f>ROUND(M81*K91,2)</f>
        <v>0</v>
      </c>
      <c r="N91" s="347"/>
      <c r="O91" s="348"/>
      <c r="P91" s="349"/>
      <c r="R91" s="345"/>
      <c r="S91" s="344"/>
      <c r="T91" s="947" t="str">
        <f>IF(T$2=4,T81*$K91,"")</f>
        <v/>
      </c>
      <c r="U91" s="352"/>
      <c r="V91" s="349"/>
      <c r="X91" s="345"/>
      <c r="Y91" s="344"/>
      <c r="Z91" s="947" t="str">
        <f t="shared" ref="Z91:CH98" si="4659">IF(Z$2=4,Z81*$K91,"")</f>
        <v/>
      </c>
      <c r="AA91" s="352"/>
      <c r="AB91" s="349"/>
      <c r="AD91" s="345"/>
      <c r="AE91" s="344"/>
      <c r="AF91" s="947" t="str">
        <f t="shared" ref="AF91" si="4660">IF(AF$2=4,AF81*$K91,"")</f>
        <v/>
      </c>
      <c r="AG91" s="352"/>
      <c r="AH91" s="349"/>
      <c r="AJ91" s="345"/>
      <c r="AK91" s="344"/>
      <c r="AL91" s="947" t="str">
        <f t="shared" ref="AL91" si="4661">IF(AL$2=4,AL81*$K91,"")</f>
        <v/>
      </c>
      <c r="AM91" s="352"/>
      <c r="AN91" s="349"/>
      <c r="AP91" s="345"/>
      <c r="AQ91" s="344"/>
      <c r="AR91" s="947" t="str">
        <f t="shared" ref="AR91" si="4662">IF(AR$2=4,AR81*$K91,"")</f>
        <v/>
      </c>
      <c r="AS91" s="352"/>
      <c r="AT91" s="349"/>
      <c r="AV91" s="345"/>
      <c r="AW91" s="344"/>
      <c r="AX91" s="947" t="str">
        <f t="shared" ref="AX91" si="4663">IF(AX$2=4,AX81*$K91,"")</f>
        <v/>
      </c>
      <c r="AY91" s="352"/>
      <c r="AZ91" s="349"/>
      <c r="BB91" s="345"/>
      <c r="BC91" s="344"/>
      <c r="BD91" s="947" t="str">
        <f t="shared" ref="BD91" si="4664">IF(BD$2=4,BD81*$K91,"")</f>
        <v/>
      </c>
      <c r="BE91" s="352"/>
      <c r="BF91" s="349"/>
      <c r="BH91" s="345"/>
      <c r="BI91" s="344"/>
      <c r="BJ91" s="947" t="str">
        <f t="shared" ref="BJ91" si="4665">IF(BJ$2=4,BJ81*$K91,"")</f>
        <v/>
      </c>
      <c r="BK91" s="352"/>
      <c r="BL91" s="349"/>
      <c r="BN91" s="345"/>
      <c r="BO91" s="344"/>
      <c r="BP91" s="947" t="str">
        <f t="shared" ref="BP91" si="4666">IF(BP$2=4,BP81*$K91,"")</f>
        <v/>
      </c>
      <c r="BQ91" s="352"/>
      <c r="BR91" s="349"/>
      <c r="BT91" s="345"/>
      <c r="BU91" s="344"/>
      <c r="BV91" s="947" t="str">
        <f t="shared" ref="BV91" si="4667">IF(BV$2=4,BV81*$K91,"")</f>
        <v/>
      </c>
      <c r="BW91" s="352"/>
      <c r="BX91" s="72"/>
      <c r="BZ91" s="345"/>
      <c r="CA91" s="344"/>
      <c r="CB91" s="947" t="str">
        <f t="shared" ref="CB91" si="4668">IF(CB$2=4,CB81*$K91,"")</f>
        <v/>
      </c>
      <c r="CC91" s="352"/>
      <c r="CD91" s="72"/>
      <c r="CF91" s="345"/>
      <c r="CG91" s="344"/>
      <c r="CH91" s="947" t="str">
        <f t="shared" ref="CH91" si="4669">IF(CH$2=4,CH81*$K91,"")</f>
        <v/>
      </c>
      <c r="CI91" s="352"/>
      <c r="CJ91" s="72"/>
      <c r="CL91" s="345"/>
      <c r="CM91" s="344"/>
      <c r="CN91" s="947" t="str">
        <f t="shared" ref="CN91:EV98" si="4670">IF(CN$2=4,CN81*$K91,"")</f>
        <v/>
      </c>
      <c r="CO91" s="352"/>
      <c r="CP91" s="72"/>
      <c r="CR91" s="345"/>
      <c r="CS91" s="344"/>
      <c r="CT91" s="947" t="str">
        <f t="shared" ref="CT91" si="4671">IF(CT$2=4,CT81*$K91,"")</f>
        <v/>
      </c>
      <c r="CU91" s="352"/>
      <c r="CV91" s="72"/>
      <c r="CX91" s="345"/>
      <c r="CY91" s="344"/>
      <c r="CZ91" s="947" t="str">
        <f t="shared" ref="CZ91" si="4672">IF(CZ$2=4,CZ81*$K91,"")</f>
        <v/>
      </c>
      <c r="DA91" s="352"/>
      <c r="DB91" s="72"/>
      <c r="DD91" s="345"/>
      <c r="DE91" s="344"/>
      <c r="DF91" s="947" t="str">
        <f t="shared" ref="DF91" si="4673">IF(DF$2=4,DF81*$K91,"")</f>
        <v/>
      </c>
      <c r="DG91" s="352"/>
      <c r="DH91" s="72"/>
      <c r="DJ91" s="345"/>
      <c r="DK91" s="344"/>
      <c r="DL91" s="947" t="str">
        <f t="shared" ref="DL91" si="4674">IF(DL$2=4,DL81*$K91,"")</f>
        <v/>
      </c>
      <c r="DM91" s="352"/>
      <c r="DN91" s="72"/>
      <c r="DP91" s="345"/>
      <c r="DQ91" s="344"/>
      <c r="DR91" s="947" t="str">
        <f t="shared" ref="DR91" si="4675">IF(DR$2=4,DR81*$K91,"")</f>
        <v/>
      </c>
      <c r="DS91" s="352"/>
      <c r="DT91" s="72"/>
      <c r="DV91" s="345"/>
      <c r="DW91" s="344"/>
      <c r="DX91" s="947" t="str">
        <f t="shared" ref="DX91" si="4676">IF(DX$2=4,DX81*$K91,"")</f>
        <v/>
      </c>
      <c r="DY91" s="352"/>
      <c r="DZ91" s="72"/>
      <c r="EB91" s="345"/>
      <c r="EC91" s="344"/>
      <c r="ED91" s="947" t="str">
        <f t="shared" ref="ED91" si="4677">IF(ED$2=4,ED81*$K91,"")</f>
        <v/>
      </c>
      <c r="EE91" s="352"/>
      <c r="EF91" s="72"/>
      <c r="EH91" s="345"/>
      <c r="EI91" s="344"/>
      <c r="EJ91" s="947" t="str">
        <f t="shared" ref="EJ91" si="4678">IF(EJ$2=4,EJ81*$K91,"")</f>
        <v/>
      </c>
      <c r="EK91" s="352"/>
      <c r="EL91" s="72"/>
      <c r="EN91" s="345"/>
      <c r="EO91" s="344"/>
      <c r="EP91" s="947" t="str">
        <f t="shared" ref="EP91" si="4679">IF(EP$2=4,EP81*$K91,"")</f>
        <v/>
      </c>
      <c r="EQ91" s="352"/>
      <c r="ER91" s="72"/>
      <c r="ET91" s="345"/>
      <c r="EU91" s="344"/>
      <c r="EV91" s="947" t="str">
        <f t="shared" ref="EV91" si="4680">IF(EV$2=4,EV81*$K91,"")</f>
        <v/>
      </c>
      <c r="EW91" s="352"/>
      <c r="EX91" s="72"/>
      <c r="EZ91" s="345"/>
      <c r="FA91" s="344"/>
      <c r="FB91" s="947" t="str">
        <f t="shared" ref="FB91:GF98" si="4681">IF(FB$2=4,FB81*$K91,"")</f>
        <v/>
      </c>
      <c r="FC91" s="352"/>
      <c r="FD91" s="72"/>
      <c r="FF91" s="345"/>
      <c r="FG91" s="344"/>
      <c r="FH91" s="947" t="str">
        <f t="shared" ref="FH91" si="4682">IF(FH$2=4,FH81*$K91,"")</f>
        <v/>
      </c>
      <c r="FI91" s="352"/>
      <c r="FJ91" s="72"/>
      <c r="FL91" s="345"/>
      <c r="FM91" s="344"/>
      <c r="FN91" s="947" t="str">
        <f t="shared" ref="FN91" si="4683">IF(FN$2=4,FN81*$K91,"")</f>
        <v/>
      </c>
      <c r="FO91" s="352"/>
      <c r="FP91" s="72"/>
      <c r="FR91" s="345"/>
      <c r="FS91" s="344"/>
      <c r="FT91" s="947" t="str">
        <f t="shared" ref="FT91" si="4684">IF(FT$2=4,FT81*$K91,"")</f>
        <v/>
      </c>
      <c r="FU91" s="352"/>
      <c r="FV91" s="72"/>
      <c r="FX91" s="345"/>
      <c r="FY91" s="344"/>
      <c r="FZ91" s="947" t="str">
        <f t="shared" ref="FZ91" si="4685">IF(FZ$2=4,FZ81*$K91,"")</f>
        <v/>
      </c>
      <c r="GA91" s="352"/>
      <c r="GB91" s="72"/>
      <c r="GD91" s="345"/>
      <c r="GE91" s="344"/>
      <c r="GF91" s="947" t="str">
        <f t="shared" ref="GF91" si="4686">IF(GF$2=4,GF81*$K91,"")</f>
        <v/>
      </c>
      <c r="GG91" s="352"/>
      <c r="GH91" s="72"/>
      <c r="GJ91" s="345"/>
      <c r="GK91" s="344"/>
      <c r="GL91" s="947" t="str">
        <f t="shared" ref="GL91:HP98" si="4687">IF(GL$2=4,GL81*$K91,"")</f>
        <v/>
      </c>
      <c r="GM91" s="352"/>
      <c r="GN91" s="72"/>
      <c r="GP91" s="345"/>
      <c r="GQ91" s="344"/>
      <c r="GR91" s="947" t="str">
        <f t="shared" ref="GR91" si="4688">IF(GR$2=4,GR81*$K91,"")</f>
        <v/>
      </c>
      <c r="GS91" s="352"/>
      <c r="GT91" s="72"/>
      <c r="GV91" s="345"/>
      <c r="GW91" s="344"/>
      <c r="GX91" s="947" t="str">
        <f t="shared" ref="GX91" si="4689">IF(GX$2=4,GX81*$K91,"")</f>
        <v/>
      </c>
      <c r="GY91" s="352"/>
      <c r="GZ91" s="72"/>
      <c r="HB91" s="345"/>
      <c r="HC91" s="344"/>
      <c r="HD91" s="947" t="str">
        <f t="shared" ref="HD91" si="4690">IF(HD$2=4,HD81*$K91,"")</f>
        <v/>
      </c>
      <c r="HE91" s="352"/>
      <c r="HF91" s="72"/>
      <c r="HH91" s="345"/>
      <c r="HI91" s="344"/>
      <c r="HJ91" s="947" t="str">
        <f t="shared" ref="HJ91" si="4691">IF(HJ$2=4,HJ81*$K91,"")</f>
        <v/>
      </c>
      <c r="HK91" s="352"/>
      <c r="HL91" s="72"/>
      <c r="HN91" s="345"/>
      <c r="HO91" s="344"/>
      <c r="HP91" s="947" t="str">
        <f t="shared" ref="HP91" si="4692">IF(HP$2=4,HP81*$K91,"")</f>
        <v/>
      </c>
      <c r="HQ91" s="352"/>
      <c r="HR91" s="72"/>
      <c r="HT91" s="345"/>
      <c r="HU91" s="344"/>
      <c r="HV91" s="947" t="str">
        <f t="shared" ref="HV91:IZ98" si="4693">IF(HV$2=4,HV81*$K91,"")</f>
        <v/>
      </c>
      <c r="HW91" s="352"/>
      <c r="HX91" s="72"/>
      <c r="HZ91" s="345"/>
      <c r="IA91" s="344"/>
      <c r="IB91" s="947" t="str">
        <f t="shared" ref="IB91" si="4694">IF(IB$2=4,IB81*$K91,"")</f>
        <v/>
      </c>
      <c r="IC91" s="352"/>
      <c r="ID91" s="72"/>
      <c r="IF91" s="345"/>
      <c r="IG91" s="344"/>
      <c r="IH91" s="947" t="str">
        <f t="shared" ref="IH91" si="4695">IF(IH$2=4,IH81*$K91,"")</f>
        <v/>
      </c>
      <c r="II91" s="352"/>
      <c r="IJ91" s="72"/>
      <c r="IL91" s="345"/>
      <c r="IM91" s="344"/>
      <c r="IN91" s="947" t="str">
        <f t="shared" ref="IN91" si="4696">IF(IN$2=4,IN81*$K91,"")</f>
        <v/>
      </c>
      <c r="IO91" s="352"/>
      <c r="IP91" s="72"/>
      <c r="IR91" s="345"/>
      <c r="IS91" s="344"/>
      <c r="IT91" s="947" t="str">
        <f t="shared" ref="IT91" si="4697">IF(IT$2=4,IT81*$K91,"")</f>
        <v/>
      </c>
      <c r="IU91" s="352"/>
      <c r="IV91" s="72"/>
      <c r="IX91" s="345"/>
      <c r="IY91" s="344"/>
      <c r="IZ91" s="947" t="str">
        <f t="shared" ref="IZ91" si="4698">IF(IZ$2=4,IZ81*$K91,"")</f>
        <v/>
      </c>
      <c r="JA91" s="352"/>
      <c r="JB91" s="72"/>
      <c r="JD91" s="345"/>
      <c r="JE91" s="344"/>
      <c r="JF91" s="947" t="str">
        <f t="shared" ref="JF91:KJ98" si="4699">IF(JF$2=4,JF81*$K91,"")</f>
        <v/>
      </c>
      <c r="JG91" s="352"/>
      <c r="JH91" s="72"/>
      <c r="JJ91" s="345"/>
      <c r="JK91" s="344"/>
      <c r="JL91" s="947" t="str">
        <f t="shared" ref="JL91" si="4700">IF(JL$2=4,JL81*$K91,"")</f>
        <v/>
      </c>
      <c r="JM91" s="353"/>
      <c r="JP91" s="345"/>
      <c r="JQ91" s="344"/>
      <c r="JR91" s="947" t="str">
        <f t="shared" ref="JR91" si="4701">IF(JR$2=4,JR81*$K91,"")</f>
        <v/>
      </c>
      <c r="JS91" s="353"/>
      <c r="JV91" s="345"/>
      <c r="JW91" s="344"/>
      <c r="JX91" s="947" t="str">
        <f t="shared" ref="JX91" si="4702">IF(JX$2=4,JX81*$K91,"")</f>
        <v/>
      </c>
      <c r="JY91" s="353"/>
      <c r="KB91" s="345"/>
      <c r="KC91" s="344"/>
      <c r="KD91" s="947" t="str">
        <f t="shared" ref="KD91" si="4703">IF(KD$2=4,KD81*$K91,"")</f>
        <v/>
      </c>
      <c r="KE91" s="353"/>
      <c r="KH91" s="345"/>
      <c r="KI91" s="344"/>
      <c r="KJ91" s="947" t="str">
        <f t="shared" ref="KJ91" si="4704">IF(KJ$2=4,KJ81*$K91,"")</f>
        <v/>
      </c>
      <c r="KK91" s="353"/>
      <c r="KN91" s="345"/>
      <c r="KO91" s="344"/>
      <c r="KP91" s="947" t="str">
        <f t="shared" ref="KP91:LB98" si="4705">IF(KP$2=4,KP81*$K91,"")</f>
        <v/>
      </c>
      <c r="KQ91" s="353"/>
      <c r="KT91" s="345"/>
      <c r="KU91" s="344"/>
      <c r="KV91" s="947" t="str">
        <f t="shared" ref="KV91" si="4706">IF(KV$2=4,KV81*$K91,"")</f>
        <v/>
      </c>
      <c r="KW91" s="353"/>
      <c r="KZ91" s="345"/>
      <c r="LA91" s="344"/>
      <c r="LB91" s="947" t="str">
        <f t="shared" ref="LB91" si="4707">IF(LB$2=4,LB81*$K91,"")</f>
        <v/>
      </c>
      <c r="LC91" s="353"/>
    </row>
    <row r="92" spans="1:315" s="71" customFormat="1" x14ac:dyDescent="0.2">
      <c r="A92" s="62"/>
      <c r="B92" s="62"/>
      <c r="C92" s="62"/>
      <c r="D92" s="62"/>
      <c r="E92" s="62"/>
      <c r="F92" s="62" t="s">
        <v>77</v>
      </c>
      <c r="G92" s="114"/>
      <c r="J92" s="71" t="s">
        <v>2</v>
      </c>
      <c r="K92" s="372">
        <f>+Reference!$F$9</f>
        <v>0.34399999999999997</v>
      </c>
      <c r="L92" s="346">
        <v>418610</v>
      </c>
      <c r="M92" s="934">
        <f t="shared" ref="M92:M98" si="4708">ROUND(M82*K92,2)</f>
        <v>0</v>
      </c>
      <c r="N92" s="347"/>
      <c r="O92" s="348"/>
      <c r="P92" s="349"/>
      <c r="R92" s="345"/>
      <c r="S92" s="344"/>
      <c r="T92" s="947" t="str">
        <f t="shared" ref="T92:T98" si="4709">IF(T$2=4,T82*$K92,"")</f>
        <v/>
      </c>
      <c r="U92" s="352"/>
      <c r="V92" s="349"/>
      <c r="X92" s="345"/>
      <c r="Y92" s="344"/>
      <c r="Z92" s="947" t="str">
        <f t="shared" si="4659"/>
        <v/>
      </c>
      <c r="AA92" s="352"/>
      <c r="AB92" s="349"/>
      <c r="AD92" s="345"/>
      <c r="AE92" s="344"/>
      <c r="AF92" s="947" t="str">
        <f t="shared" si="4659"/>
        <v/>
      </c>
      <c r="AG92" s="352"/>
      <c r="AH92" s="349"/>
      <c r="AJ92" s="345"/>
      <c r="AK92" s="344"/>
      <c r="AL92" s="947" t="str">
        <f t="shared" si="4659"/>
        <v/>
      </c>
      <c r="AM92" s="352"/>
      <c r="AN92" s="349"/>
      <c r="AP92" s="345"/>
      <c r="AQ92" s="344"/>
      <c r="AR92" s="947" t="str">
        <f t="shared" si="4659"/>
        <v/>
      </c>
      <c r="AS92" s="352"/>
      <c r="AT92" s="349"/>
      <c r="AV92" s="345"/>
      <c r="AW92" s="344"/>
      <c r="AX92" s="947" t="str">
        <f t="shared" si="4659"/>
        <v/>
      </c>
      <c r="AY92" s="352"/>
      <c r="AZ92" s="349"/>
      <c r="BB92" s="345"/>
      <c r="BC92" s="344"/>
      <c r="BD92" s="947" t="str">
        <f t="shared" si="4659"/>
        <v/>
      </c>
      <c r="BE92" s="352"/>
      <c r="BF92" s="349"/>
      <c r="BH92" s="345"/>
      <c r="BI92" s="344"/>
      <c r="BJ92" s="947" t="str">
        <f t="shared" si="4659"/>
        <v/>
      </c>
      <c r="BK92" s="352"/>
      <c r="BL92" s="349"/>
      <c r="BN92" s="345"/>
      <c r="BO92" s="344"/>
      <c r="BP92" s="947" t="str">
        <f t="shared" si="4659"/>
        <v/>
      </c>
      <c r="BQ92" s="352"/>
      <c r="BR92" s="349"/>
      <c r="BT92" s="345"/>
      <c r="BU92" s="344"/>
      <c r="BV92" s="947" t="str">
        <f t="shared" si="4659"/>
        <v/>
      </c>
      <c r="BW92" s="352"/>
      <c r="BX92" s="72"/>
      <c r="BZ92" s="345"/>
      <c r="CA92" s="344"/>
      <c r="CB92" s="947" t="str">
        <f t="shared" si="4659"/>
        <v/>
      </c>
      <c r="CC92" s="352"/>
      <c r="CD92" s="72"/>
      <c r="CF92" s="345"/>
      <c r="CG92" s="344"/>
      <c r="CH92" s="947" t="str">
        <f t="shared" si="4659"/>
        <v/>
      </c>
      <c r="CI92" s="352"/>
      <c r="CJ92" s="72"/>
      <c r="CL92" s="345"/>
      <c r="CM92" s="344"/>
      <c r="CN92" s="947" t="str">
        <f t="shared" si="4670"/>
        <v/>
      </c>
      <c r="CO92" s="352"/>
      <c r="CP92" s="72"/>
      <c r="CR92" s="345"/>
      <c r="CS92" s="344"/>
      <c r="CT92" s="947" t="str">
        <f t="shared" si="4670"/>
        <v/>
      </c>
      <c r="CU92" s="352"/>
      <c r="CV92" s="72"/>
      <c r="CX92" s="345"/>
      <c r="CY92" s="344"/>
      <c r="CZ92" s="947" t="str">
        <f t="shared" si="4670"/>
        <v/>
      </c>
      <c r="DA92" s="352"/>
      <c r="DB92" s="72"/>
      <c r="DD92" s="345"/>
      <c r="DE92" s="344"/>
      <c r="DF92" s="947" t="str">
        <f t="shared" si="4670"/>
        <v/>
      </c>
      <c r="DG92" s="352"/>
      <c r="DH92" s="72"/>
      <c r="DJ92" s="345"/>
      <c r="DK92" s="344"/>
      <c r="DL92" s="947" t="str">
        <f t="shared" si="4670"/>
        <v/>
      </c>
      <c r="DM92" s="352"/>
      <c r="DN92" s="72"/>
      <c r="DP92" s="345"/>
      <c r="DQ92" s="344"/>
      <c r="DR92" s="947" t="str">
        <f t="shared" si="4670"/>
        <v/>
      </c>
      <c r="DS92" s="352"/>
      <c r="DT92" s="72"/>
      <c r="DV92" s="345"/>
      <c r="DW92" s="344"/>
      <c r="DX92" s="947" t="str">
        <f t="shared" si="4670"/>
        <v/>
      </c>
      <c r="DY92" s="352"/>
      <c r="DZ92" s="72"/>
      <c r="EB92" s="345"/>
      <c r="EC92" s="344"/>
      <c r="ED92" s="947" t="str">
        <f t="shared" si="4670"/>
        <v/>
      </c>
      <c r="EE92" s="352"/>
      <c r="EF92" s="72"/>
      <c r="EH92" s="345"/>
      <c r="EI92" s="344"/>
      <c r="EJ92" s="947" t="str">
        <f t="shared" si="4670"/>
        <v/>
      </c>
      <c r="EK92" s="352"/>
      <c r="EL92" s="72"/>
      <c r="EN92" s="345"/>
      <c r="EO92" s="344"/>
      <c r="EP92" s="947" t="str">
        <f t="shared" si="4670"/>
        <v/>
      </c>
      <c r="EQ92" s="352"/>
      <c r="ER92" s="72"/>
      <c r="ET92" s="345"/>
      <c r="EU92" s="344"/>
      <c r="EV92" s="947" t="str">
        <f t="shared" si="4670"/>
        <v/>
      </c>
      <c r="EW92" s="352"/>
      <c r="EX92" s="72"/>
      <c r="EZ92" s="345"/>
      <c r="FA92" s="344"/>
      <c r="FB92" s="947" t="str">
        <f t="shared" si="4681"/>
        <v/>
      </c>
      <c r="FC92" s="352"/>
      <c r="FD92" s="72"/>
      <c r="FF92" s="345"/>
      <c r="FG92" s="344"/>
      <c r="FH92" s="947" t="str">
        <f t="shared" si="4681"/>
        <v/>
      </c>
      <c r="FI92" s="352"/>
      <c r="FJ92" s="72"/>
      <c r="FL92" s="345"/>
      <c r="FM92" s="344"/>
      <c r="FN92" s="947" t="str">
        <f t="shared" si="4681"/>
        <v/>
      </c>
      <c r="FO92" s="352"/>
      <c r="FP92" s="72"/>
      <c r="FR92" s="345"/>
      <c r="FS92" s="344"/>
      <c r="FT92" s="947" t="str">
        <f t="shared" si="4681"/>
        <v/>
      </c>
      <c r="FU92" s="352"/>
      <c r="FV92" s="72"/>
      <c r="FX92" s="345"/>
      <c r="FY92" s="344"/>
      <c r="FZ92" s="947" t="str">
        <f t="shared" si="4681"/>
        <v/>
      </c>
      <c r="GA92" s="352"/>
      <c r="GB92" s="72"/>
      <c r="GD92" s="345"/>
      <c r="GE92" s="344"/>
      <c r="GF92" s="947" t="str">
        <f t="shared" si="4681"/>
        <v/>
      </c>
      <c r="GG92" s="352"/>
      <c r="GH92" s="72"/>
      <c r="GJ92" s="345"/>
      <c r="GK92" s="344"/>
      <c r="GL92" s="947" t="str">
        <f t="shared" si="4687"/>
        <v/>
      </c>
      <c r="GM92" s="352"/>
      <c r="GN92" s="72"/>
      <c r="GP92" s="345"/>
      <c r="GQ92" s="344"/>
      <c r="GR92" s="947" t="str">
        <f t="shared" si="4687"/>
        <v/>
      </c>
      <c r="GS92" s="352"/>
      <c r="GT92" s="72"/>
      <c r="GV92" s="345"/>
      <c r="GW92" s="344"/>
      <c r="GX92" s="947" t="str">
        <f t="shared" si="4687"/>
        <v/>
      </c>
      <c r="GY92" s="352"/>
      <c r="GZ92" s="72"/>
      <c r="HB92" s="345"/>
      <c r="HC92" s="344"/>
      <c r="HD92" s="947" t="str">
        <f t="shared" si="4687"/>
        <v/>
      </c>
      <c r="HE92" s="352"/>
      <c r="HF92" s="72"/>
      <c r="HH92" s="345"/>
      <c r="HI92" s="344"/>
      <c r="HJ92" s="947" t="str">
        <f t="shared" si="4687"/>
        <v/>
      </c>
      <c r="HK92" s="352"/>
      <c r="HL92" s="72"/>
      <c r="HN92" s="345"/>
      <c r="HO92" s="344"/>
      <c r="HP92" s="947" t="str">
        <f t="shared" si="4687"/>
        <v/>
      </c>
      <c r="HQ92" s="352"/>
      <c r="HR92" s="72"/>
      <c r="HT92" s="345"/>
      <c r="HU92" s="344"/>
      <c r="HV92" s="947" t="str">
        <f t="shared" si="4693"/>
        <v/>
      </c>
      <c r="HW92" s="352"/>
      <c r="HX92" s="72"/>
      <c r="HZ92" s="345"/>
      <c r="IA92" s="344"/>
      <c r="IB92" s="947" t="str">
        <f t="shared" si="4693"/>
        <v/>
      </c>
      <c r="IC92" s="352"/>
      <c r="ID92" s="72"/>
      <c r="IF92" s="345"/>
      <c r="IG92" s="344"/>
      <c r="IH92" s="947" t="str">
        <f t="shared" si="4693"/>
        <v/>
      </c>
      <c r="II92" s="352"/>
      <c r="IJ92" s="72"/>
      <c r="IL92" s="345"/>
      <c r="IM92" s="344"/>
      <c r="IN92" s="947" t="str">
        <f t="shared" si="4693"/>
        <v/>
      </c>
      <c r="IO92" s="352"/>
      <c r="IP92" s="72"/>
      <c r="IR92" s="345"/>
      <c r="IS92" s="344"/>
      <c r="IT92" s="947" t="str">
        <f t="shared" si="4693"/>
        <v/>
      </c>
      <c r="IU92" s="352"/>
      <c r="IV92" s="72"/>
      <c r="IX92" s="345"/>
      <c r="IY92" s="344"/>
      <c r="IZ92" s="947" t="str">
        <f t="shared" si="4693"/>
        <v/>
      </c>
      <c r="JA92" s="352"/>
      <c r="JB92" s="72"/>
      <c r="JD92" s="345"/>
      <c r="JE92" s="344"/>
      <c r="JF92" s="947" t="str">
        <f t="shared" si="4699"/>
        <v/>
      </c>
      <c r="JG92" s="352"/>
      <c r="JH92" s="72"/>
      <c r="JJ92" s="345"/>
      <c r="JK92" s="344"/>
      <c r="JL92" s="947" t="str">
        <f t="shared" si="4699"/>
        <v/>
      </c>
      <c r="JM92" s="353"/>
      <c r="JP92" s="345"/>
      <c r="JQ92" s="344"/>
      <c r="JR92" s="947" t="str">
        <f t="shared" si="4699"/>
        <v/>
      </c>
      <c r="JS92" s="353"/>
      <c r="JV92" s="345"/>
      <c r="JW92" s="344"/>
      <c r="JX92" s="947" t="str">
        <f t="shared" si="4699"/>
        <v/>
      </c>
      <c r="JY92" s="353"/>
      <c r="KB92" s="345"/>
      <c r="KC92" s="344"/>
      <c r="KD92" s="947" t="str">
        <f t="shared" si="4699"/>
        <v/>
      </c>
      <c r="KE92" s="353"/>
      <c r="KH92" s="345"/>
      <c r="KI92" s="344"/>
      <c r="KJ92" s="947" t="str">
        <f t="shared" si="4699"/>
        <v/>
      </c>
      <c r="KK92" s="353"/>
      <c r="KN92" s="345"/>
      <c r="KO92" s="344"/>
      <c r="KP92" s="947" t="str">
        <f t="shared" si="4705"/>
        <v/>
      </c>
      <c r="KQ92" s="353"/>
      <c r="KT92" s="345"/>
      <c r="KU92" s="344"/>
      <c r="KV92" s="947" t="str">
        <f t="shared" si="4705"/>
        <v/>
      </c>
      <c r="KW92" s="353"/>
      <c r="KZ92" s="345"/>
      <c r="LA92" s="344"/>
      <c r="LB92" s="947" t="str">
        <f t="shared" si="4705"/>
        <v/>
      </c>
      <c r="LC92" s="353"/>
    </row>
    <row r="93" spans="1:315" s="71" customFormat="1" x14ac:dyDescent="0.2">
      <c r="A93" s="62"/>
      <c r="B93" s="62"/>
      <c r="C93" s="62"/>
      <c r="D93" s="62"/>
      <c r="E93" s="62"/>
      <c r="F93" s="62" t="s">
        <v>77</v>
      </c>
      <c r="G93" s="114"/>
      <c r="J93" s="71" t="s">
        <v>3</v>
      </c>
      <c r="K93" s="372">
        <f>+Reference!$F$10</f>
        <v>0.41399999999999998</v>
      </c>
      <c r="L93" s="346">
        <v>422500</v>
      </c>
      <c r="M93" s="934">
        <f t="shared" si="4708"/>
        <v>0</v>
      </c>
      <c r="N93" s="347"/>
      <c r="O93" s="348"/>
      <c r="P93" s="349"/>
      <c r="R93" s="345"/>
      <c r="S93" s="344"/>
      <c r="T93" s="947" t="str">
        <f t="shared" si="4709"/>
        <v/>
      </c>
      <c r="U93" s="352"/>
      <c r="V93" s="349"/>
      <c r="X93" s="345"/>
      <c r="Y93" s="344"/>
      <c r="Z93" s="947" t="str">
        <f t="shared" si="4659"/>
        <v/>
      </c>
      <c r="AA93" s="352"/>
      <c r="AB93" s="349"/>
      <c r="AD93" s="345"/>
      <c r="AE93" s="344"/>
      <c r="AF93" s="947" t="str">
        <f t="shared" si="4659"/>
        <v/>
      </c>
      <c r="AG93" s="352"/>
      <c r="AH93" s="349"/>
      <c r="AJ93" s="345"/>
      <c r="AK93" s="344"/>
      <c r="AL93" s="947" t="str">
        <f t="shared" si="4659"/>
        <v/>
      </c>
      <c r="AM93" s="352"/>
      <c r="AN93" s="349"/>
      <c r="AP93" s="345"/>
      <c r="AQ93" s="344"/>
      <c r="AR93" s="947" t="str">
        <f t="shared" si="4659"/>
        <v/>
      </c>
      <c r="AS93" s="352"/>
      <c r="AT93" s="349"/>
      <c r="AV93" s="345"/>
      <c r="AW93" s="344"/>
      <c r="AX93" s="947" t="str">
        <f t="shared" si="4659"/>
        <v/>
      </c>
      <c r="AY93" s="352"/>
      <c r="AZ93" s="349"/>
      <c r="BB93" s="345"/>
      <c r="BC93" s="344"/>
      <c r="BD93" s="947" t="str">
        <f t="shared" si="4659"/>
        <v/>
      </c>
      <c r="BE93" s="352"/>
      <c r="BF93" s="349"/>
      <c r="BH93" s="345"/>
      <c r="BI93" s="344"/>
      <c r="BJ93" s="947" t="str">
        <f t="shared" si="4659"/>
        <v/>
      </c>
      <c r="BK93" s="352"/>
      <c r="BL93" s="349"/>
      <c r="BN93" s="345"/>
      <c r="BO93" s="344"/>
      <c r="BP93" s="947" t="str">
        <f t="shared" si="4659"/>
        <v/>
      </c>
      <c r="BQ93" s="352"/>
      <c r="BR93" s="349"/>
      <c r="BT93" s="345"/>
      <c r="BU93" s="344"/>
      <c r="BV93" s="947" t="str">
        <f t="shared" si="4659"/>
        <v/>
      </c>
      <c r="BW93" s="352"/>
      <c r="BX93" s="72"/>
      <c r="BZ93" s="345"/>
      <c r="CA93" s="344"/>
      <c r="CB93" s="947" t="str">
        <f t="shared" si="4659"/>
        <v/>
      </c>
      <c r="CC93" s="352"/>
      <c r="CD93" s="72"/>
      <c r="CF93" s="345"/>
      <c r="CG93" s="344"/>
      <c r="CH93" s="947" t="str">
        <f t="shared" si="4659"/>
        <v/>
      </c>
      <c r="CI93" s="352"/>
      <c r="CJ93" s="72"/>
      <c r="CL93" s="345"/>
      <c r="CM93" s="344"/>
      <c r="CN93" s="947" t="str">
        <f t="shared" si="4670"/>
        <v/>
      </c>
      <c r="CO93" s="352"/>
      <c r="CP93" s="72"/>
      <c r="CR93" s="345"/>
      <c r="CS93" s="344"/>
      <c r="CT93" s="947" t="str">
        <f t="shared" si="4670"/>
        <v/>
      </c>
      <c r="CU93" s="352"/>
      <c r="CV93" s="72"/>
      <c r="CX93" s="345"/>
      <c r="CY93" s="344"/>
      <c r="CZ93" s="947" t="str">
        <f t="shared" si="4670"/>
        <v/>
      </c>
      <c r="DA93" s="352"/>
      <c r="DB93" s="72"/>
      <c r="DD93" s="345"/>
      <c r="DE93" s="344"/>
      <c r="DF93" s="947" t="str">
        <f t="shared" si="4670"/>
        <v/>
      </c>
      <c r="DG93" s="352"/>
      <c r="DH93" s="72"/>
      <c r="DJ93" s="345"/>
      <c r="DK93" s="344"/>
      <c r="DL93" s="947" t="str">
        <f t="shared" si="4670"/>
        <v/>
      </c>
      <c r="DM93" s="352"/>
      <c r="DN93" s="72"/>
      <c r="DP93" s="345"/>
      <c r="DQ93" s="344"/>
      <c r="DR93" s="947" t="str">
        <f t="shared" si="4670"/>
        <v/>
      </c>
      <c r="DS93" s="352"/>
      <c r="DT93" s="72"/>
      <c r="DV93" s="345"/>
      <c r="DW93" s="344"/>
      <c r="DX93" s="947" t="str">
        <f t="shared" si="4670"/>
        <v/>
      </c>
      <c r="DY93" s="352"/>
      <c r="DZ93" s="72"/>
      <c r="EB93" s="345"/>
      <c r="EC93" s="344"/>
      <c r="ED93" s="947" t="str">
        <f t="shared" si="4670"/>
        <v/>
      </c>
      <c r="EE93" s="352"/>
      <c r="EF93" s="72"/>
      <c r="EH93" s="345"/>
      <c r="EI93" s="344"/>
      <c r="EJ93" s="947" t="str">
        <f t="shared" si="4670"/>
        <v/>
      </c>
      <c r="EK93" s="352"/>
      <c r="EL93" s="72"/>
      <c r="EN93" s="345"/>
      <c r="EO93" s="344"/>
      <c r="EP93" s="947" t="str">
        <f t="shared" si="4670"/>
        <v/>
      </c>
      <c r="EQ93" s="352"/>
      <c r="ER93" s="72"/>
      <c r="ET93" s="345"/>
      <c r="EU93" s="344"/>
      <c r="EV93" s="947" t="str">
        <f t="shared" si="4670"/>
        <v/>
      </c>
      <c r="EW93" s="352"/>
      <c r="EX93" s="72"/>
      <c r="EZ93" s="345"/>
      <c r="FA93" s="344"/>
      <c r="FB93" s="947" t="str">
        <f t="shared" si="4681"/>
        <v/>
      </c>
      <c r="FC93" s="352"/>
      <c r="FD93" s="72"/>
      <c r="FF93" s="345"/>
      <c r="FG93" s="344"/>
      <c r="FH93" s="947" t="str">
        <f t="shared" si="4681"/>
        <v/>
      </c>
      <c r="FI93" s="352"/>
      <c r="FJ93" s="72"/>
      <c r="FL93" s="345"/>
      <c r="FM93" s="344"/>
      <c r="FN93" s="947" t="str">
        <f t="shared" si="4681"/>
        <v/>
      </c>
      <c r="FO93" s="352"/>
      <c r="FP93" s="72"/>
      <c r="FR93" s="345"/>
      <c r="FS93" s="344"/>
      <c r="FT93" s="947" t="str">
        <f t="shared" si="4681"/>
        <v/>
      </c>
      <c r="FU93" s="352"/>
      <c r="FV93" s="72"/>
      <c r="FX93" s="345"/>
      <c r="FY93" s="344"/>
      <c r="FZ93" s="947" t="str">
        <f t="shared" si="4681"/>
        <v/>
      </c>
      <c r="GA93" s="352"/>
      <c r="GB93" s="72"/>
      <c r="GD93" s="345"/>
      <c r="GE93" s="344"/>
      <c r="GF93" s="947" t="str">
        <f t="shared" si="4681"/>
        <v/>
      </c>
      <c r="GG93" s="352"/>
      <c r="GH93" s="72"/>
      <c r="GJ93" s="345"/>
      <c r="GK93" s="344"/>
      <c r="GL93" s="947" t="str">
        <f t="shared" si="4687"/>
        <v/>
      </c>
      <c r="GM93" s="352"/>
      <c r="GN93" s="72"/>
      <c r="GP93" s="345"/>
      <c r="GQ93" s="344"/>
      <c r="GR93" s="947" t="str">
        <f t="shared" si="4687"/>
        <v/>
      </c>
      <c r="GS93" s="352"/>
      <c r="GT93" s="72"/>
      <c r="GV93" s="345"/>
      <c r="GW93" s="344"/>
      <c r="GX93" s="947" t="str">
        <f t="shared" si="4687"/>
        <v/>
      </c>
      <c r="GY93" s="352"/>
      <c r="GZ93" s="72"/>
      <c r="HB93" s="345"/>
      <c r="HC93" s="344"/>
      <c r="HD93" s="947" t="str">
        <f t="shared" si="4687"/>
        <v/>
      </c>
      <c r="HE93" s="352"/>
      <c r="HF93" s="72"/>
      <c r="HH93" s="345"/>
      <c r="HI93" s="344"/>
      <c r="HJ93" s="947" t="str">
        <f t="shared" si="4687"/>
        <v/>
      </c>
      <c r="HK93" s="352"/>
      <c r="HL93" s="72"/>
      <c r="HN93" s="345"/>
      <c r="HO93" s="344"/>
      <c r="HP93" s="947" t="str">
        <f t="shared" si="4687"/>
        <v/>
      </c>
      <c r="HQ93" s="352"/>
      <c r="HR93" s="72"/>
      <c r="HT93" s="345"/>
      <c r="HU93" s="344"/>
      <c r="HV93" s="947" t="str">
        <f t="shared" si="4693"/>
        <v/>
      </c>
      <c r="HW93" s="352"/>
      <c r="HX93" s="72"/>
      <c r="HZ93" s="345"/>
      <c r="IA93" s="344"/>
      <c r="IB93" s="947" t="str">
        <f t="shared" si="4693"/>
        <v/>
      </c>
      <c r="IC93" s="352"/>
      <c r="ID93" s="72"/>
      <c r="IF93" s="345"/>
      <c r="IG93" s="344"/>
      <c r="IH93" s="947" t="str">
        <f t="shared" si="4693"/>
        <v/>
      </c>
      <c r="II93" s="352"/>
      <c r="IJ93" s="72"/>
      <c r="IL93" s="345"/>
      <c r="IM93" s="344"/>
      <c r="IN93" s="947" t="str">
        <f t="shared" si="4693"/>
        <v/>
      </c>
      <c r="IO93" s="352"/>
      <c r="IP93" s="72"/>
      <c r="IR93" s="345"/>
      <c r="IS93" s="344"/>
      <c r="IT93" s="947" t="str">
        <f t="shared" si="4693"/>
        <v/>
      </c>
      <c r="IU93" s="352"/>
      <c r="IV93" s="72"/>
      <c r="IX93" s="345"/>
      <c r="IY93" s="344"/>
      <c r="IZ93" s="947" t="str">
        <f t="shared" si="4693"/>
        <v/>
      </c>
      <c r="JA93" s="352"/>
      <c r="JB93" s="72"/>
      <c r="JD93" s="345"/>
      <c r="JE93" s="344"/>
      <c r="JF93" s="947" t="str">
        <f t="shared" si="4699"/>
        <v/>
      </c>
      <c r="JG93" s="352"/>
      <c r="JH93" s="72"/>
      <c r="JJ93" s="345"/>
      <c r="JK93" s="344"/>
      <c r="JL93" s="947" t="str">
        <f t="shared" si="4699"/>
        <v/>
      </c>
      <c r="JM93" s="353"/>
      <c r="JP93" s="345"/>
      <c r="JQ93" s="344"/>
      <c r="JR93" s="947" t="str">
        <f t="shared" si="4699"/>
        <v/>
      </c>
      <c r="JS93" s="353"/>
      <c r="JV93" s="345"/>
      <c r="JW93" s="344"/>
      <c r="JX93" s="947" t="str">
        <f t="shared" si="4699"/>
        <v/>
      </c>
      <c r="JY93" s="353"/>
      <c r="KB93" s="345"/>
      <c r="KC93" s="344"/>
      <c r="KD93" s="947" t="str">
        <f t="shared" si="4699"/>
        <v/>
      </c>
      <c r="KE93" s="353"/>
      <c r="KH93" s="345"/>
      <c r="KI93" s="344"/>
      <c r="KJ93" s="947" t="str">
        <f t="shared" si="4699"/>
        <v/>
      </c>
      <c r="KK93" s="353"/>
      <c r="KN93" s="345"/>
      <c r="KO93" s="344"/>
      <c r="KP93" s="947" t="str">
        <f t="shared" si="4705"/>
        <v/>
      </c>
      <c r="KQ93" s="353"/>
      <c r="KT93" s="345"/>
      <c r="KU93" s="344"/>
      <c r="KV93" s="947" t="str">
        <f t="shared" si="4705"/>
        <v/>
      </c>
      <c r="KW93" s="353"/>
      <c r="KZ93" s="345"/>
      <c r="LA93" s="344"/>
      <c r="LB93" s="947" t="str">
        <f t="shared" si="4705"/>
        <v/>
      </c>
      <c r="LC93" s="353"/>
    </row>
    <row r="94" spans="1:315" s="71" customFormat="1" x14ac:dyDescent="0.2">
      <c r="A94" s="62"/>
      <c r="B94" s="62"/>
      <c r="C94" s="62"/>
      <c r="D94" s="62"/>
      <c r="E94" s="62"/>
      <c r="F94" s="62" t="s">
        <v>77</v>
      </c>
      <c r="G94" s="114"/>
      <c r="J94" s="71" t="s">
        <v>4</v>
      </c>
      <c r="K94" s="372">
        <f>+Reference!$F$11</f>
        <v>0.50900000000000001</v>
      </c>
      <c r="L94" s="346">
        <v>425000</v>
      </c>
      <c r="M94" s="934">
        <f t="shared" si="4708"/>
        <v>0</v>
      </c>
      <c r="N94" s="347"/>
      <c r="O94" s="348"/>
      <c r="P94" s="349"/>
      <c r="R94" s="345"/>
      <c r="S94" s="344"/>
      <c r="T94" s="947" t="str">
        <f t="shared" si="4709"/>
        <v/>
      </c>
      <c r="U94" s="352"/>
      <c r="V94" s="349"/>
      <c r="X94" s="345"/>
      <c r="Y94" s="344"/>
      <c r="Z94" s="947" t="str">
        <f t="shared" si="4659"/>
        <v/>
      </c>
      <c r="AA94" s="352"/>
      <c r="AB94" s="349"/>
      <c r="AD94" s="345"/>
      <c r="AE94" s="344"/>
      <c r="AF94" s="947" t="str">
        <f t="shared" si="4659"/>
        <v/>
      </c>
      <c r="AG94" s="352"/>
      <c r="AH94" s="349"/>
      <c r="AJ94" s="345"/>
      <c r="AK94" s="344"/>
      <c r="AL94" s="947" t="str">
        <f t="shared" si="4659"/>
        <v/>
      </c>
      <c r="AM94" s="352"/>
      <c r="AN94" s="349"/>
      <c r="AP94" s="345"/>
      <c r="AQ94" s="344"/>
      <c r="AR94" s="947" t="str">
        <f t="shared" si="4659"/>
        <v/>
      </c>
      <c r="AS94" s="352"/>
      <c r="AT94" s="349"/>
      <c r="AV94" s="345"/>
      <c r="AW94" s="344"/>
      <c r="AX94" s="947" t="str">
        <f t="shared" si="4659"/>
        <v/>
      </c>
      <c r="AY94" s="352"/>
      <c r="AZ94" s="349"/>
      <c r="BB94" s="345"/>
      <c r="BC94" s="344"/>
      <c r="BD94" s="947" t="str">
        <f t="shared" si="4659"/>
        <v/>
      </c>
      <c r="BE94" s="352"/>
      <c r="BF94" s="349"/>
      <c r="BH94" s="345"/>
      <c r="BI94" s="344"/>
      <c r="BJ94" s="947" t="str">
        <f t="shared" si="4659"/>
        <v/>
      </c>
      <c r="BK94" s="352"/>
      <c r="BL94" s="349"/>
      <c r="BN94" s="345"/>
      <c r="BO94" s="344"/>
      <c r="BP94" s="947" t="str">
        <f t="shared" si="4659"/>
        <v/>
      </c>
      <c r="BQ94" s="352"/>
      <c r="BR94" s="349"/>
      <c r="BT94" s="345"/>
      <c r="BU94" s="344"/>
      <c r="BV94" s="947" t="str">
        <f t="shared" si="4659"/>
        <v/>
      </c>
      <c r="BW94" s="352"/>
      <c r="BX94" s="72"/>
      <c r="BZ94" s="345"/>
      <c r="CA94" s="344"/>
      <c r="CB94" s="947" t="str">
        <f t="shared" si="4659"/>
        <v/>
      </c>
      <c r="CC94" s="352"/>
      <c r="CD94" s="72"/>
      <c r="CF94" s="345"/>
      <c r="CG94" s="344"/>
      <c r="CH94" s="947" t="str">
        <f t="shared" si="4659"/>
        <v/>
      </c>
      <c r="CI94" s="352"/>
      <c r="CJ94" s="72"/>
      <c r="CL94" s="345"/>
      <c r="CM94" s="344"/>
      <c r="CN94" s="947" t="str">
        <f t="shared" si="4670"/>
        <v/>
      </c>
      <c r="CO94" s="352"/>
      <c r="CP94" s="72"/>
      <c r="CR94" s="345"/>
      <c r="CS94" s="344"/>
      <c r="CT94" s="947" t="str">
        <f t="shared" si="4670"/>
        <v/>
      </c>
      <c r="CU94" s="352"/>
      <c r="CV94" s="72"/>
      <c r="CX94" s="345"/>
      <c r="CY94" s="344"/>
      <c r="CZ94" s="947" t="str">
        <f t="shared" si="4670"/>
        <v/>
      </c>
      <c r="DA94" s="352"/>
      <c r="DB94" s="72"/>
      <c r="DD94" s="345"/>
      <c r="DE94" s="344"/>
      <c r="DF94" s="947" t="str">
        <f t="shared" si="4670"/>
        <v/>
      </c>
      <c r="DG94" s="352"/>
      <c r="DH94" s="72"/>
      <c r="DJ94" s="345"/>
      <c r="DK94" s="344"/>
      <c r="DL94" s="947" t="str">
        <f t="shared" si="4670"/>
        <v/>
      </c>
      <c r="DM94" s="352"/>
      <c r="DN94" s="72"/>
      <c r="DP94" s="345"/>
      <c r="DQ94" s="344"/>
      <c r="DR94" s="947" t="str">
        <f t="shared" si="4670"/>
        <v/>
      </c>
      <c r="DS94" s="352"/>
      <c r="DT94" s="72"/>
      <c r="DV94" s="345"/>
      <c r="DW94" s="344"/>
      <c r="DX94" s="947" t="str">
        <f t="shared" si="4670"/>
        <v/>
      </c>
      <c r="DY94" s="352"/>
      <c r="DZ94" s="72"/>
      <c r="EB94" s="345"/>
      <c r="EC94" s="344"/>
      <c r="ED94" s="947" t="str">
        <f t="shared" si="4670"/>
        <v/>
      </c>
      <c r="EE94" s="352"/>
      <c r="EF94" s="72"/>
      <c r="EH94" s="345"/>
      <c r="EI94" s="344"/>
      <c r="EJ94" s="947" t="str">
        <f t="shared" si="4670"/>
        <v/>
      </c>
      <c r="EK94" s="352"/>
      <c r="EL94" s="72"/>
      <c r="EN94" s="345"/>
      <c r="EO94" s="344"/>
      <c r="EP94" s="947" t="str">
        <f t="shared" si="4670"/>
        <v/>
      </c>
      <c r="EQ94" s="352"/>
      <c r="ER94" s="72"/>
      <c r="ET94" s="345"/>
      <c r="EU94" s="344"/>
      <c r="EV94" s="947" t="str">
        <f t="shared" si="4670"/>
        <v/>
      </c>
      <c r="EW94" s="352"/>
      <c r="EX94" s="72"/>
      <c r="EZ94" s="345"/>
      <c r="FA94" s="344"/>
      <c r="FB94" s="947" t="str">
        <f t="shared" si="4681"/>
        <v/>
      </c>
      <c r="FC94" s="352"/>
      <c r="FD94" s="72"/>
      <c r="FF94" s="345"/>
      <c r="FG94" s="344"/>
      <c r="FH94" s="947" t="str">
        <f t="shared" si="4681"/>
        <v/>
      </c>
      <c r="FI94" s="352"/>
      <c r="FJ94" s="72"/>
      <c r="FL94" s="345"/>
      <c r="FM94" s="344"/>
      <c r="FN94" s="947" t="str">
        <f t="shared" si="4681"/>
        <v/>
      </c>
      <c r="FO94" s="352"/>
      <c r="FP94" s="72"/>
      <c r="FR94" s="345"/>
      <c r="FS94" s="344"/>
      <c r="FT94" s="947" t="str">
        <f t="shared" si="4681"/>
        <v/>
      </c>
      <c r="FU94" s="352"/>
      <c r="FV94" s="72"/>
      <c r="FX94" s="345"/>
      <c r="FY94" s="344"/>
      <c r="FZ94" s="947" t="str">
        <f t="shared" si="4681"/>
        <v/>
      </c>
      <c r="GA94" s="352"/>
      <c r="GB94" s="72"/>
      <c r="GD94" s="345"/>
      <c r="GE94" s="344"/>
      <c r="GF94" s="947" t="str">
        <f t="shared" si="4681"/>
        <v/>
      </c>
      <c r="GG94" s="352"/>
      <c r="GH94" s="72"/>
      <c r="GJ94" s="345"/>
      <c r="GK94" s="344"/>
      <c r="GL94" s="947" t="str">
        <f t="shared" si="4687"/>
        <v/>
      </c>
      <c r="GM94" s="352"/>
      <c r="GN94" s="72"/>
      <c r="GP94" s="345"/>
      <c r="GQ94" s="344"/>
      <c r="GR94" s="947" t="str">
        <f t="shared" si="4687"/>
        <v/>
      </c>
      <c r="GS94" s="352"/>
      <c r="GT94" s="72"/>
      <c r="GV94" s="345"/>
      <c r="GW94" s="344"/>
      <c r="GX94" s="947" t="str">
        <f t="shared" si="4687"/>
        <v/>
      </c>
      <c r="GY94" s="352"/>
      <c r="GZ94" s="72"/>
      <c r="HB94" s="345"/>
      <c r="HC94" s="344"/>
      <c r="HD94" s="947" t="str">
        <f t="shared" si="4687"/>
        <v/>
      </c>
      <c r="HE94" s="352"/>
      <c r="HF94" s="72"/>
      <c r="HH94" s="345"/>
      <c r="HI94" s="344"/>
      <c r="HJ94" s="947" t="str">
        <f t="shared" si="4687"/>
        <v/>
      </c>
      <c r="HK94" s="352"/>
      <c r="HL94" s="72"/>
      <c r="HN94" s="345"/>
      <c r="HO94" s="344"/>
      <c r="HP94" s="947" t="str">
        <f t="shared" si="4687"/>
        <v/>
      </c>
      <c r="HQ94" s="352"/>
      <c r="HR94" s="72"/>
      <c r="HT94" s="345"/>
      <c r="HU94" s="344"/>
      <c r="HV94" s="947" t="str">
        <f t="shared" si="4693"/>
        <v/>
      </c>
      <c r="HW94" s="352"/>
      <c r="HX94" s="72"/>
      <c r="HZ94" s="345"/>
      <c r="IA94" s="344"/>
      <c r="IB94" s="947" t="str">
        <f t="shared" si="4693"/>
        <v/>
      </c>
      <c r="IC94" s="352"/>
      <c r="ID94" s="72"/>
      <c r="IF94" s="345"/>
      <c r="IG94" s="344"/>
      <c r="IH94" s="947" t="str">
        <f t="shared" si="4693"/>
        <v/>
      </c>
      <c r="II94" s="352"/>
      <c r="IJ94" s="72"/>
      <c r="IL94" s="345"/>
      <c r="IM94" s="344"/>
      <c r="IN94" s="947" t="str">
        <f t="shared" si="4693"/>
        <v/>
      </c>
      <c r="IO94" s="352"/>
      <c r="IP94" s="72"/>
      <c r="IR94" s="345"/>
      <c r="IS94" s="344"/>
      <c r="IT94" s="947" t="str">
        <f t="shared" si="4693"/>
        <v/>
      </c>
      <c r="IU94" s="352"/>
      <c r="IV94" s="72"/>
      <c r="IX94" s="345"/>
      <c r="IY94" s="344"/>
      <c r="IZ94" s="947" t="str">
        <f t="shared" si="4693"/>
        <v/>
      </c>
      <c r="JA94" s="352"/>
      <c r="JB94" s="72"/>
      <c r="JD94" s="345"/>
      <c r="JE94" s="344"/>
      <c r="JF94" s="947" t="str">
        <f t="shared" si="4699"/>
        <v/>
      </c>
      <c r="JG94" s="352"/>
      <c r="JH94" s="72"/>
      <c r="JJ94" s="345"/>
      <c r="JK94" s="344"/>
      <c r="JL94" s="947" t="str">
        <f t="shared" si="4699"/>
        <v/>
      </c>
      <c r="JM94" s="353"/>
      <c r="JP94" s="345"/>
      <c r="JQ94" s="344"/>
      <c r="JR94" s="947" t="str">
        <f t="shared" si="4699"/>
        <v/>
      </c>
      <c r="JS94" s="353"/>
      <c r="JV94" s="345"/>
      <c r="JW94" s="344"/>
      <c r="JX94" s="947" t="str">
        <f t="shared" si="4699"/>
        <v/>
      </c>
      <c r="JY94" s="353"/>
      <c r="KB94" s="345"/>
      <c r="KC94" s="344"/>
      <c r="KD94" s="947" t="str">
        <f t="shared" si="4699"/>
        <v/>
      </c>
      <c r="KE94" s="353"/>
      <c r="KH94" s="345"/>
      <c r="KI94" s="344"/>
      <c r="KJ94" s="947" t="str">
        <f t="shared" si="4699"/>
        <v/>
      </c>
      <c r="KK94" s="353"/>
      <c r="KN94" s="345"/>
      <c r="KO94" s="344"/>
      <c r="KP94" s="947" t="str">
        <f t="shared" si="4705"/>
        <v/>
      </c>
      <c r="KQ94" s="353"/>
      <c r="KT94" s="345"/>
      <c r="KU94" s="344"/>
      <c r="KV94" s="947" t="str">
        <f t="shared" si="4705"/>
        <v/>
      </c>
      <c r="KW94" s="353"/>
      <c r="KZ94" s="345"/>
      <c r="LA94" s="344"/>
      <c r="LB94" s="947" t="str">
        <f t="shared" si="4705"/>
        <v/>
      </c>
      <c r="LC94" s="353"/>
    </row>
    <row r="95" spans="1:315" s="71" customFormat="1" x14ac:dyDescent="0.2">
      <c r="A95" s="62"/>
      <c r="B95" s="62"/>
      <c r="C95" s="62"/>
      <c r="D95" s="62"/>
      <c r="E95" s="62"/>
      <c r="F95" s="62" t="s">
        <v>77</v>
      </c>
      <c r="G95" s="114"/>
      <c r="J95" s="71" t="s">
        <v>5</v>
      </c>
      <c r="K95" s="372">
        <f>+Reference!$F$12</f>
        <v>0.224</v>
      </c>
      <c r="L95" s="346">
        <v>422610</v>
      </c>
      <c r="M95" s="934">
        <f t="shared" si="4708"/>
        <v>0</v>
      </c>
      <c r="N95" s="347"/>
      <c r="O95" s="348"/>
      <c r="P95" s="349"/>
      <c r="R95" s="345"/>
      <c r="S95" s="344"/>
      <c r="T95" s="947" t="str">
        <f t="shared" si="4709"/>
        <v/>
      </c>
      <c r="U95" s="352"/>
      <c r="V95" s="349"/>
      <c r="X95" s="345"/>
      <c r="Y95" s="344"/>
      <c r="Z95" s="947" t="str">
        <f t="shared" si="4659"/>
        <v/>
      </c>
      <c r="AA95" s="352"/>
      <c r="AB95" s="349"/>
      <c r="AD95" s="345"/>
      <c r="AE95" s="344"/>
      <c r="AF95" s="947" t="str">
        <f t="shared" si="4659"/>
        <v/>
      </c>
      <c r="AG95" s="352"/>
      <c r="AH95" s="349"/>
      <c r="AJ95" s="345"/>
      <c r="AK95" s="344"/>
      <c r="AL95" s="947" t="str">
        <f t="shared" si="4659"/>
        <v/>
      </c>
      <c r="AM95" s="352"/>
      <c r="AN95" s="349"/>
      <c r="AP95" s="345"/>
      <c r="AQ95" s="344"/>
      <c r="AR95" s="947" t="str">
        <f t="shared" si="4659"/>
        <v/>
      </c>
      <c r="AS95" s="352"/>
      <c r="AT95" s="349"/>
      <c r="AV95" s="345"/>
      <c r="AW95" s="344"/>
      <c r="AX95" s="947" t="str">
        <f t="shared" si="4659"/>
        <v/>
      </c>
      <c r="AY95" s="352"/>
      <c r="AZ95" s="349"/>
      <c r="BB95" s="345"/>
      <c r="BC95" s="344"/>
      <c r="BD95" s="947" t="str">
        <f t="shared" si="4659"/>
        <v/>
      </c>
      <c r="BE95" s="352"/>
      <c r="BF95" s="349"/>
      <c r="BH95" s="345"/>
      <c r="BI95" s="344"/>
      <c r="BJ95" s="947" t="str">
        <f t="shared" si="4659"/>
        <v/>
      </c>
      <c r="BK95" s="352"/>
      <c r="BL95" s="349"/>
      <c r="BN95" s="345"/>
      <c r="BO95" s="344"/>
      <c r="BP95" s="947" t="str">
        <f t="shared" si="4659"/>
        <v/>
      </c>
      <c r="BQ95" s="352"/>
      <c r="BR95" s="349"/>
      <c r="BT95" s="345"/>
      <c r="BU95" s="344"/>
      <c r="BV95" s="947" t="str">
        <f t="shared" si="4659"/>
        <v/>
      </c>
      <c r="BW95" s="352"/>
      <c r="BX95" s="72"/>
      <c r="BZ95" s="345"/>
      <c r="CA95" s="344"/>
      <c r="CB95" s="947" t="str">
        <f t="shared" si="4659"/>
        <v/>
      </c>
      <c r="CC95" s="352"/>
      <c r="CD95" s="72"/>
      <c r="CF95" s="345"/>
      <c r="CG95" s="344"/>
      <c r="CH95" s="947" t="str">
        <f t="shared" si="4659"/>
        <v/>
      </c>
      <c r="CI95" s="352"/>
      <c r="CJ95" s="72"/>
      <c r="CL95" s="345"/>
      <c r="CM95" s="344"/>
      <c r="CN95" s="947" t="str">
        <f t="shared" si="4670"/>
        <v/>
      </c>
      <c r="CO95" s="352"/>
      <c r="CP95" s="72"/>
      <c r="CR95" s="345"/>
      <c r="CS95" s="344"/>
      <c r="CT95" s="947" t="str">
        <f t="shared" si="4670"/>
        <v/>
      </c>
      <c r="CU95" s="352"/>
      <c r="CV95" s="72"/>
      <c r="CX95" s="345"/>
      <c r="CY95" s="344"/>
      <c r="CZ95" s="947" t="str">
        <f t="shared" si="4670"/>
        <v/>
      </c>
      <c r="DA95" s="352"/>
      <c r="DB95" s="72"/>
      <c r="DD95" s="345"/>
      <c r="DE95" s="344"/>
      <c r="DF95" s="947" t="str">
        <f t="shared" si="4670"/>
        <v/>
      </c>
      <c r="DG95" s="352"/>
      <c r="DH95" s="72"/>
      <c r="DJ95" s="345"/>
      <c r="DK95" s="344"/>
      <c r="DL95" s="947" t="str">
        <f t="shared" si="4670"/>
        <v/>
      </c>
      <c r="DM95" s="352"/>
      <c r="DN95" s="72"/>
      <c r="DP95" s="345"/>
      <c r="DQ95" s="344"/>
      <c r="DR95" s="947" t="str">
        <f t="shared" si="4670"/>
        <v/>
      </c>
      <c r="DS95" s="352"/>
      <c r="DT95" s="72"/>
      <c r="DV95" s="345"/>
      <c r="DW95" s="344"/>
      <c r="DX95" s="947" t="str">
        <f t="shared" si="4670"/>
        <v/>
      </c>
      <c r="DY95" s="352"/>
      <c r="DZ95" s="72"/>
      <c r="EB95" s="345"/>
      <c r="EC95" s="344"/>
      <c r="ED95" s="947" t="str">
        <f t="shared" si="4670"/>
        <v/>
      </c>
      <c r="EE95" s="352"/>
      <c r="EF95" s="72"/>
      <c r="EH95" s="345"/>
      <c r="EI95" s="344"/>
      <c r="EJ95" s="947" t="str">
        <f t="shared" si="4670"/>
        <v/>
      </c>
      <c r="EK95" s="352"/>
      <c r="EL95" s="72"/>
      <c r="EN95" s="345"/>
      <c r="EO95" s="344"/>
      <c r="EP95" s="947" t="str">
        <f t="shared" si="4670"/>
        <v/>
      </c>
      <c r="EQ95" s="352"/>
      <c r="ER95" s="72"/>
      <c r="ET95" s="345"/>
      <c r="EU95" s="344"/>
      <c r="EV95" s="947" t="str">
        <f t="shared" si="4670"/>
        <v/>
      </c>
      <c r="EW95" s="352"/>
      <c r="EX95" s="72"/>
      <c r="EZ95" s="345"/>
      <c r="FA95" s="344"/>
      <c r="FB95" s="947" t="str">
        <f t="shared" si="4681"/>
        <v/>
      </c>
      <c r="FC95" s="352"/>
      <c r="FD95" s="72"/>
      <c r="FF95" s="345"/>
      <c r="FG95" s="344"/>
      <c r="FH95" s="947" t="str">
        <f t="shared" si="4681"/>
        <v/>
      </c>
      <c r="FI95" s="352"/>
      <c r="FJ95" s="72"/>
      <c r="FL95" s="345"/>
      <c r="FM95" s="344"/>
      <c r="FN95" s="947" t="str">
        <f t="shared" si="4681"/>
        <v/>
      </c>
      <c r="FO95" s="352"/>
      <c r="FP95" s="72"/>
      <c r="FR95" s="345"/>
      <c r="FS95" s="344"/>
      <c r="FT95" s="947" t="str">
        <f t="shared" si="4681"/>
        <v/>
      </c>
      <c r="FU95" s="352"/>
      <c r="FV95" s="72"/>
      <c r="FX95" s="345"/>
      <c r="FY95" s="344"/>
      <c r="FZ95" s="947" t="str">
        <f t="shared" si="4681"/>
        <v/>
      </c>
      <c r="GA95" s="352"/>
      <c r="GB95" s="72"/>
      <c r="GD95" s="345"/>
      <c r="GE95" s="344"/>
      <c r="GF95" s="947" t="str">
        <f t="shared" si="4681"/>
        <v/>
      </c>
      <c r="GG95" s="352"/>
      <c r="GH95" s="72"/>
      <c r="GJ95" s="345"/>
      <c r="GK95" s="344"/>
      <c r="GL95" s="947" t="str">
        <f t="shared" si="4687"/>
        <v/>
      </c>
      <c r="GM95" s="352"/>
      <c r="GN95" s="72"/>
      <c r="GP95" s="345"/>
      <c r="GQ95" s="344"/>
      <c r="GR95" s="947" t="str">
        <f t="shared" si="4687"/>
        <v/>
      </c>
      <c r="GS95" s="352"/>
      <c r="GT95" s="72"/>
      <c r="GV95" s="345"/>
      <c r="GW95" s="344"/>
      <c r="GX95" s="947" t="str">
        <f t="shared" si="4687"/>
        <v/>
      </c>
      <c r="GY95" s="352"/>
      <c r="GZ95" s="72"/>
      <c r="HB95" s="345"/>
      <c r="HC95" s="344"/>
      <c r="HD95" s="947" t="str">
        <f t="shared" si="4687"/>
        <v/>
      </c>
      <c r="HE95" s="352"/>
      <c r="HF95" s="72"/>
      <c r="HH95" s="345"/>
      <c r="HI95" s="344"/>
      <c r="HJ95" s="947" t="str">
        <f t="shared" si="4687"/>
        <v/>
      </c>
      <c r="HK95" s="352"/>
      <c r="HL95" s="72"/>
      <c r="HN95" s="345"/>
      <c r="HO95" s="344"/>
      <c r="HP95" s="947" t="str">
        <f t="shared" si="4687"/>
        <v/>
      </c>
      <c r="HQ95" s="352"/>
      <c r="HR95" s="72"/>
      <c r="HT95" s="345"/>
      <c r="HU95" s="344"/>
      <c r="HV95" s="947" t="str">
        <f t="shared" si="4693"/>
        <v/>
      </c>
      <c r="HW95" s="352"/>
      <c r="HX95" s="72"/>
      <c r="HZ95" s="345"/>
      <c r="IA95" s="344"/>
      <c r="IB95" s="947" t="str">
        <f t="shared" si="4693"/>
        <v/>
      </c>
      <c r="IC95" s="352"/>
      <c r="ID95" s="72"/>
      <c r="IF95" s="345"/>
      <c r="IG95" s="344"/>
      <c r="IH95" s="947" t="str">
        <f t="shared" si="4693"/>
        <v/>
      </c>
      <c r="II95" s="352"/>
      <c r="IJ95" s="72"/>
      <c r="IL95" s="345"/>
      <c r="IM95" s="344"/>
      <c r="IN95" s="947" t="str">
        <f t="shared" si="4693"/>
        <v/>
      </c>
      <c r="IO95" s="352"/>
      <c r="IP95" s="72"/>
      <c r="IR95" s="345"/>
      <c r="IS95" s="344"/>
      <c r="IT95" s="947" t="str">
        <f t="shared" si="4693"/>
        <v/>
      </c>
      <c r="IU95" s="352"/>
      <c r="IV95" s="72"/>
      <c r="IX95" s="345"/>
      <c r="IY95" s="344"/>
      <c r="IZ95" s="947" t="str">
        <f t="shared" si="4693"/>
        <v/>
      </c>
      <c r="JA95" s="352"/>
      <c r="JB95" s="72"/>
      <c r="JD95" s="345"/>
      <c r="JE95" s="344"/>
      <c r="JF95" s="947" t="str">
        <f t="shared" si="4699"/>
        <v/>
      </c>
      <c r="JG95" s="352"/>
      <c r="JH95" s="72"/>
      <c r="JJ95" s="345"/>
      <c r="JK95" s="344"/>
      <c r="JL95" s="947" t="str">
        <f t="shared" si="4699"/>
        <v/>
      </c>
      <c r="JM95" s="353"/>
      <c r="JP95" s="345"/>
      <c r="JQ95" s="344"/>
      <c r="JR95" s="947" t="str">
        <f t="shared" si="4699"/>
        <v/>
      </c>
      <c r="JS95" s="353"/>
      <c r="JV95" s="345"/>
      <c r="JW95" s="344"/>
      <c r="JX95" s="947" t="str">
        <f t="shared" si="4699"/>
        <v/>
      </c>
      <c r="JY95" s="353"/>
      <c r="KB95" s="345"/>
      <c r="KC95" s="344"/>
      <c r="KD95" s="947" t="str">
        <f t="shared" si="4699"/>
        <v/>
      </c>
      <c r="KE95" s="353"/>
      <c r="KH95" s="345"/>
      <c r="KI95" s="344"/>
      <c r="KJ95" s="947" t="str">
        <f t="shared" si="4699"/>
        <v/>
      </c>
      <c r="KK95" s="353"/>
      <c r="KN95" s="345"/>
      <c r="KO95" s="344"/>
      <c r="KP95" s="947" t="str">
        <f t="shared" si="4705"/>
        <v/>
      </c>
      <c r="KQ95" s="353"/>
      <c r="KT95" s="345"/>
      <c r="KU95" s="344"/>
      <c r="KV95" s="947" t="str">
        <f t="shared" si="4705"/>
        <v/>
      </c>
      <c r="KW95" s="353"/>
      <c r="KZ95" s="345"/>
      <c r="LA95" s="344"/>
      <c r="LB95" s="947" t="str">
        <f t="shared" si="4705"/>
        <v/>
      </c>
      <c r="LC95" s="353"/>
    </row>
    <row r="96" spans="1:315" s="71" customFormat="1" x14ac:dyDescent="0.2">
      <c r="A96" s="62"/>
      <c r="B96" s="62"/>
      <c r="C96" s="62"/>
      <c r="D96" s="62"/>
      <c r="E96" s="62"/>
      <c r="F96" s="62" t="s">
        <v>77</v>
      </c>
      <c r="G96" s="114"/>
      <c r="J96" s="71" t="s">
        <v>6</v>
      </c>
      <c r="K96" s="372">
        <f>+Reference!$F$13</f>
        <v>0.214</v>
      </c>
      <c r="L96" s="346">
        <v>425110</v>
      </c>
      <c r="M96" s="934">
        <f t="shared" si="4708"/>
        <v>0</v>
      </c>
      <c r="N96" s="347"/>
      <c r="O96" s="348"/>
      <c r="P96" s="349"/>
      <c r="R96" s="345"/>
      <c r="S96" s="344"/>
      <c r="T96" s="947" t="str">
        <f t="shared" si="4709"/>
        <v/>
      </c>
      <c r="U96" s="352"/>
      <c r="V96" s="349"/>
      <c r="X96" s="345"/>
      <c r="Y96" s="344"/>
      <c r="Z96" s="947" t="str">
        <f t="shared" si="4659"/>
        <v/>
      </c>
      <c r="AA96" s="352"/>
      <c r="AB96" s="349"/>
      <c r="AD96" s="345"/>
      <c r="AE96" s="344"/>
      <c r="AF96" s="947" t="str">
        <f t="shared" si="4659"/>
        <v/>
      </c>
      <c r="AG96" s="352"/>
      <c r="AH96" s="349"/>
      <c r="AJ96" s="345"/>
      <c r="AK96" s="344"/>
      <c r="AL96" s="947" t="str">
        <f t="shared" si="4659"/>
        <v/>
      </c>
      <c r="AM96" s="352"/>
      <c r="AN96" s="349"/>
      <c r="AP96" s="345"/>
      <c r="AQ96" s="344"/>
      <c r="AR96" s="947" t="str">
        <f t="shared" si="4659"/>
        <v/>
      </c>
      <c r="AS96" s="352"/>
      <c r="AT96" s="349"/>
      <c r="AV96" s="345"/>
      <c r="AW96" s="344"/>
      <c r="AX96" s="947" t="str">
        <f t="shared" si="4659"/>
        <v/>
      </c>
      <c r="AY96" s="352"/>
      <c r="AZ96" s="349"/>
      <c r="BB96" s="345"/>
      <c r="BC96" s="344"/>
      <c r="BD96" s="947" t="str">
        <f t="shared" si="4659"/>
        <v/>
      </c>
      <c r="BE96" s="352"/>
      <c r="BF96" s="349"/>
      <c r="BH96" s="345"/>
      <c r="BI96" s="344"/>
      <c r="BJ96" s="947" t="str">
        <f t="shared" si="4659"/>
        <v/>
      </c>
      <c r="BK96" s="352"/>
      <c r="BL96" s="349"/>
      <c r="BN96" s="345"/>
      <c r="BO96" s="344"/>
      <c r="BP96" s="947" t="str">
        <f t="shared" si="4659"/>
        <v/>
      </c>
      <c r="BQ96" s="352"/>
      <c r="BR96" s="349"/>
      <c r="BT96" s="345"/>
      <c r="BU96" s="344"/>
      <c r="BV96" s="947" t="str">
        <f t="shared" si="4659"/>
        <v/>
      </c>
      <c r="BW96" s="352"/>
      <c r="BX96" s="72"/>
      <c r="BZ96" s="345"/>
      <c r="CA96" s="344"/>
      <c r="CB96" s="947" t="str">
        <f t="shared" si="4659"/>
        <v/>
      </c>
      <c r="CC96" s="352"/>
      <c r="CD96" s="72"/>
      <c r="CF96" s="345"/>
      <c r="CG96" s="344"/>
      <c r="CH96" s="947" t="str">
        <f t="shared" si="4659"/>
        <v/>
      </c>
      <c r="CI96" s="352"/>
      <c r="CJ96" s="72"/>
      <c r="CL96" s="345"/>
      <c r="CM96" s="344"/>
      <c r="CN96" s="947" t="str">
        <f t="shared" si="4670"/>
        <v/>
      </c>
      <c r="CO96" s="352"/>
      <c r="CP96" s="72"/>
      <c r="CR96" s="345"/>
      <c r="CS96" s="344"/>
      <c r="CT96" s="947" t="str">
        <f t="shared" si="4670"/>
        <v/>
      </c>
      <c r="CU96" s="352"/>
      <c r="CV96" s="72"/>
      <c r="CX96" s="345"/>
      <c r="CY96" s="344"/>
      <c r="CZ96" s="947" t="str">
        <f t="shared" si="4670"/>
        <v/>
      </c>
      <c r="DA96" s="352"/>
      <c r="DB96" s="72"/>
      <c r="DD96" s="345"/>
      <c r="DE96" s="344"/>
      <c r="DF96" s="947" t="str">
        <f t="shared" si="4670"/>
        <v/>
      </c>
      <c r="DG96" s="352"/>
      <c r="DH96" s="72"/>
      <c r="DJ96" s="345"/>
      <c r="DK96" s="344"/>
      <c r="DL96" s="947" t="str">
        <f t="shared" si="4670"/>
        <v/>
      </c>
      <c r="DM96" s="352"/>
      <c r="DN96" s="72"/>
      <c r="DP96" s="345"/>
      <c r="DQ96" s="344"/>
      <c r="DR96" s="947" t="str">
        <f t="shared" si="4670"/>
        <v/>
      </c>
      <c r="DS96" s="352"/>
      <c r="DT96" s="72"/>
      <c r="DV96" s="345"/>
      <c r="DW96" s="344"/>
      <c r="DX96" s="947" t="str">
        <f t="shared" si="4670"/>
        <v/>
      </c>
      <c r="DY96" s="352"/>
      <c r="DZ96" s="72"/>
      <c r="EB96" s="345"/>
      <c r="EC96" s="344"/>
      <c r="ED96" s="947" t="str">
        <f t="shared" si="4670"/>
        <v/>
      </c>
      <c r="EE96" s="352"/>
      <c r="EF96" s="72"/>
      <c r="EH96" s="345"/>
      <c r="EI96" s="344"/>
      <c r="EJ96" s="947" t="str">
        <f t="shared" si="4670"/>
        <v/>
      </c>
      <c r="EK96" s="352"/>
      <c r="EL96" s="72"/>
      <c r="EN96" s="345"/>
      <c r="EO96" s="344"/>
      <c r="EP96" s="947" t="str">
        <f t="shared" si="4670"/>
        <v/>
      </c>
      <c r="EQ96" s="352"/>
      <c r="ER96" s="72"/>
      <c r="ET96" s="345"/>
      <c r="EU96" s="344"/>
      <c r="EV96" s="947" t="str">
        <f t="shared" si="4670"/>
        <v/>
      </c>
      <c r="EW96" s="352"/>
      <c r="EX96" s="72"/>
      <c r="EZ96" s="345"/>
      <c r="FA96" s="344"/>
      <c r="FB96" s="947" t="str">
        <f t="shared" si="4681"/>
        <v/>
      </c>
      <c r="FC96" s="352"/>
      <c r="FD96" s="72"/>
      <c r="FF96" s="345"/>
      <c r="FG96" s="344"/>
      <c r="FH96" s="947" t="str">
        <f t="shared" si="4681"/>
        <v/>
      </c>
      <c r="FI96" s="352"/>
      <c r="FJ96" s="72"/>
      <c r="FL96" s="345"/>
      <c r="FM96" s="344"/>
      <c r="FN96" s="947" t="str">
        <f t="shared" si="4681"/>
        <v/>
      </c>
      <c r="FO96" s="352"/>
      <c r="FP96" s="72"/>
      <c r="FR96" s="345"/>
      <c r="FS96" s="344"/>
      <c r="FT96" s="947" t="str">
        <f t="shared" si="4681"/>
        <v/>
      </c>
      <c r="FU96" s="352"/>
      <c r="FV96" s="72"/>
      <c r="FX96" s="345"/>
      <c r="FY96" s="344"/>
      <c r="FZ96" s="947" t="str">
        <f t="shared" si="4681"/>
        <v/>
      </c>
      <c r="GA96" s="352"/>
      <c r="GB96" s="72"/>
      <c r="GD96" s="345"/>
      <c r="GE96" s="344"/>
      <c r="GF96" s="947" t="str">
        <f t="shared" si="4681"/>
        <v/>
      </c>
      <c r="GG96" s="352"/>
      <c r="GH96" s="72"/>
      <c r="GJ96" s="345"/>
      <c r="GK96" s="344"/>
      <c r="GL96" s="947" t="str">
        <f t="shared" si="4687"/>
        <v/>
      </c>
      <c r="GM96" s="352"/>
      <c r="GN96" s="72"/>
      <c r="GP96" s="345"/>
      <c r="GQ96" s="344"/>
      <c r="GR96" s="947" t="str">
        <f t="shared" si="4687"/>
        <v/>
      </c>
      <c r="GS96" s="352"/>
      <c r="GT96" s="72"/>
      <c r="GV96" s="345"/>
      <c r="GW96" s="344"/>
      <c r="GX96" s="947" t="str">
        <f t="shared" si="4687"/>
        <v/>
      </c>
      <c r="GY96" s="352"/>
      <c r="GZ96" s="72"/>
      <c r="HB96" s="345"/>
      <c r="HC96" s="344"/>
      <c r="HD96" s="947" t="str">
        <f t="shared" si="4687"/>
        <v/>
      </c>
      <c r="HE96" s="352"/>
      <c r="HF96" s="72"/>
      <c r="HH96" s="345"/>
      <c r="HI96" s="344"/>
      <c r="HJ96" s="947" t="str">
        <f t="shared" si="4687"/>
        <v/>
      </c>
      <c r="HK96" s="352"/>
      <c r="HL96" s="72"/>
      <c r="HN96" s="345"/>
      <c r="HO96" s="344"/>
      <c r="HP96" s="947" t="str">
        <f t="shared" si="4687"/>
        <v/>
      </c>
      <c r="HQ96" s="352"/>
      <c r="HR96" s="72"/>
      <c r="HT96" s="345"/>
      <c r="HU96" s="344"/>
      <c r="HV96" s="947" t="str">
        <f t="shared" si="4693"/>
        <v/>
      </c>
      <c r="HW96" s="352"/>
      <c r="HX96" s="72"/>
      <c r="HZ96" s="345"/>
      <c r="IA96" s="344"/>
      <c r="IB96" s="947" t="str">
        <f t="shared" si="4693"/>
        <v/>
      </c>
      <c r="IC96" s="352"/>
      <c r="ID96" s="72"/>
      <c r="IF96" s="345"/>
      <c r="IG96" s="344"/>
      <c r="IH96" s="947" t="str">
        <f t="shared" si="4693"/>
        <v/>
      </c>
      <c r="II96" s="352"/>
      <c r="IJ96" s="72"/>
      <c r="IL96" s="345"/>
      <c r="IM96" s="344"/>
      <c r="IN96" s="947" t="str">
        <f t="shared" si="4693"/>
        <v/>
      </c>
      <c r="IO96" s="352"/>
      <c r="IP96" s="72"/>
      <c r="IR96" s="345"/>
      <c r="IS96" s="344"/>
      <c r="IT96" s="947" t="str">
        <f t="shared" si="4693"/>
        <v/>
      </c>
      <c r="IU96" s="352"/>
      <c r="IV96" s="72"/>
      <c r="IX96" s="345"/>
      <c r="IY96" s="344"/>
      <c r="IZ96" s="947" t="str">
        <f t="shared" si="4693"/>
        <v/>
      </c>
      <c r="JA96" s="352"/>
      <c r="JB96" s="72"/>
      <c r="JD96" s="345"/>
      <c r="JE96" s="344"/>
      <c r="JF96" s="947" t="str">
        <f t="shared" si="4699"/>
        <v/>
      </c>
      <c r="JG96" s="352"/>
      <c r="JH96" s="72"/>
      <c r="JJ96" s="345"/>
      <c r="JK96" s="344"/>
      <c r="JL96" s="947" t="str">
        <f t="shared" si="4699"/>
        <v/>
      </c>
      <c r="JM96" s="353"/>
      <c r="JP96" s="345"/>
      <c r="JQ96" s="344"/>
      <c r="JR96" s="947" t="str">
        <f t="shared" si="4699"/>
        <v/>
      </c>
      <c r="JS96" s="353"/>
      <c r="JV96" s="345"/>
      <c r="JW96" s="344"/>
      <c r="JX96" s="947" t="str">
        <f t="shared" si="4699"/>
        <v/>
      </c>
      <c r="JY96" s="353"/>
      <c r="KB96" s="345"/>
      <c r="KC96" s="344"/>
      <c r="KD96" s="947" t="str">
        <f t="shared" si="4699"/>
        <v/>
      </c>
      <c r="KE96" s="353"/>
      <c r="KH96" s="345"/>
      <c r="KI96" s="344"/>
      <c r="KJ96" s="947" t="str">
        <f t="shared" si="4699"/>
        <v/>
      </c>
      <c r="KK96" s="353"/>
      <c r="KN96" s="345"/>
      <c r="KO96" s="344"/>
      <c r="KP96" s="947" t="str">
        <f t="shared" si="4705"/>
        <v/>
      </c>
      <c r="KQ96" s="353"/>
      <c r="KT96" s="345"/>
      <c r="KU96" s="344"/>
      <c r="KV96" s="947" t="str">
        <f t="shared" si="4705"/>
        <v/>
      </c>
      <c r="KW96" s="353"/>
      <c r="KZ96" s="345"/>
      <c r="LA96" s="344"/>
      <c r="LB96" s="947" t="str">
        <f t="shared" si="4705"/>
        <v/>
      </c>
      <c r="LC96" s="353"/>
    </row>
    <row r="97" spans="1:315" s="71" customFormat="1" x14ac:dyDescent="0.2">
      <c r="A97" s="62"/>
      <c r="B97" s="62"/>
      <c r="C97" s="62"/>
      <c r="D97" s="62"/>
      <c r="E97" s="62"/>
      <c r="F97" s="62" t="s">
        <v>77</v>
      </c>
      <c r="G97" s="114"/>
      <c r="J97" s="71" t="s">
        <v>7</v>
      </c>
      <c r="K97" s="372">
        <f>+Reference!$F$14</f>
        <v>3.0000000000000001E-3</v>
      </c>
      <c r="L97" s="346">
        <v>422210</v>
      </c>
      <c r="M97" s="934">
        <f t="shared" si="4708"/>
        <v>0</v>
      </c>
      <c r="N97" s="347"/>
      <c r="O97" s="348"/>
      <c r="P97" s="349"/>
      <c r="R97" s="345"/>
      <c r="S97" s="344"/>
      <c r="T97" s="947" t="str">
        <f t="shared" si="4709"/>
        <v/>
      </c>
      <c r="U97" s="352"/>
      <c r="V97" s="349"/>
      <c r="X97" s="345"/>
      <c r="Y97" s="344"/>
      <c r="Z97" s="947" t="str">
        <f t="shared" si="4659"/>
        <v/>
      </c>
      <c r="AA97" s="352"/>
      <c r="AB97" s="349"/>
      <c r="AD97" s="345"/>
      <c r="AE97" s="344"/>
      <c r="AF97" s="947" t="str">
        <f t="shared" si="4659"/>
        <v/>
      </c>
      <c r="AG97" s="352"/>
      <c r="AH97" s="349"/>
      <c r="AJ97" s="345"/>
      <c r="AK97" s="344"/>
      <c r="AL97" s="947" t="str">
        <f t="shared" si="4659"/>
        <v/>
      </c>
      <c r="AM97" s="352"/>
      <c r="AN97" s="349"/>
      <c r="AP97" s="345"/>
      <c r="AQ97" s="344"/>
      <c r="AR97" s="947" t="str">
        <f t="shared" si="4659"/>
        <v/>
      </c>
      <c r="AS97" s="352"/>
      <c r="AT97" s="349"/>
      <c r="AV97" s="345"/>
      <c r="AW97" s="344"/>
      <c r="AX97" s="947" t="str">
        <f t="shared" si="4659"/>
        <v/>
      </c>
      <c r="AY97" s="352"/>
      <c r="AZ97" s="349"/>
      <c r="BB97" s="345"/>
      <c r="BC97" s="344"/>
      <c r="BD97" s="947" t="str">
        <f t="shared" si="4659"/>
        <v/>
      </c>
      <c r="BE97" s="352"/>
      <c r="BF97" s="349"/>
      <c r="BH97" s="345"/>
      <c r="BI97" s="344"/>
      <c r="BJ97" s="947" t="str">
        <f t="shared" si="4659"/>
        <v/>
      </c>
      <c r="BK97" s="352"/>
      <c r="BL97" s="349"/>
      <c r="BN97" s="345"/>
      <c r="BO97" s="344"/>
      <c r="BP97" s="947" t="str">
        <f t="shared" si="4659"/>
        <v/>
      </c>
      <c r="BQ97" s="352"/>
      <c r="BR97" s="349"/>
      <c r="BT97" s="345"/>
      <c r="BU97" s="344"/>
      <c r="BV97" s="947" t="str">
        <f t="shared" si="4659"/>
        <v/>
      </c>
      <c r="BW97" s="352"/>
      <c r="BX97" s="72"/>
      <c r="BZ97" s="345"/>
      <c r="CA97" s="344"/>
      <c r="CB97" s="947" t="str">
        <f t="shared" si="4659"/>
        <v/>
      </c>
      <c r="CC97" s="352"/>
      <c r="CD97" s="72"/>
      <c r="CF97" s="345"/>
      <c r="CG97" s="344"/>
      <c r="CH97" s="947" t="str">
        <f t="shared" si="4659"/>
        <v/>
      </c>
      <c r="CI97" s="352"/>
      <c r="CJ97" s="72"/>
      <c r="CL97" s="345"/>
      <c r="CM97" s="344"/>
      <c r="CN97" s="947" t="str">
        <f t="shared" si="4670"/>
        <v/>
      </c>
      <c r="CO97" s="352"/>
      <c r="CP97" s="72"/>
      <c r="CR97" s="345"/>
      <c r="CS97" s="344"/>
      <c r="CT97" s="947" t="str">
        <f t="shared" si="4670"/>
        <v/>
      </c>
      <c r="CU97" s="352"/>
      <c r="CV97" s="72"/>
      <c r="CX97" s="345"/>
      <c r="CY97" s="344"/>
      <c r="CZ97" s="947" t="str">
        <f t="shared" si="4670"/>
        <v/>
      </c>
      <c r="DA97" s="352"/>
      <c r="DB97" s="72"/>
      <c r="DD97" s="345"/>
      <c r="DE97" s="344"/>
      <c r="DF97" s="947" t="str">
        <f t="shared" si="4670"/>
        <v/>
      </c>
      <c r="DG97" s="352"/>
      <c r="DH97" s="72"/>
      <c r="DJ97" s="345"/>
      <c r="DK97" s="344"/>
      <c r="DL97" s="947" t="str">
        <f t="shared" si="4670"/>
        <v/>
      </c>
      <c r="DM97" s="352"/>
      <c r="DN97" s="72"/>
      <c r="DP97" s="345"/>
      <c r="DQ97" s="344"/>
      <c r="DR97" s="947" t="str">
        <f t="shared" si="4670"/>
        <v/>
      </c>
      <c r="DS97" s="352"/>
      <c r="DT97" s="72"/>
      <c r="DV97" s="345"/>
      <c r="DW97" s="344"/>
      <c r="DX97" s="947" t="str">
        <f t="shared" si="4670"/>
        <v/>
      </c>
      <c r="DY97" s="352"/>
      <c r="DZ97" s="72"/>
      <c r="EB97" s="345"/>
      <c r="EC97" s="344"/>
      <c r="ED97" s="947" t="str">
        <f t="shared" si="4670"/>
        <v/>
      </c>
      <c r="EE97" s="352"/>
      <c r="EF97" s="72"/>
      <c r="EH97" s="345"/>
      <c r="EI97" s="344"/>
      <c r="EJ97" s="947" t="str">
        <f t="shared" si="4670"/>
        <v/>
      </c>
      <c r="EK97" s="352"/>
      <c r="EL97" s="72"/>
      <c r="EN97" s="345"/>
      <c r="EO97" s="344"/>
      <c r="EP97" s="947" t="str">
        <f t="shared" si="4670"/>
        <v/>
      </c>
      <c r="EQ97" s="352"/>
      <c r="ER97" s="72"/>
      <c r="ET97" s="345"/>
      <c r="EU97" s="344"/>
      <c r="EV97" s="947" t="str">
        <f t="shared" si="4670"/>
        <v/>
      </c>
      <c r="EW97" s="352"/>
      <c r="EX97" s="72"/>
      <c r="EZ97" s="345"/>
      <c r="FA97" s="344"/>
      <c r="FB97" s="947" t="str">
        <f t="shared" si="4681"/>
        <v/>
      </c>
      <c r="FC97" s="352"/>
      <c r="FD97" s="72"/>
      <c r="FF97" s="345"/>
      <c r="FG97" s="344"/>
      <c r="FH97" s="947" t="str">
        <f t="shared" si="4681"/>
        <v/>
      </c>
      <c r="FI97" s="352"/>
      <c r="FJ97" s="72"/>
      <c r="FL97" s="345"/>
      <c r="FM97" s="344"/>
      <c r="FN97" s="947" t="str">
        <f t="shared" si="4681"/>
        <v/>
      </c>
      <c r="FO97" s="352"/>
      <c r="FP97" s="72"/>
      <c r="FR97" s="345"/>
      <c r="FS97" s="344"/>
      <c r="FT97" s="947" t="str">
        <f t="shared" si="4681"/>
        <v/>
      </c>
      <c r="FU97" s="352"/>
      <c r="FV97" s="72"/>
      <c r="FX97" s="345"/>
      <c r="FY97" s="344"/>
      <c r="FZ97" s="947" t="str">
        <f t="shared" si="4681"/>
        <v/>
      </c>
      <c r="GA97" s="352"/>
      <c r="GB97" s="72"/>
      <c r="GD97" s="345"/>
      <c r="GE97" s="344"/>
      <c r="GF97" s="947" t="str">
        <f t="shared" si="4681"/>
        <v/>
      </c>
      <c r="GG97" s="352"/>
      <c r="GH97" s="72"/>
      <c r="GJ97" s="345"/>
      <c r="GK97" s="344"/>
      <c r="GL97" s="947" t="str">
        <f t="shared" si="4687"/>
        <v/>
      </c>
      <c r="GM97" s="352"/>
      <c r="GN97" s="72"/>
      <c r="GP97" s="345"/>
      <c r="GQ97" s="344"/>
      <c r="GR97" s="947" t="str">
        <f t="shared" si="4687"/>
        <v/>
      </c>
      <c r="GS97" s="352"/>
      <c r="GT97" s="72"/>
      <c r="GV97" s="345"/>
      <c r="GW97" s="344"/>
      <c r="GX97" s="947" t="str">
        <f t="shared" si="4687"/>
        <v/>
      </c>
      <c r="GY97" s="352"/>
      <c r="GZ97" s="72"/>
      <c r="HB97" s="345"/>
      <c r="HC97" s="344"/>
      <c r="HD97" s="947" t="str">
        <f t="shared" si="4687"/>
        <v/>
      </c>
      <c r="HE97" s="352"/>
      <c r="HF97" s="72"/>
      <c r="HH97" s="345"/>
      <c r="HI97" s="344"/>
      <c r="HJ97" s="947" t="str">
        <f t="shared" si="4687"/>
        <v/>
      </c>
      <c r="HK97" s="352"/>
      <c r="HL97" s="72"/>
      <c r="HN97" s="345"/>
      <c r="HO97" s="344"/>
      <c r="HP97" s="947" t="str">
        <f t="shared" si="4687"/>
        <v/>
      </c>
      <c r="HQ97" s="352"/>
      <c r="HR97" s="72"/>
      <c r="HT97" s="345"/>
      <c r="HU97" s="344"/>
      <c r="HV97" s="947" t="str">
        <f t="shared" si="4693"/>
        <v/>
      </c>
      <c r="HW97" s="352"/>
      <c r="HX97" s="72"/>
      <c r="HZ97" s="345"/>
      <c r="IA97" s="344"/>
      <c r="IB97" s="947" t="str">
        <f t="shared" si="4693"/>
        <v/>
      </c>
      <c r="IC97" s="352"/>
      <c r="ID97" s="72"/>
      <c r="IF97" s="345"/>
      <c r="IG97" s="344"/>
      <c r="IH97" s="947" t="str">
        <f t="shared" si="4693"/>
        <v/>
      </c>
      <c r="II97" s="352"/>
      <c r="IJ97" s="72"/>
      <c r="IL97" s="345"/>
      <c r="IM97" s="344"/>
      <c r="IN97" s="947" t="str">
        <f t="shared" si="4693"/>
        <v/>
      </c>
      <c r="IO97" s="352"/>
      <c r="IP97" s="72"/>
      <c r="IR97" s="345"/>
      <c r="IS97" s="344"/>
      <c r="IT97" s="947" t="str">
        <f t="shared" si="4693"/>
        <v/>
      </c>
      <c r="IU97" s="352"/>
      <c r="IV97" s="72"/>
      <c r="IX97" s="345"/>
      <c r="IY97" s="344"/>
      <c r="IZ97" s="947" t="str">
        <f t="shared" si="4693"/>
        <v/>
      </c>
      <c r="JA97" s="352"/>
      <c r="JB97" s="72"/>
      <c r="JD97" s="345"/>
      <c r="JE97" s="344"/>
      <c r="JF97" s="947" t="str">
        <f t="shared" si="4699"/>
        <v/>
      </c>
      <c r="JG97" s="352"/>
      <c r="JH97" s="72"/>
      <c r="JJ97" s="345"/>
      <c r="JK97" s="344"/>
      <c r="JL97" s="947" t="str">
        <f t="shared" si="4699"/>
        <v/>
      </c>
      <c r="JM97" s="353"/>
      <c r="JP97" s="345"/>
      <c r="JQ97" s="344"/>
      <c r="JR97" s="947" t="str">
        <f t="shared" si="4699"/>
        <v/>
      </c>
      <c r="JS97" s="353"/>
      <c r="JV97" s="345"/>
      <c r="JW97" s="344"/>
      <c r="JX97" s="947" t="str">
        <f t="shared" si="4699"/>
        <v/>
      </c>
      <c r="JY97" s="353"/>
      <c r="KB97" s="345"/>
      <c r="KC97" s="344"/>
      <c r="KD97" s="947" t="str">
        <f t="shared" si="4699"/>
        <v/>
      </c>
      <c r="KE97" s="353"/>
      <c r="KH97" s="345"/>
      <c r="KI97" s="344"/>
      <c r="KJ97" s="947" t="str">
        <f t="shared" si="4699"/>
        <v/>
      </c>
      <c r="KK97" s="353"/>
      <c r="KN97" s="345"/>
      <c r="KO97" s="344"/>
      <c r="KP97" s="947" t="str">
        <f t="shared" si="4705"/>
        <v/>
      </c>
      <c r="KQ97" s="353"/>
      <c r="KT97" s="345"/>
      <c r="KU97" s="344"/>
      <c r="KV97" s="947" t="str">
        <f t="shared" si="4705"/>
        <v/>
      </c>
      <c r="KW97" s="353"/>
      <c r="KZ97" s="345"/>
      <c r="LA97" s="344"/>
      <c r="LB97" s="947" t="str">
        <f t="shared" si="4705"/>
        <v/>
      </c>
      <c r="LC97" s="353"/>
    </row>
    <row r="98" spans="1:315" s="71" customFormat="1" x14ac:dyDescent="0.2">
      <c r="A98" s="62"/>
      <c r="B98" s="62"/>
      <c r="C98" s="62"/>
      <c r="D98" s="62"/>
      <c r="E98" s="62"/>
      <c r="F98" s="62" t="s">
        <v>77</v>
      </c>
      <c r="G98" s="114"/>
      <c r="J98" s="71" t="s">
        <v>8</v>
      </c>
      <c r="K98" s="372">
        <f>+Reference!$F$15</f>
        <v>3.0000000000000001E-3</v>
      </c>
      <c r="L98" s="346">
        <v>427500</v>
      </c>
      <c r="M98" s="934">
        <f t="shared" si="4708"/>
        <v>0</v>
      </c>
      <c r="N98" s="347"/>
      <c r="O98" s="348"/>
      <c r="P98" s="349"/>
      <c r="R98" s="345"/>
      <c r="S98" s="344"/>
      <c r="T98" s="947" t="str">
        <f t="shared" si="4709"/>
        <v/>
      </c>
      <c r="U98" s="352"/>
      <c r="V98" s="349"/>
      <c r="X98" s="345"/>
      <c r="Y98" s="344"/>
      <c r="Z98" s="947" t="str">
        <f t="shared" si="4659"/>
        <v/>
      </c>
      <c r="AA98" s="352"/>
      <c r="AB98" s="349"/>
      <c r="AD98" s="345"/>
      <c r="AE98" s="344"/>
      <c r="AF98" s="947" t="str">
        <f t="shared" si="4659"/>
        <v/>
      </c>
      <c r="AG98" s="352"/>
      <c r="AH98" s="349"/>
      <c r="AJ98" s="345"/>
      <c r="AK98" s="344"/>
      <c r="AL98" s="947" t="str">
        <f t="shared" si="4659"/>
        <v/>
      </c>
      <c r="AM98" s="352"/>
      <c r="AN98" s="349"/>
      <c r="AP98" s="345"/>
      <c r="AQ98" s="344"/>
      <c r="AR98" s="947" t="str">
        <f t="shared" si="4659"/>
        <v/>
      </c>
      <c r="AS98" s="352"/>
      <c r="AT98" s="349"/>
      <c r="AV98" s="345"/>
      <c r="AW98" s="344"/>
      <c r="AX98" s="947" t="str">
        <f t="shared" si="4659"/>
        <v/>
      </c>
      <c r="AY98" s="352"/>
      <c r="AZ98" s="349"/>
      <c r="BB98" s="345"/>
      <c r="BC98" s="344"/>
      <c r="BD98" s="947" t="str">
        <f t="shared" si="4659"/>
        <v/>
      </c>
      <c r="BE98" s="352"/>
      <c r="BF98" s="349"/>
      <c r="BH98" s="345"/>
      <c r="BI98" s="344"/>
      <c r="BJ98" s="947" t="str">
        <f t="shared" si="4659"/>
        <v/>
      </c>
      <c r="BK98" s="352"/>
      <c r="BL98" s="349"/>
      <c r="BN98" s="345"/>
      <c r="BO98" s="344"/>
      <c r="BP98" s="947" t="str">
        <f t="shared" si="4659"/>
        <v/>
      </c>
      <c r="BQ98" s="352"/>
      <c r="BR98" s="349"/>
      <c r="BT98" s="345"/>
      <c r="BU98" s="344"/>
      <c r="BV98" s="947" t="str">
        <f t="shared" si="4659"/>
        <v/>
      </c>
      <c r="BW98" s="352"/>
      <c r="BX98" s="72"/>
      <c r="BZ98" s="345"/>
      <c r="CA98" s="344"/>
      <c r="CB98" s="947" t="str">
        <f t="shared" si="4659"/>
        <v/>
      </c>
      <c r="CC98" s="352"/>
      <c r="CD98" s="72"/>
      <c r="CF98" s="345"/>
      <c r="CG98" s="344"/>
      <c r="CH98" s="947" t="str">
        <f t="shared" si="4659"/>
        <v/>
      </c>
      <c r="CI98" s="352"/>
      <c r="CJ98" s="72"/>
      <c r="CL98" s="345"/>
      <c r="CM98" s="344"/>
      <c r="CN98" s="947" t="str">
        <f t="shared" si="4670"/>
        <v/>
      </c>
      <c r="CO98" s="352"/>
      <c r="CP98" s="72"/>
      <c r="CR98" s="345"/>
      <c r="CS98" s="344"/>
      <c r="CT98" s="947" t="str">
        <f t="shared" si="4670"/>
        <v/>
      </c>
      <c r="CU98" s="352"/>
      <c r="CV98" s="72"/>
      <c r="CX98" s="345"/>
      <c r="CY98" s="344"/>
      <c r="CZ98" s="947" t="str">
        <f t="shared" si="4670"/>
        <v/>
      </c>
      <c r="DA98" s="352"/>
      <c r="DB98" s="72"/>
      <c r="DD98" s="345"/>
      <c r="DE98" s="344"/>
      <c r="DF98" s="947" t="str">
        <f t="shared" si="4670"/>
        <v/>
      </c>
      <c r="DG98" s="352"/>
      <c r="DH98" s="72"/>
      <c r="DJ98" s="345"/>
      <c r="DK98" s="344"/>
      <c r="DL98" s="947" t="str">
        <f t="shared" si="4670"/>
        <v/>
      </c>
      <c r="DM98" s="352"/>
      <c r="DN98" s="72"/>
      <c r="DP98" s="345"/>
      <c r="DQ98" s="344"/>
      <c r="DR98" s="947" t="str">
        <f t="shared" si="4670"/>
        <v/>
      </c>
      <c r="DS98" s="352"/>
      <c r="DT98" s="72"/>
      <c r="DV98" s="345"/>
      <c r="DW98" s="344"/>
      <c r="DX98" s="947" t="str">
        <f t="shared" si="4670"/>
        <v/>
      </c>
      <c r="DY98" s="352"/>
      <c r="DZ98" s="72"/>
      <c r="EB98" s="345"/>
      <c r="EC98" s="344"/>
      <c r="ED98" s="947" t="str">
        <f t="shared" si="4670"/>
        <v/>
      </c>
      <c r="EE98" s="352"/>
      <c r="EF98" s="72"/>
      <c r="EH98" s="345"/>
      <c r="EI98" s="344"/>
      <c r="EJ98" s="947" t="str">
        <f t="shared" si="4670"/>
        <v/>
      </c>
      <c r="EK98" s="352"/>
      <c r="EL98" s="72"/>
      <c r="EN98" s="345"/>
      <c r="EO98" s="344"/>
      <c r="EP98" s="947" t="str">
        <f t="shared" si="4670"/>
        <v/>
      </c>
      <c r="EQ98" s="352"/>
      <c r="ER98" s="72"/>
      <c r="ET98" s="345"/>
      <c r="EU98" s="344"/>
      <c r="EV98" s="947" t="str">
        <f t="shared" si="4670"/>
        <v/>
      </c>
      <c r="EW98" s="352"/>
      <c r="EX98" s="72"/>
      <c r="EZ98" s="345"/>
      <c r="FA98" s="344"/>
      <c r="FB98" s="947" t="str">
        <f t="shared" si="4681"/>
        <v/>
      </c>
      <c r="FC98" s="352"/>
      <c r="FD98" s="72"/>
      <c r="FF98" s="345"/>
      <c r="FG98" s="344"/>
      <c r="FH98" s="947" t="str">
        <f t="shared" si="4681"/>
        <v/>
      </c>
      <c r="FI98" s="352"/>
      <c r="FJ98" s="72"/>
      <c r="FL98" s="345"/>
      <c r="FM98" s="344"/>
      <c r="FN98" s="947" t="str">
        <f t="shared" si="4681"/>
        <v/>
      </c>
      <c r="FO98" s="352"/>
      <c r="FP98" s="72"/>
      <c r="FR98" s="345"/>
      <c r="FS98" s="344"/>
      <c r="FT98" s="947" t="str">
        <f t="shared" si="4681"/>
        <v/>
      </c>
      <c r="FU98" s="352"/>
      <c r="FV98" s="72"/>
      <c r="FX98" s="345"/>
      <c r="FY98" s="344"/>
      <c r="FZ98" s="947" t="str">
        <f t="shared" si="4681"/>
        <v/>
      </c>
      <c r="GA98" s="352"/>
      <c r="GB98" s="72"/>
      <c r="GD98" s="345"/>
      <c r="GE98" s="344"/>
      <c r="GF98" s="947" t="str">
        <f t="shared" si="4681"/>
        <v/>
      </c>
      <c r="GG98" s="352"/>
      <c r="GH98" s="72"/>
      <c r="GJ98" s="345"/>
      <c r="GK98" s="344"/>
      <c r="GL98" s="947" t="str">
        <f t="shared" si="4687"/>
        <v/>
      </c>
      <c r="GM98" s="352"/>
      <c r="GN98" s="72"/>
      <c r="GP98" s="345"/>
      <c r="GQ98" s="344"/>
      <c r="GR98" s="947" t="str">
        <f t="shared" si="4687"/>
        <v/>
      </c>
      <c r="GS98" s="352"/>
      <c r="GT98" s="72"/>
      <c r="GV98" s="345"/>
      <c r="GW98" s="344"/>
      <c r="GX98" s="947" t="str">
        <f t="shared" si="4687"/>
        <v/>
      </c>
      <c r="GY98" s="352"/>
      <c r="GZ98" s="72"/>
      <c r="HB98" s="345"/>
      <c r="HC98" s="344"/>
      <c r="HD98" s="947" t="str">
        <f t="shared" si="4687"/>
        <v/>
      </c>
      <c r="HE98" s="352"/>
      <c r="HF98" s="72"/>
      <c r="HH98" s="345"/>
      <c r="HI98" s="344"/>
      <c r="HJ98" s="947" t="str">
        <f t="shared" si="4687"/>
        <v/>
      </c>
      <c r="HK98" s="352"/>
      <c r="HL98" s="72"/>
      <c r="HN98" s="345"/>
      <c r="HO98" s="344"/>
      <c r="HP98" s="947" t="str">
        <f t="shared" si="4687"/>
        <v/>
      </c>
      <c r="HQ98" s="352"/>
      <c r="HR98" s="72"/>
      <c r="HT98" s="345"/>
      <c r="HU98" s="344"/>
      <c r="HV98" s="947" t="str">
        <f t="shared" si="4693"/>
        <v/>
      </c>
      <c r="HW98" s="352"/>
      <c r="HX98" s="72"/>
      <c r="HZ98" s="345"/>
      <c r="IA98" s="344"/>
      <c r="IB98" s="947" t="str">
        <f t="shared" si="4693"/>
        <v/>
      </c>
      <c r="IC98" s="352"/>
      <c r="ID98" s="72"/>
      <c r="IF98" s="345"/>
      <c r="IG98" s="344"/>
      <c r="IH98" s="947" t="str">
        <f t="shared" si="4693"/>
        <v/>
      </c>
      <c r="II98" s="352"/>
      <c r="IJ98" s="72"/>
      <c r="IL98" s="345"/>
      <c r="IM98" s="344"/>
      <c r="IN98" s="947" t="str">
        <f t="shared" si="4693"/>
        <v/>
      </c>
      <c r="IO98" s="352"/>
      <c r="IP98" s="72"/>
      <c r="IR98" s="345"/>
      <c r="IS98" s="344"/>
      <c r="IT98" s="947" t="str">
        <f t="shared" si="4693"/>
        <v/>
      </c>
      <c r="IU98" s="352"/>
      <c r="IV98" s="72"/>
      <c r="IX98" s="345"/>
      <c r="IY98" s="344"/>
      <c r="IZ98" s="947" t="str">
        <f t="shared" si="4693"/>
        <v/>
      </c>
      <c r="JA98" s="352"/>
      <c r="JB98" s="72"/>
      <c r="JD98" s="345"/>
      <c r="JE98" s="344"/>
      <c r="JF98" s="947" t="str">
        <f t="shared" si="4699"/>
        <v/>
      </c>
      <c r="JG98" s="352"/>
      <c r="JH98" s="72"/>
      <c r="JJ98" s="345"/>
      <c r="JK98" s="344"/>
      <c r="JL98" s="947" t="str">
        <f t="shared" si="4699"/>
        <v/>
      </c>
      <c r="JM98" s="353"/>
      <c r="JP98" s="345"/>
      <c r="JQ98" s="344"/>
      <c r="JR98" s="947" t="str">
        <f t="shared" si="4699"/>
        <v/>
      </c>
      <c r="JS98" s="353"/>
      <c r="JV98" s="345"/>
      <c r="JW98" s="344"/>
      <c r="JX98" s="947" t="str">
        <f t="shared" si="4699"/>
        <v/>
      </c>
      <c r="JY98" s="353"/>
      <c r="KB98" s="345"/>
      <c r="KC98" s="344"/>
      <c r="KD98" s="947" t="str">
        <f t="shared" si="4699"/>
        <v/>
      </c>
      <c r="KE98" s="353"/>
      <c r="KH98" s="345"/>
      <c r="KI98" s="344"/>
      <c r="KJ98" s="947" t="str">
        <f t="shared" si="4699"/>
        <v/>
      </c>
      <c r="KK98" s="353"/>
      <c r="KN98" s="345"/>
      <c r="KO98" s="344"/>
      <c r="KP98" s="947" t="str">
        <f t="shared" si="4705"/>
        <v/>
      </c>
      <c r="KQ98" s="353"/>
      <c r="KT98" s="345"/>
      <c r="KU98" s="344"/>
      <c r="KV98" s="947" t="str">
        <f t="shared" si="4705"/>
        <v/>
      </c>
      <c r="KW98" s="353"/>
      <c r="KZ98" s="345"/>
      <c r="LA98" s="344"/>
      <c r="LB98" s="947" t="str">
        <f t="shared" si="4705"/>
        <v/>
      </c>
      <c r="LC98" s="353"/>
    </row>
    <row r="99" spans="1:315" s="82" customFormat="1" x14ac:dyDescent="0.2">
      <c r="A99" s="78"/>
      <c r="B99" s="78"/>
      <c r="C99" s="78"/>
      <c r="D99" s="78"/>
      <c r="E99" s="78"/>
      <c r="F99" s="78" t="s">
        <v>77</v>
      </c>
      <c r="G99" s="191"/>
      <c r="I99" s="354" t="s">
        <v>11</v>
      </c>
      <c r="J99" s="354"/>
      <c r="K99" s="355"/>
      <c r="L99" s="355"/>
      <c r="M99" s="935">
        <f>SUM(M91:M98)</f>
        <v>0</v>
      </c>
      <c r="N99" s="356"/>
      <c r="O99" s="357"/>
      <c r="P99" s="362"/>
      <c r="Q99" s="359"/>
      <c r="R99" s="373"/>
      <c r="S99" s="360"/>
      <c r="T99" s="946" t="str">
        <f>IF(T$2=4,SUM(T91:T98),"")</f>
        <v/>
      </c>
      <c r="U99" s="361"/>
      <c r="V99" s="362"/>
      <c r="W99" s="359"/>
      <c r="X99" s="373"/>
      <c r="Y99" s="360"/>
      <c r="Z99" s="946" t="str">
        <f t="shared" ref="Z99" si="4710">IF(Z$2=4,SUM(Z91:Z98),"")</f>
        <v/>
      </c>
      <c r="AA99" s="361"/>
      <c r="AB99" s="362"/>
      <c r="AC99" s="359"/>
      <c r="AD99" s="373"/>
      <c r="AE99" s="360"/>
      <c r="AF99" s="946" t="str">
        <f t="shared" ref="AF99" si="4711">IF(AF$2=4,SUM(AF91:AF98),"")</f>
        <v/>
      </c>
      <c r="AG99" s="361"/>
      <c r="AH99" s="362"/>
      <c r="AI99" s="359"/>
      <c r="AJ99" s="373"/>
      <c r="AK99" s="360"/>
      <c r="AL99" s="946" t="str">
        <f t="shared" ref="AL99" si="4712">IF(AL$2=4,SUM(AL91:AL98),"")</f>
        <v/>
      </c>
      <c r="AM99" s="361"/>
      <c r="AN99" s="362"/>
      <c r="AO99" s="359"/>
      <c r="AP99" s="373"/>
      <c r="AQ99" s="360"/>
      <c r="AR99" s="946" t="str">
        <f t="shared" ref="AR99" si="4713">IF(AR$2=4,SUM(AR91:AR98),"")</f>
        <v/>
      </c>
      <c r="AS99" s="361"/>
      <c r="AT99" s="362"/>
      <c r="AU99" s="359"/>
      <c r="AV99" s="373"/>
      <c r="AW99" s="360"/>
      <c r="AX99" s="946" t="str">
        <f t="shared" ref="AX99" si="4714">IF(AX$2=4,SUM(AX91:AX98),"")</f>
        <v/>
      </c>
      <c r="AY99" s="361"/>
      <c r="AZ99" s="362"/>
      <c r="BA99" s="359"/>
      <c r="BB99" s="373"/>
      <c r="BC99" s="360"/>
      <c r="BD99" s="946" t="str">
        <f t="shared" ref="BD99" si="4715">IF(BD$2=4,SUM(BD91:BD98),"")</f>
        <v/>
      </c>
      <c r="BE99" s="361"/>
      <c r="BF99" s="362"/>
      <c r="BG99" s="359"/>
      <c r="BH99" s="373"/>
      <c r="BI99" s="360"/>
      <c r="BJ99" s="946" t="str">
        <f t="shared" ref="BJ99" si="4716">IF(BJ$2=4,SUM(BJ91:BJ98),"")</f>
        <v/>
      </c>
      <c r="BK99" s="361"/>
      <c r="BL99" s="362"/>
      <c r="BM99" s="359"/>
      <c r="BN99" s="373"/>
      <c r="BO99" s="360"/>
      <c r="BP99" s="946" t="str">
        <f t="shared" ref="BP99" si="4717">IF(BP$2=4,SUM(BP91:BP98),"")</f>
        <v/>
      </c>
      <c r="BQ99" s="361"/>
      <c r="BR99" s="362"/>
      <c r="BS99" s="359"/>
      <c r="BT99" s="373"/>
      <c r="BU99" s="360"/>
      <c r="BV99" s="946" t="str">
        <f t="shared" ref="BV99" si="4718">IF(BV$2=4,SUM(BV91:BV98),"")</f>
        <v/>
      </c>
      <c r="BW99" s="361"/>
      <c r="BX99" s="363"/>
      <c r="BY99" s="188"/>
      <c r="BZ99" s="373"/>
      <c r="CA99" s="364"/>
      <c r="CB99" s="956" t="str">
        <f t="shared" ref="CB99" si="4719">IF(CB$2=4,SUM(CB91:CB98),"")</f>
        <v/>
      </c>
      <c r="CC99" s="365"/>
      <c r="CD99" s="363"/>
      <c r="CE99" s="188"/>
      <c r="CF99" s="373"/>
      <c r="CG99" s="364"/>
      <c r="CH99" s="956" t="str">
        <f t="shared" ref="CH99" si="4720">IF(CH$2=4,SUM(CH91:CH98),"")</f>
        <v/>
      </c>
      <c r="CI99" s="365"/>
      <c r="CJ99" s="363"/>
      <c r="CK99" s="188"/>
      <c r="CL99" s="373"/>
      <c r="CM99" s="364"/>
      <c r="CN99" s="956" t="str">
        <f t="shared" ref="CN99" si="4721">IF(CN$2=4,SUM(CN91:CN98),"")</f>
        <v/>
      </c>
      <c r="CO99" s="365"/>
      <c r="CP99" s="363"/>
      <c r="CQ99" s="188"/>
      <c r="CR99" s="373"/>
      <c r="CS99" s="364"/>
      <c r="CT99" s="956" t="str">
        <f t="shared" ref="CT99" si="4722">IF(CT$2=4,SUM(CT91:CT98),"")</f>
        <v/>
      </c>
      <c r="CU99" s="365"/>
      <c r="CV99" s="363"/>
      <c r="CW99" s="188"/>
      <c r="CX99" s="373"/>
      <c r="CY99" s="364"/>
      <c r="CZ99" s="956" t="str">
        <f t="shared" ref="CZ99" si="4723">IF(CZ$2=4,SUM(CZ91:CZ98),"")</f>
        <v/>
      </c>
      <c r="DA99" s="365"/>
      <c r="DB99" s="363"/>
      <c r="DC99" s="188"/>
      <c r="DD99" s="373"/>
      <c r="DE99" s="364"/>
      <c r="DF99" s="956" t="str">
        <f t="shared" ref="DF99" si="4724">IF(DF$2=4,SUM(DF91:DF98),"")</f>
        <v/>
      </c>
      <c r="DG99" s="365"/>
      <c r="DH99" s="363"/>
      <c r="DI99" s="188"/>
      <c r="DJ99" s="373"/>
      <c r="DK99" s="364"/>
      <c r="DL99" s="956" t="str">
        <f t="shared" ref="DL99" si="4725">IF(DL$2=4,SUM(DL91:DL98),"")</f>
        <v/>
      </c>
      <c r="DM99" s="365"/>
      <c r="DN99" s="363"/>
      <c r="DO99" s="188"/>
      <c r="DP99" s="373"/>
      <c r="DQ99" s="364"/>
      <c r="DR99" s="956" t="str">
        <f t="shared" ref="DR99" si="4726">IF(DR$2=4,SUM(DR91:DR98),"")</f>
        <v/>
      </c>
      <c r="DS99" s="365"/>
      <c r="DT99" s="363"/>
      <c r="DU99" s="188"/>
      <c r="DV99" s="373"/>
      <c r="DW99" s="364"/>
      <c r="DX99" s="956" t="str">
        <f t="shared" ref="DX99" si="4727">IF(DX$2=4,SUM(DX91:DX98),"")</f>
        <v/>
      </c>
      <c r="DY99" s="365"/>
      <c r="DZ99" s="363"/>
      <c r="EA99" s="188"/>
      <c r="EB99" s="373"/>
      <c r="EC99" s="364"/>
      <c r="ED99" s="956" t="str">
        <f t="shared" ref="ED99" si="4728">IF(ED$2=4,SUM(ED91:ED98),"")</f>
        <v/>
      </c>
      <c r="EE99" s="365"/>
      <c r="EF99" s="363"/>
      <c r="EG99" s="188"/>
      <c r="EH99" s="373"/>
      <c r="EI99" s="364"/>
      <c r="EJ99" s="956" t="str">
        <f t="shared" ref="EJ99" si="4729">IF(EJ$2=4,SUM(EJ91:EJ98),"")</f>
        <v/>
      </c>
      <c r="EK99" s="365"/>
      <c r="EL99" s="363"/>
      <c r="EM99" s="188"/>
      <c r="EN99" s="373"/>
      <c r="EO99" s="364"/>
      <c r="EP99" s="956" t="str">
        <f t="shared" ref="EP99" si="4730">IF(EP$2=4,SUM(EP91:EP98),"")</f>
        <v/>
      </c>
      <c r="EQ99" s="365"/>
      <c r="ER99" s="363"/>
      <c r="ES99" s="188"/>
      <c r="ET99" s="373"/>
      <c r="EU99" s="364"/>
      <c r="EV99" s="956" t="str">
        <f t="shared" ref="EV99" si="4731">IF(EV$2=4,SUM(EV91:EV98),"")</f>
        <v/>
      </c>
      <c r="EW99" s="365"/>
      <c r="EX99" s="363"/>
      <c r="EY99" s="188"/>
      <c r="EZ99" s="373"/>
      <c r="FA99" s="364"/>
      <c r="FB99" s="956" t="str">
        <f t="shared" ref="FB99" si="4732">IF(FB$2=4,SUM(FB91:FB98),"")</f>
        <v/>
      </c>
      <c r="FC99" s="365"/>
      <c r="FD99" s="363"/>
      <c r="FE99" s="188"/>
      <c r="FF99" s="373"/>
      <c r="FG99" s="364"/>
      <c r="FH99" s="956" t="str">
        <f t="shared" ref="FH99" si="4733">IF(FH$2=4,SUM(FH91:FH98),"")</f>
        <v/>
      </c>
      <c r="FI99" s="365"/>
      <c r="FJ99" s="363"/>
      <c r="FK99" s="188"/>
      <c r="FL99" s="373"/>
      <c r="FM99" s="364"/>
      <c r="FN99" s="956" t="str">
        <f t="shared" ref="FN99" si="4734">IF(FN$2=4,SUM(FN91:FN98),"")</f>
        <v/>
      </c>
      <c r="FO99" s="365"/>
      <c r="FP99" s="363"/>
      <c r="FQ99" s="188"/>
      <c r="FR99" s="373"/>
      <c r="FS99" s="364"/>
      <c r="FT99" s="956" t="str">
        <f t="shared" ref="FT99" si="4735">IF(FT$2=4,SUM(FT91:FT98),"")</f>
        <v/>
      </c>
      <c r="FU99" s="365"/>
      <c r="FV99" s="363"/>
      <c r="FW99" s="188"/>
      <c r="FX99" s="373"/>
      <c r="FY99" s="364"/>
      <c r="FZ99" s="956" t="str">
        <f t="shared" ref="FZ99" si="4736">IF(FZ$2=4,SUM(FZ91:FZ98),"")</f>
        <v/>
      </c>
      <c r="GA99" s="365"/>
      <c r="GB99" s="363"/>
      <c r="GC99" s="188"/>
      <c r="GD99" s="373"/>
      <c r="GE99" s="364"/>
      <c r="GF99" s="956" t="str">
        <f t="shared" ref="GF99" si="4737">IF(GF$2=4,SUM(GF91:GF98),"")</f>
        <v/>
      </c>
      <c r="GG99" s="365"/>
      <c r="GH99" s="363"/>
      <c r="GI99" s="188"/>
      <c r="GJ99" s="373"/>
      <c r="GK99" s="364"/>
      <c r="GL99" s="956" t="str">
        <f t="shared" ref="GL99" si="4738">IF(GL$2=4,SUM(GL91:GL98),"")</f>
        <v/>
      </c>
      <c r="GM99" s="365"/>
      <c r="GN99" s="363"/>
      <c r="GO99" s="188"/>
      <c r="GP99" s="373"/>
      <c r="GQ99" s="364"/>
      <c r="GR99" s="956" t="str">
        <f t="shared" ref="GR99" si="4739">IF(GR$2=4,SUM(GR91:GR98),"")</f>
        <v/>
      </c>
      <c r="GS99" s="365"/>
      <c r="GT99" s="363"/>
      <c r="GU99" s="188"/>
      <c r="GV99" s="373"/>
      <c r="GW99" s="364"/>
      <c r="GX99" s="956" t="str">
        <f t="shared" ref="GX99" si="4740">IF(GX$2=4,SUM(GX91:GX98),"")</f>
        <v/>
      </c>
      <c r="GY99" s="365"/>
      <c r="GZ99" s="363"/>
      <c r="HA99" s="188"/>
      <c r="HB99" s="373"/>
      <c r="HC99" s="364"/>
      <c r="HD99" s="956" t="str">
        <f t="shared" ref="HD99" si="4741">IF(HD$2=4,SUM(HD91:HD98),"")</f>
        <v/>
      </c>
      <c r="HE99" s="365"/>
      <c r="HF99" s="363"/>
      <c r="HG99" s="188"/>
      <c r="HH99" s="373"/>
      <c r="HI99" s="364"/>
      <c r="HJ99" s="956" t="str">
        <f t="shared" ref="HJ99" si="4742">IF(HJ$2=4,SUM(HJ91:HJ98),"")</f>
        <v/>
      </c>
      <c r="HK99" s="365"/>
      <c r="HL99" s="363"/>
      <c r="HM99" s="188"/>
      <c r="HN99" s="373"/>
      <c r="HO99" s="364"/>
      <c r="HP99" s="956" t="str">
        <f t="shared" ref="HP99" si="4743">IF(HP$2=4,SUM(HP91:HP98),"")</f>
        <v/>
      </c>
      <c r="HQ99" s="365"/>
      <c r="HR99" s="363"/>
      <c r="HS99" s="188"/>
      <c r="HT99" s="373"/>
      <c r="HU99" s="364"/>
      <c r="HV99" s="956" t="str">
        <f t="shared" ref="HV99" si="4744">IF(HV$2=4,SUM(HV91:HV98),"")</f>
        <v/>
      </c>
      <c r="HW99" s="365"/>
      <c r="HX99" s="363"/>
      <c r="HY99" s="188"/>
      <c r="HZ99" s="373"/>
      <c r="IA99" s="364"/>
      <c r="IB99" s="956" t="str">
        <f t="shared" ref="IB99" si="4745">IF(IB$2=4,SUM(IB91:IB98),"")</f>
        <v/>
      </c>
      <c r="IC99" s="365"/>
      <c r="ID99" s="363"/>
      <c r="IE99" s="188"/>
      <c r="IF99" s="373"/>
      <c r="IG99" s="364"/>
      <c r="IH99" s="956" t="str">
        <f t="shared" ref="IH99" si="4746">IF(IH$2=4,SUM(IH91:IH98),"")</f>
        <v/>
      </c>
      <c r="II99" s="365"/>
      <c r="IJ99" s="363"/>
      <c r="IK99" s="188"/>
      <c r="IL99" s="373"/>
      <c r="IM99" s="364"/>
      <c r="IN99" s="956" t="str">
        <f t="shared" ref="IN99" si="4747">IF(IN$2=4,SUM(IN91:IN98),"")</f>
        <v/>
      </c>
      <c r="IO99" s="365"/>
      <c r="IP99" s="363"/>
      <c r="IQ99" s="188"/>
      <c r="IR99" s="373"/>
      <c r="IS99" s="364"/>
      <c r="IT99" s="956" t="str">
        <f t="shared" ref="IT99" si="4748">IF(IT$2=4,SUM(IT91:IT98),"")</f>
        <v/>
      </c>
      <c r="IU99" s="365"/>
      <c r="IV99" s="363"/>
      <c r="IW99" s="188"/>
      <c r="IX99" s="373"/>
      <c r="IY99" s="364"/>
      <c r="IZ99" s="956" t="str">
        <f t="shared" ref="IZ99" si="4749">IF(IZ$2=4,SUM(IZ91:IZ98),"")</f>
        <v/>
      </c>
      <c r="JA99" s="365"/>
      <c r="JB99" s="363"/>
      <c r="JC99" s="188"/>
      <c r="JD99" s="373"/>
      <c r="JE99" s="364"/>
      <c r="JF99" s="956" t="str">
        <f t="shared" ref="JF99" si="4750">IF(JF$2=4,SUM(JF91:JF98),"")</f>
        <v/>
      </c>
      <c r="JG99" s="365"/>
      <c r="JH99" s="363"/>
      <c r="JI99" s="188"/>
      <c r="JJ99" s="366"/>
      <c r="JK99" s="364"/>
      <c r="JL99" s="957" t="str">
        <f t="shared" ref="JL99" si="4751">IF(JL$2=4,SUM(JL91:JL98),"")</f>
        <v/>
      </c>
      <c r="JM99" s="352"/>
      <c r="JP99" s="366"/>
      <c r="JQ99" s="375"/>
      <c r="JR99" s="957" t="str">
        <f t="shared" ref="JR99" si="4752">IF(JR$2=4,SUM(JR91:JR98),"")</f>
        <v/>
      </c>
      <c r="JS99" s="352"/>
      <c r="JV99" s="366"/>
      <c r="JW99" s="375"/>
      <c r="JX99" s="957" t="str">
        <f t="shared" ref="JX99" si="4753">IF(JX$2=4,SUM(JX91:JX98),"")</f>
        <v/>
      </c>
      <c r="JY99" s="352"/>
      <c r="KB99" s="366"/>
      <c r="KC99" s="375"/>
      <c r="KD99" s="957" t="str">
        <f t="shared" ref="KD99" si="4754">IF(KD$2=4,SUM(KD91:KD98),"")</f>
        <v/>
      </c>
      <c r="KE99" s="352"/>
      <c r="KH99" s="366"/>
      <c r="KI99" s="375"/>
      <c r="KJ99" s="957" t="str">
        <f t="shared" ref="KJ99" si="4755">IF(KJ$2=4,SUM(KJ91:KJ98),"")</f>
        <v/>
      </c>
      <c r="KK99" s="352"/>
      <c r="KN99" s="366"/>
      <c r="KO99" s="375"/>
      <c r="KP99" s="957" t="str">
        <f t="shared" ref="KP99" si="4756">IF(KP$2=4,SUM(KP91:KP98),"")</f>
        <v/>
      </c>
      <c r="KQ99" s="352"/>
      <c r="KT99" s="366"/>
      <c r="KU99" s="375"/>
      <c r="KV99" s="957" t="str">
        <f t="shared" ref="KV99" si="4757">IF(KV$2=4,SUM(KV91:KV98),"")</f>
        <v/>
      </c>
      <c r="KW99" s="352"/>
      <c r="KZ99" s="366"/>
      <c r="LA99" s="375"/>
      <c r="LB99" s="957" t="str">
        <f t="shared" ref="LB99" si="4758">IF(LB$2=4,SUM(LB91:LB98),"")</f>
        <v/>
      </c>
      <c r="LC99" s="352"/>
    </row>
    <row r="100" spans="1:315" s="82" customFormat="1" x14ac:dyDescent="0.2">
      <c r="A100" s="62"/>
      <c r="B100" s="62"/>
      <c r="C100" s="62"/>
      <c r="D100" s="62"/>
      <c r="E100" s="62"/>
      <c r="F100" s="62" t="s">
        <v>75</v>
      </c>
      <c r="G100" s="114"/>
      <c r="I100" s="376" t="s">
        <v>17</v>
      </c>
      <c r="J100" s="376"/>
      <c r="K100" s="377"/>
      <c r="L100" s="377"/>
      <c r="M100" s="936">
        <f>M89+M99</f>
        <v>0</v>
      </c>
      <c r="N100" s="356"/>
      <c r="O100" s="357"/>
      <c r="P100" s="378"/>
      <c r="Q100" s="379"/>
      <c r="R100" s="380"/>
      <c r="S100" s="381"/>
      <c r="T100" s="948" t="str">
        <f>IF(T$2=4,T89+T99,"")</f>
        <v/>
      </c>
      <c r="U100" s="382"/>
      <c r="V100" s="378"/>
      <c r="W100" s="379"/>
      <c r="X100" s="380"/>
      <c r="Y100" s="381"/>
      <c r="Z100" s="948" t="str">
        <f t="shared" ref="Z100" si="4759">IF(Z$2=4,Z89+Z99,"")</f>
        <v/>
      </c>
      <c r="AA100" s="382"/>
      <c r="AB100" s="378"/>
      <c r="AC100" s="379"/>
      <c r="AD100" s="380"/>
      <c r="AE100" s="381"/>
      <c r="AF100" s="948" t="str">
        <f t="shared" ref="AF100" si="4760">IF(AF$2=4,AF89+AF99,"")</f>
        <v/>
      </c>
      <c r="AG100" s="382"/>
      <c r="AH100" s="378"/>
      <c r="AI100" s="379"/>
      <c r="AJ100" s="380"/>
      <c r="AK100" s="381"/>
      <c r="AL100" s="948" t="str">
        <f t="shared" ref="AL100" si="4761">IF(AL$2=4,AL89+AL99,"")</f>
        <v/>
      </c>
      <c r="AM100" s="382"/>
      <c r="AN100" s="378"/>
      <c r="AO100" s="379"/>
      <c r="AP100" s="380"/>
      <c r="AQ100" s="381"/>
      <c r="AR100" s="948" t="str">
        <f t="shared" ref="AR100" si="4762">IF(AR$2=4,AR89+AR99,"")</f>
        <v/>
      </c>
      <c r="AS100" s="382"/>
      <c r="AT100" s="378"/>
      <c r="AU100" s="379"/>
      <c r="AV100" s="380"/>
      <c r="AW100" s="381"/>
      <c r="AX100" s="948" t="str">
        <f t="shared" ref="AX100" si="4763">IF(AX$2=4,AX89+AX99,"")</f>
        <v/>
      </c>
      <c r="AY100" s="382"/>
      <c r="AZ100" s="378"/>
      <c r="BA100" s="379"/>
      <c r="BB100" s="380"/>
      <c r="BC100" s="381"/>
      <c r="BD100" s="948" t="str">
        <f t="shared" ref="BD100" si="4764">IF(BD$2=4,BD89+BD99,"")</f>
        <v/>
      </c>
      <c r="BE100" s="382"/>
      <c r="BF100" s="378"/>
      <c r="BG100" s="379"/>
      <c r="BH100" s="380"/>
      <c r="BI100" s="381"/>
      <c r="BJ100" s="948" t="str">
        <f t="shared" ref="BJ100" si="4765">IF(BJ$2=4,BJ89+BJ99,"")</f>
        <v/>
      </c>
      <c r="BK100" s="382"/>
      <c r="BL100" s="378"/>
      <c r="BM100" s="379"/>
      <c r="BN100" s="380"/>
      <c r="BO100" s="381"/>
      <c r="BP100" s="948" t="str">
        <f t="shared" ref="BP100" si="4766">IF(BP$2=4,BP89+BP99,"")</f>
        <v/>
      </c>
      <c r="BQ100" s="382"/>
      <c r="BR100" s="378"/>
      <c r="BS100" s="379"/>
      <c r="BT100" s="380"/>
      <c r="BU100" s="381"/>
      <c r="BV100" s="948" t="str">
        <f t="shared" ref="BV100" si="4767">IF(BV$2=4,BV89+BV99,"")</f>
        <v/>
      </c>
      <c r="BW100" s="382"/>
      <c r="BX100" s="83"/>
      <c r="BZ100" s="380"/>
      <c r="CA100" s="375"/>
      <c r="CB100" s="957" t="str">
        <f t="shared" ref="CB100" si="4768">IF(CB$2=4,CB89+CB99,"")</f>
        <v/>
      </c>
      <c r="CC100" s="352"/>
      <c r="CD100" s="83"/>
      <c r="CF100" s="380"/>
      <c r="CG100" s="375"/>
      <c r="CH100" s="957" t="str">
        <f t="shared" ref="CH100" si="4769">IF(CH$2=4,CH89+CH99,"")</f>
        <v/>
      </c>
      <c r="CI100" s="352"/>
      <c r="CJ100" s="83"/>
      <c r="CL100" s="380"/>
      <c r="CM100" s="375"/>
      <c r="CN100" s="957" t="str">
        <f t="shared" ref="CN100" si="4770">IF(CN$2=4,CN89+CN99,"")</f>
        <v/>
      </c>
      <c r="CO100" s="352"/>
      <c r="CP100" s="83"/>
      <c r="CR100" s="380"/>
      <c r="CS100" s="375"/>
      <c r="CT100" s="957" t="str">
        <f t="shared" ref="CT100" si="4771">IF(CT$2=4,CT89+CT99,"")</f>
        <v/>
      </c>
      <c r="CU100" s="352"/>
      <c r="CV100" s="83"/>
      <c r="CX100" s="380"/>
      <c r="CY100" s="375"/>
      <c r="CZ100" s="957" t="str">
        <f t="shared" ref="CZ100" si="4772">IF(CZ$2=4,CZ89+CZ99,"")</f>
        <v/>
      </c>
      <c r="DA100" s="352"/>
      <c r="DB100" s="83"/>
      <c r="DD100" s="380"/>
      <c r="DE100" s="375"/>
      <c r="DF100" s="957" t="str">
        <f t="shared" ref="DF100" si="4773">IF(DF$2=4,DF89+DF99,"")</f>
        <v/>
      </c>
      <c r="DG100" s="352"/>
      <c r="DH100" s="83"/>
      <c r="DJ100" s="380"/>
      <c r="DK100" s="375"/>
      <c r="DL100" s="957" t="str">
        <f t="shared" ref="DL100" si="4774">IF(DL$2=4,DL89+DL99,"")</f>
        <v/>
      </c>
      <c r="DM100" s="352"/>
      <c r="DN100" s="83"/>
      <c r="DP100" s="380"/>
      <c r="DQ100" s="375"/>
      <c r="DR100" s="957" t="str">
        <f t="shared" ref="DR100" si="4775">IF(DR$2=4,DR89+DR99,"")</f>
        <v/>
      </c>
      <c r="DS100" s="352"/>
      <c r="DT100" s="83"/>
      <c r="DV100" s="380"/>
      <c r="DW100" s="375"/>
      <c r="DX100" s="957" t="str">
        <f t="shared" ref="DX100" si="4776">IF(DX$2=4,DX89+DX99,"")</f>
        <v/>
      </c>
      <c r="DY100" s="352"/>
      <c r="DZ100" s="83"/>
      <c r="EB100" s="380"/>
      <c r="EC100" s="375"/>
      <c r="ED100" s="957" t="str">
        <f t="shared" ref="ED100" si="4777">IF(ED$2=4,ED89+ED99,"")</f>
        <v/>
      </c>
      <c r="EE100" s="352"/>
      <c r="EF100" s="83"/>
      <c r="EH100" s="380"/>
      <c r="EI100" s="375"/>
      <c r="EJ100" s="957" t="str">
        <f t="shared" ref="EJ100" si="4778">IF(EJ$2=4,EJ89+EJ99,"")</f>
        <v/>
      </c>
      <c r="EK100" s="352"/>
      <c r="EL100" s="83"/>
      <c r="EN100" s="380"/>
      <c r="EO100" s="375"/>
      <c r="EP100" s="957" t="str">
        <f t="shared" ref="EP100" si="4779">IF(EP$2=4,EP89+EP99,"")</f>
        <v/>
      </c>
      <c r="EQ100" s="352"/>
      <c r="ER100" s="83"/>
      <c r="ET100" s="380"/>
      <c r="EU100" s="375"/>
      <c r="EV100" s="957" t="str">
        <f t="shared" ref="EV100" si="4780">IF(EV$2=4,EV89+EV99,"")</f>
        <v/>
      </c>
      <c r="EW100" s="352"/>
      <c r="EX100" s="83"/>
      <c r="EZ100" s="380"/>
      <c r="FA100" s="375"/>
      <c r="FB100" s="957" t="str">
        <f t="shared" ref="FB100" si="4781">IF(FB$2=4,FB89+FB99,"")</f>
        <v/>
      </c>
      <c r="FC100" s="352"/>
      <c r="FD100" s="83"/>
      <c r="FF100" s="380"/>
      <c r="FG100" s="375"/>
      <c r="FH100" s="957" t="str">
        <f t="shared" ref="FH100" si="4782">IF(FH$2=4,FH89+FH99,"")</f>
        <v/>
      </c>
      <c r="FI100" s="352"/>
      <c r="FJ100" s="83"/>
      <c r="FL100" s="380"/>
      <c r="FM100" s="375"/>
      <c r="FN100" s="957" t="str">
        <f t="shared" ref="FN100" si="4783">IF(FN$2=4,FN89+FN99,"")</f>
        <v/>
      </c>
      <c r="FO100" s="352"/>
      <c r="FP100" s="83"/>
      <c r="FR100" s="380"/>
      <c r="FS100" s="375"/>
      <c r="FT100" s="957" t="str">
        <f t="shared" ref="FT100" si="4784">IF(FT$2=4,FT89+FT99,"")</f>
        <v/>
      </c>
      <c r="FU100" s="352"/>
      <c r="FV100" s="83"/>
      <c r="FX100" s="380"/>
      <c r="FY100" s="375"/>
      <c r="FZ100" s="957" t="str">
        <f t="shared" ref="FZ100" si="4785">IF(FZ$2=4,FZ89+FZ99,"")</f>
        <v/>
      </c>
      <c r="GA100" s="352"/>
      <c r="GB100" s="83"/>
      <c r="GD100" s="380"/>
      <c r="GE100" s="375"/>
      <c r="GF100" s="957" t="str">
        <f t="shared" ref="GF100" si="4786">IF(GF$2=4,GF89+GF99,"")</f>
        <v/>
      </c>
      <c r="GG100" s="352"/>
      <c r="GH100" s="83"/>
      <c r="GJ100" s="380"/>
      <c r="GK100" s="375"/>
      <c r="GL100" s="957" t="str">
        <f t="shared" ref="GL100" si="4787">IF(GL$2=4,GL89+GL99,"")</f>
        <v/>
      </c>
      <c r="GM100" s="352"/>
      <c r="GN100" s="83"/>
      <c r="GP100" s="380"/>
      <c r="GQ100" s="375"/>
      <c r="GR100" s="957" t="str">
        <f t="shared" ref="GR100" si="4788">IF(GR$2=4,GR89+GR99,"")</f>
        <v/>
      </c>
      <c r="GS100" s="352"/>
      <c r="GT100" s="83"/>
      <c r="GV100" s="380"/>
      <c r="GW100" s="375"/>
      <c r="GX100" s="957" t="str">
        <f t="shared" ref="GX100" si="4789">IF(GX$2=4,GX89+GX99,"")</f>
        <v/>
      </c>
      <c r="GY100" s="352"/>
      <c r="GZ100" s="83"/>
      <c r="HB100" s="380"/>
      <c r="HC100" s="375"/>
      <c r="HD100" s="957" t="str">
        <f t="shared" ref="HD100" si="4790">IF(HD$2=4,HD89+HD99,"")</f>
        <v/>
      </c>
      <c r="HE100" s="352"/>
      <c r="HF100" s="83"/>
      <c r="HH100" s="380"/>
      <c r="HI100" s="375"/>
      <c r="HJ100" s="957" t="str">
        <f t="shared" ref="HJ100" si="4791">IF(HJ$2=4,HJ89+HJ99,"")</f>
        <v/>
      </c>
      <c r="HK100" s="352"/>
      <c r="HL100" s="83"/>
      <c r="HN100" s="380"/>
      <c r="HO100" s="375"/>
      <c r="HP100" s="957" t="str">
        <f t="shared" ref="HP100" si="4792">IF(HP$2=4,HP89+HP99,"")</f>
        <v/>
      </c>
      <c r="HQ100" s="352"/>
      <c r="HR100" s="83"/>
      <c r="HT100" s="380"/>
      <c r="HU100" s="375"/>
      <c r="HV100" s="957" t="str">
        <f t="shared" ref="HV100" si="4793">IF(HV$2=4,HV89+HV99,"")</f>
        <v/>
      </c>
      <c r="HW100" s="352"/>
      <c r="HX100" s="83"/>
      <c r="HZ100" s="380"/>
      <c r="IA100" s="375"/>
      <c r="IB100" s="957" t="str">
        <f t="shared" ref="IB100" si="4794">IF(IB$2=4,IB89+IB99,"")</f>
        <v/>
      </c>
      <c r="IC100" s="352"/>
      <c r="ID100" s="83"/>
      <c r="IF100" s="380"/>
      <c r="IG100" s="375"/>
      <c r="IH100" s="957" t="str">
        <f t="shared" ref="IH100" si="4795">IF(IH$2=4,IH89+IH99,"")</f>
        <v/>
      </c>
      <c r="II100" s="352"/>
      <c r="IJ100" s="83"/>
      <c r="IL100" s="380"/>
      <c r="IM100" s="375"/>
      <c r="IN100" s="957" t="str">
        <f t="shared" ref="IN100" si="4796">IF(IN$2=4,IN89+IN99,"")</f>
        <v/>
      </c>
      <c r="IO100" s="352"/>
      <c r="IP100" s="83"/>
      <c r="IR100" s="380"/>
      <c r="IS100" s="375"/>
      <c r="IT100" s="957" t="str">
        <f t="shared" ref="IT100" si="4797">IF(IT$2=4,IT89+IT99,"")</f>
        <v/>
      </c>
      <c r="IU100" s="352"/>
      <c r="IV100" s="83"/>
      <c r="IX100" s="380"/>
      <c r="IY100" s="375"/>
      <c r="IZ100" s="957" t="str">
        <f t="shared" ref="IZ100" si="4798">IF(IZ$2=4,IZ89+IZ99,"")</f>
        <v/>
      </c>
      <c r="JA100" s="352"/>
      <c r="JB100" s="83"/>
      <c r="JD100" s="380"/>
      <c r="JE100" s="375"/>
      <c r="JF100" s="957" t="str">
        <f t="shared" ref="JF100" si="4799">IF(JF$2=4,JF89+JF99,"")</f>
        <v/>
      </c>
      <c r="JG100" s="352"/>
      <c r="JH100" s="83"/>
      <c r="JJ100" s="366"/>
      <c r="JK100" s="375"/>
      <c r="JL100" s="957" t="str">
        <f t="shared" ref="JL100" si="4800">IF(JL$2=4,JL89+JL99,"")</f>
        <v/>
      </c>
      <c r="JM100" s="352"/>
      <c r="JP100" s="366"/>
      <c r="JQ100" s="375"/>
      <c r="JR100" s="957" t="str">
        <f t="shared" ref="JR100" si="4801">IF(JR$2=4,JR89+JR99,"")</f>
        <v/>
      </c>
      <c r="JS100" s="352"/>
      <c r="JV100" s="366"/>
      <c r="JW100" s="375"/>
      <c r="JX100" s="957" t="str">
        <f t="shared" ref="JX100" si="4802">IF(JX$2=4,JX89+JX99,"")</f>
        <v/>
      </c>
      <c r="JY100" s="352"/>
      <c r="KB100" s="366"/>
      <c r="KC100" s="375"/>
      <c r="KD100" s="957" t="str">
        <f t="shared" ref="KD100" si="4803">IF(KD$2=4,KD89+KD99,"")</f>
        <v/>
      </c>
      <c r="KE100" s="352"/>
      <c r="KH100" s="366"/>
      <c r="KI100" s="375"/>
      <c r="KJ100" s="957" t="str">
        <f t="shared" ref="KJ100" si="4804">IF(KJ$2=4,KJ89+KJ99,"")</f>
        <v/>
      </c>
      <c r="KK100" s="352"/>
      <c r="KN100" s="366"/>
      <c r="KO100" s="375"/>
      <c r="KP100" s="957" t="str">
        <f t="shared" ref="KP100" si="4805">IF(KP$2=4,KP89+KP99,"")</f>
        <v/>
      </c>
      <c r="KQ100" s="352"/>
      <c r="KT100" s="366"/>
      <c r="KU100" s="375"/>
      <c r="KV100" s="957" t="str">
        <f t="shared" ref="KV100" si="4806">IF(KV$2=4,KV89+KV99,"")</f>
        <v/>
      </c>
      <c r="KW100" s="352"/>
      <c r="KZ100" s="366"/>
      <c r="LA100" s="375"/>
      <c r="LB100" s="957" t="str">
        <f t="shared" ref="LB100" si="4807">IF(LB$2=4,LB89+LB99,"")</f>
        <v/>
      </c>
      <c r="LC100" s="352"/>
    </row>
    <row r="101" spans="1:315" s="71" customFormat="1" ht="6" customHeight="1" x14ac:dyDescent="0.2">
      <c r="A101" s="62"/>
      <c r="B101" s="62"/>
      <c r="C101" s="62"/>
      <c r="D101" s="62"/>
      <c r="E101" s="62"/>
      <c r="F101" s="62" t="s">
        <v>77</v>
      </c>
      <c r="G101" s="114"/>
      <c r="K101" s="116"/>
      <c r="L101" s="116"/>
      <c r="M101" s="192"/>
      <c r="N101" s="384"/>
      <c r="O101" s="383"/>
      <c r="P101" s="72"/>
      <c r="R101" s="385"/>
      <c r="S101" s="344"/>
      <c r="T101" s="225"/>
      <c r="U101" s="74"/>
      <c r="V101" s="72"/>
      <c r="X101" s="385"/>
      <c r="Y101" s="344"/>
      <c r="Z101" s="225"/>
      <c r="AA101" s="74"/>
      <c r="AB101" s="72"/>
      <c r="AD101" s="385"/>
      <c r="AE101" s="344"/>
      <c r="AF101" s="225"/>
      <c r="AG101" s="74"/>
      <c r="AH101" s="72"/>
      <c r="AJ101" s="385"/>
      <c r="AK101" s="344"/>
      <c r="AL101" s="225"/>
      <c r="AM101" s="74"/>
      <c r="AN101" s="72"/>
      <c r="AP101" s="385"/>
      <c r="AQ101" s="344"/>
      <c r="AR101" s="225"/>
      <c r="AS101" s="74"/>
      <c r="AT101" s="72"/>
      <c r="AV101" s="385"/>
      <c r="AW101" s="344"/>
      <c r="AX101" s="225"/>
      <c r="AY101" s="74"/>
      <c r="AZ101" s="72"/>
      <c r="BB101" s="385"/>
      <c r="BC101" s="344"/>
      <c r="BD101" s="225"/>
      <c r="BE101" s="74"/>
      <c r="BF101" s="72"/>
      <c r="BH101" s="385"/>
      <c r="BI101" s="344"/>
      <c r="BJ101" s="225"/>
      <c r="BK101" s="74"/>
      <c r="BL101" s="72"/>
      <c r="BN101" s="385"/>
      <c r="BO101" s="344"/>
      <c r="BP101" s="225"/>
      <c r="BQ101" s="74"/>
      <c r="BR101" s="72"/>
      <c r="BT101" s="385"/>
      <c r="BU101" s="344"/>
      <c r="BV101" s="225"/>
      <c r="BW101" s="74"/>
      <c r="BX101" s="72"/>
      <c r="BZ101" s="385"/>
      <c r="CA101" s="344"/>
      <c r="CB101" s="225"/>
      <c r="CC101" s="74"/>
      <c r="CD101" s="72"/>
      <c r="CF101" s="385"/>
      <c r="CG101" s="344"/>
      <c r="CH101" s="225"/>
      <c r="CI101" s="74"/>
      <c r="CJ101" s="72"/>
      <c r="CL101" s="385"/>
      <c r="CM101" s="344"/>
      <c r="CN101" s="225"/>
      <c r="CO101" s="74"/>
      <c r="CP101" s="72"/>
      <c r="CR101" s="385"/>
      <c r="CS101" s="344"/>
      <c r="CT101" s="225"/>
      <c r="CU101" s="74"/>
      <c r="CV101" s="72"/>
      <c r="CX101" s="385"/>
      <c r="CY101" s="344"/>
      <c r="CZ101" s="225"/>
      <c r="DA101" s="74"/>
      <c r="DB101" s="72"/>
      <c r="DD101" s="385"/>
      <c r="DE101" s="344"/>
      <c r="DF101" s="225"/>
      <c r="DG101" s="74"/>
      <c r="DH101" s="72"/>
      <c r="DJ101" s="385"/>
      <c r="DK101" s="344"/>
      <c r="DL101" s="225"/>
      <c r="DM101" s="74"/>
      <c r="DN101" s="72"/>
      <c r="DP101" s="385"/>
      <c r="DQ101" s="344"/>
      <c r="DR101" s="225"/>
      <c r="DS101" s="74"/>
      <c r="DT101" s="72"/>
      <c r="DV101" s="385"/>
      <c r="DW101" s="344"/>
      <c r="DX101" s="225"/>
      <c r="DY101" s="74"/>
      <c r="DZ101" s="72"/>
      <c r="EB101" s="385"/>
      <c r="EC101" s="344"/>
      <c r="ED101" s="225"/>
      <c r="EE101" s="74"/>
      <c r="EF101" s="72"/>
      <c r="EH101" s="385"/>
      <c r="EI101" s="344"/>
      <c r="EJ101" s="225"/>
      <c r="EK101" s="74"/>
      <c r="EL101" s="72"/>
      <c r="EN101" s="385"/>
      <c r="EO101" s="344"/>
      <c r="EP101" s="225"/>
      <c r="EQ101" s="74"/>
      <c r="ER101" s="72"/>
      <c r="ET101" s="385"/>
      <c r="EU101" s="344"/>
      <c r="EV101" s="225"/>
      <c r="EW101" s="74"/>
      <c r="EX101" s="72"/>
      <c r="EZ101" s="385"/>
      <c r="FA101" s="344"/>
      <c r="FB101" s="225"/>
      <c r="FC101" s="74"/>
      <c r="FD101" s="72"/>
      <c r="FF101" s="385"/>
      <c r="FG101" s="344"/>
      <c r="FH101" s="225"/>
      <c r="FI101" s="74"/>
      <c r="FJ101" s="72"/>
      <c r="FL101" s="385"/>
      <c r="FM101" s="344"/>
      <c r="FN101" s="225"/>
      <c r="FO101" s="74"/>
      <c r="FP101" s="72"/>
      <c r="FR101" s="385"/>
      <c r="FS101" s="344"/>
      <c r="FT101" s="225"/>
      <c r="FU101" s="74"/>
      <c r="FV101" s="72"/>
      <c r="FX101" s="385"/>
      <c r="FY101" s="344"/>
      <c r="FZ101" s="225"/>
      <c r="GA101" s="74"/>
      <c r="GB101" s="72"/>
      <c r="GD101" s="385"/>
      <c r="GE101" s="344"/>
      <c r="GF101" s="225"/>
      <c r="GG101" s="74"/>
      <c r="GH101" s="72"/>
      <c r="GJ101" s="385"/>
      <c r="GK101" s="344"/>
      <c r="GL101" s="225"/>
      <c r="GM101" s="74"/>
      <c r="GN101" s="72"/>
      <c r="GP101" s="385"/>
      <c r="GQ101" s="344"/>
      <c r="GR101" s="225"/>
      <c r="GS101" s="74"/>
      <c r="GT101" s="72"/>
      <c r="GV101" s="385"/>
      <c r="GW101" s="344"/>
      <c r="GX101" s="225"/>
      <c r="GY101" s="74"/>
      <c r="GZ101" s="72"/>
      <c r="HB101" s="385"/>
      <c r="HC101" s="344"/>
      <c r="HD101" s="225"/>
      <c r="HE101" s="74"/>
      <c r="HF101" s="72"/>
      <c r="HH101" s="385"/>
      <c r="HI101" s="344"/>
      <c r="HJ101" s="225"/>
      <c r="HK101" s="74"/>
      <c r="HL101" s="72"/>
      <c r="HN101" s="385"/>
      <c r="HO101" s="344"/>
      <c r="HP101" s="225"/>
      <c r="HQ101" s="74"/>
      <c r="HR101" s="72"/>
      <c r="HT101" s="385"/>
      <c r="HU101" s="344"/>
      <c r="HV101" s="225"/>
      <c r="HW101" s="74"/>
      <c r="HX101" s="72"/>
      <c r="HZ101" s="385"/>
      <c r="IA101" s="344"/>
      <c r="IB101" s="225"/>
      <c r="IC101" s="74"/>
      <c r="ID101" s="72"/>
      <c r="IF101" s="385"/>
      <c r="IG101" s="344"/>
      <c r="IH101" s="225"/>
      <c r="II101" s="74"/>
      <c r="IJ101" s="72"/>
      <c r="IL101" s="385"/>
      <c r="IM101" s="344"/>
      <c r="IN101" s="225"/>
      <c r="IO101" s="74"/>
      <c r="IP101" s="72"/>
      <c r="IR101" s="385"/>
      <c r="IS101" s="344"/>
      <c r="IT101" s="225"/>
      <c r="IU101" s="74"/>
      <c r="IV101" s="72"/>
      <c r="IX101" s="385"/>
      <c r="IY101" s="344"/>
      <c r="IZ101" s="225"/>
      <c r="JA101" s="74"/>
      <c r="JB101" s="72"/>
      <c r="JD101" s="385"/>
      <c r="JE101" s="344"/>
      <c r="JF101" s="225"/>
      <c r="JG101" s="74"/>
      <c r="JH101" s="72"/>
      <c r="JJ101" s="345"/>
      <c r="JK101" s="344"/>
      <c r="JL101" s="225"/>
      <c r="JM101" s="225"/>
      <c r="JP101" s="345"/>
      <c r="JQ101" s="344"/>
      <c r="JR101" s="225"/>
      <c r="JS101" s="225"/>
      <c r="JV101" s="345"/>
      <c r="JW101" s="344"/>
      <c r="JX101" s="225"/>
      <c r="JY101" s="225"/>
      <c r="KB101" s="345"/>
      <c r="KC101" s="344"/>
      <c r="KD101" s="225"/>
      <c r="KE101" s="225"/>
      <c r="KH101" s="345"/>
      <c r="KI101" s="344"/>
      <c r="KJ101" s="225"/>
      <c r="KK101" s="225"/>
      <c r="KN101" s="345"/>
      <c r="KO101" s="344"/>
      <c r="KP101" s="225"/>
      <c r="KQ101" s="225"/>
      <c r="KT101" s="345"/>
      <c r="KU101" s="344"/>
      <c r="KV101" s="225"/>
      <c r="KW101" s="225"/>
      <c r="KZ101" s="345"/>
      <c r="LA101" s="344"/>
      <c r="LB101" s="225"/>
      <c r="LC101" s="225"/>
    </row>
    <row r="102" spans="1:315" s="71" customFormat="1" x14ac:dyDescent="0.2">
      <c r="A102" s="62"/>
      <c r="B102" s="62"/>
      <c r="C102" s="62" t="str">
        <f>IF(ISNUMBER(M102),3,"")</f>
        <v/>
      </c>
      <c r="D102" s="62"/>
      <c r="E102" s="62"/>
      <c r="F102" s="62" t="s">
        <v>77</v>
      </c>
      <c r="G102" s="114"/>
      <c r="I102" s="71" t="s">
        <v>12</v>
      </c>
      <c r="K102" s="116"/>
      <c r="L102" s="386">
        <v>530101</v>
      </c>
      <c r="M102" s="937"/>
      <c r="N102" s="387"/>
      <c r="O102" s="388"/>
      <c r="P102" s="389"/>
      <c r="Q102" s="296"/>
      <c r="R102" s="345" t="str">
        <f t="shared" ref="R102:R121" si="4808">IF(AND(R$2=2,ISNUMBER($M102),SUMIFS(102:102,$2:$2,3)&lt;&gt;1,SUMIFS(102:102,$2:$2,3)&lt;&gt;0),"Row does not total to 100%",IF(SUMIFS(102:102,$2:$2,4)&gt;$M102,"Row total is too high",""))</f>
        <v/>
      </c>
      <c r="S102" s="572"/>
      <c r="T102" s="945" t="str">
        <f t="shared" ref="T102:T121" si="4809">IF(T$2=4,IF(SUMIFS(102:102,$2:$2,3)&lt;&gt;0,IFERROR(S102*$M102,""),IF($M$78="Yes",IFERROR($M102*Q$72,""),IFERROR(S102*$M102,""))),"")</f>
        <v/>
      </c>
      <c r="U102" s="350"/>
      <c r="V102" s="389"/>
      <c r="W102" s="296"/>
      <c r="X102" s="345" t="str">
        <f t="shared" ref="X102:CF117" si="4810">IF(AND(X$2=2,ISNUMBER($M102),SUMIFS(102:102,$2:$2,3)&lt;&gt;1,SUMIFS(102:102,$2:$2,3)&lt;&gt;0),"Row does not total to 100%",IF(SUMIFS(102:102,$2:$2,4)&gt;$M102,"Row total is too high",""))</f>
        <v/>
      </c>
      <c r="Y102" s="572"/>
      <c r="Z102" s="945" t="str">
        <f t="shared" ref="Z102:Z121" si="4811">IF(Z$2=4,IF(SUMIFS(102:102,$2:$2,3)&lt;&gt;0,IFERROR(Y102*$M102,""),IF($M$78="Yes",IFERROR($M102*W$72,""),IFERROR(Y102*$M102,""))),"")</f>
        <v/>
      </c>
      <c r="AA102" s="350"/>
      <c r="AB102" s="389"/>
      <c r="AC102" s="296"/>
      <c r="AD102" s="345" t="str">
        <f t="shared" si="4810"/>
        <v/>
      </c>
      <c r="AE102" s="572"/>
      <c r="AF102" s="952" t="str">
        <f t="shared" ref="AF102:AF121" si="4812">IF(AF$2=4,IF(SUMIFS(102:102,$2:$2,3)&lt;&gt;0,IFERROR(AE102*$M102,""),IF($M$78="Yes",IFERROR($M102*AC$72,""),IFERROR(AE102*$M102,""))),"")</f>
        <v/>
      </c>
      <c r="AG102" s="350"/>
      <c r="AH102" s="389"/>
      <c r="AI102" s="296"/>
      <c r="AJ102" s="345" t="str">
        <f t="shared" si="4810"/>
        <v/>
      </c>
      <c r="AK102" s="572"/>
      <c r="AL102" s="945" t="str">
        <f t="shared" ref="AL102:AL121" si="4813">IF(AL$2=4,IF(SUMIFS(102:102,$2:$2,3)&lt;&gt;0,IFERROR(AK102*$M102,""),IF($M$78="Yes",IFERROR($M102*AI$72,""),IFERROR(AK102*$M102,""))),"")</f>
        <v/>
      </c>
      <c r="AM102" s="350"/>
      <c r="AN102" s="389"/>
      <c r="AO102" s="296"/>
      <c r="AP102" s="345" t="str">
        <f t="shared" si="4810"/>
        <v/>
      </c>
      <c r="AQ102" s="572"/>
      <c r="AR102" s="945" t="str">
        <f t="shared" ref="AR102:AR121" si="4814">IF(AR$2=4,IF(SUMIFS(102:102,$2:$2,3)&lt;&gt;0,IFERROR(AQ102*$M102,""),IF($M$78="Yes",IFERROR($M102*AO$72,""),IFERROR(AQ102*$M102,""))),"")</f>
        <v/>
      </c>
      <c r="AS102" s="350"/>
      <c r="AT102" s="389"/>
      <c r="AU102" s="296"/>
      <c r="AV102" s="345" t="str">
        <f t="shared" si="4810"/>
        <v/>
      </c>
      <c r="AW102" s="572"/>
      <c r="AX102" s="945" t="str">
        <f t="shared" ref="AX102:AX121" si="4815">IF(AX$2=4,IF(SUMIFS(102:102,$2:$2,3)&lt;&gt;0,IFERROR(AW102*$M102,""),IF($M$78="Yes",IFERROR($M102*AU$72,""),IFERROR(AW102*$M102,""))),"")</f>
        <v/>
      </c>
      <c r="AY102" s="350"/>
      <c r="AZ102" s="389"/>
      <c r="BA102" s="296"/>
      <c r="BB102" s="345" t="str">
        <f t="shared" si="4810"/>
        <v/>
      </c>
      <c r="BC102" s="572"/>
      <c r="BD102" s="945" t="str">
        <f t="shared" ref="BD102:BD121" si="4816">IF(BD$2=4,IF(SUMIFS(102:102,$2:$2,3)&lt;&gt;0,IFERROR(BC102*$M102,""),IF($M$78="Yes",IFERROR($M102*BA$72,""),IFERROR(BC102*$M102,""))),"")</f>
        <v/>
      </c>
      <c r="BE102" s="350"/>
      <c r="BF102" s="389"/>
      <c r="BG102" s="296"/>
      <c r="BH102" s="345" t="str">
        <f t="shared" si="4810"/>
        <v/>
      </c>
      <c r="BI102" s="572"/>
      <c r="BJ102" s="945" t="str">
        <f t="shared" ref="BJ102:BJ121" si="4817">IF(BJ$2=4,IF(SUMIFS(102:102,$2:$2,3)&lt;&gt;0,IFERROR(BI102*$M102,""),IF($M$78="Yes",IFERROR($M102*BG$72,""),IFERROR(BI102*$M102,""))),"")</f>
        <v/>
      </c>
      <c r="BK102" s="350"/>
      <c r="BL102" s="389"/>
      <c r="BM102" s="296"/>
      <c r="BN102" s="345" t="str">
        <f t="shared" si="4810"/>
        <v/>
      </c>
      <c r="BO102" s="572"/>
      <c r="BP102" s="945" t="str">
        <f t="shared" ref="BP102:BP121" si="4818">IF(BP$2=4,IF(SUMIFS(102:102,$2:$2,3)&lt;&gt;0,IFERROR(BO102*$M102,""),IF($M$78="Yes",IFERROR($M102*BM$72,""),IFERROR(BO102*$M102,""))),"")</f>
        <v/>
      </c>
      <c r="BQ102" s="350"/>
      <c r="BR102" s="389"/>
      <c r="BS102" s="296"/>
      <c r="BT102" s="345" t="str">
        <f t="shared" si="4810"/>
        <v/>
      </c>
      <c r="BU102" s="572"/>
      <c r="BV102" s="945" t="str">
        <f t="shared" ref="BV102:BV121" si="4819">IF(BV$2=4,IF(SUMIFS(102:102,$2:$2,3)&lt;&gt;0,IFERROR(BU102*$M102,""),IF($M$78="Yes",IFERROR($M102*BS$72,""),IFERROR(BU102*$M102,""))),"")</f>
        <v/>
      </c>
      <c r="BW102" s="350"/>
      <c r="BX102" s="72"/>
      <c r="BY102" s="351"/>
      <c r="BZ102" s="345" t="str">
        <f t="shared" si="4810"/>
        <v/>
      </c>
      <c r="CA102" s="573"/>
      <c r="CB102" s="947" t="str">
        <f t="shared" ref="CB102:CB121" si="4820">IF(CB$2=4,IF(SUMIFS(102:102,$2:$2,3)&lt;&gt;0,IFERROR(CA102*$M102,""),IF($M$78="Yes",IFERROR($M102*BY$72,""),IFERROR(CA102*$M102,""))),"")</f>
        <v/>
      </c>
      <c r="CC102" s="352"/>
      <c r="CD102" s="72"/>
      <c r="CE102" s="351"/>
      <c r="CF102" s="345" t="str">
        <f t="shared" si="4810"/>
        <v/>
      </c>
      <c r="CG102" s="573"/>
      <c r="CH102" s="947" t="str">
        <f t="shared" ref="CH102:CH121" si="4821">IF(CH$2=4,IF(SUMIFS(102:102,$2:$2,3)&lt;&gt;0,IFERROR(CG102*$M102,""),IF($M$78="Yes",IFERROR($M102*CE$72,""),IFERROR(CG102*$M102,""))),"")</f>
        <v/>
      </c>
      <c r="CI102" s="352"/>
      <c r="CJ102" s="72"/>
      <c r="CK102" s="351"/>
      <c r="CL102" s="345" t="str">
        <f t="shared" ref="CL102:ET117" si="4822">IF(AND(CL$2=2,ISNUMBER($M102),SUMIFS(102:102,$2:$2,3)&lt;&gt;1,SUMIFS(102:102,$2:$2,3)&lt;&gt;0),"Row does not total to 100%",IF(SUMIFS(102:102,$2:$2,4)&gt;$M102,"Row total is too high",""))</f>
        <v/>
      </c>
      <c r="CM102" s="573"/>
      <c r="CN102" s="947" t="str">
        <f t="shared" ref="CN102:CN121" si="4823">IF(CN$2=4,IF(SUMIFS(102:102,$2:$2,3)&lt;&gt;0,IFERROR(CM102*$M102,""),IF($M$78="Yes",IFERROR($M102*CK$72,""),IFERROR(CM102*$M102,""))),"")</f>
        <v/>
      </c>
      <c r="CO102" s="352"/>
      <c r="CP102" s="72"/>
      <c r="CQ102" s="351"/>
      <c r="CR102" s="345" t="str">
        <f t="shared" si="4822"/>
        <v/>
      </c>
      <c r="CS102" s="573"/>
      <c r="CT102" s="947" t="str">
        <f t="shared" ref="CT102:CT121" si="4824">IF(CT$2=4,IF(SUMIFS(102:102,$2:$2,3)&lt;&gt;0,IFERROR(CS102*$M102,""),IF($M$78="Yes",IFERROR($M102*CQ$72,""),IFERROR(CS102*$M102,""))),"")</f>
        <v/>
      </c>
      <c r="CU102" s="352"/>
      <c r="CV102" s="72"/>
      <c r="CW102" s="351"/>
      <c r="CX102" s="345" t="str">
        <f t="shared" si="4822"/>
        <v/>
      </c>
      <c r="CY102" s="573"/>
      <c r="CZ102" s="947" t="str">
        <f t="shared" ref="CZ102:CZ121" si="4825">IF(CZ$2=4,IF(SUMIFS(102:102,$2:$2,3)&lt;&gt;0,IFERROR(CY102*$M102,""),IF($M$78="Yes",IFERROR($M102*CW$72,""),IFERROR(CY102*$M102,""))),"")</f>
        <v/>
      </c>
      <c r="DA102" s="352"/>
      <c r="DB102" s="72"/>
      <c r="DC102" s="351"/>
      <c r="DD102" s="345" t="str">
        <f t="shared" si="4822"/>
        <v/>
      </c>
      <c r="DE102" s="573"/>
      <c r="DF102" s="947" t="str">
        <f t="shared" ref="DF102:DF121" si="4826">IF(DF$2=4,IF(SUMIFS(102:102,$2:$2,3)&lt;&gt;0,IFERROR(DE102*$M102,""),IF($M$78="Yes",IFERROR($M102*DC$72,""),IFERROR(DE102*$M102,""))),"")</f>
        <v/>
      </c>
      <c r="DG102" s="352"/>
      <c r="DH102" s="72"/>
      <c r="DI102" s="351"/>
      <c r="DJ102" s="345" t="str">
        <f t="shared" si="4822"/>
        <v/>
      </c>
      <c r="DK102" s="573"/>
      <c r="DL102" s="947" t="str">
        <f t="shared" ref="DL102:DL121" si="4827">IF(DL$2=4,IF(SUMIFS(102:102,$2:$2,3)&lt;&gt;0,IFERROR(DK102*$M102,""),IF($M$78="Yes",IFERROR($M102*DI$72,""),IFERROR(DK102*$M102,""))),"")</f>
        <v/>
      </c>
      <c r="DM102" s="352"/>
      <c r="DN102" s="72"/>
      <c r="DO102" s="351"/>
      <c r="DP102" s="345" t="str">
        <f t="shared" si="4822"/>
        <v/>
      </c>
      <c r="DQ102" s="573"/>
      <c r="DR102" s="947" t="str">
        <f t="shared" ref="DR102:DR121" si="4828">IF(DR$2=4,IF(SUMIFS(102:102,$2:$2,3)&lt;&gt;0,IFERROR(DQ102*$M102,""),IF($M$78="Yes",IFERROR($M102*DO$72,""),IFERROR(DQ102*$M102,""))),"")</f>
        <v/>
      </c>
      <c r="DS102" s="352"/>
      <c r="DT102" s="72"/>
      <c r="DU102" s="351"/>
      <c r="DV102" s="345" t="str">
        <f t="shared" si="4822"/>
        <v/>
      </c>
      <c r="DW102" s="573"/>
      <c r="DX102" s="947" t="str">
        <f t="shared" ref="DX102:DX121" si="4829">IF(DX$2=4,IF(SUMIFS(102:102,$2:$2,3)&lt;&gt;0,IFERROR(DW102*$M102,""),IF($M$78="Yes",IFERROR($M102*DU$72,""),IFERROR(DW102*$M102,""))),"")</f>
        <v/>
      </c>
      <c r="DY102" s="352"/>
      <c r="DZ102" s="72"/>
      <c r="EA102" s="351"/>
      <c r="EB102" s="345" t="str">
        <f t="shared" si="4822"/>
        <v/>
      </c>
      <c r="EC102" s="573"/>
      <c r="ED102" s="947" t="str">
        <f t="shared" ref="ED102:ED121" si="4830">IF(ED$2=4,IF(SUMIFS(102:102,$2:$2,3)&lt;&gt;0,IFERROR(EC102*$M102,""),IF($M$78="Yes",IFERROR($M102*EA$72,""),IFERROR(EC102*$M102,""))),"")</f>
        <v/>
      </c>
      <c r="EE102" s="352"/>
      <c r="EF102" s="72"/>
      <c r="EG102" s="351"/>
      <c r="EH102" s="345" t="str">
        <f t="shared" si="4822"/>
        <v/>
      </c>
      <c r="EI102" s="573"/>
      <c r="EJ102" s="947" t="str">
        <f t="shared" ref="EJ102:EJ121" si="4831">IF(EJ$2=4,IF(SUMIFS(102:102,$2:$2,3)&lt;&gt;0,IFERROR(EI102*$M102,""),IF($M$78="Yes",IFERROR($M102*EG$72,""),IFERROR(EI102*$M102,""))),"")</f>
        <v/>
      </c>
      <c r="EK102" s="352"/>
      <c r="EL102" s="72"/>
      <c r="EM102" s="351"/>
      <c r="EN102" s="345" t="str">
        <f t="shared" si="4822"/>
        <v/>
      </c>
      <c r="EO102" s="573"/>
      <c r="EP102" s="947" t="str">
        <f t="shared" ref="EP102:EP121" si="4832">IF(EP$2=4,IF(SUMIFS(102:102,$2:$2,3)&lt;&gt;0,IFERROR(EO102*$M102,""),IF($M$78="Yes",IFERROR($M102*EM$72,""),IFERROR(EO102*$M102,""))),"")</f>
        <v/>
      </c>
      <c r="EQ102" s="352"/>
      <c r="ER102" s="72"/>
      <c r="ES102" s="351"/>
      <c r="ET102" s="345" t="str">
        <f t="shared" si="4822"/>
        <v/>
      </c>
      <c r="EU102" s="573"/>
      <c r="EV102" s="947" t="str">
        <f t="shared" ref="EV102:EV121" si="4833">IF(EV$2=4,IF(SUMIFS(102:102,$2:$2,3)&lt;&gt;0,IFERROR(EU102*$M102,""),IF($M$78="Yes",IFERROR($M102*ES$72,""),IFERROR(EU102*$M102,""))),"")</f>
        <v/>
      </c>
      <c r="EW102" s="352"/>
      <c r="EX102" s="72"/>
      <c r="EY102" s="351"/>
      <c r="EZ102" s="345" t="str">
        <f t="shared" ref="EZ102:HH117" si="4834">IF(AND(EZ$2=2,ISNUMBER($M102),SUMIFS(102:102,$2:$2,3)&lt;&gt;1,SUMIFS(102:102,$2:$2,3)&lt;&gt;0),"Row does not total to 100%",IF(SUMIFS(102:102,$2:$2,4)&gt;$M102,"Row total is too high",""))</f>
        <v/>
      </c>
      <c r="FA102" s="573"/>
      <c r="FB102" s="947" t="str">
        <f t="shared" ref="FB102:FB121" si="4835">IF(FB$2=4,IF(SUMIFS(102:102,$2:$2,3)&lt;&gt;0,IFERROR(FA102*$M102,""),IF($M$78="Yes",IFERROR($M102*EY$72,""),IFERROR(FA102*$M102,""))),"")</f>
        <v/>
      </c>
      <c r="FC102" s="352"/>
      <c r="FD102" s="72"/>
      <c r="FE102" s="351"/>
      <c r="FF102" s="345" t="str">
        <f t="shared" si="4834"/>
        <v/>
      </c>
      <c r="FG102" s="573"/>
      <c r="FH102" s="947" t="str">
        <f t="shared" ref="FH102:FH121" si="4836">IF(FH$2=4,IF(SUMIFS(102:102,$2:$2,3)&lt;&gt;0,IFERROR(FG102*$M102,""),IF($M$78="Yes",IFERROR($M102*FE$72,""),IFERROR(FG102*$M102,""))),"")</f>
        <v/>
      </c>
      <c r="FI102" s="352"/>
      <c r="FJ102" s="72"/>
      <c r="FK102" s="351"/>
      <c r="FL102" s="345" t="str">
        <f t="shared" si="4834"/>
        <v/>
      </c>
      <c r="FM102" s="573"/>
      <c r="FN102" s="947" t="str">
        <f t="shared" ref="FN102:FN121" si="4837">IF(FN$2=4,IF(SUMIFS(102:102,$2:$2,3)&lt;&gt;0,IFERROR(FM102*$M102,""),IF($M$78="Yes",IFERROR($M102*FK$72,""),IFERROR(FM102*$M102,""))),"")</f>
        <v/>
      </c>
      <c r="FO102" s="352"/>
      <c r="FP102" s="72"/>
      <c r="FQ102" s="351"/>
      <c r="FR102" s="345" t="str">
        <f t="shared" si="4834"/>
        <v/>
      </c>
      <c r="FS102" s="573"/>
      <c r="FT102" s="947" t="str">
        <f t="shared" ref="FT102:FT121" si="4838">IF(FT$2=4,IF(SUMIFS(102:102,$2:$2,3)&lt;&gt;0,IFERROR(FS102*$M102,""),IF($M$78="Yes",IFERROR($M102*FQ$72,""),IFERROR(FS102*$M102,""))),"")</f>
        <v/>
      </c>
      <c r="FU102" s="352"/>
      <c r="FV102" s="72"/>
      <c r="FW102" s="351"/>
      <c r="FX102" s="345" t="str">
        <f t="shared" si="4834"/>
        <v/>
      </c>
      <c r="FY102" s="573"/>
      <c r="FZ102" s="947" t="str">
        <f t="shared" ref="FZ102:FZ121" si="4839">IF(FZ$2=4,IF(SUMIFS(102:102,$2:$2,3)&lt;&gt;0,IFERROR(FY102*$M102,""),IF($M$78="Yes",IFERROR($M102*FW$72,""),IFERROR(FY102*$M102,""))),"")</f>
        <v/>
      </c>
      <c r="GA102" s="352"/>
      <c r="GB102" s="72"/>
      <c r="GC102" s="351"/>
      <c r="GD102" s="345" t="str">
        <f t="shared" si="4834"/>
        <v/>
      </c>
      <c r="GE102" s="573"/>
      <c r="GF102" s="947" t="str">
        <f t="shared" ref="GF102:GF121" si="4840">IF(GF$2=4,IF(SUMIFS(102:102,$2:$2,3)&lt;&gt;0,IFERROR(GE102*$M102,""),IF($M$78="Yes",IFERROR($M102*GC$72,""),IFERROR(GE102*$M102,""))),"")</f>
        <v/>
      </c>
      <c r="GG102" s="352"/>
      <c r="GH102" s="72"/>
      <c r="GI102" s="351"/>
      <c r="GJ102" s="345" t="str">
        <f t="shared" si="4834"/>
        <v/>
      </c>
      <c r="GK102" s="573"/>
      <c r="GL102" s="947" t="str">
        <f t="shared" ref="GL102:GL121" si="4841">IF(GL$2=4,IF(SUMIFS(102:102,$2:$2,3)&lt;&gt;0,IFERROR(GK102*$M102,""),IF($M$78="Yes",IFERROR($M102*GI$72,""),IFERROR(GK102*$M102,""))),"")</f>
        <v/>
      </c>
      <c r="GM102" s="352"/>
      <c r="GN102" s="72"/>
      <c r="GO102" s="351"/>
      <c r="GP102" s="345" t="str">
        <f t="shared" si="4834"/>
        <v/>
      </c>
      <c r="GQ102" s="573"/>
      <c r="GR102" s="947" t="str">
        <f t="shared" ref="GR102:GR121" si="4842">IF(GR$2=4,IF(SUMIFS(102:102,$2:$2,3)&lt;&gt;0,IFERROR(GQ102*$M102,""),IF($M$78="Yes",IFERROR($M102*GO$72,""),IFERROR(GQ102*$M102,""))),"")</f>
        <v/>
      </c>
      <c r="GS102" s="352"/>
      <c r="GT102" s="72"/>
      <c r="GU102" s="351"/>
      <c r="GV102" s="345" t="str">
        <f t="shared" si="4834"/>
        <v/>
      </c>
      <c r="GW102" s="573"/>
      <c r="GX102" s="947" t="str">
        <f t="shared" ref="GX102:GX121" si="4843">IF(GX$2=4,IF(SUMIFS(102:102,$2:$2,3)&lt;&gt;0,IFERROR(GW102*$M102,""),IF($M$78="Yes",IFERROR($M102*GU$72,""),IFERROR(GW102*$M102,""))),"")</f>
        <v/>
      </c>
      <c r="GY102" s="352"/>
      <c r="GZ102" s="72"/>
      <c r="HA102" s="351"/>
      <c r="HB102" s="345" t="str">
        <f t="shared" si="4834"/>
        <v/>
      </c>
      <c r="HC102" s="573"/>
      <c r="HD102" s="947" t="str">
        <f t="shared" ref="HD102:HD121" si="4844">IF(HD$2=4,IF(SUMIFS(102:102,$2:$2,3)&lt;&gt;0,IFERROR(HC102*$M102,""),IF($M$78="Yes",IFERROR($M102*HA$72,""),IFERROR(HC102*$M102,""))),"")</f>
        <v/>
      </c>
      <c r="HE102" s="352"/>
      <c r="HF102" s="72"/>
      <c r="HG102" s="351"/>
      <c r="HH102" s="345" t="str">
        <f t="shared" si="4834"/>
        <v/>
      </c>
      <c r="HI102" s="573"/>
      <c r="HJ102" s="947" t="str">
        <f t="shared" ref="HJ102:HJ121" si="4845">IF(HJ$2=4,IF(SUMIFS(102:102,$2:$2,3)&lt;&gt;0,IFERROR(HI102*$M102,""),IF($M$78="Yes",IFERROR($M102*HG$72,""),IFERROR(HI102*$M102,""))),"")</f>
        <v/>
      </c>
      <c r="HK102" s="352"/>
      <c r="HL102" s="72"/>
      <c r="HM102" s="351"/>
      <c r="HN102" s="345" t="str">
        <f t="shared" ref="HN102:JV117" si="4846">IF(AND(HN$2=2,ISNUMBER($M102),SUMIFS(102:102,$2:$2,3)&lt;&gt;1,SUMIFS(102:102,$2:$2,3)&lt;&gt;0),"Row does not total to 100%",IF(SUMIFS(102:102,$2:$2,4)&gt;$M102,"Row total is too high",""))</f>
        <v/>
      </c>
      <c r="HO102" s="573"/>
      <c r="HP102" s="947" t="str">
        <f t="shared" ref="HP102:HP121" si="4847">IF(HP$2=4,IF(SUMIFS(102:102,$2:$2,3)&lt;&gt;0,IFERROR(HO102*$M102,""),IF($M$78="Yes",IFERROR($M102*HM$72,""),IFERROR(HO102*$M102,""))),"")</f>
        <v/>
      </c>
      <c r="HQ102" s="352"/>
      <c r="HR102" s="72"/>
      <c r="HS102" s="351"/>
      <c r="HT102" s="345" t="str">
        <f t="shared" si="4846"/>
        <v/>
      </c>
      <c r="HU102" s="573"/>
      <c r="HV102" s="947" t="str">
        <f t="shared" ref="HV102:HV121" si="4848">IF(HV$2=4,IF(SUMIFS(102:102,$2:$2,3)&lt;&gt;0,IFERROR(HU102*$M102,""),IF($M$78="Yes",IFERROR($M102*HS$72,""),IFERROR(HU102*$M102,""))),"")</f>
        <v/>
      </c>
      <c r="HW102" s="352"/>
      <c r="HX102" s="72"/>
      <c r="HY102" s="351"/>
      <c r="HZ102" s="345" t="str">
        <f t="shared" si="4846"/>
        <v/>
      </c>
      <c r="IA102" s="573"/>
      <c r="IB102" s="947" t="str">
        <f t="shared" ref="IB102:IB121" si="4849">IF(IB$2=4,IF(SUMIFS(102:102,$2:$2,3)&lt;&gt;0,IFERROR(IA102*$M102,""),IF($M$78="Yes",IFERROR($M102*HY$72,""),IFERROR(IA102*$M102,""))),"")</f>
        <v/>
      </c>
      <c r="IC102" s="352"/>
      <c r="ID102" s="72"/>
      <c r="IE102" s="351"/>
      <c r="IF102" s="345" t="str">
        <f t="shared" si="4846"/>
        <v/>
      </c>
      <c r="IG102" s="573"/>
      <c r="IH102" s="947" t="str">
        <f t="shared" ref="IH102:IH121" si="4850">IF(IH$2=4,IF(SUMIFS(102:102,$2:$2,3)&lt;&gt;0,IFERROR(IG102*$M102,""),IF($M$78="Yes",IFERROR($M102*IE$72,""),IFERROR(IG102*$M102,""))),"")</f>
        <v/>
      </c>
      <c r="II102" s="352"/>
      <c r="IJ102" s="72"/>
      <c r="IK102" s="351"/>
      <c r="IL102" s="345" t="str">
        <f t="shared" si="4846"/>
        <v/>
      </c>
      <c r="IM102" s="573"/>
      <c r="IN102" s="947" t="str">
        <f t="shared" ref="IN102:IN121" si="4851">IF(IN$2=4,IF(SUMIFS(102:102,$2:$2,3)&lt;&gt;0,IFERROR(IM102*$M102,""),IF($M$78="Yes",IFERROR($M102*IK$72,""),IFERROR(IM102*$M102,""))),"")</f>
        <v/>
      </c>
      <c r="IO102" s="352"/>
      <c r="IP102" s="72"/>
      <c r="IQ102" s="351"/>
      <c r="IR102" s="345" t="str">
        <f t="shared" si="4846"/>
        <v/>
      </c>
      <c r="IS102" s="573"/>
      <c r="IT102" s="947" t="str">
        <f t="shared" ref="IT102:IT121" si="4852">IF(IT$2=4,IF(SUMIFS(102:102,$2:$2,3)&lt;&gt;0,IFERROR(IS102*$M102,""),IF($M$78="Yes",IFERROR($M102*IQ$72,""),IFERROR(IS102*$M102,""))),"")</f>
        <v/>
      </c>
      <c r="IU102" s="352"/>
      <c r="IV102" s="72"/>
      <c r="IW102" s="351"/>
      <c r="IX102" s="345" t="str">
        <f t="shared" si="4846"/>
        <v/>
      </c>
      <c r="IY102" s="573"/>
      <c r="IZ102" s="947" t="str">
        <f t="shared" ref="IZ102:IZ121" si="4853">IF(IZ$2=4,IF(SUMIFS(102:102,$2:$2,3)&lt;&gt;0,IFERROR(IY102*$M102,""),IF($M$78="Yes",IFERROR($M102*IW$72,""),IFERROR(IY102*$M102,""))),"")</f>
        <v/>
      </c>
      <c r="JA102" s="352"/>
      <c r="JB102" s="72"/>
      <c r="JC102" s="351"/>
      <c r="JD102" s="345" t="str">
        <f t="shared" si="4846"/>
        <v/>
      </c>
      <c r="JE102" s="573"/>
      <c r="JF102" s="947" t="str">
        <f t="shared" ref="JF102:JF121" si="4854">IF(JF$2=4,IF(SUMIFS(102:102,$2:$2,3)&lt;&gt;0,IFERROR(JE102*$M102,""),IF($M$78="Yes",IFERROR($M102*JC$72,""),IFERROR(JE102*$M102,""))),"")</f>
        <v/>
      </c>
      <c r="JG102" s="352"/>
      <c r="JH102" s="72"/>
      <c r="JI102" s="351"/>
      <c r="JJ102" s="345" t="str">
        <f t="shared" si="4846"/>
        <v/>
      </c>
      <c r="JK102" s="573"/>
      <c r="JL102" s="947" t="str">
        <f t="shared" ref="JL102:JL121" si="4855">IF(JL$2=4,IF(SUMIFS(102:102,$2:$2,3)&lt;&gt;0,IFERROR(JK102*$M102,""),IF($M$78="Yes",IFERROR($M102*JI$72,""),IFERROR(JK102*$M102,""))),"")</f>
        <v/>
      </c>
      <c r="JM102" s="353"/>
      <c r="JO102" s="351"/>
      <c r="JP102" s="345" t="str">
        <f t="shared" si="4846"/>
        <v/>
      </c>
      <c r="JQ102" s="573"/>
      <c r="JR102" s="947" t="str">
        <f t="shared" ref="JR102:JR121" si="4856">IF(JR$2=4,IF(SUMIFS(102:102,$2:$2,3)&lt;&gt;0,IFERROR(JQ102*$M102,""),IF($M$78="Yes",IFERROR($M102*JO$72,""),IFERROR(JQ102*$M102,""))),"")</f>
        <v/>
      </c>
      <c r="JS102" s="353"/>
      <c r="JU102" s="351"/>
      <c r="JV102" s="345" t="str">
        <f t="shared" si="4846"/>
        <v/>
      </c>
      <c r="JW102" s="573"/>
      <c r="JX102" s="947" t="str">
        <f t="shared" ref="JX102:JX121" si="4857">IF(JX$2=4,IF(SUMIFS(102:102,$2:$2,3)&lt;&gt;0,IFERROR(JW102*$M102,""),IF($M$78="Yes",IFERROR($M102*JU$72,""),IFERROR(JW102*$M102,""))),"")</f>
        <v/>
      </c>
      <c r="JY102" s="353"/>
      <c r="KA102" s="351"/>
      <c r="KB102" s="345" t="str">
        <f t="shared" ref="KB102:KZ117" si="4858">IF(AND(KB$2=2,ISNUMBER($M102),SUMIFS(102:102,$2:$2,3)&lt;&gt;1,SUMIFS(102:102,$2:$2,3)&lt;&gt;0),"Row does not total to 100%",IF(SUMIFS(102:102,$2:$2,4)&gt;$M102,"Row total is too high",""))</f>
        <v/>
      </c>
      <c r="KC102" s="573"/>
      <c r="KD102" s="947" t="str">
        <f t="shared" ref="KD102:KD121" si="4859">IF(KD$2=4,IF(SUMIFS(102:102,$2:$2,3)&lt;&gt;0,IFERROR(KC102*$M102,""),IF($M$78="Yes",IFERROR($M102*KA$72,""),IFERROR(KC102*$M102,""))),"")</f>
        <v/>
      </c>
      <c r="KE102" s="353"/>
      <c r="KG102" s="351"/>
      <c r="KH102" s="345" t="str">
        <f t="shared" si="4858"/>
        <v/>
      </c>
      <c r="KI102" s="573"/>
      <c r="KJ102" s="947" t="str">
        <f t="shared" ref="KJ102:KJ121" si="4860">IF(KJ$2=4,IF(SUMIFS(102:102,$2:$2,3)&lt;&gt;0,IFERROR(KI102*$M102,""),IF($M$78="Yes",IFERROR($M102*KG$72,""),IFERROR(KI102*$M102,""))),"")</f>
        <v/>
      </c>
      <c r="KK102" s="353"/>
      <c r="KM102" s="351"/>
      <c r="KN102" s="345" t="str">
        <f t="shared" si="4858"/>
        <v/>
      </c>
      <c r="KO102" s="573"/>
      <c r="KP102" s="947" t="str">
        <f t="shared" ref="KP102:KP121" si="4861">IF(KP$2=4,IF(SUMIFS(102:102,$2:$2,3)&lt;&gt;0,IFERROR(KO102*$M102,""),IF($M$78="Yes",IFERROR($M102*KM$72,""),IFERROR(KO102*$M102,""))),"")</f>
        <v/>
      </c>
      <c r="KQ102" s="353"/>
      <c r="KS102" s="351"/>
      <c r="KT102" s="345" t="str">
        <f t="shared" si="4858"/>
        <v/>
      </c>
      <c r="KU102" s="573"/>
      <c r="KV102" s="947" t="str">
        <f t="shared" ref="KV102:KV121" si="4862">IF(KV$2=4,IF(SUMIFS(102:102,$2:$2,3)&lt;&gt;0,IFERROR(KU102*$M102,""),IF($M$78="Yes",IFERROR($M102*KS$72,""),IFERROR(KU102*$M102,""))),"")</f>
        <v/>
      </c>
      <c r="KW102" s="353"/>
      <c r="KY102" s="351"/>
      <c r="KZ102" s="345" t="str">
        <f t="shared" si="4858"/>
        <v/>
      </c>
      <c r="LA102" s="573"/>
      <c r="LB102" s="947" t="str">
        <f t="shared" ref="LB102:LB121" si="4863">IF(LB$2=4,IF(SUMIFS(102:102,$2:$2,3)&lt;&gt;0,IFERROR(LA102*$M102,""),IF($M$78="Yes",IFERROR($M102*KY$72,""),IFERROR(LA102*$M102,""))),"")</f>
        <v/>
      </c>
      <c r="LC102" s="353"/>
    </row>
    <row r="103" spans="1:315" s="71" customFormat="1" x14ac:dyDescent="0.2">
      <c r="A103" s="62"/>
      <c r="B103" s="62"/>
      <c r="C103" s="62" t="str">
        <f t="shared" ref="C103:C131" si="4864">IF(ISNUMBER(M103),3,"")</f>
        <v/>
      </c>
      <c r="D103" s="62"/>
      <c r="E103" s="62"/>
      <c r="F103" s="62" t="s">
        <v>77</v>
      </c>
      <c r="G103" s="114"/>
      <c r="I103" s="71" t="s">
        <v>13</v>
      </c>
      <c r="K103" s="116"/>
      <c r="L103" s="386">
        <v>537600</v>
      </c>
      <c r="M103" s="937"/>
      <c r="N103" s="387"/>
      <c r="O103" s="388"/>
      <c r="P103" s="389"/>
      <c r="Q103" s="296"/>
      <c r="R103" s="345" t="str">
        <f t="shared" si="4808"/>
        <v/>
      </c>
      <c r="S103" s="572"/>
      <c r="T103" s="945" t="str">
        <f t="shared" si="4809"/>
        <v/>
      </c>
      <c r="U103" s="350"/>
      <c r="V103" s="389"/>
      <c r="W103" s="296"/>
      <c r="X103" s="345" t="str">
        <f t="shared" si="4810"/>
        <v/>
      </c>
      <c r="Y103" s="572"/>
      <c r="Z103" s="945" t="str">
        <f t="shared" si="4811"/>
        <v/>
      </c>
      <c r="AA103" s="350"/>
      <c r="AB103" s="389"/>
      <c r="AC103" s="296"/>
      <c r="AD103" s="345" t="str">
        <f t="shared" si="4810"/>
        <v/>
      </c>
      <c r="AE103" s="572"/>
      <c r="AF103" s="953" t="str">
        <f t="shared" si="4812"/>
        <v/>
      </c>
      <c r="AG103" s="350"/>
      <c r="AH103" s="389"/>
      <c r="AI103" s="296"/>
      <c r="AJ103" s="345" t="str">
        <f t="shared" si="4810"/>
        <v/>
      </c>
      <c r="AK103" s="572"/>
      <c r="AL103" s="945" t="str">
        <f t="shared" si="4813"/>
        <v/>
      </c>
      <c r="AM103" s="350"/>
      <c r="AN103" s="389"/>
      <c r="AO103" s="296"/>
      <c r="AP103" s="345" t="str">
        <f t="shared" si="4810"/>
        <v/>
      </c>
      <c r="AQ103" s="572"/>
      <c r="AR103" s="945" t="str">
        <f t="shared" si="4814"/>
        <v/>
      </c>
      <c r="AS103" s="350"/>
      <c r="AT103" s="389"/>
      <c r="AU103" s="296"/>
      <c r="AV103" s="345" t="str">
        <f t="shared" si="4810"/>
        <v/>
      </c>
      <c r="AW103" s="572"/>
      <c r="AX103" s="945" t="str">
        <f t="shared" si="4815"/>
        <v/>
      </c>
      <c r="AY103" s="350"/>
      <c r="AZ103" s="389"/>
      <c r="BA103" s="296"/>
      <c r="BB103" s="345" t="str">
        <f t="shared" si="4810"/>
        <v/>
      </c>
      <c r="BC103" s="572"/>
      <c r="BD103" s="945" t="str">
        <f t="shared" si="4816"/>
        <v/>
      </c>
      <c r="BE103" s="350"/>
      <c r="BF103" s="389"/>
      <c r="BG103" s="296"/>
      <c r="BH103" s="345" t="str">
        <f t="shared" si="4810"/>
        <v/>
      </c>
      <c r="BI103" s="572"/>
      <c r="BJ103" s="945" t="str">
        <f t="shared" si="4817"/>
        <v/>
      </c>
      <c r="BK103" s="350"/>
      <c r="BL103" s="389"/>
      <c r="BM103" s="296"/>
      <c r="BN103" s="345" t="str">
        <f t="shared" si="4810"/>
        <v/>
      </c>
      <c r="BO103" s="572"/>
      <c r="BP103" s="945" t="str">
        <f t="shared" si="4818"/>
        <v/>
      </c>
      <c r="BQ103" s="350"/>
      <c r="BR103" s="389"/>
      <c r="BS103" s="296"/>
      <c r="BT103" s="345" t="str">
        <f t="shared" si="4810"/>
        <v/>
      </c>
      <c r="BU103" s="572"/>
      <c r="BV103" s="945" t="str">
        <f t="shared" si="4819"/>
        <v/>
      </c>
      <c r="BW103" s="350"/>
      <c r="BX103" s="72"/>
      <c r="BY103" s="351"/>
      <c r="BZ103" s="345" t="str">
        <f t="shared" si="4810"/>
        <v/>
      </c>
      <c r="CA103" s="573"/>
      <c r="CB103" s="947" t="str">
        <f t="shared" si="4820"/>
        <v/>
      </c>
      <c r="CC103" s="352"/>
      <c r="CD103" s="72"/>
      <c r="CE103" s="351"/>
      <c r="CF103" s="345" t="str">
        <f t="shared" si="4810"/>
        <v/>
      </c>
      <c r="CG103" s="573"/>
      <c r="CH103" s="947" t="str">
        <f t="shared" si="4821"/>
        <v/>
      </c>
      <c r="CI103" s="352"/>
      <c r="CJ103" s="72"/>
      <c r="CK103" s="351"/>
      <c r="CL103" s="345" t="str">
        <f t="shared" si="4822"/>
        <v/>
      </c>
      <c r="CM103" s="573"/>
      <c r="CN103" s="947" t="str">
        <f t="shared" si="4823"/>
        <v/>
      </c>
      <c r="CO103" s="352"/>
      <c r="CP103" s="72"/>
      <c r="CQ103" s="351"/>
      <c r="CR103" s="345" t="str">
        <f t="shared" si="4822"/>
        <v/>
      </c>
      <c r="CS103" s="573"/>
      <c r="CT103" s="947" t="str">
        <f t="shared" si="4824"/>
        <v/>
      </c>
      <c r="CU103" s="352"/>
      <c r="CV103" s="72"/>
      <c r="CW103" s="351"/>
      <c r="CX103" s="345" t="str">
        <f t="shared" si="4822"/>
        <v/>
      </c>
      <c r="CY103" s="573"/>
      <c r="CZ103" s="947" t="str">
        <f t="shared" si="4825"/>
        <v/>
      </c>
      <c r="DA103" s="352"/>
      <c r="DB103" s="72"/>
      <c r="DC103" s="351"/>
      <c r="DD103" s="345" t="str">
        <f t="shared" si="4822"/>
        <v/>
      </c>
      <c r="DE103" s="573"/>
      <c r="DF103" s="947" t="str">
        <f t="shared" si="4826"/>
        <v/>
      </c>
      <c r="DG103" s="352"/>
      <c r="DH103" s="72"/>
      <c r="DI103" s="351"/>
      <c r="DJ103" s="345" t="str">
        <f t="shared" si="4822"/>
        <v/>
      </c>
      <c r="DK103" s="573"/>
      <c r="DL103" s="947" t="str">
        <f t="shared" si="4827"/>
        <v/>
      </c>
      <c r="DM103" s="352"/>
      <c r="DN103" s="72"/>
      <c r="DO103" s="351"/>
      <c r="DP103" s="345" t="str">
        <f t="shared" si="4822"/>
        <v/>
      </c>
      <c r="DQ103" s="573"/>
      <c r="DR103" s="947" t="str">
        <f t="shared" si="4828"/>
        <v/>
      </c>
      <c r="DS103" s="352"/>
      <c r="DT103" s="72"/>
      <c r="DU103" s="351"/>
      <c r="DV103" s="345" t="str">
        <f t="shared" si="4822"/>
        <v/>
      </c>
      <c r="DW103" s="573"/>
      <c r="DX103" s="947" t="str">
        <f t="shared" si="4829"/>
        <v/>
      </c>
      <c r="DY103" s="352"/>
      <c r="DZ103" s="72"/>
      <c r="EA103" s="351"/>
      <c r="EB103" s="345" t="str">
        <f t="shared" si="4822"/>
        <v/>
      </c>
      <c r="EC103" s="573"/>
      <c r="ED103" s="947" t="str">
        <f t="shared" si="4830"/>
        <v/>
      </c>
      <c r="EE103" s="352"/>
      <c r="EF103" s="72"/>
      <c r="EG103" s="351"/>
      <c r="EH103" s="345" t="str">
        <f t="shared" si="4822"/>
        <v/>
      </c>
      <c r="EI103" s="573"/>
      <c r="EJ103" s="947" t="str">
        <f t="shared" si="4831"/>
        <v/>
      </c>
      <c r="EK103" s="352"/>
      <c r="EL103" s="72"/>
      <c r="EM103" s="351"/>
      <c r="EN103" s="345" t="str">
        <f t="shared" si="4822"/>
        <v/>
      </c>
      <c r="EO103" s="573"/>
      <c r="EP103" s="947" t="str">
        <f t="shared" si="4832"/>
        <v/>
      </c>
      <c r="EQ103" s="352"/>
      <c r="ER103" s="72"/>
      <c r="ES103" s="351"/>
      <c r="ET103" s="345" t="str">
        <f t="shared" si="4822"/>
        <v/>
      </c>
      <c r="EU103" s="573"/>
      <c r="EV103" s="947" t="str">
        <f t="shared" si="4833"/>
        <v/>
      </c>
      <c r="EW103" s="352"/>
      <c r="EX103" s="72"/>
      <c r="EY103" s="351"/>
      <c r="EZ103" s="345" t="str">
        <f t="shared" si="4834"/>
        <v/>
      </c>
      <c r="FA103" s="573"/>
      <c r="FB103" s="947" t="str">
        <f t="shared" si="4835"/>
        <v/>
      </c>
      <c r="FC103" s="352"/>
      <c r="FD103" s="72"/>
      <c r="FE103" s="351"/>
      <c r="FF103" s="345" t="str">
        <f t="shared" si="4834"/>
        <v/>
      </c>
      <c r="FG103" s="573"/>
      <c r="FH103" s="947" t="str">
        <f t="shared" si="4836"/>
        <v/>
      </c>
      <c r="FI103" s="352"/>
      <c r="FJ103" s="72"/>
      <c r="FK103" s="351"/>
      <c r="FL103" s="345" t="str">
        <f t="shared" si="4834"/>
        <v/>
      </c>
      <c r="FM103" s="573"/>
      <c r="FN103" s="947" t="str">
        <f t="shared" si="4837"/>
        <v/>
      </c>
      <c r="FO103" s="352"/>
      <c r="FP103" s="72"/>
      <c r="FQ103" s="351"/>
      <c r="FR103" s="345" t="str">
        <f t="shared" si="4834"/>
        <v/>
      </c>
      <c r="FS103" s="573"/>
      <c r="FT103" s="947" t="str">
        <f t="shared" si="4838"/>
        <v/>
      </c>
      <c r="FU103" s="352"/>
      <c r="FV103" s="72"/>
      <c r="FW103" s="351"/>
      <c r="FX103" s="345" t="str">
        <f t="shared" si="4834"/>
        <v/>
      </c>
      <c r="FY103" s="573"/>
      <c r="FZ103" s="947" t="str">
        <f t="shared" si="4839"/>
        <v/>
      </c>
      <c r="GA103" s="352"/>
      <c r="GB103" s="72"/>
      <c r="GC103" s="351"/>
      <c r="GD103" s="345" t="str">
        <f t="shared" si="4834"/>
        <v/>
      </c>
      <c r="GE103" s="573"/>
      <c r="GF103" s="947" t="str">
        <f t="shared" si="4840"/>
        <v/>
      </c>
      <c r="GG103" s="352"/>
      <c r="GH103" s="72"/>
      <c r="GI103" s="351"/>
      <c r="GJ103" s="345" t="str">
        <f t="shared" si="4834"/>
        <v/>
      </c>
      <c r="GK103" s="573"/>
      <c r="GL103" s="947" t="str">
        <f t="shared" si="4841"/>
        <v/>
      </c>
      <c r="GM103" s="352"/>
      <c r="GN103" s="72"/>
      <c r="GO103" s="351"/>
      <c r="GP103" s="345" t="str">
        <f t="shared" si="4834"/>
        <v/>
      </c>
      <c r="GQ103" s="573"/>
      <c r="GR103" s="947" t="str">
        <f t="shared" si="4842"/>
        <v/>
      </c>
      <c r="GS103" s="352"/>
      <c r="GT103" s="72"/>
      <c r="GU103" s="351"/>
      <c r="GV103" s="345" t="str">
        <f t="shared" si="4834"/>
        <v/>
      </c>
      <c r="GW103" s="573"/>
      <c r="GX103" s="947" t="str">
        <f t="shared" si="4843"/>
        <v/>
      </c>
      <c r="GY103" s="352"/>
      <c r="GZ103" s="72"/>
      <c r="HA103" s="351"/>
      <c r="HB103" s="345" t="str">
        <f t="shared" si="4834"/>
        <v/>
      </c>
      <c r="HC103" s="573"/>
      <c r="HD103" s="947" t="str">
        <f t="shared" si="4844"/>
        <v/>
      </c>
      <c r="HE103" s="352"/>
      <c r="HF103" s="72"/>
      <c r="HG103" s="351"/>
      <c r="HH103" s="345" t="str">
        <f t="shared" si="4834"/>
        <v/>
      </c>
      <c r="HI103" s="573"/>
      <c r="HJ103" s="947" t="str">
        <f t="shared" si="4845"/>
        <v/>
      </c>
      <c r="HK103" s="352"/>
      <c r="HL103" s="72"/>
      <c r="HM103" s="351"/>
      <c r="HN103" s="345" t="str">
        <f t="shared" si="4846"/>
        <v/>
      </c>
      <c r="HO103" s="573"/>
      <c r="HP103" s="947" t="str">
        <f t="shared" si="4847"/>
        <v/>
      </c>
      <c r="HQ103" s="352"/>
      <c r="HR103" s="72"/>
      <c r="HS103" s="351"/>
      <c r="HT103" s="345" t="str">
        <f t="shared" si="4846"/>
        <v/>
      </c>
      <c r="HU103" s="573"/>
      <c r="HV103" s="947" t="str">
        <f t="shared" si="4848"/>
        <v/>
      </c>
      <c r="HW103" s="352"/>
      <c r="HX103" s="72"/>
      <c r="HY103" s="351"/>
      <c r="HZ103" s="345" t="str">
        <f t="shared" si="4846"/>
        <v/>
      </c>
      <c r="IA103" s="573"/>
      <c r="IB103" s="947" t="str">
        <f t="shared" si="4849"/>
        <v/>
      </c>
      <c r="IC103" s="352"/>
      <c r="ID103" s="72"/>
      <c r="IE103" s="351"/>
      <c r="IF103" s="345" t="str">
        <f t="shared" si="4846"/>
        <v/>
      </c>
      <c r="IG103" s="573"/>
      <c r="IH103" s="947" t="str">
        <f t="shared" si="4850"/>
        <v/>
      </c>
      <c r="II103" s="352"/>
      <c r="IJ103" s="72"/>
      <c r="IK103" s="351"/>
      <c r="IL103" s="345" t="str">
        <f t="shared" si="4846"/>
        <v/>
      </c>
      <c r="IM103" s="573"/>
      <c r="IN103" s="947" t="str">
        <f t="shared" si="4851"/>
        <v/>
      </c>
      <c r="IO103" s="352"/>
      <c r="IP103" s="72"/>
      <c r="IQ103" s="351"/>
      <c r="IR103" s="345" t="str">
        <f t="shared" si="4846"/>
        <v/>
      </c>
      <c r="IS103" s="573"/>
      <c r="IT103" s="947" t="str">
        <f t="shared" si="4852"/>
        <v/>
      </c>
      <c r="IU103" s="352"/>
      <c r="IV103" s="72"/>
      <c r="IW103" s="351"/>
      <c r="IX103" s="345" t="str">
        <f t="shared" si="4846"/>
        <v/>
      </c>
      <c r="IY103" s="573"/>
      <c r="IZ103" s="947" t="str">
        <f t="shared" si="4853"/>
        <v/>
      </c>
      <c r="JA103" s="352"/>
      <c r="JB103" s="72"/>
      <c r="JC103" s="351"/>
      <c r="JD103" s="345" t="str">
        <f t="shared" si="4846"/>
        <v/>
      </c>
      <c r="JE103" s="573"/>
      <c r="JF103" s="947" t="str">
        <f t="shared" si="4854"/>
        <v/>
      </c>
      <c r="JG103" s="352"/>
      <c r="JH103" s="72"/>
      <c r="JI103" s="351"/>
      <c r="JJ103" s="345" t="str">
        <f t="shared" si="4846"/>
        <v/>
      </c>
      <c r="JK103" s="573"/>
      <c r="JL103" s="947" t="str">
        <f t="shared" si="4855"/>
        <v/>
      </c>
      <c r="JM103" s="353"/>
      <c r="JO103" s="351"/>
      <c r="JP103" s="345" t="str">
        <f t="shared" si="4846"/>
        <v/>
      </c>
      <c r="JQ103" s="573"/>
      <c r="JR103" s="947" t="str">
        <f t="shared" si="4856"/>
        <v/>
      </c>
      <c r="JS103" s="353"/>
      <c r="JU103" s="351"/>
      <c r="JV103" s="345" t="str">
        <f t="shared" si="4846"/>
        <v/>
      </c>
      <c r="JW103" s="573"/>
      <c r="JX103" s="947" t="str">
        <f t="shared" si="4857"/>
        <v/>
      </c>
      <c r="JY103" s="353"/>
      <c r="KA103" s="351"/>
      <c r="KB103" s="345" t="str">
        <f t="shared" si="4858"/>
        <v/>
      </c>
      <c r="KC103" s="573"/>
      <c r="KD103" s="947" t="str">
        <f t="shared" si="4859"/>
        <v/>
      </c>
      <c r="KE103" s="353"/>
      <c r="KG103" s="351"/>
      <c r="KH103" s="345" t="str">
        <f t="shared" si="4858"/>
        <v/>
      </c>
      <c r="KI103" s="573"/>
      <c r="KJ103" s="947" t="str">
        <f t="shared" si="4860"/>
        <v/>
      </c>
      <c r="KK103" s="353"/>
      <c r="KM103" s="351"/>
      <c r="KN103" s="345" t="str">
        <f t="shared" si="4858"/>
        <v/>
      </c>
      <c r="KO103" s="573"/>
      <c r="KP103" s="947" t="str">
        <f t="shared" si="4861"/>
        <v/>
      </c>
      <c r="KQ103" s="353"/>
      <c r="KS103" s="351"/>
      <c r="KT103" s="345" t="str">
        <f t="shared" si="4858"/>
        <v/>
      </c>
      <c r="KU103" s="573"/>
      <c r="KV103" s="947" t="str">
        <f t="shared" si="4862"/>
        <v/>
      </c>
      <c r="KW103" s="353"/>
      <c r="KY103" s="351"/>
      <c r="KZ103" s="345" t="str">
        <f t="shared" si="4858"/>
        <v/>
      </c>
      <c r="LA103" s="573"/>
      <c r="LB103" s="947" t="str">
        <f t="shared" si="4863"/>
        <v/>
      </c>
      <c r="LC103" s="353"/>
    </row>
    <row r="104" spans="1:315" s="71" customFormat="1" x14ac:dyDescent="0.2">
      <c r="A104" s="62"/>
      <c r="B104" s="62"/>
      <c r="C104" s="62" t="str">
        <f t="shared" si="4864"/>
        <v/>
      </c>
      <c r="D104" s="62"/>
      <c r="E104" s="62"/>
      <c r="F104" s="62" t="s">
        <v>77</v>
      </c>
      <c r="G104" s="114"/>
      <c r="I104" s="71" t="s">
        <v>239</v>
      </c>
      <c r="K104" s="116"/>
      <c r="L104" s="386">
        <v>460000</v>
      </c>
      <c r="M104" s="937"/>
      <c r="N104" s="387"/>
      <c r="O104" s="388"/>
      <c r="P104" s="389"/>
      <c r="Q104" s="296"/>
      <c r="R104" s="345" t="str">
        <f t="shared" si="4808"/>
        <v/>
      </c>
      <c r="S104" s="572"/>
      <c r="T104" s="945" t="str">
        <f t="shared" si="4809"/>
        <v/>
      </c>
      <c r="U104" s="350"/>
      <c r="V104" s="389"/>
      <c r="W104" s="296"/>
      <c r="X104" s="345" t="str">
        <f t="shared" si="4810"/>
        <v/>
      </c>
      <c r="Y104" s="572"/>
      <c r="Z104" s="945" t="str">
        <f t="shared" si="4811"/>
        <v/>
      </c>
      <c r="AA104" s="350"/>
      <c r="AB104" s="389"/>
      <c r="AC104" s="296"/>
      <c r="AD104" s="345" t="str">
        <f t="shared" si="4810"/>
        <v/>
      </c>
      <c r="AE104" s="572"/>
      <c r="AF104" s="953" t="str">
        <f t="shared" si="4812"/>
        <v/>
      </c>
      <c r="AG104" s="350"/>
      <c r="AH104" s="389"/>
      <c r="AI104" s="296"/>
      <c r="AJ104" s="345" t="str">
        <f t="shared" si="4810"/>
        <v/>
      </c>
      <c r="AK104" s="572"/>
      <c r="AL104" s="945" t="str">
        <f t="shared" si="4813"/>
        <v/>
      </c>
      <c r="AM104" s="350"/>
      <c r="AN104" s="389"/>
      <c r="AO104" s="296"/>
      <c r="AP104" s="345" t="str">
        <f t="shared" si="4810"/>
        <v/>
      </c>
      <c r="AQ104" s="572"/>
      <c r="AR104" s="945" t="str">
        <f t="shared" si="4814"/>
        <v/>
      </c>
      <c r="AS104" s="350"/>
      <c r="AT104" s="389"/>
      <c r="AU104" s="296"/>
      <c r="AV104" s="345" t="str">
        <f t="shared" si="4810"/>
        <v/>
      </c>
      <c r="AW104" s="572"/>
      <c r="AX104" s="945" t="str">
        <f t="shared" si="4815"/>
        <v/>
      </c>
      <c r="AY104" s="350"/>
      <c r="AZ104" s="389"/>
      <c r="BA104" s="296"/>
      <c r="BB104" s="345" t="str">
        <f t="shared" si="4810"/>
        <v/>
      </c>
      <c r="BC104" s="572"/>
      <c r="BD104" s="945" t="str">
        <f t="shared" si="4816"/>
        <v/>
      </c>
      <c r="BE104" s="350"/>
      <c r="BF104" s="389"/>
      <c r="BG104" s="296"/>
      <c r="BH104" s="345" t="str">
        <f t="shared" si="4810"/>
        <v/>
      </c>
      <c r="BI104" s="572"/>
      <c r="BJ104" s="945" t="str">
        <f t="shared" si="4817"/>
        <v/>
      </c>
      <c r="BK104" s="350"/>
      <c r="BL104" s="389"/>
      <c r="BM104" s="296"/>
      <c r="BN104" s="345" t="str">
        <f t="shared" si="4810"/>
        <v/>
      </c>
      <c r="BO104" s="572"/>
      <c r="BP104" s="945" t="str">
        <f t="shared" si="4818"/>
        <v/>
      </c>
      <c r="BQ104" s="350"/>
      <c r="BR104" s="389"/>
      <c r="BS104" s="296"/>
      <c r="BT104" s="345" t="str">
        <f t="shared" si="4810"/>
        <v/>
      </c>
      <c r="BU104" s="572"/>
      <c r="BV104" s="945" t="str">
        <f t="shared" si="4819"/>
        <v/>
      </c>
      <c r="BW104" s="350"/>
      <c r="BX104" s="72"/>
      <c r="BY104" s="351"/>
      <c r="BZ104" s="345" t="str">
        <f t="shared" si="4810"/>
        <v/>
      </c>
      <c r="CA104" s="573"/>
      <c r="CB104" s="947" t="str">
        <f t="shared" si="4820"/>
        <v/>
      </c>
      <c r="CC104" s="352"/>
      <c r="CD104" s="72"/>
      <c r="CE104" s="351"/>
      <c r="CF104" s="345" t="str">
        <f t="shared" si="4810"/>
        <v/>
      </c>
      <c r="CG104" s="573"/>
      <c r="CH104" s="947" t="str">
        <f t="shared" si="4821"/>
        <v/>
      </c>
      <c r="CI104" s="352"/>
      <c r="CJ104" s="72"/>
      <c r="CK104" s="351"/>
      <c r="CL104" s="345" t="str">
        <f t="shared" si="4822"/>
        <v/>
      </c>
      <c r="CM104" s="573"/>
      <c r="CN104" s="947" t="str">
        <f t="shared" si="4823"/>
        <v/>
      </c>
      <c r="CO104" s="352"/>
      <c r="CP104" s="72"/>
      <c r="CQ104" s="351"/>
      <c r="CR104" s="345" t="str">
        <f t="shared" si="4822"/>
        <v/>
      </c>
      <c r="CS104" s="573"/>
      <c r="CT104" s="947" t="str">
        <f t="shared" si="4824"/>
        <v/>
      </c>
      <c r="CU104" s="352"/>
      <c r="CV104" s="72"/>
      <c r="CW104" s="351"/>
      <c r="CX104" s="345" t="str">
        <f t="shared" si="4822"/>
        <v/>
      </c>
      <c r="CY104" s="573"/>
      <c r="CZ104" s="947" t="str">
        <f t="shared" si="4825"/>
        <v/>
      </c>
      <c r="DA104" s="352"/>
      <c r="DB104" s="72"/>
      <c r="DC104" s="351"/>
      <c r="DD104" s="345" t="str">
        <f t="shared" si="4822"/>
        <v/>
      </c>
      <c r="DE104" s="573"/>
      <c r="DF104" s="947" t="str">
        <f t="shared" si="4826"/>
        <v/>
      </c>
      <c r="DG104" s="352"/>
      <c r="DH104" s="72"/>
      <c r="DI104" s="351"/>
      <c r="DJ104" s="345" t="str">
        <f t="shared" si="4822"/>
        <v/>
      </c>
      <c r="DK104" s="573"/>
      <c r="DL104" s="947" t="str">
        <f t="shared" si="4827"/>
        <v/>
      </c>
      <c r="DM104" s="352"/>
      <c r="DN104" s="72"/>
      <c r="DO104" s="351"/>
      <c r="DP104" s="345" t="str">
        <f t="shared" si="4822"/>
        <v/>
      </c>
      <c r="DQ104" s="573"/>
      <c r="DR104" s="947" t="str">
        <f t="shared" si="4828"/>
        <v/>
      </c>
      <c r="DS104" s="352"/>
      <c r="DT104" s="72"/>
      <c r="DU104" s="351"/>
      <c r="DV104" s="345" t="str">
        <f t="shared" si="4822"/>
        <v/>
      </c>
      <c r="DW104" s="573"/>
      <c r="DX104" s="947" t="str">
        <f t="shared" si="4829"/>
        <v/>
      </c>
      <c r="DY104" s="352"/>
      <c r="DZ104" s="72"/>
      <c r="EA104" s="351"/>
      <c r="EB104" s="345" t="str">
        <f t="shared" si="4822"/>
        <v/>
      </c>
      <c r="EC104" s="573"/>
      <c r="ED104" s="947" t="str">
        <f t="shared" si="4830"/>
        <v/>
      </c>
      <c r="EE104" s="352"/>
      <c r="EF104" s="72"/>
      <c r="EG104" s="351"/>
      <c r="EH104" s="345" t="str">
        <f t="shared" si="4822"/>
        <v/>
      </c>
      <c r="EI104" s="573"/>
      <c r="EJ104" s="947" t="str">
        <f t="shared" si="4831"/>
        <v/>
      </c>
      <c r="EK104" s="352"/>
      <c r="EL104" s="72"/>
      <c r="EM104" s="351"/>
      <c r="EN104" s="345" t="str">
        <f t="shared" si="4822"/>
        <v/>
      </c>
      <c r="EO104" s="573"/>
      <c r="EP104" s="947" t="str">
        <f t="shared" si="4832"/>
        <v/>
      </c>
      <c r="EQ104" s="352"/>
      <c r="ER104" s="72"/>
      <c r="ES104" s="351"/>
      <c r="ET104" s="345" t="str">
        <f t="shared" si="4822"/>
        <v/>
      </c>
      <c r="EU104" s="573"/>
      <c r="EV104" s="947" t="str">
        <f t="shared" si="4833"/>
        <v/>
      </c>
      <c r="EW104" s="352"/>
      <c r="EX104" s="72"/>
      <c r="EY104" s="351"/>
      <c r="EZ104" s="345" t="str">
        <f t="shared" si="4834"/>
        <v/>
      </c>
      <c r="FA104" s="573"/>
      <c r="FB104" s="947" t="str">
        <f t="shared" si="4835"/>
        <v/>
      </c>
      <c r="FC104" s="352"/>
      <c r="FD104" s="72"/>
      <c r="FE104" s="351"/>
      <c r="FF104" s="345" t="str">
        <f t="shared" si="4834"/>
        <v/>
      </c>
      <c r="FG104" s="573"/>
      <c r="FH104" s="947" t="str">
        <f t="shared" si="4836"/>
        <v/>
      </c>
      <c r="FI104" s="352"/>
      <c r="FJ104" s="72"/>
      <c r="FK104" s="351"/>
      <c r="FL104" s="345" t="str">
        <f t="shared" si="4834"/>
        <v/>
      </c>
      <c r="FM104" s="573"/>
      <c r="FN104" s="947" t="str">
        <f t="shared" si="4837"/>
        <v/>
      </c>
      <c r="FO104" s="352"/>
      <c r="FP104" s="72"/>
      <c r="FQ104" s="351"/>
      <c r="FR104" s="345" t="str">
        <f t="shared" si="4834"/>
        <v/>
      </c>
      <c r="FS104" s="573"/>
      <c r="FT104" s="947" t="str">
        <f t="shared" si="4838"/>
        <v/>
      </c>
      <c r="FU104" s="352"/>
      <c r="FV104" s="72"/>
      <c r="FW104" s="351"/>
      <c r="FX104" s="345" t="str">
        <f t="shared" si="4834"/>
        <v/>
      </c>
      <c r="FY104" s="573"/>
      <c r="FZ104" s="947" t="str">
        <f t="shared" si="4839"/>
        <v/>
      </c>
      <c r="GA104" s="352"/>
      <c r="GB104" s="72"/>
      <c r="GC104" s="351"/>
      <c r="GD104" s="345" t="str">
        <f t="shared" si="4834"/>
        <v/>
      </c>
      <c r="GE104" s="573"/>
      <c r="GF104" s="947" t="str">
        <f t="shared" si="4840"/>
        <v/>
      </c>
      <c r="GG104" s="352"/>
      <c r="GH104" s="72"/>
      <c r="GI104" s="351"/>
      <c r="GJ104" s="345" t="str">
        <f t="shared" si="4834"/>
        <v/>
      </c>
      <c r="GK104" s="573"/>
      <c r="GL104" s="947" t="str">
        <f t="shared" si="4841"/>
        <v/>
      </c>
      <c r="GM104" s="352"/>
      <c r="GN104" s="72"/>
      <c r="GO104" s="351"/>
      <c r="GP104" s="345" t="str">
        <f t="shared" si="4834"/>
        <v/>
      </c>
      <c r="GQ104" s="573"/>
      <c r="GR104" s="947" t="str">
        <f t="shared" si="4842"/>
        <v/>
      </c>
      <c r="GS104" s="352"/>
      <c r="GT104" s="72"/>
      <c r="GU104" s="351"/>
      <c r="GV104" s="345" t="str">
        <f t="shared" si="4834"/>
        <v/>
      </c>
      <c r="GW104" s="573"/>
      <c r="GX104" s="947" t="str">
        <f t="shared" si="4843"/>
        <v/>
      </c>
      <c r="GY104" s="352"/>
      <c r="GZ104" s="72"/>
      <c r="HA104" s="351"/>
      <c r="HB104" s="345" t="str">
        <f t="shared" si="4834"/>
        <v/>
      </c>
      <c r="HC104" s="573"/>
      <c r="HD104" s="947" t="str">
        <f t="shared" si="4844"/>
        <v/>
      </c>
      <c r="HE104" s="352"/>
      <c r="HF104" s="72"/>
      <c r="HG104" s="351"/>
      <c r="HH104" s="345" t="str">
        <f t="shared" si="4834"/>
        <v/>
      </c>
      <c r="HI104" s="573"/>
      <c r="HJ104" s="947" t="str">
        <f t="shared" si="4845"/>
        <v/>
      </c>
      <c r="HK104" s="352"/>
      <c r="HL104" s="72"/>
      <c r="HM104" s="351"/>
      <c r="HN104" s="345" t="str">
        <f t="shared" si="4846"/>
        <v/>
      </c>
      <c r="HO104" s="573"/>
      <c r="HP104" s="947" t="str">
        <f t="shared" si="4847"/>
        <v/>
      </c>
      <c r="HQ104" s="352"/>
      <c r="HR104" s="72"/>
      <c r="HS104" s="351"/>
      <c r="HT104" s="345" t="str">
        <f t="shared" si="4846"/>
        <v/>
      </c>
      <c r="HU104" s="573"/>
      <c r="HV104" s="947" t="str">
        <f t="shared" si="4848"/>
        <v/>
      </c>
      <c r="HW104" s="352"/>
      <c r="HX104" s="72"/>
      <c r="HY104" s="351"/>
      <c r="HZ104" s="345" t="str">
        <f t="shared" si="4846"/>
        <v/>
      </c>
      <c r="IA104" s="573"/>
      <c r="IB104" s="947" t="str">
        <f t="shared" si="4849"/>
        <v/>
      </c>
      <c r="IC104" s="352"/>
      <c r="ID104" s="72"/>
      <c r="IE104" s="351"/>
      <c r="IF104" s="345" t="str">
        <f t="shared" si="4846"/>
        <v/>
      </c>
      <c r="IG104" s="573"/>
      <c r="IH104" s="947" t="str">
        <f t="shared" si="4850"/>
        <v/>
      </c>
      <c r="II104" s="352"/>
      <c r="IJ104" s="72"/>
      <c r="IK104" s="351"/>
      <c r="IL104" s="345" t="str">
        <f t="shared" si="4846"/>
        <v/>
      </c>
      <c r="IM104" s="573"/>
      <c r="IN104" s="947" t="str">
        <f t="shared" si="4851"/>
        <v/>
      </c>
      <c r="IO104" s="352"/>
      <c r="IP104" s="72"/>
      <c r="IQ104" s="351"/>
      <c r="IR104" s="345" t="str">
        <f t="shared" si="4846"/>
        <v/>
      </c>
      <c r="IS104" s="573"/>
      <c r="IT104" s="947" t="str">
        <f t="shared" si="4852"/>
        <v/>
      </c>
      <c r="IU104" s="352"/>
      <c r="IV104" s="72"/>
      <c r="IW104" s="351"/>
      <c r="IX104" s="345" t="str">
        <f t="shared" si="4846"/>
        <v/>
      </c>
      <c r="IY104" s="573"/>
      <c r="IZ104" s="947" t="str">
        <f t="shared" si="4853"/>
        <v/>
      </c>
      <c r="JA104" s="352"/>
      <c r="JB104" s="72"/>
      <c r="JC104" s="351"/>
      <c r="JD104" s="345" t="str">
        <f t="shared" si="4846"/>
        <v/>
      </c>
      <c r="JE104" s="573"/>
      <c r="JF104" s="947" t="str">
        <f t="shared" si="4854"/>
        <v/>
      </c>
      <c r="JG104" s="352"/>
      <c r="JH104" s="72"/>
      <c r="JI104" s="351"/>
      <c r="JJ104" s="345" t="str">
        <f t="shared" si="4846"/>
        <v/>
      </c>
      <c r="JK104" s="573"/>
      <c r="JL104" s="947" t="str">
        <f t="shared" si="4855"/>
        <v/>
      </c>
      <c r="JM104" s="353"/>
      <c r="JO104" s="351"/>
      <c r="JP104" s="345" t="str">
        <f t="shared" si="4846"/>
        <v/>
      </c>
      <c r="JQ104" s="573"/>
      <c r="JR104" s="947" t="str">
        <f t="shared" si="4856"/>
        <v/>
      </c>
      <c r="JS104" s="353"/>
      <c r="JU104" s="351"/>
      <c r="JV104" s="345" t="str">
        <f t="shared" si="4846"/>
        <v/>
      </c>
      <c r="JW104" s="573"/>
      <c r="JX104" s="947" t="str">
        <f t="shared" si="4857"/>
        <v/>
      </c>
      <c r="JY104" s="353"/>
      <c r="KA104" s="351"/>
      <c r="KB104" s="345" t="str">
        <f t="shared" si="4858"/>
        <v/>
      </c>
      <c r="KC104" s="573"/>
      <c r="KD104" s="947" t="str">
        <f t="shared" si="4859"/>
        <v/>
      </c>
      <c r="KE104" s="353"/>
      <c r="KG104" s="351"/>
      <c r="KH104" s="345" t="str">
        <f t="shared" si="4858"/>
        <v/>
      </c>
      <c r="KI104" s="573"/>
      <c r="KJ104" s="947" t="str">
        <f t="shared" si="4860"/>
        <v/>
      </c>
      <c r="KK104" s="353"/>
      <c r="KM104" s="351"/>
      <c r="KN104" s="345" t="str">
        <f t="shared" si="4858"/>
        <v/>
      </c>
      <c r="KO104" s="573"/>
      <c r="KP104" s="947" t="str">
        <f t="shared" si="4861"/>
        <v/>
      </c>
      <c r="KQ104" s="353"/>
      <c r="KS104" s="351"/>
      <c r="KT104" s="345" t="str">
        <f t="shared" si="4858"/>
        <v/>
      </c>
      <c r="KU104" s="573"/>
      <c r="KV104" s="947" t="str">
        <f t="shared" si="4862"/>
        <v/>
      </c>
      <c r="KW104" s="353"/>
      <c r="KY104" s="351"/>
      <c r="KZ104" s="345" t="str">
        <f t="shared" si="4858"/>
        <v/>
      </c>
      <c r="LA104" s="573"/>
      <c r="LB104" s="947" t="str">
        <f t="shared" si="4863"/>
        <v/>
      </c>
      <c r="LC104" s="353"/>
    </row>
    <row r="105" spans="1:315" s="71" customFormat="1" x14ac:dyDescent="0.2">
      <c r="A105" s="62"/>
      <c r="B105" s="62"/>
      <c r="C105" s="62" t="str">
        <f t="shared" si="4864"/>
        <v/>
      </c>
      <c r="D105" s="62"/>
      <c r="E105" s="62"/>
      <c r="F105" s="62" t="s">
        <v>77</v>
      </c>
      <c r="G105" s="114"/>
      <c r="I105" s="71" t="s">
        <v>151</v>
      </c>
      <c r="K105" s="116"/>
      <c r="L105" s="386">
        <v>530102</v>
      </c>
      <c r="M105" s="937"/>
      <c r="N105" s="387"/>
      <c r="O105" s="388"/>
      <c r="P105" s="389"/>
      <c r="Q105" s="296"/>
      <c r="R105" s="345" t="str">
        <f t="shared" si="4808"/>
        <v/>
      </c>
      <c r="S105" s="572"/>
      <c r="T105" s="945" t="str">
        <f t="shared" si="4809"/>
        <v/>
      </c>
      <c r="U105" s="350"/>
      <c r="V105" s="389"/>
      <c r="W105" s="296"/>
      <c r="X105" s="345" t="str">
        <f t="shared" si="4810"/>
        <v/>
      </c>
      <c r="Y105" s="572"/>
      <c r="Z105" s="945" t="str">
        <f t="shared" si="4811"/>
        <v/>
      </c>
      <c r="AA105" s="350"/>
      <c r="AB105" s="389"/>
      <c r="AC105" s="296"/>
      <c r="AD105" s="345" t="str">
        <f t="shared" si="4810"/>
        <v/>
      </c>
      <c r="AE105" s="572"/>
      <c r="AF105" s="953" t="str">
        <f t="shared" si="4812"/>
        <v/>
      </c>
      <c r="AG105" s="350"/>
      <c r="AH105" s="389"/>
      <c r="AI105" s="296"/>
      <c r="AJ105" s="345" t="str">
        <f t="shared" si="4810"/>
        <v/>
      </c>
      <c r="AK105" s="572"/>
      <c r="AL105" s="945" t="str">
        <f t="shared" si="4813"/>
        <v/>
      </c>
      <c r="AM105" s="350"/>
      <c r="AN105" s="389"/>
      <c r="AO105" s="296"/>
      <c r="AP105" s="345" t="str">
        <f t="shared" si="4810"/>
        <v/>
      </c>
      <c r="AQ105" s="572"/>
      <c r="AR105" s="945" t="str">
        <f t="shared" si="4814"/>
        <v/>
      </c>
      <c r="AS105" s="350"/>
      <c r="AT105" s="389"/>
      <c r="AU105" s="296"/>
      <c r="AV105" s="345" t="str">
        <f t="shared" si="4810"/>
        <v/>
      </c>
      <c r="AW105" s="572"/>
      <c r="AX105" s="945" t="str">
        <f t="shared" si="4815"/>
        <v/>
      </c>
      <c r="AY105" s="350"/>
      <c r="AZ105" s="389"/>
      <c r="BA105" s="296"/>
      <c r="BB105" s="345" t="str">
        <f t="shared" si="4810"/>
        <v/>
      </c>
      <c r="BC105" s="572"/>
      <c r="BD105" s="945" t="str">
        <f t="shared" si="4816"/>
        <v/>
      </c>
      <c r="BE105" s="350"/>
      <c r="BF105" s="389"/>
      <c r="BG105" s="296"/>
      <c r="BH105" s="345" t="str">
        <f t="shared" si="4810"/>
        <v/>
      </c>
      <c r="BI105" s="572"/>
      <c r="BJ105" s="945" t="str">
        <f t="shared" si="4817"/>
        <v/>
      </c>
      <c r="BK105" s="350"/>
      <c r="BL105" s="389"/>
      <c r="BM105" s="296"/>
      <c r="BN105" s="345" t="str">
        <f t="shared" si="4810"/>
        <v/>
      </c>
      <c r="BO105" s="572"/>
      <c r="BP105" s="945" t="str">
        <f t="shared" si="4818"/>
        <v/>
      </c>
      <c r="BQ105" s="350"/>
      <c r="BR105" s="389"/>
      <c r="BS105" s="296"/>
      <c r="BT105" s="345" t="str">
        <f t="shared" si="4810"/>
        <v/>
      </c>
      <c r="BU105" s="572"/>
      <c r="BV105" s="945" t="str">
        <f t="shared" si="4819"/>
        <v/>
      </c>
      <c r="BW105" s="350"/>
      <c r="BX105" s="72"/>
      <c r="BY105" s="351"/>
      <c r="BZ105" s="345" t="str">
        <f t="shared" si="4810"/>
        <v/>
      </c>
      <c r="CA105" s="573"/>
      <c r="CB105" s="947" t="str">
        <f t="shared" si="4820"/>
        <v/>
      </c>
      <c r="CC105" s="352"/>
      <c r="CD105" s="72"/>
      <c r="CE105" s="351"/>
      <c r="CF105" s="345" t="str">
        <f t="shared" si="4810"/>
        <v/>
      </c>
      <c r="CG105" s="573"/>
      <c r="CH105" s="947" t="str">
        <f t="shared" si="4821"/>
        <v/>
      </c>
      <c r="CI105" s="352"/>
      <c r="CJ105" s="72"/>
      <c r="CK105" s="351"/>
      <c r="CL105" s="345" t="str">
        <f t="shared" si="4822"/>
        <v/>
      </c>
      <c r="CM105" s="573"/>
      <c r="CN105" s="947" t="str">
        <f t="shared" si="4823"/>
        <v/>
      </c>
      <c r="CO105" s="352"/>
      <c r="CP105" s="72"/>
      <c r="CQ105" s="351"/>
      <c r="CR105" s="345" t="str">
        <f t="shared" si="4822"/>
        <v/>
      </c>
      <c r="CS105" s="573"/>
      <c r="CT105" s="947" t="str">
        <f t="shared" si="4824"/>
        <v/>
      </c>
      <c r="CU105" s="352"/>
      <c r="CV105" s="72"/>
      <c r="CW105" s="351"/>
      <c r="CX105" s="345" t="str">
        <f t="shared" si="4822"/>
        <v/>
      </c>
      <c r="CY105" s="573"/>
      <c r="CZ105" s="947" t="str">
        <f t="shared" si="4825"/>
        <v/>
      </c>
      <c r="DA105" s="352"/>
      <c r="DB105" s="72"/>
      <c r="DC105" s="351"/>
      <c r="DD105" s="345" t="str">
        <f t="shared" si="4822"/>
        <v/>
      </c>
      <c r="DE105" s="573"/>
      <c r="DF105" s="947" t="str">
        <f t="shared" si="4826"/>
        <v/>
      </c>
      <c r="DG105" s="352"/>
      <c r="DH105" s="72"/>
      <c r="DI105" s="351"/>
      <c r="DJ105" s="345" t="str">
        <f t="shared" si="4822"/>
        <v/>
      </c>
      <c r="DK105" s="573"/>
      <c r="DL105" s="947" t="str">
        <f t="shared" si="4827"/>
        <v/>
      </c>
      <c r="DM105" s="352"/>
      <c r="DN105" s="72"/>
      <c r="DO105" s="351"/>
      <c r="DP105" s="345" t="str">
        <f t="shared" si="4822"/>
        <v/>
      </c>
      <c r="DQ105" s="573"/>
      <c r="DR105" s="947" t="str">
        <f t="shared" si="4828"/>
        <v/>
      </c>
      <c r="DS105" s="352"/>
      <c r="DT105" s="72"/>
      <c r="DU105" s="351"/>
      <c r="DV105" s="345" t="str">
        <f t="shared" si="4822"/>
        <v/>
      </c>
      <c r="DW105" s="573"/>
      <c r="DX105" s="947" t="str">
        <f t="shared" si="4829"/>
        <v/>
      </c>
      <c r="DY105" s="352"/>
      <c r="DZ105" s="72"/>
      <c r="EA105" s="351"/>
      <c r="EB105" s="345" t="str">
        <f t="shared" si="4822"/>
        <v/>
      </c>
      <c r="EC105" s="573"/>
      <c r="ED105" s="947" t="str">
        <f t="shared" si="4830"/>
        <v/>
      </c>
      <c r="EE105" s="352"/>
      <c r="EF105" s="72"/>
      <c r="EG105" s="351"/>
      <c r="EH105" s="345" t="str">
        <f t="shared" si="4822"/>
        <v/>
      </c>
      <c r="EI105" s="573"/>
      <c r="EJ105" s="947" t="str">
        <f t="shared" si="4831"/>
        <v/>
      </c>
      <c r="EK105" s="352"/>
      <c r="EL105" s="72"/>
      <c r="EM105" s="351"/>
      <c r="EN105" s="345" t="str">
        <f t="shared" si="4822"/>
        <v/>
      </c>
      <c r="EO105" s="573"/>
      <c r="EP105" s="947" t="str">
        <f t="shared" si="4832"/>
        <v/>
      </c>
      <c r="EQ105" s="352"/>
      <c r="ER105" s="72"/>
      <c r="ES105" s="351"/>
      <c r="ET105" s="345" t="str">
        <f t="shared" si="4822"/>
        <v/>
      </c>
      <c r="EU105" s="573"/>
      <c r="EV105" s="947" t="str">
        <f t="shared" si="4833"/>
        <v/>
      </c>
      <c r="EW105" s="352"/>
      <c r="EX105" s="72"/>
      <c r="EY105" s="351"/>
      <c r="EZ105" s="345" t="str">
        <f t="shared" si="4834"/>
        <v/>
      </c>
      <c r="FA105" s="573"/>
      <c r="FB105" s="947" t="str">
        <f t="shared" si="4835"/>
        <v/>
      </c>
      <c r="FC105" s="352"/>
      <c r="FD105" s="72"/>
      <c r="FE105" s="351"/>
      <c r="FF105" s="345" t="str">
        <f t="shared" si="4834"/>
        <v/>
      </c>
      <c r="FG105" s="573"/>
      <c r="FH105" s="947" t="str">
        <f t="shared" si="4836"/>
        <v/>
      </c>
      <c r="FI105" s="352"/>
      <c r="FJ105" s="72"/>
      <c r="FK105" s="351"/>
      <c r="FL105" s="345" t="str">
        <f t="shared" si="4834"/>
        <v/>
      </c>
      <c r="FM105" s="573"/>
      <c r="FN105" s="947" t="str">
        <f t="shared" si="4837"/>
        <v/>
      </c>
      <c r="FO105" s="352"/>
      <c r="FP105" s="72"/>
      <c r="FQ105" s="351"/>
      <c r="FR105" s="345" t="str">
        <f t="shared" si="4834"/>
        <v/>
      </c>
      <c r="FS105" s="573"/>
      <c r="FT105" s="947" t="str">
        <f t="shared" si="4838"/>
        <v/>
      </c>
      <c r="FU105" s="352"/>
      <c r="FV105" s="72"/>
      <c r="FW105" s="351"/>
      <c r="FX105" s="345" t="str">
        <f t="shared" si="4834"/>
        <v/>
      </c>
      <c r="FY105" s="573"/>
      <c r="FZ105" s="947" t="str">
        <f t="shared" si="4839"/>
        <v/>
      </c>
      <c r="GA105" s="352"/>
      <c r="GB105" s="72"/>
      <c r="GC105" s="351"/>
      <c r="GD105" s="345" t="str">
        <f t="shared" si="4834"/>
        <v/>
      </c>
      <c r="GE105" s="573"/>
      <c r="GF105" s="947" t="str">
        <f t="shared" si="4840"/>
        <v/>
      </c>
      <c r="GG105" s="352"/>
      <c r="GH105" s="72"/>
      <c r="GI105" s="351"/>
      <c r="GJ105" s="345" t="str">
        <f t="shared" si="4834"/>
        <v/>
      </c>
      <c r="GK105" s="573"/>
      <c r="GL105" s="947" t="str">
        <f t="shared" si="4841"/>
        <v/>
      </c>
      <c r="GM105" s="352"/>
      <c r="GN105" s="72"/>
      <c r="GO105" s="351"/>
      <c r="GP105" s="345" t="str">
        <f t="shared" si="4834"/>
        <v/>
      </c>
      <c r="GQ105" s="573"/>
      <c r="GR105" s="947" t="str">
        <f t="shared" si="4842"/>
        <v/>
      </c>
      <c r="GS105" s="352"/>
      <c r="GT105" s="72"/>
      <c r="GU105" s="351"/>
      <c r="GV105" s="345" t="str">
        <f t="shared" si="4834"/>
        <v/>
      </c>
      <c r="GW105" s="573"/>
      <c r="GX105" s="947" t="str">
        <f t="shared" si="4843"/>
        <v/>
      </c>
      <c r="GY105" s="352"/>
      <c r="GZ105" s="72"/>
      <c r="HA105" s="351"/>
      <c r="HB105" s="345" t="str">
        <f t="shared" si="4834"/>
        <v/>
      </c>
      <c r="HC105" s="573"/>
      <c r="HD105" s="947" t="str">
        <f t="shared" si="4844"/>
        <v/>
      </c>
      <c r="HE105" s="352"/>
      <c r="HF105" s="72"/>
      <c r="HG105" s="351"/>
      <c r="HH105" s="345" t="str">
        <f t="shared" si="4834"/>
        <v/>
      </c>
      <c r="HI105" s="573"/>
      <c r="HJ105" s="947" t="str">
        <f t="shared" si="4845"/>
        <v/>
      </c>
      <c r="HK105" s="352"/>
      <c r="HL105" s="72"/>
      <c r="HM105" s="351"/>
      <c r="HN105" s="345" t="str">
        <f t="shared" si="4846"/>
        <v/>
      </c>
      <c r="HO105" s="573"/>
      <c r="HP105" s="947" t="str">
        <f t="shared" si="4847"/>
        <v/>
      </c>
      <c r="HQ105" s="352"/>
      <c r="HR105" s="72"/>
      <c r="HS105" s="351"/>
      <c r="HT105" s="345" t="str">
        <f t="shared" si="4846"/>
        <v/>
      </c>
      <c r="HU105" s="573"/>
      <c r="HV105" s="947" t="str">
        <f t="shared" si="4848"/>
        <v/>
      </c>
      <c r="HW105" s="352"/>
      <c r="HX105" s="72"/>
      <c r="HY105" s="351"/>
      <c r="HZ105" s="345" t="str">
        <f t="shared" si="4846"/>
        <v/>
      </c>
      <c r="IA105" s="573"/>
      <c r="IB105" s="947" t="str">
        <f t="shared" si="4849"/>
        <v/>
      </c>
      <c r="IC105" s="352"/>
      <c r="ID105" s="72"/>
      <c r="IE105" s="351"/>
      <c r="IF105" s="345" t="str">
        <f t="shared" si="4846"/>
        <v/>
      </c>
      <c r="IG105" s="573"/>
      <c r="IH105" s="947" t="str">
        <f t="shared" si="4850"/>
        <v/>
      </c>
      <c r="II105" s="352"/>
      <c r="IJ105" s="72"/>
      <c r="IK105" s="351"/>
      <c r="IL105" s="345" t="str">
        <f t="shared" si="4846"/>
        <v/>
      </c>
      <c r="IM105" s="573"/>
      <c r="IN105" s="947" t="str">
        <f t="shared" si="4851"/>
        <v/>
      </c>
      <c r="IO105" s="352"/>
      <c r="IP105" s="72"/>
      <c r="IQ105" s="351"/>
      <c r="IR105" s="345" t="str">
        <f t="shared" si="4846"/>
        <v/>
      </c>
      <c r="IS105" s="573"/>
      <c r="IT105" s="947" t="str">
        <f t="shared" si="4852"/>
        <v/>
      </c>
      <c r="IU105" s="352"/>
      <c r="IV105" s="72"/>
      <c r="IW105" s="351"/>
      <c r="IX105" s="345" t="str">
        <f t="shared" si="4846"/>
        <v/>
      </c>
      <c r="IY105" s="573"/>
      <c r="IZ105" s="947" t="str">
        <f t="shared" si="4853"/>
        <v/>
      </c>
      <c r="JA105" s="352"/>
      <c r="JB105" s="72"/>
      <c r="JC105" s="351"/>
      <c r="JD105" s="345" t="str">
        <f t="shared" si="4846"/>
        <v/>
      </c>
      <c r="JE105" s="573"/>
      <c r="JF105" s="947" t="str">
        <f t="shared" si="4854"/>
        <v/>
      </c>
      <c r="JG105" s="352"/>
      <c r="JH105" s="72"/>
      <c r="JI105" s="351"/>
      <c r="JJ105" s="345" t="str">
        <f t="shared" si="4846"/>
        <v/>
      </c>
      <c r="JK105" s="573"/>
      <c r="JL105" s="947" t="str">
        <f t="shared" si="4855"/>
        <v/>
      </c>
      <c r="JM105" s="353"/>
      <c r="JO105" s="351"/>
      <c r="JP105" s="345" t="str">
        <f t="shared" si="4846"/>
        <v/>
      </c>
      <c r="JQ105" s="573"/>
      <c r="JR105" s="947" t="str">
        <f t="shared" si="4856"/>
        <v/>
      </c>
      <c r="JS105" s="353"/>
      <c r="JU105" s="351"/>
      <c r="JV105" s="345" t="str">
        <f t="shared" si="4846"/>
        <v/>
      </c>
      <c r="JW105" s="573"/>
      <c r="JX105" s="947" t="str">
        <f t="shared" si="4857"/>
        <v/>
      </c>
      <c r="JY105" s="353"/>
      <c r="KA105" s="351"/>
      <c r="KB105" s="345" t="str">
        <f t="shared" si="4858"/>
        <v/>
      </c>
      <c r="KC105" s="573"/>
      <c r="KD105" s="947" t="str">
        <f t="shared" si="4859"/>
        <v/>
      </c>
      <c r="KE105" s="353"/>
      <c r="KG105" s="351"/>
      <c r="KH105" s="345" t="str">
        <f t="shared" si="4858"/>
        <v/>
      </c>
      <c r="KI105" s="573"/>
      <c r="KJ105" s="947" t="str">
        <f t="shared" si="4860"/>
        <v/>
      </c>
      <c r="KK105" s="353"/>
      <c r="KM105" s="351"/>
      <c r="KN105" s="345" t="str">
        <f t="shared" si="4858"/>
        <v/>
      </c>
      <c r="KO105" s="573"/>
      <c r="KP105" s="947" t="str">
        <f t="shared" si="4861"/>
        <v/>
      </c>
      <c r="KQ105" s="353"/>
      <c r="KS105" s="351"/>
      <c r="KT105" s="345" t="str">
        <f t="shared" si="4858"/>
        <v/>
      </c>
      <c r="KU105" s="573"/>
      <c r="KV105" s="947" t="str">
        <f t="shared" si="4862"/>
        <v/>
      </c>
      <c r="KW105" s="353"/>
      <c r="KY105" s="351"/>
      <c r="KZ105" s="345" t="str">
        <f t="shared" si="4858"/>
        <v/>
      </c>
      <c r="LA105" s="573"/>
      <c r="LB105" s="947" t="str">
        <f t="shared" si="4863"/>
        <v/>
      </c>
      <c r="LC105" s="353"/>
    </row>
    <row r="106" spans="1:315" s="71" customFormat="1" x14ac:dyDescent="0.2">
      <c r="A106" s="62"/>
      <c r="B106" s="62"/>
      <c r="C106" s="62" t="str">
        <f t="shared" si="4864"/>
        <v/>
      </c>
      <c r="D106" s="62"/>
      <c r="E106" s="62"/>
      <c r="F106" s="62" t="s">
        <v>77</v>
      </c>
      <c r="G106" s="114"/>
      <c r="I106" s="71" t="s">
        <v>14</v>
      </c>
      <c r="K106" s="116"/>
      <c r="L106" s="386">
        <v>460000</v>
      </c>
      <c r="M106" s="937"/>
      <c r="N106" s="387"/>
      <c r="O106" s="388"/>
      <c r="P106" s="389"/>
      <c r="Q106" s="296"/>
      <c r="R106" s="345" t="str">
        <f t="shared" si="4808"/>
        <v/>
      </c>
      <c r="S106" s="572"/>
      <c r="T106" s="945" t="str">
        <f t="shared" si="4809"/>
        <v/>
      </c>
      <c r="U106" s="350"/>
      <c r="V106" s="389"/>
      <c r="W106" s="296"/>
      <c r="X106" s="345" t="str">
        <f t="shared" si="4810"/>
        <v/>
      </c>
      <c r="Y106" s="572"/>
      <c r="Z106" s="945" t="str">
        <f t="shared" si="4811"/>
        <v/>
      </c>
      <c r="AA106" s="350"/>
      <c r="AB106" s="389"/>
      <c r="AC106" s="296"/>
      <c r="AD106" s="345" t="str">
        <f t="shared" si="4810"/>
        <v/>
      </c>
      <c r="AE106" s="572"/>
      <c r="AF106" s="953" t="str">
        <f t="shared" si="4812"/>
        <v/>
      </c>
      <c r="AG106" s="350"/>
      <c r="AH106" s="389"/>
      <c r="AI106" s="296"/>
      <c r="AJ106" s="345" t="str">
        <f t="shared" si="4810"/>
        <v/>
      </c>
      <c r="AK106" s="572"/>
      <c r="AL106" s="945" t="str">
        <f t="shared" si="4813"/>
        <v/>
      </c>
      <c r="AM106" s="350"/>
      <c r="AN106" s="389"/>
      <c r="AO106" s="296"/>
      <c r="AP106" s="345" t="str">
        <f t="shared" si="4810"/>
        <v/>
      </c>
      <c r="AQ106" s="572"/>
      <c r="AR106" s="945" t="str">
        <f t="shared" si="4814"/>
        <v/>
      </c>
      <c r="AS106" s="350"/>
      <c r="AT106" s="389"/>
      <c r="AU106" s="296"/>
      <c r="AV106" s="345" t="str">
        <f t="shared" si="4810"/>
        <v/>
      </c>
      <c r="AW106" s="572"/>
      <c r="AX106" s="945" t="str">
        <f t="shared" si="4815"/>
        <v/>
      </c>
      <c r="AY106" s="350"/>
      <c r="AZ106" s="389"/>
      <c r="BA106" s="296"/>
      <c r="BB106" s="345" t="str">
        <f t="shared" si="4810"/>
        <v/>
      </c>
      <c r="BC106" s="572"/>
      <c r="BD106" s="945" t="str">
        <f t="shared" si="4816"/>
        <v/>
      </c>
      <c r="BE106" s="350"/>
      <c r="BF106" s="389"/>
      <c r="BG106" s="296"/>
      <c r="BH106" s="345" t="str">
        <f t="shared" si="4810"/>
        <v/>
      </c>
      <c r="BI106" s="572"/>
      <c r="BJ106" s="945" t="str">
        <f t="shared" si="4817"/>
        <v/>
      </c>
      <c r="BK106" s="350"/>
      <c r="BL106" s="389"/>
      <c r="BM106" s="296"/>
      <c r="BN106" s="345" t="str">
        <f t="shared" si="4810"/>
        <v/>
      </c>
      <c r="BO106" s="572"/>
      <c r="BP106" s="945" t="str">
        <f t="shared" si="4818"/>
        <v/>
      </c>
      <c r="BQ106" s="350"/>
      <c r="BR106" s="389"/>
      <c r="BS106" s="296"/>
      <c r="BT106" s="345" t="str">
        <f t="shared" si="4810"/>
        <v/>
      </c>
      <c r="BU106" s="572"/>
      <c r="BV106" s="945" t="str">
        <f t="shared" si="4819"/>
        <v/>
      </c>
      <c r="BW106" s="350"/>
      <c r="BX106" s="72"/>
      <c r="BY106" s="351"/>
      <c r="BZ106" s="345" t="str">
        <f t="shared" si="4810"/>
        <v/>
      </c>
      <c r="CA106" s="573"/>
      <c r="CB106" s="947" t="str">
        <f t="shared" si="4820"/>
        <v/>
      </c>
      <c r="CC106" s="352"/>
      <c r="CD106" s="72"/>
      <c r="CE106" s="351"/>
      <c r="CF106" s="345" t="str">
        <f t="shared" si="4810"/>
        <v/>
      </c>
      <c r="CG106" s="573"/>
      <c r="CH106" s="947" t="str">
        <f t="shared" si="4821"/>
        <v/>
      </c>
      <c r="CI106" s="352"/>
      <c r="CJ106" s="72"/>
      <c r="CK106" s="351"/>
      <c r="CL106" s="345" t="str">
        <f t="shared" si="4822"/>
        <v/>
      </c>
      <c r="CM106" s="573"/>
      <c r="CN106" s="947" t="str">
        <f t="shared" si="4823"/>
        <v/>
      </c>
      <c r="CO106" s="352"/>
      <c r="CP106" s="72"/>
      <c r="CQ106" s="351"/>
      <c r="CR106" s="345" t="str">
        <f t="shared" si="4822"/>
        <v/>
      </c>
      <c r="CS106" s="573"/>
      <c r="CT106" s="947" t="str">
        <f t="shared" si="4824"/>
        <v/>
      </c>
      <c r="CU106" s="352"/>
      <c r="CV106" s="72"/>
      <c r="CW106" s="351"/>
      <c r="CX106" s="345" t="str">
        <f t="shared" si="4822"/>
        <v/>
      </c>
      <c r="CY106" s="573"/>
      <c r="CZ106" s="947" t="str">
        <f t="shared" si="4825"/>
        <v/>
      </c>
      <c r="DA106" s="352"/>
      <c r="DB106" s="72"/>
      <c r="DC106" s="351"/>
      <c r="DD106" s="345" t="str">
        <f t="shared" si="4822"/>
        <v/>
      </c>
      <c r="DE106" s="573"/>
      <c r="DF106" s="947" t="str">
        <f t="shared" si="4826"/>
        <v/>
      </c>
      <c r="DG106" s="352"/>
      <c r="DH106" s="72"/>
      <c r="DI106" s="351"/>
      <c r="DJ106" s="345" t="str">
        <f t="shared" si="4822"/>
        <v/>
      </c>
      <c r="DK106" s="573"/>
      <c r="DL106" s="947" t="str">
        <f t="shared" si="4827"/>
        <v/>
      </c>
      <c r="DM106" s="352"/>
      <c r="DN106" s="72"/>
      <c r="DO106" s="351"/>
      <c r="DP106" s="345" t="str">
        <f t="shared" si="4822"/>
        <v/>
      </c>
      <c r="DQ106" s="573"/>
      <c r="DR106" s="947" t="str">
        <f t="shared" si="4828"/>
        <v/>
      </c>
      <c r="DS106" s="352"/>
      <c r="DT106" s="72"/>
      <c r="DU106" s="351"/>
      <c r="DV106" s="345" t="str">
        <f t="shared" si="4822"/>
        <v/>
      </c>
      <c r="DW106" s="573"/>
      <c r="DX106" s="947" t="str">
        <f t="shared" si="4829"/>
        <v/>
      </c>
      <c r="DY106" s="352"/>
      <c r="DZ106" s="72"/>
      <c r="EA106" s="351"/>
      <c r="EB106" s="345" t="str">
        <f t="shared" si="4822"/>
        <v/>
      </c>
      <c r="EC106" s="573"/>
      <c r="ED106" s="947" t="str">
        <f t="shared" si="4830"/>
        <v/>
      </c>
      <c r="EE106" s="352"/>
      <c r="EF106" s="72"/>
      <c r="EG106" s="351"/>
      <c r="EH106" s="345" t="str">
        <f t="shared" si="4822"/>
        <v/>
      </c>
      <c r="EI106" s="573"/>
      <c r="EJ106" s="947" t="str">
        <f t="shared" si="4831"/>
        <v/>
      </c>
      <c r="EK106" s="352"/>
      <c r="EL106" s="72"/>
      <c r="EM106" s="351"/>
      <c r="EN106" s="345" t="str">
        <f t="shared" si="4822"/>
        <v/>
      </c>
      <c r="EO106" s="573"/>
      <c r="EP106" s="947" t="str">
        <f t="shared" si="4832"/>
        <v/>
      </c>
      <c r="EQ106" s="352"/>
      <c r="ER106" s="72"/>
      <c r="ES106" s="351"/>
      <c r="ET106" s="345" t="str">
        <f t="shared" si="4822"/>
        <v/>
      </c>
      <c r="EU106" s="573"/>
      <c r="EV106" s="947" t="str">
        <f t="shared" si="4833"/>
        <v/>
      </c>
      <c r="EW106" s="352"/>
      <c r="EX106" s="72"/>
      <c r="EY106" s="351"/>
      <c r="EZ106" s="345" t="str">
        <f t="shared" si="4834"/>
        <v/>
      </c>
      <c r="FA106" s="573"/>
      <c r="FB106" s="947" t="str">
        <f t="shared" si="4835"/>
        <v/>
      </c>
      <c r="FC106" s="352"/>
      <c r="FD106" s="72"/>
      <c r="FE106" s="351"/>
      <c r="FF106" s="345" t="str">
        <f t="shared" si="4834"/>
        <v/>
      </c>
      <c r="FG106" s="573"/>
      <c r="FH106" s="947" t="str">
        <f t="shared" si="4836"/>
        <v/>
      </c>
      <c r="FI106" s="352"/>
      <c r="FJ106" s="72"/>
      <c r="FK106" s="351"/>
      <c r="FL106" s="345" t="str">
        <f t="shared" si="4834"/>
        <v/>
      </c>
      <c r="FM106" s="573"/>
      <c r="FN106" s="947" t="str">
        <f t="shared" si="4837"/>
        <v/>
      </c>
      <c r="FO106" s="352"/>
      <c r="FP106" s="72"/>
      <c r="FQ106" s="351"/>
      <c r="FR106" s="345" t="str">
        <f t="shared" si="4834"/>
        <v/>
      </c>
      <c r="FS106" s="573"/>
      <c r="FT106" s="947" t="str">
        <f t="shared" si="4838"/>
        <v/>
      </c>
      <c r="FU106" s="352"/>
      <c r="FV106" s="72"/>
      <c r="FW106" s="351"/>
      <c r="FX106" s="345" t="str">
        <f t="shared" si="4834"/>
        <v/>
      </c>
      <c r="FY106" s="573"/>
      <c r="FZ106" s="947" t="str">
        <f t="shared" si="4839"/>
        <v/>
      </c>
      <c r="GA106" s="352"/>
      <c r="GB106" s="72"/>
      <c r="GC106" s="351"/>
      <c r="GD106" s="345" t="str">
        <f t="shared" si="4834"/>
        <v/>
      </c>
      <c r="GE106" s="573"/>
      <c r="GF106" s="947" t="str">
        <f t="shared" si="4840"/>
        <v/>
      </c>
      <c r="GG106" s="352"/>
      <c r="GH106" s="72"/>
      <c r="GI106" s="351"/>
      <c r="GJ106" s="345" t="str">
        <f t="shared" si="4834"/>
        <v/>
      </c>
      <c r="GK106" s="573"/>
      <c r="GL106" s="947" t="str">
        <f t="shared" si="4841"/>
        <v/>
      </c>
      <c r="GM106" s="352"/>
      <c r="GN106" s="72"/>
      <c r="GO106" s="351"/>
      <c r="GP106" s="345" t="str">
        <f t="shared" si="4834"/>
        <v/>
      </c>
      <c r="GQ106" s="573"/>
      <c r="GR106" s="947" t="str">
        <f t="shared" si="4842"/>
        <v/>
      </c>
      <c r="GS106" s="352"/>
      <c r="GT106" s="72"/>
      <c r="GU106" s="351"/>
      <c r="GV106" s="345" t="str">
        <f t="shared" si="4834"/>
        <v/>
      </c>
      <c r="GW106" s="573"/>
      <c r="GX106" s="947" t="str">
        <f t="shared" si="4843"/>
        <v/>
      </c>
      <c r="GY106" s="352"/>
      <c r="GZ106" s="72"/>
      <c r="HA106" s="351"/>
      <c r="HB106" s="345" t="str">
        <f t="shared" si="4834"/>
        <v/>
      </c>
      <c r="HC106" s="573"/>
      <c r="HD106" s="947" t="str">
        <f t="shared" si="4844"/>
        <v/>
      </c>
      <c r="HE106" s="352"/>
      <c r="HF106" s="72"/>
      <c r="HG106" s="351"/>
      <c r="HH106" s="345" t="str">
        <f t="shared" si="4834"/>
        <v/>
      </c>
      <c r="HI106" s="573"/>
      <c r="HJ106" s="947" t="str">
        <f t="shared" si="4845"/>
        <v/>
      </c>
      <c r="HK106" s="352"/>
      <c r="HL106" s="72"/>
      <c r="HM106" s="351"/>
      <c r="HN106" s="345" t="str">
        <f t="shared" si="4846"/>
        <v/>
      </c>
      <c r="HO106" s="573"/>
      <c r="HP106" s="947" t="str">
        <f t="shared" si="4847"/>
        <v/>
      </c>
      <c r="HQ106" s="352"/>
      <c r="HR106" s="72"/>
      <c r="HS106" s="351"/>
      <c r="HT106" s="345" t="str">
        <f t="shared" si="4846"/>
        <v/>
      </c>
      <c r="HU106" s="573"/>
      <c r="HV106" s="947" t="str">
        <f t="shared" si="4848"/>
        <v/>
      </c>
      <c r="HW106" s="352"/>
      <c r="HX106" s="72"/>
      <c r="HY106" s="351"/>
      <c r="HZ106" s="345" t="str">
        <f t="shared" si="4846"/>
        <v/>
      </c>
      <c r="IA106" s="573"/>
      <c r="IB106" s="947" t="str">
        <f t="shared" si="4849"/>
        <v/>
      </c>
      <c r="IC106" s="352"/>
      <c r="ID106" s="72"/>
      <c r="IE106" s="351"/>
      <c r="IF106" s="345" t="str">
        <f t="shared" si="4846"/>
        <v/>
      </c>
      <c r="IG106" s="573"/>
      <c r="IH106" s="947" t="str">
        <f t="shared" si="4850"/>
        <v/>
      </c>
      <c r="II106" s="352"/>
      <c r="IJ106" s="72"/>
      <c r="IK106" s="351"/>
      <c r="IL106" s="345" t="str">
        <f t="shared" si="4846"/>
        <v/>
      </c>
      <c r="IM106" s="573"/>
      <c r="IN106" s="947" t="str">
        <f t="shared" si="4851"/>
        <v/>
      </c>
      <c r="IO106" s="352"/>
      <c r="IP106" s="72"/>
      <c r="IQ106" s="351"/>
      <c r="IR106" s="345" t="str">
        <f t="shared" si="4846"/>
        <v/>
      </c>
      <c r="IS106" s="573"/>
      <c r="IT106" s="947" t="str">
        <f t="shared" si="4852"/>
        <v/>
      </c>
      <c r="IU106" s="352"/>
      <c r="IV106" s="72"/>
      <c r="IW106" s="351"/>
      <c r="IX106" s="345" t="str">
        <f t="shared" si="4846"/>
        <v/>
      </c>
      <c r="IY106" s="573"/>
      <c r="IZ106" s="947" t="str">
        <f t="shared" si="4853"/>
        <v/>
      </c>
      <c r="JA106" s="352"/>
      <c r="JB106" s="72"/>
      <c r="JC106" s="351"/>
      <c r="JD106" s="345" t="str">
        <f t="shared" si="4846"/>
        <v/>
      </c>
      <c r="JE106" s="573"/>
      <c r="JF106" s="947" t="str">
        <f t="shared" si="4854"/>
        <v/>
      </c>
      <c r="JG106" s="352"/>
      <c r="JH106" s="72"/>
      <c r="JI106" s="351"/>
      <c r="JJ106" s="345" t="str">
        <f t="shared" si="4846"/>
        <v/>
      </c>
      <c r="JK106" s="573"/>
      <c r="JL106" s="947" t="str">
        <f t="shared" si="4855"/>
        <v/>
      </c>
      <c r="JM106" s="353"/>
      <c r="JO106" s="351"/>
      <c r="JP106" s="345" t="str">
        <f t="shared" si="4846"/>
        <v/>
      </c>
      <c r="JQ106" s="573"/>
      <c r="JR106" s="947" t="str">
        <f t="shared" si="4856"/>
        <v/>
      </c>
      <c r="JS106" s="353"/>
      <c r="JU106" s="351"/>
      <c r="JV106" s="345" t="str">
        <f t="shared" si="4846"/>
        <v/>
      </c>
      <c r="JW106" s="573"/>
      <c r="JX106" s="947" t="str">
        <f t="shared" si="4857"/>
        <v/>
      </c>
      <c r="JY106" s="353"/>
      <c r="KA106" s="351"/>
      <c r="KB106" s="345" t="str">
        <f t="shared" si="4858"/>
        <v/>
      </c>
      <c r="KC106" s="573"/>
      <c r="KD106" s="947" t="str">
        <f t="shared" si="4859"/>
        <v/>
      </c>
      <c r="KE106" s="353"/>
      <c r="KG106" s="351"/>
      <c r="KH106" s="345" t="str">
        <f t="shared" si="4858"/>
        <v/>
      </c>
      <c r="KI106" s="573"/>
      <c r="KJ106" s="947" t="str">
        <f t="shared" si="4860"/>
        <v/>
      </c>
      <c r="KK106" s="353"/>
      <c r="KM106" s="351"/>
      <c r="KN106" s="345" t="str">
        <f t="shared" si="4858"/>
        <v/>
      </c>
      <c r="KO106" s="573"/>
      <c r="KP106" s="947" t="str">
        <f t="shared" si="4861"/>
        <v/>
      </c>
      <c r="KQ106" s="353"/>
      <c r="KS106" s="351"/>
      <c r="KT106" s="345" t="str">
        <f t="shared" si="4858"/>
        <v/>
      </c>
      <c r="KU106" s="573"/>
      <c r="KV106" s="947" t="str">
        <f t="shared" si="4862"/>
        <v/>
      </c>
      <c r="KW106" s="353"/>
      <c r="KY106" s="351"/>
      <c r="KZ106" s="345" t="str">
        <f t="shared" si="4858"/>
        <v/>
      </c>
      <c r="LA106" s="573"/>
      <c r="LB106" s="947" t="str">
        <f t="shared" si="4863"/>
        <v/>
      </c>
      <c r="LC106" s="353"/>
    </row>
    <row r="107" spans="1:315" s="71" customFormat="1" x14ac:dyDescent="0.2">
      <c r="A107" s="62"/>
      <c r="B107" s="62"/>
      <c r="C107" s="62" t="str">
        <f t="shared" si="4864"/>
        <v/>
      </c>
      <c r="D107" s="62"/>
      <c r="E107" s="62"/>
      <c r="F107" s="62" t="s">
        <v>77</v>
      </c>
      <c r="G107" s="114"/>
      <c r="I107" s="71" t="s">
        <v>240</v>
      </c>
      <c r="K107" s="116"/>
      <c r="L107" s="386">
        <v>460000</v>
      </c>
      <c r="M107" s="937"/>
      <c r="N107" s="387"/>
      <c r="O107" s="388"/>
      <c r="P107" s="389"/>
      <c r="Q107" s="296"/>
      <c r="R107" s="345" t="str">
        <f t="shared" si="4808"/>
        <v/>
      </c>
      <c r="S107" s="572"/>
      <c r="T107" s="945" t="str">
        <f t="shared" si="4809"/>
        <v/>
      </c>
      <c r="U107" s="350"/>
      <c r="V107" s="389"/>
      <c r="W107" s="296"/>
      <c r="X107" s="345" t="str">
        <f t="shared" si="4810"/>
        <v/>
      </c>
      <c r="Y107" s="572"/>
      <c r="Z107" s="945" t="str">
        <f t="shared" si="4811"/>
        <v/>
      </c>
      <c r="AA107" s="350"/>
      <c r="AB107" s="389"/>
      <c r="AC107" s="296"/>
      <c r="AD107" s="345" t="str">
        <f t="shared" si="4810"/>
        <v/>
      </c>
      <c r="AE107" s="572"/>
      <c r="AF107" s="953" t="str">
        <f t="shared" si="4812"/>
        <v/>
      </c>
      <c r="AG107" s="350"/>
      <c r="AH107" s="389"/>
      <c r="AI107" s="296"/>
      <c r="AJ107" s="345" t="str">
        <f t="shared" si="4810"/>
        <v/>
      </c>
      <c r="AK107" s="572"/>
      <c r="AL107" s="945" t="str">
        <f t="shared" si="4813"/>
        <v/>
      </c>
      <c r="AM107" s="350"/>
      <c r="AN107" s="389"/>
      <c r="AO107" s="296"/>
      <c r="AP107" s="345" t="str">
        <f t="shared" si="4810"/>
        <v/>
      </c>
      <c r="AQ107" s="572"/>
      <c r="AR107" s="945" t="str">
        <f t="shared" si="4814"/>
        <v/>
      </c>
      <c r="AS107" s="350"/>
      <c r="AT107" s="389"/>
      <c r="AU107" s="296"/>
      <c r="AV107" s="345" t="str">
        <f t="shared" si="4810"/>
        <v/>
      </c>
      <c r="AW107" s="572"/>
      <c r="AX107" s="945" t="str">
        <f t="shared" si="4815"/>
        <v/>
      </c>
      <c r="AY107" s="350"/>
      <c r="AZ107" s="389"/>
      <c r="BA107" s="296"/>
      <c r="BB107" s="345" t="str">
        <f t="shared" si="4810"/>
        <v/>
      </c>
      <c r="BC107" s="572"/>
      <c r="BD107" s="945" t="str">
        <f t="shared" si="4816"/>
        <v/>
      </c>
      <c r="BE107" s="350"/>
      <c r="BF107" s="389"/>
      <c r="BG107" s="296"/>
      <c r="BH107" s="345" t="str">
        <f t="shared" si="4810"/>
        <v/>
      </c>
      <c r="BI107" s="572"/>
      <c r="BJ107" s="945" t="str">
        <f t="shared" si="4817"/>
        <v/>
      </c>
      <c r="BK107" s="350"/>
      <c r="BL107" s="389"/>
      <c r="BM107" s="296"/>
      <c r="BN107" s="345" t="str">
        <f t="shared" si="4810"/>
        <v/>
      </c>
      <c r="BO107" s="572"/>
      <c r="BP107" s="945" t="str">
        <f t="shared" si="4818"/>
        <v/>
      </c>
      <c r="BQ107" s="350"/>
      <c r="BR107" s="389"/>
      <c r="BS107" s="296"/>
      <c r="BT107" s="345" t="str">
        <f t="shared" si="4810"/>
        <v/>
      </c>
      <c r="BU107" s="572"/>
      <c r="BV107" s="945" t="str">
        <f t="shared" si="4819"/>
        <v/>
      </c>
      <c r="BW107" s="350"/>
      <c r="BX107" s="72"/>
      <c r="BY107" s="351"/>
      <c r="BZ107" s="345" t="str">
        <f t="shared" si="4810"/>
        <v/>
      </c>
      <c r="CA107" s="573"/>
      <c r="CB107" s="947" t="str">
        <f t="shared" si="4820"/>
        <v/>
      </c>
      <c r="CC107" s="352"/>
      <c r="CD107" s="72"/>
      <c r="CE107" s="351"/>
      <c r="CF107" s="345" t="str">
        <f t="shared" si="4810"/>
        <v/>
      </c>
      <c r="CG107" s="573"/>
      <c r="CH107" s="947" t="str">
        <f t="shared" si="4821"/>
        <v/>
      </c>
      <c r="CI107" s="352"/>
      <c r="CJ107" s="72"/>
      <c r="CK107" s="351"/>
      <c r="CL107" s="345" t="str">
        <f t="shared" si="4822"/>
        <v/>
      </c>
      <c r="CM107" s="573"/>
      <c r="CN107" s="947" t="str">
        <f t="shared" si="4823"/>
        <v/>
      </c>
      <c r="CO107" s="352"/>
      <c r="CP107" s="72"/>
      <c r="CQ107" s="351"/>
      <c r="CR107" s="345" t="str">
        <f t="shared" si="4822"/>
        <v/>
      </c>
      <c r="CS107" s="573"/>
      <c r="CT107" s="947" t="str">
        <f t="shared" si="4824"/>
        <v/>
      </c>
      <c r="CU107" s="352"/>
      <c r="CV107" s="72"/>
      <c r="CW107" s="351"/>
      <c r="CX107" s="345" t="str">
        <f t="shared" si="4822"/>
        <v/>
      </c>
      <c r="CY107" s="573"/>
      <c r="CZ107" s="947" t="str">
        <f t="shared" si="4825"/>
        <v/>
      </c>
      <c r="DA107" s="352"/>
      <c r="DB107" s="72"/>
      <c r="DC107" s="351"/>
      <c r="DD107" s="345" t="str">
        <f t="shared" si="4822"/>
        <v/>
      </c>
      <c r="DE107" s="573"/>
      <c r="DF107" s="947" t="str">
        <f t="shared" si="4826"/>
        <v/>
      </c>
      <c r="DG107" s="352"/>
      <c r="DH107" s="72"/>
      <c r="DI107" s="351"/>
      <c r="DJ107" s="345" t="str">
        <f t="shared" si="4822"/>
        <v/>
      </c>
      <c r="DK107" s="573"/>
      <c r="DL107" s="947" t="str">
        <f t="shared" si="4827"/>
        <v/>
      </c>
      <c r="DM107" s="352"/>
      <c r="DN107" s="72"/>
      <c r="DO107" s="351"/>
      <c r="DP107" s="345" t="str">
        <f t="shared" si="4822"/>
        <v/>
      </c>
      <c r="DQ107" s="573"/>
      <c r="DR107" s="947" t="str">
        <f t="shared" si="4828"/>
        <v/>
      </c>
      <c r="DS107" s="352"/>
      <c r="DT107" s="72"/>
      <c r="DU107" s="351"/>
      <c r="DV107" s="345" t="str">
        <f t="shared" si="4822"/>
        <v/>
      </c>
      <c r="DW107" s="573"/>
      <c r="DX107" s="947" t="str">
        <f t="shared" si="4829"/>
        <v/>
      </c>
      <c r="DY107" s="352"/>
      <c r="DZ107" s="72"/>
      <c r="EA107" s="351"/>
      <c r="EB107" s="345" t="str">
        <f t="shared" si="4822"/>
        <v/>
      </c>
      <c r="EC107" s="573"/>
      <c r="ED107" s="947" t="str">
        <f t="shared" si="4830"/>
        <v/>
      </c>
      <c r="EE107" s="352"/>
      <c r="EF107" s="72"/>
      <c r="EG107" s="351"/>
      <c r="EH107" s="345" t="str">
        <f t="shared" si="4822"/>
        <v/>
      </c>
      <c r="EI107" s="573"/>
      <c r="EJ107" s="947" t="str">
        <f t="shared" si="4831"/>
        <v/>
      </c>
      <c r="EK107" s="352"/>
      <c r="EL107" s="72"/>
      <c r="EM107" s="351"/>
      <c r="EN107" s="345" t="str">
        <f t="shared" si="4822"/>
        <v/>
      </c>
      <c r="EO107" s="573"/>
      <c r="EP107" s="947" t="str">
        <f t="shared" si="4832"/>
        <v/>
      </c>
      <c r="EQ107" s="352"/>
      <c r="ER107" s="72"/>
      <c r="ES107" s="351"/>
      <c r="ET107" s="345" t="str">
        <f t="shared" si="4822"/>
        <v/>
      </c>
      <c r="EU107" s="573"/>
      <c r="EV107" s="947" t="str">
        <f t="shared" si="4833"/>
        <v/>
      </c>
      <c r="EW107" s="352"/>
      <c r="EX107" s="72"/>
      <c r="EY107" s="351"/>
      <c r="EZ107" s="345" t="str">
        <f t="shared" si="4834"/>
        <v/>
      </c>
      <c r="FA107" s="573"/>
      <c r="FB107" s="947" t="str">
        <f t="shared" si="4835"/>
        <v/>
      </c>
      <c r="FC107" s="352"/>
      <c r="FD107" s="72"/>
      <c r="FE107" s="351"/>
      <c r="FF107" s="345" t="str">
        <f t="shared" si="4834"/>
        <v/>
      </c>
      <c r="FG107" s="573"/>
      <c r="FH107" s="947" t="str">
        <f t="shared" si="4836"/>
        <v/>
      </c>
      <c r="FI107" s="352"/>
      <c r="FJ107" s="72"/>
      <c r="FK107" s="351"/>
      <c r="FL107" s="345" t="str">
        <f t="shared" si="4834"/>
        <v/>
      </c>
      <c r="FM107" s="573"/>
      <c r="FN107" s="947" t="str">
        <f t="shared" si="4837"/>
        <v/>
      </c>
      <c r="FO107" s="352"/>
      <c r="FP107" s="72"/>
      <c r="FQ107" s="351"/>
      <c r="FR107" s="345" t="str">
        <f t="shared" si="4834"/>
        <v/>
      </c>
      <c r="FS107" s="573"/>
      <c r="FT107" s="947" t="str">
        <f t="shared" si="4838"/>
        <v/>
      </c>
      <c r="FU107" s="352"/>
      <c r="FV107" s="72"/>
      <c r="FW107" s="351"/>
      <c r="FX107" s="345" t="str">
        <f t="shared" si="4834"/>
        <v/>
      </c>
      <c r="FY107" s="573"/>
      <c r="FZ107" s="947" t="str">
        <f t="shared" si="4839"/>
        <v/>
      </c>
      <c r="GA107" s="352"/>
      <c r="GB107" s="72"/>
      <c r="GC107" s="351"/>
      <c r="GD107" s="345" t="str">
        <f t="shared" si="4834"/>
        <v/>
      </c>
      <c r="GE107" s="573"/>
      <c r="GF107" s="947" t="str">
        <f t="shared" si="4840"/>
        <v/>
      </c>
      <c r="GG107" s="352"/>
      <c r="GH107" s="72"/>
      <c r="GI107" s="351"/>
      <c r="GJ107" s="345" t="str">
        <f t="shared" si="4834"/>
        <v/>
      </c>
      <c r="GK107" s="573"/>
      <c r="GL107" s="947" t="str">
        <f t="shared" si="4841"/>
        <v/>
      </c>
      <c r="GM107" s="352"/>
      <c r="GN107" s="72"/>
      <c r="GO107" s="351"/>
      <c r="GP107" s="345" t="str">
        <f t="shared" si="4834"/>
        <v/>
      </c>
      <c r="GQ107" s="573"/>
      <c r="GR107" s="947" t="str">
        <f t="shared" si="4842"/>
        <v/>
      </c>
      <c r="GS107" s="352"/>
      <c r="GT107" s="72"/>
      <c r="GU107" s="351"/>
      <c r="GV107" s="345" t="str">
        <f t="shared" si="4834"/>
        <v/>
      </c>
      <c r="GW107" s="573"/>
      <c r="GX107" s="947" t="str">
        <f t="shared" si="4843"/>
        <v/>
      </c>
      <c r="GY107" s="352"/>
      <c r="GZ107" s="72"/>
      <c r="HA107" s="351"/>
      <c r="HB107" s="345" t="str">
        <f t="shared" si="4834"/>
        <v/>
      </c>
      <c r="HC107" s="573"/>
      <c r="HD107" s="947" t="str">
        <f t="shared" si="4844"/>
        <v/>
      </c>
      <c r="HE107" s="352"/>
      <c r="HF107" s="72"/>
      <c r="HG107" s="351"/>
      <c r="HH107" s="345" t="str">
        <f t="shared" si="4834"/>
        <v/>
      </c>
      <c r="HI107" s="573"/>
      <c r="HJ107" s="947" t="str">
        <f t="shared" si="4845"/>
        <v/>
      </c>
      <c r="HK107" s="352"/>
      <c r="HL107" s="72"/>
      <c r="HM107" s="351"/>
      <c r="HN107" s="345" t="str">
        <f t="shared" si="4846"/>
        <v/>
      </c>
      <c r="HO107" s="573"/>
      <c r="HP107" s="947" t="str">
        <f t="shared" si="4847"/>
        <v/>
      </c>
      <c r="HQ107" s="352"/>
      <c r="HR107" s="72"/>
      <c r="HS107" s="351"/>
      <c r="HT107" s="345" t="str">
        <f t="shared" si="4846"/>
        <v/>
      </c>
      <c r="HU107" s="573"/>
      <c r="HV107" s="947" t="str">
        <f t="shared" si="4848"/>
        <v/>
      </c>
      <c r="HW107" s="352"/>
      <c r="HX107" s="72"/>
      <c r="HY107" s="351"/>
      <c r="HZ107" s="345" t="str">
        <f t="shared" si="4846"/>
        <v/>
      </c>
      <c r="IA107" s="573"/>
      <c r="IB107" s="947" t="str">
        <f t="shared" si="4849"/>
        <v/>
      </c>
      <c r="IC107" s="352"/>
      <c r="ID107" s="72"/>
      <c r="IE107" s="351"/>
      <c r="IF107" s="345" t="str">
        <f t="shared" si="4846"/>
        <v/>
      </c>
      <c r="IG107" s="573"/>
      <c r="IH107" s="947" t="str">
        <f t="shared" si="4850"/>
        <v/>
      </c>
      <c r="II107" s="352"/>
      <c r="IJ107" s="72"/>
      <c r="IK107" s="351"/>
      <c r="IL107" s="345" t="str">
        <f t="shared" si="4846"/>
        <v/>
      </c>
      <c r="IM107" s="573"/>
      <c r="IN107" s="947" t="str">
        <f t="shared" si="4851"/>
        <v/>
      </c>
      <c r="IO107" s="352"/>
      <c r="IP107" s="72"/>
      <c r="IQ107" s="351"/>
      <c r="IR107" s="345" t="str">
        <f t="shared" si="4846"/>
        <v/>
      </c>
      <c r="IS107" s="573"/>
      <c r="IT107" s="947" t="str">
        <f t="shared" si="4852"/>
        <v/>
      </c>
      <c r="IU107" s="352"/>
      <c r="IV107" s="72"/>
      <c r="IW107" s="351"/>
      <c r="IX107" s="345" t="str">
        <f t="shared" si="4846"/>
        <v/>
      </c>
      <c r="IY107" s="573"/>
      <c r="IZ107" s="947" t="str">
        <f t="shared" si="4853"/>
        <v/>
      </c>
      <c r="JA107" s="352"/>
      <c r="JB107" s="72"/>
      <c r="JC107" s="351"/>
      <c r="JD107" s="345" t="str">
        <f t="shared" si="4846"/>
        <v/>
      </c>
      <c r="JE107" s="573"/>
      <c r="JF107" s="947" t="str">
        <f t="shared" si="4854"/>
        <v/>
      </c>
      <c r="JG107" s="352"/>
      <c r="JH107" s="72"/>
      <c r="JI107" s="351"/>
      <c r="JJ107" s="345" t="str">
        <f t="shared" si="4846"/>
        <v/>
      </c>
      <c r="JK107" s="573"/>
      <c r="JL107" s="947" t="str">
        <f t="shared" si="4855"/>
        <v/>
      </c>
      <c r="JM107" s="353"/>
      <c r="JO107" s="351"/>
      <c r="JP107" s="345" t="str">
        <f t="shared" si="4846"/>
        <v/>
      </c>
      <c r="JQ107" s="573"/>
      <c r="JR107" s="947" t="str">
        <f t="shared" si="4856"/>
        <v/>
      </c>
      <c r="JS107" s="353"/>
      <c r="JU107" s="351"/>
      <c r="JV107" s="345" t="str">
        <f t="shared" si="4846"/>
        <v/>
      </c>
      <c r="JW107" s="573"/>
      <c r="JX107" s="947" t="str">
        <f t="shared" si="4857"/>
        <v/>
      </c>
      <c r="JY107" s="353"/>
      <c r="KA107" s="351"/>
      <c r="KB107" s="345" t="str">
        <f t="shared" si="4858"/>
        <v/>
      </c>
      <c r="KC107" s="573"/>
      <c r="KD107" s="947" t="str">
        <f t="shared" si="4859"/>
        <v/>
      </c>
      <c r="KE107" s="353"/>
      <c r="KG107" s="351"/>
      <c r="KH107" s="345" t="str">
        <f t="shared" si="4858"/>
        <v/>
      </c>
      <c r="KI107" s="573"/>
      <c r="KJ107" s="947" t="str">
        <f t="shared" si="4860"/>
        <v/>
      </c>
      <c r="KK107" s="353"/>
      <c r="KM107" s="351"/>
      <c r="KN107" s="345" t="str">
        <f t="shared" si="4858"/>
        <v/>
      </c>
      <c r="KO107" s="573"/>
      <c r="KP107" s="947" t="str">
        <f t="shared" si="4861"/>
        <v/>
      </c>
      <c r="KQ107" s="353"/>
      <c r="KS107" s="351"/>
      <c r="KT107" s="345" t="str">
        <f t="shared" si="4858"/>
        <v/>
      </c>
      <c r="KU107" s="573"/>
      <c r="KV107" s="947" t="str">
        <f t="shared" si="4862"/>
        <v/>
      </c>
      <c r="KW107" s="353"/>
      <c r="KY107" s="351"/>
      <c r="KZ107" s="345" t="str">
        <f t="shared" si="4858"/>
        <v/>
      </c>
      <c r="LA107" s="573"/>
      <c r="LB107" s="947" t="str">
        <f t="shared" si="4863"/>
        <v/>
      </c>
      <c r="LC107" s="353"/>
    </row>
    <row r="108" spans="1:315" s="71" customFormat="1" x14ac:dyDescent="0.2">
      <c r="A108" s="62"/>
      <c r="B108" s="62"/>
      <c r="C108" s="62" t="str">
        <f t="shared" si="4864"/>
        <v/>
      </c>
      <c r="D108" s="62"/>
      <c r="E108" s="62"/>
      <c r="F108" s="62" t="s">
        <v>77</v>
      </c>
      <c r="G108" s="114"/>
      <c r="I108" s="71" t="s">
        <v>15</v>
      </c>
      <c r="K108" s="116"/>
      <c r="L108" s="386">
        <v>700000</v>
      </c>
      <c r="M108" s="937"/>
      <c r="N108" s="387"/>
      <c r="O108" s="388"/>
      <c r="P108" s="389"/>
      <c r="Q108" s="296"/>
      <c r="R108" s="345" t="str">
        <f t="shared" si="4808"/>
        <v/>
      </c>
      <c r="S108" s="572"/>
      <c r="T108" s="945" t="str">
        <f t="shared" si="4809"/>
        <v/>
      </c>
      <c r="U108" s="350"/>
      <c r="V108" s="389"/>
      <c r="W108" s="296"/>
      <c r="X108" s="345" t="str">
        <f t="shared" si="4810"/>
        <v/>
      </c>
      <c r="Y108" s="572"/>
      <c r="Z108" s="945" t="str">
        <f t="shared" si="4811"/>
        <v/>
      </c>
      <c r="AA108" s="350"/>
      <c r="AB108" s="389"/>
      <c r="AC108" s="296"/>
      <c r="AD108" s="345" t="str">
        <f t="shared" si="4810"/>
        <v/>
      </c>
      <c r="AE108" s="572"/>
      <c r="AF108" s="953" t="str">
        <f t="shared" si="4812"/>
        <v/>
      </c>
      <c r="AG108" s="350"/>
      <c r="AH108" s="389"/>
      <c r="AI108" s="296"/>
      <c r="AJ108" s="345" t="str">
        <f t="shared" si="4810"/>
        <v/>
      </c>
      <c r="AK108" s="572"/>
      <c r="AL108" s="945" t="str">
        <f t="shared" si="4813"/>
        <v/>
      </c>
      <c r="AM108" s="350"/>
      <c r="AN108" s="389"/>
      <c r="AO108" s="296"/>
      <c r="AP108" s="345" t="str">
        <f t="shared" si="4810"/>
        <v/>
      </c>
      <c r="AQ108" s="572"/>
      <c r="AR108" s="945" t="str">
        <f t="shared" si="4814"/>
        <v/>
      </c>
      <c r="AS108" s="350"/>
      <c r="AT108" s="389"/>
      <c r="AU108" s="296"/>
      <c r="AV108" s="345" t="str">
        <f t="shared" si="4810"/>
        <v/>
      </c>
      <c r="AW108" s="572"/>
      <c r="AX108" s="945" t="str">
        <f t="shared" si="4815"/>
        <v/>
      </c>
      <c r="AY108" s="350"/>
      <c r="AZ108" s="389"/>
      <c r="BA108" s="296"/>
      <c r="BB108" s="345" t="str">
        <f t="shared" si="4810"/>
        <v/>
      </c>
      <c r="BC108" s="572"/>
      <c r="BD108" s="945" t="str">
        <f t="shared" si="4816"/>
        <v/>
      </c>
      <c r="BE108" s="350"/>
      <c r="BF108" s="389"/>
      <c r="BG108" s="296"/>
      <c r="BH108" s="345" t="str">
        <f t="shared" si="4810"/>
        <v/>
      </c>
      <c r="BI108" s="572"/>
      <c r="BJ108" s="945" t="str">
        <f t="shared" si="4817"/>
        <v/>
      </c>
      <c r="BK108" s="350"/>
      <c r="BL108" s="389"/>
      <c r="BM108" s="296"/>
      <c r="BN108" s="345" t="str">
        <f t="shared" si="4810"/>
        <v/>
      </c>
      <c r="BO108" s="572"/>
      <c r="BP108" s="945" t="str">
        <f t="shared" si="4818"/>
        <v/>
      </c>
      <c r="BQ108" s="350"/>
      <c r="BR108" s="389"/>
      <c r="BS108" s="296"/>
      <c r="BT108" s="345" t="str">
        <f t="shared" si="4810"/>
        <v/>
      </c>
      <c r="BU108" s="572"/>
      <c r="BV108" s="945" t="str">
        <f t="shared" si="4819"/>
        <v/>
      </c>
      <c r="BW108" s="350"/>
      <c r="BX108" s="72"/>
      <c r="BY108" s="351"/>
      <c r="BZ108" s="345" t="str">
        <f t="shared" si="4810"/>
        <v/>
      </c>
      <c r="CA108" s="573"/>
      <c r="CB108" s="947" t="str">
        <f t="shared" si="4820"/>
        <v/>
      </c>
      <c r="CC108" s="352"/>
      <c r="CD108" s="72"/>
      <c r="CE108" s="351"/>
      <c r="CF108" s="345" t="str">
        <f t="shared" si="4810"/>
        <v/>
      </c>
      <c r="CG108" s="573"/>
      <c r="CH108" s="947" t="str">
        <f t="shared" si="4821"/>
        <v/>
      </c>
      <c r="CI108" s="352"/>
      <c r="CJ108" s="72"/>
      <c r="CK108" s="351"/>
      <c r="CL108" s="345" t="str">
        <f t="shared" si="4822"/>
        <v/>
      </c>
      <c r="CM108" s="573"/>
      <c r="CN108" s="947" t="str">
        <f t="shared" si="4823"/>
        <v/>
      </c>
      <c r="CO108" s="352"/>
      <c r="CP108" s="72"/>
      <c r="CQ108" s="351"/>
      <c r="CR108" s="345" t="str">
        <f t="shared" si="4822"/>
        <v/>
      </c>
      <c r="CS108" s="573"/>
      <c r="CT108" s="947" t="str">
        <f t="shared" si="4824"/>
        <v/>
      </c>
      <c r="CU108" s="352"/>
      <c r="CV108" s="72"/>
      <c r="CW108" s="351"/>
      <c r="CX108" s="345" t="str">
        <f t="shared" si="4822"/>
        <v/>
      </c>
      <c r="CY108" s="573"/>
      <c r="CZ108" s="947" t="str">
        <f t="shared" si="4825"/>
        <v/>
      </c>
      <c r="DA108" s="352"/>
      <c r="DB108" s="72"/>
      <c r="DC108" s="351"/>
      <c r="DD108" s="345" t="str">
        <f t="shared" si="4822"/>
        <v/>
      </c>
      <c r="DE108" s="573"/>
      <c r="DF108" s="947" t="str">
        <f t="shared" si="4826"/>
        <v/>
      </c>
      <c r="DG108" s="352"/>
      <c r="DH108" s="72"/>
      <c r="DI108" s="351"/>
      <c r="DJ108" s="345" t="str">
        <f t="shared" si="4822"/>
        <v/>
      </c>
      <c r="DK108" s="573"/>
      <c r="DL108" s="947" t="str">
        <f t="shared" si="4827"/>
        <v/>
      </c>
      <c r="DM108" s="352"/>
      <c r="DN108" s="72"/>
      <c r="DO108" s="351"/>
      <c r="DP108" s="345" t="str">
        <f t="shared" si="4822"/>
        <v/>
      </c>
      <c r="DQ108" s="573"/>
      <c r="DR108" s="947" t="str">
        <f t="shared" si="4828"/>
        <v/>
      </c>
      <c r="DS108" s="352"/>
      <c r="DT108" s="72"/>
      <c r="DU108" s="351"/>
      <c r="DV108" s="345" t="str">
        <f t="shared" si="4822"/>
        <v/>
      </c>
      <c r="DW108" s="573"/>
      <c r="DX108" s="947" t="str">
        <f t="shared" si="4829"/>
        <v/>
      </c>
      <c r="DY108" s="352"/>
      <c r="DZ108" s="72"/>
      <c r="EA108" s="351"/>
      <c r="EB108" s="345" t="str">
        <f t="shared" si="4822"/>
        <v/>
      </c>
      <c r="EC108" s="573"/>
      <c r="ED108" s="947" t="str">
        <f t="shared" si="4830"/>
        <v/>
      </c>
      <c r="EE108" s="352"/>
      <c r="EF108" s="72"/>
      <c r="EG108" s="351"/>
      <c r="EH108" s="345" t="str">
        <f t="shared" si="4822"/>
        <v/>
      </c>
      <c r="EI108" s="573"/>
      <c r="EJ108" s="947" t="str">
        <f t="shared" si="4831"/>
        <v/>
      </c>
      <c r="EK108" s="352"/>
      <c r="EL108" s="72"/>
      <c r="EM108" s="351"/>
      <c r="EN108" s="345" t="str">
        <f t="shared" si="4822"/>
        <v/>
      </c>
      <c r="EO108" s="573"/>
      <c r="EP108" s="947" t="str">
        <f t="shared" si="4832"/>
        <v/>
      </c>
      <c r="EQ108" s="352"/>
      <c r="ER108" s="72"/>
      <c r="ES108" s="351"/>
      <c r="ET108" s="345" t="str">
        <f t="shared" si="4822"/>
        <v/>
      </c>
      <c r="EU108" s="573"/>
      <c r="EV108" s="947" t="str">
        <f t="shared" si="4833"/>
        <v/>
      </c>
      <c r="EW108" s="352"/>
      <c r="EX108" s="72"/>
      <c r="EY108" s="351"/>
      <c r="EZ108" s="345" t="str">
        <f t="shared" si="4834"/>
        <v/>
      </c>
      <c r="FA108" s="573"/>
      <c r="FB108" s="947" t="str">
        <f t="shared" si="4835"/>
        <v/>
      </c>
      <c r="FC108" s="352"/>
      <c r="FD108" s="72"/>
      <c r="FE108" s="351"/>
      <c r="FF108" s="345" t="str">
        <f t="shared" si="4834"/>
        <v/>
      </c>
      <c r="FG108" s="573"/>
      <c r="FH108" s="947" t="str">
        <f t="shared" si="4836"/>
        <v/>
      </c>
      <c r="FI108" s="352"/>
      <c r="FJ108" s="72"/>
      <c r="FK108" s="351"/>
      <c r="FL108" s="345" t="str">
        <f t="shared" si="4834"/>
        <v/>
      </c>
      <c r="FM108" s="573"/>
      <c r="FN108" s="947" t="str">
        <f t="shared" si="4837"/>
        <v/>
      </c>
      <c r="FO108" s="352"/>
      <c r="FP108" s="72"/>
      <c r="FQ108" s="351"/>
      <c r="FR108" s="345" t="str">
        <f t="shared" si="4834"/>
        <v/>
      </c>
      <c r="FS108" s="573"/>
      <c r="FT108" s="947" t="str">
        <f t="shared" si="4838"/>
        <v/>
      </c>
      <c r="FU108" s="352"/>
      <c r="FV108" s="72"/>
      <c r="FW108" s="351"/>
      <c r="FX108" s="345" t="str">
        <f t="shared" si="4834"/>
        <v/>
      </c>
      <c r="FY108" s="573"/>
      <c r="FZ108" s="947" t="str">
        <f t="shared" si="4839"/>
        <v/>
      </c>
      <c r="GA108" s="352"/>
      <c r="GB108" s="72"/>
      <c r="GC108" s="351"/>
      <c r="GD108" s="345" t="str">
        <f t="shared" si="4834"/>
        <v/>
      </c>
      <c r="GE108" s="573"/>
      <c r="GF108" s="947" t="str">
        <f t="shared" si="4840"/>
        <v/>
      </c>
      <c r="GG108" s="352"/>
      <c r="GH108" s="72"/>
      <c r="GI108" s="351"/>
      <c r="GJ108" s="345" t="str">
        <f t="shared" si="4834"/>
        <v/>
      </c>
      <c r="GK108" s="573"/>
      <c r="GL108" s="947" t="str">
        <f t="shared" si="4841"/>
        <v/>
      </c>
      <c r="GM108" s="352"/>
      <c r="GN108" s="72"/>
      <c r="GO108" s="351"/>
      <c r="GP108" s="345" t="str">
        <f t="shared" si="4834"/>
        <v/>
      </c>
      <c r="GQ108" s="573"/>
      <c r="GR108" s="947" t="str">
        <f t="shared" si="4842"/>
        <v/>
      </c>
      <c r="GS108" s="352"/>
      <c r="GT108" s="72"/>
      <c r="GU108" s="351"/>
      <c r="GV108" s="345" t="str">
        <f t="shared" si="4834"/>
        <v/>
      </c>
      <c r="GW108" s="573"/>
      <c r="GX108" s="947" t="str">
        <f t="shared" si="4843"/>
        <v/>
      </c>
      <c r="GY108" s="352"/>
      <c r="GZ108" s="72"/>
      <c r="HA108" s="351"/>
      <c r="HB108" s="345" t="str">
        <f t="shared" si="4834"/>
        <v/>
      </c>
      <c r="HC108" s="573"/>
      <c r="HD108" s="947" t="str">
        <f t="shared" si="4844"/>
        <v/>
      </c>
      <c r="HE108" s="352"/>
      <c r="HF108" s="72"/>
      <c r="HG108" s="351"/>
      <c r="HH108" s="345" t="str">
        <f t="shared" si="4834"/>
        <v/>
      </c>
      <c r="HI108" s="573"/>
      <c r="HJ108" s="947" t="str">
        <f t="shared" si="4845"/>
        <v/>
      </c>
      <c r="HK108" s="352"/>
      <c r="HL108" s="72"/>
      <c r="HM108" s="351"/>
      <c r="HN108" s="345" t="str">
        <f t="shared" si="4846"/>
        <v/>
      </c>
      <c r="HO108" s="573"/>
      <c r="HP108" s="947" t="str">
        <f t="shared" si="4847"/>
        <v/>
      </c>
      <c r="HQ108" s="352"/>
      <c r="HR108" s="72"/>
      <c r="HS108" s="351"/>
      <c r="HT108" s="345" t="str">
        <f t="shared" si="4846"/>
        <v/>
      </c>
      <c r="HU108" s="573"/>
      <c r="HV108" s="947" t="str">
        <f t="shared" si="4848"/>
        <v/>
      </c>
      <c r="HW108" s="352"/>
      <c r="HX108" s="72"/>
      <c r="HY108" s="351"/>
      <c r="HZ108" s="345" t="str">
        <f t="shared" si="4846"/>
        <v/>
      </c>
      <c r="IA108" s="573"/>
      <c r="IB108" s="947" t="str">
        <f t="shared" si="4849"/>
        <v/>
      </c>
      <c r="IC108" s="352"/>
      <c r="ID108" s="72"/>
      <c r="IE108" s="351"/>
      <c r="IF108" s="345" t="str">
        <f t="shared" si="4846"/>
        <v/>
      </c>
      <c r="IG108" s="573"/>
      <c r="IH108" s="947" t="str">
        <f t="shared" si="4850"/>
        <v/>
      </c>
      <c r="II108" s="352"/>
      <c r="IJ108" s="72"/>
      <c r="IK108" s="351"/>
      <c r="IL108" s="345" t="str">
        <f t="shared" si="4846"/>
        <v/>
      </c>
      <c r="IM108" s="573"/>
      <c r="IN108" s="947" t="str">
        <f t="shared" si="4851"/>
        <v/>
      </c>
      <c r="IO108" s="352"/>
      <c r="IP108" s="72"/>
      <c r="IQ108" s="351"/>
      <c r="IR108" s="345" t="str">
        <f t="shared" si="4846"/>
        <v/>
      </c>
      <c r="IS108" s="573"/>
      <c r="IT108" s="947" t="str">
        <f t="shared" si="4852"/>
        <v/>
      </c>
      <c r="IU108" s="352"/>
      <c r="IV108" s="72"/>
      <c r="IW108" s="351"/>
      <c r="IX108" s="345" t="str">
        <f t="shared" si="4846"/>
        <v/>
      </c>
      <c r="IY108" s="573"/>
      <c r="IZ108" s="947" t="str">
        <f t="shared" si="4853"/>
        <v/>
      </c>
      <c r="JA108" s="352"/>
      <c r="JB108" s="72"/>
      <c r="JC108" s="351"/>
      <c r="JD108" s="345" t="str">
        <f t="shared" si="4846"/>
        <v/>
      </c>
      <c r="JE108" s="573"/>
      <c r="JF108" s="947" t="str">
        <f t="shared" si="4854"/>
        <v/>
      </c>
      <c r="JG108" s="352"/>
      <c r="JH108" s="72"/>
      <c r="JI108" s="351"/>
      <c r="JJ108" s="345" t="str">
        <f t="shared" si="4846"/>
        <v/>
      </c>
      <c r="JK108" s="573"/>
      <c r="JL108" s="947" t="str">
        <f t="shared" si="4855"/>
        <v/>
      </c>
      <c r="JM108" s="353"/>
      <c r="JO108" s="351"/>
      <c r="JP108" s="345" t="str">
        <f t="shared" si="4846"/>
        <v/>
      </c>
      <c r="JQ108" s="573"/>
      <c r="JR108" s="947" t="str">
        <f t="shared" si="4856"/>
        <v/>
      </c>
      <c r="JS108" s="353"/>
      <c r="JU108" s="351"/>
      <c r="JV108" s="345" t="str">
        <f t="shared" si="4846"/>
        <v/>
      </c>
      <c r="JW108" s="573"/>
      <c r="JX108" s="947" t="str">
        <f t="shared" si="4857"/>
        <v/>
      </c>
      <c r="JY108" s="353"/>
      <c r="KA108" s="351"/>
      <c r="KB108" s="345" t="str">
        <f t="shared" si="4858"/>
        <v/>
      </c>
      <c r="KC108" s="573"/>
      <c r="KD108" s="947" t="str">
        <f t="shared" si="4859"/>
        <v/>
      </c>
      <c r="KE108" s="353"/>
      <c r="KG108" s="351"/>
      <c r="KH108" s="345" t="str">
        <f t="shared" si="4858"/>
        <v/>
      </c>
      <c r="KI108" s="573"/>
      <c r="KJ108" s="947" t="str">
        <f t="shared" si="4860"/>
        <v/>
      </c>
      <c r="KK108" s="353"/>
      <c r="KM108" s="351"/>
      <c r="KN108" s="345" t="str">
        <f t="shared" si="4858"/>
        <v/>
      </c>
      <c r="KO108" s="573"/>
      <c r="KP108" s="947" t="str">
        <f t="shared" si="4861"/>
        <v/>
      </c>
      <c r="KQ108" s="353"/>
      <c r="KS108" s="351"/>
      <c r="KT108" s="345" t="str">
        <f t="shared" si="4858"/>
        <v/>
      </c>
      <c r="KU108" s="573"/>
      <c r="KV108" s="947" t="str">
        <f t="shared" si="4862"/>
        <v/>
      </c>
      <c r="KW108" s="353"/>
      <c r="KY108" s="351"/>
      <c r="KZ108" s="345" t="str">
        <f t="shared" si="4858"/>
        <v/>
      </c>
      <c r="LA108" s="573"/>
      <c r="LB108" s="947" t="str">
        <f t="shared" si="4863"/>
        <v/>
      </c>
      <c r="LC108" s="353"/>
    </row>
    <row r="109" spans="1:315" s="71" customFormat="1" x14ac:dyDescent="0.2">
      <c r="A109" s="62"/>
      <c r="B109" s="62"/>
      <c r="C109" s="62" t="str">
        <f t="shared" si="4864"/>
        <v/>
      </c>
      <c r="D109" s="62"/>
      <c r="E109" s="62"/>
      <c r="F109" s="62" t="s">
        <v>77</v>
      </c>
      <c r="G109" s="114"/>
      <c r="I109" s="900" t="s">
        <v>16</v>
      </c>
      <c r="K109" s="116"/>
      <c r="L109" s="901">
        <v>460000</v>
      </c>
      <c r="M109" s="937"/>
      <c r="N109" s="387"/>
      <c r="O109" s="388"/>
      <c r="P109" s="389"/>
      <c r="Q109" s="296"/>
      <c r="R109" s="345" t="str">
        <f t="shared" si="4808"/>
        <v/>
      </c>
      <c r="S109" s="572"/>
      <c r="T109" s="945" t="str">
        <f t="shared" si="4809"/>
        <v/>
      </c>
      <c r="U109" s="350"/>
      <c r="V109" s="389"/>
      <c r="W109" s="296"/>
      <c r="X109" s="345" t="str">
        <f t="shared" si="4810"/>
        <v/>
      </c>
      <c r="Y109" s="572"/>
      <c r="Z109" s="945" t="str">
        <f t="shared" si="4811"/>
        <v/>
      </c>
      <c r="AA109" s="350"/>
      <c r="AB109" s="389"/>
      <c r="AC109" s="296"/>
      <c r="AD109" s="345" t="str">
        <f t="shared" si="4810"/>
        <v/>
      </c>
      <c r="AE109" s="572"/>
      <c r="AF109" s="953" t="str">
        <f t="shared" si="4812"/>
        <v/>
      </c>
      <c r="AG109" s="350"/>
      <c r="AH109" s="389"/>
      <c r="AI109" s="296"/>
      <c r="AJ109" s="345" t="str">
        <f t="shared" si="4810"/>
        <v/>
      </c>
      <c r="AK109" s="572"/>
      <c r="AL109" s="945" t="str">
        <f t="shared" si="4813"/>
        <v/>
      </c>
      <c r="AM109" s="350"/>
      <c r="AN109" s="389"/>
      <c r="AO109" s="296"/>
      <c r="AP109" s="345" t="str">
        <f t="shared" si="4810"/>
        <v/>
      </c>
      <c r="AQ109" s="572"/>
      <c r="AR109" s="945" t="str">
        <f t="shared" si="4814"/>
        <v/>
      </c>
      <c r="AS109" s="350"/>
      <c r="AT109" s="389"/>
      <c r="AU109" s="296"/>
      <c r="AV109" s="345" t="str">
        <f t="shared" si="4810"/>
        <v/>
      </c>
      <c r="AW109" s="572"/>
      <c r="AX109" s="945" t="str">
        <f t="shared" si="4815"/>
        <v/>
      </c>
      <c r="AY109" s="350"/>
      <c r="AZ109" s="389"/>
      <c r="BA109" s="296"/>
      <c r="BB109" s="345" t="str">
        <f t="shared" si="4810"/>
        <v/>
      </c>
      <c r="BC109" s="572"/>
      <c r="BD109" s="945" t="str">
        <f t="shared" si="4816"/>
        <v/>
      </c>
      <c r="BE109" s="350"/>
      <c r="BF109" s="389"/>
      <c r="BG109" s="296"/>
      <c r="BH109" s="345" t="str">
        <f t="shared" si="4810"/>
        <v/>
      </c>
      <c r="BI109" s="572"/>
      <c r="BJ109" s="945" t="str">
        <f t="shared" si="4817"/>
        <v/>
      </c>
      <c r="BK109" s="350"/>
      <c r="BL109" s="389"/>
      <c r="BM109" s="296"/>
      <c r="BN109" s="345" t="str">
        <f t="shared" si="4810"/>
        <v/>
      </c>
      <c r="BO109" s="572"/>
      <c r="BP109" s="945" t="str">
        <f t="shared" si="4818"/>
        <v/>
      </c>
      <c r="BQ109" s="350"/>
      <c r="BR109" s="389"/>
      <c r="BS109" s="296"/>
      <c r="BT109" s="345" t="str">
        <f t="shared" si="4810"/>
        <v/>
      </c>
      <c r="BU109" s="572"/>
      <c r="BV109" s="945" t="str">
        <f t="shared" si="4819"/>
        <v/>
      </c>
      <c r="BW109" s="350"/>
      <c r="BX109" s="72"/>
      <c r="BY109" s="351"/>
      <c r="BZ109" s="345" t="str">
        <f t="shared" si="4810"/>
        <v/>
      </c>
      <c r="CA109" s="573"/>
      <c r="CB109" s="947" t="str">
        <f t="shared" si="4820"/>
        <v/>
      </c>
      <c r="CC109" s="352"/>
      <c r="CD109" s="72"/>
      <c r="CE109" s="351"/>
      <c r="CF109" s="345" t="str">
        <f t="shared" si="4810"/>
        <v/>
      </c>
      <c r="CG109" s="573"/>
      <c r="CH109" s="947" t="str">
        <f t="shared" si="4821"/>
        <v/>
      </c>
      <c r="CI109" s="352"/>
      <c r="CJ109" s="72"/>
      <c r="CK109" s="351"/>
      <c r="CL109" s="345" t="str">
        <f t="shared" si="4822"/>
        <v/>
      </c>
      <c r="CM109" s="573"/>
      <c r="CN109" s="947" t="str">
        <f t="shared" si="4823"/>
        <v/>
      </c>
      <c r="CO109" s="352"/>
      <c r="CP109" s="72"/>
      <c r="CQ109" s="351"/>
      <c r="CR109" s="345" t="str">
        <f t="shared" si="4822"/>
        <v/>
      </c>
      <c r="CS109" s="573"/>
      <c r="CT109" s="947" t="str">
        <f t="shared" si="4824"/>
        <v/>
      </c>
      <c r="CU109" s="352"/>
      <c r="CV109" s="72"/>
      <c r="CW109" s="351"/>
      <c r="CX109" s="345" t="str">
        <f t="shared" si="4822"/>
        <v/>
      </c>
      <c r="CY109" s="573"/>
      <c r="CZ109" s="947" t="str">
        <f t="shared" si="4825"/>
        <v/>
      </c>
      <c r="DA109" s="352"/>
      <c r="DB109" s="72"/>
      <c r="DC109" s="351"/>
      <c r="DD109" s="345" t="str">
        <f t="shared" si="4822"/>
        <v/>
      </c>
      <c r="DE109" s="573"/>
      <c r="DF109" s="947" t="str">
        <f t="shared" si="4826"/>
        <v/>
      </c>
      <c r="DG109" s="352"/>
      <c r="DH109" s="72"/>
      <c r="DI109" s="351"/>
      <c r="DJ109" s="345" t="str">
        <f t="shared" si="4822"/>
        <v/>
      </c>
      <c r="DK109" s="573"/>
      <c r="DL109" s="947" t="str">
        <f t="shared" si="4827"/>
        <v/>
      </c>
      <c r="DM109" s="352"/>
      <c r="DN109" s="72"/>
      <c r="DO109" s="351"/>
      <c r="DP109" s="345" t="str">
        <f t="shared" si="4822"/>
        <v/>
      </c>
      <c r="DQ109" s="573"/>
      <c r="DR109" s="947" t="str">
        <f t="shared" si="4828"/>
        <v/>
      </c>
      <c r="DS109" s="352"/>
      <c r="DT109" s="72"/>
      <c r="DU109" s="351"/>
      <c r="DV109" s="345" t="str">
        <f t="shared" si="4822"/>
        <v/>
      </c>
      <c r="DW109" s="573"/>
      <c r="DX109" s="947" t="str">
        <f t="shared" si="4829"/>
        <v/>
      </c>
      <c r="DY109" s="352"/>
      <c r="DZ109" s="72"/>
      <c r="EA109" s="351"/>
      <c r="EB109" s="345" t="str">
        <f t="shared" si="4822"/>
        <v/>
      </c>
      <c r="EC109" s="573"/>
      <c r="ED109" s="947" t="str">
        <f t="shared" si="4830"/>
        <v/>
      </c>
      <c r="EE109" s="352"/>
      <c r="EF109" s="72"/>
      <c r="EG109" s="351"/>
      <c r="EH109" s="345" t="str">
        <f t="shared" si="4822"/>
        <v/>
      </c>
      <c r="EI109" s="573"/>
      <c r="EJ109" s="947" t="str">
        <f t="shared" si="4831"/>
        <v/>
      </c>
      <c r="EK109" s="352"/>
      <c r="EL109" s="72"/>
      <c r="EM109" s="351"/>
      <c r="EN109" s="345" t="str">
        <f t="shared" si="4822"/>
        <v/>
      </c>
      <c r="EO109" s="573"/>
      <c r="EP109" s="947" t="str">
        <f t="shared" si="4832"/>
        <v/>
      </c>
      <c r="EQ109" s="352"/>
      <c r="ER109" s="72"/>
      <c r="ES109" s="351"/>
      <c r="ET109" s="345" t="str">
        <f t="shared" si="4822"/>
        <v/>
      </c>
      <c r="EU109" s="573"/>
      <c r="EV109" s="947" t="str">
        <f t="shared" si="4833"/>
        <v/>
      </c>
      <c r="EW109" s="352"/>
      <c r="EX109" s="72"/>
      <c r="EY109" s="351"/>
      <c r="EZ109" s="345" t="str">
        <f t="shared" si="4834"/>
        <v/>
      </c>
      <c r="FA109" s="573"/>
      <c r="FB109" s="947" t="str">
        <f t="shared" si="4835"/>
        <v/>
      </c>
      <c r="FC109" s="352"/>
      <c r="FD109" s="72"/>
      <c r="FE109" s="351"/>
      <c r="FF109" s="345" t="str">
        <f t="shared" si="4834"/>
        <v/>
      </c>
      <c r="FG109" s="573"/>
      <c r="FH109" s="947" t="str">
        <f t="shared" si="4836"/>
        <v/>
      </c>
      <c r="FI109" s="352"/>
      <c r="FJ109" s="72"/>
      <c r="FK109" s="351"/>
      <c r="FL109" s="345" t="str">
        <f t="shared" si="4834"/>
        <v/>
      </c>
      <c r="FM109" s="573"/>
      <c r="FN109" s="947" t="str">
        <f t="shared" si="4837"/>
        <v/>
      </c>
      <c r="FO109" s="352"/>
      <c r="FP109" s="72"/>
      <c r="FQ109" s="351"/>
      <c r="FR109" s="345" t="str">
        <f t="shared" si="4834"/>
        <v/>
      </c>
      <c r="FS109" s="573"/>
      <c r="FT109" s="947" t="str">
        <f t="shared" si="4838"/>
        <v/>
      </c>
      <c r="FU109" s="352"/>
      <c r="FV109" s="72"/>
      <c r="FW109" s="351"/>
      <c r="FX109" s="345" t="str">
        <f t="shared" si="4834"/>
        <v/>
      </c>
      <c r="FY109" s="573"/>
      <c r="FZ109" s="947" t="str">
        <f t="shared" si="4839"/>
        <v/>
      </c>
      <c r="GA109" s="352"/>
      <c r="GB109" s="72"/>
      <c r="GC109" s="351"/>
      <c r="GD109" s="345" t="str">
        <f t="shared" si="4834"/>
        <v/>
      </c>
      <c r="GE109" s="573"/>
      <c r="GF109" s="947" t="str">
        <f t="shared" si="4840"/>
        <v/>
      </c>
      <c r="GG109" s="352"/>
      <c r="GH109" s="72"/>
      <c r="GI109" s="351"/>
      <c r="GJ109" s="345" t="str">
        <f t="shared" si="4834"/>
        <v/>
      </c>
      <c r="GK109" s="573"/>
      <c r="GL109" s="947" t="str">
        <f t="shared" si="4841"/>
        <v/>
      </c>
      <c r="GM109" s="352"/>
      <c r="GN109" s="72"/>
      <c r="GO109" s="351"/>
      <c r="GP109" s="345" t="str">
        <f t="shared" si="4834"/>
        <v/>
      </c>
      <c r="GQ109" s="573"/>
      <c r="GR109" s="947" t="str">
        <f t="shared" si="4842"/>
        <v/>
      </c>
      <c r="GS109" s="352"/>
      <c r="GT109" s="72"/>
      <c r="GU109" s="351"/>
      <c r="GV109" s="345" t="str">
        <f t="shared" si="4834"/>
        <v/>
      </c>
      <c r="GW109" s="573"/>
      <c r="GX109" s="947" t="str">
        <f t="shared" si="4843"/>
        <v/>
      </c>
      <c r="GY109" s="352"/>
      <c r="GZ109" s="72"/>
      <c r="HA109" s="351"/>
      <c r="HB109" s="345" t="str">
        <f t="shared" si="4834"/>
        <v/>
      </c>
      <c r="HC109" s="573"/>
      <c r="HD109" s="947" t="str">
        <f t="shared" si="4844"/>
        <v/>
      </c>
      <c r="HE109" s="352"/>
      <c r="HF109" s="72"/>
      <c r="HG109" s="351"/>
      <c r="HH109" s="345" t="str">
        <f t="shared" si="4834"/>
        <v/>
      </c>
      <c r="HI109" s="573"/>
      <c r="HJ109" s="947" t="str">
        <f t="shared" si="4845"/>
        <v/>
      </c>
      <c r="HK109" s="352"/>
      <c r="HL109" s="72"/>
      <c r="HM109" s="351"/>
      <c r="HN109" s="345" t="str">
        <f t="shared" si="4846"/>
        <v/>
      </c>
      <c r="HO109" s="573"/>
      <c r="HP109" s="947" t="str">
        <f t="shared" si="4847"/>
        <v/>
      </c>
      <c r="HQ109" s="352"/>
      <c r="HR109" s="72"/>
      <c r="HS109" s="351"/>
      <c r="HT109" s="345" t="str">
        <f t="shared" si="4846"/>
        <v/>
      </c>
      <c r="HU109" s="573"/>
      <c r="HV109" s="947" t="str">
        <f t="shared" si="4848"/>
        <v/>
      </c>
      <c r="HW109" s="352"/>
      <c r="HX109" s="72"/>
      <c r="HY109" s="351"/>
      <c r="HZ109" s="345" t="str">
        <f t="shared" si="4846"/>
        <v/>
      </c>
      <c r="IA109" s="573"/>
      <c r="IB109" s="947" t="str">
        <f t="shared" si="4849"/>
        <v/>
      </c>
      <c r="IC109" s="352"/>
      <c r="ID109" s="72"/>
      <c r="IE109" s="351"/>
      <c r="IF109" s="345" t="str">
        <f t="shared" si="4846"/>
        <v/>
      </c>
      <c r="IG109" s="573"/>
      <c r="IH109" s="947" t="str">
        <f t="shared" si="4850"/>
        <v/>
      </c>
      <c r="II109" s="352"/>
      <c r="IJ109" s="72"/>
      <c r="IK109" s="351"/>
      <c r="IL109" s="345" t="str">
        <f t="shared" si="4846"/>
        <v/>
      </c>
      <c r="IM109" s="573"/>
      <c r="IN109" s="947" t="str">
        <f t="shared" si="4851"/>
        <v/>
      </c>
      <c r="IO109" s="352"/>
      <c r="IP109" s="72"/>
      <c r="IQ109" s="351"/>
      <c r="IR109" s="345" t="str">
        <f t="shared" si="4846"/>
        <v/>
      </c>
      <c r="IS109" s="573"/>
      <c r="IT109" s="947" t="str">
        <f t="shared" si="4852"/>
        <v/>
      </c>
      <c r="IU109" s="352"/>
      <c r="IV109" s="72"/>
      <c r="IW109" s="351"/>
      <c r="IX109" s="345" t="str">
        <f t="shared" si="4846"/>
        <v/>
      </c>
      <c r="IY109" s="573"/>
      <c r="IZ109" s="947" t="str">
        <f t="shared" si="4853"/>
        <v/>
      </c>
      <c r="JA109" s="352"/>
      <c r="JB109" s="72"/>
      <c r="JC109" s="351"/>
      <c r="JD109" s="345" t="str">
        <f t="shared" si="4846"/>
        <v/>
      </c>
      <c r="JE109" s="573"/>
      <c r="JF109" s="947" t="str">
        <f t="shared" si="4854"/>
        <v/>
      </c>
      <c r="JG109" s="352"/>
      <c r="JH109" s="72"/>
      <c r="JI109" s="351"/>
      <c r="JJ109" s="345" t="str">
        <f t="shared" si="4846"/>
        <v/>
      </c>
      <c r="JK109" s="573"/>
      <c r="JL109" s="947" t="str">
        <f t="shared" si="4855"/>
        <v/>
      </c>
      <c r="JM109" s="353"/>
      <c r="JO109" s="351"/>
      <c r="JP109" s="345" t="str">
        <f t="shared" si="4846"/>
        <v/>
      </c>
      <c r="JQ109" s="573"/>
      <c r="JR109" s="947" t="str">
        <f t="shared" si="4856"/>
        <v/>
      </c>
      <c r="JS109" s="353"/>
      <c r="JU109" s="351"/>
      <c r="JV109" s="345" t="str">
        <f t="shared" si="4846"/>
        <v/>
      </c>
      <c r="JW109" s="573"/>
      <c r="JX109" s="947" t="str">
        <f t="shared" si="4857"/>
        <v/>
      </c>
      <c r="JY109" s="353"/>
      <c r="KA109" s="351"/>
      <c r="KB109" s="345" t="str">
        <f t="shared" si="4858"/>
        <v/>
      </c>
      <c r="KC109" s="573"/>
      <c r="KD109" s="947" t="str">
        <f t="shared" si="4859"/>
        <v/>
      </c>
      <c r="KE109" s="353"/>
      <c r="KG109" s="351"/>
      <c r="KH109" s="345" t="str">
        <f t="shared" si="4858"/>
        <v/>
      </c>
      <c r="KI109" s="573"/>
      <c r="KJ109" s="947" t="str">
        <f t="shared" si="4860"/>
        <v/>
      </c>
      <c r="KK109" s="353"/>
      <c r="KM109" s="351"/>
      <c r="KN109" s="345" t="str">
        <f t="shared" si="4858"/>
        <v/>
      </c>
      <c r="KO109" s="573"/>
      <c r="KP109" s="947" t="str">
        <f t="shared" si="4861"/>
        <v/>
      </c>
      <c r="KQ109" s="353"/>
      <c r="KS109" s="351"/>
      <c r="KT109" s="345" t="str">
        <f t="shared" si="4858"/>
        <v/>
      </c>
      <c r="KU109" s="573"/>
      <c r="KV109" s="947" t="str">
        <f t="shared" si="4862"/>
        <v/>
      </c>
      <c r="KW109" s="353"/>
      <c r="KY109" s="351"/>
      <c r="KZ109" s="345" t="str">
        <f t="shared" si="4858"/>
        <v/>
      </c>
      <c r="LA109" s="573"/>
      <c r="LB109" s="947" t="str">
        <f t="shared" si="4863"/>
        <v/>
      </c>
      <c r="LC109" s="353"/>
    </row>
    <row r="110" spans="1:315" s="71" customFormat="1" x14ac:dyDescent="0.2">
      <c r="A110" s="62"/>
      <c r="B110" s="62"/>
      <c r="C110" s="62" t="str">
        <f t="shared" si="4864"/>
        <v/>
      </c>
      <c r="D110" s="62"/>
      <c r="E110" s="62"/>
      <c r="F110" s="62" t="s">
        <v>77</v>
      </c>
      <c r="G110" s="114"/>
      <c r="I110" s="900" t="s">
        <v>16</v>
      </c>
      <c r="K110" s="116"/>
      <c r="L110" s="901">
        <v>460000</v>
      </c>
      <c r="M110" s="937"/>
      <c r="N110" s="387"/>
      <c r="O110" s="388"/>
      <c r="P110" s="389"/>
      <c r="Q110" s="296"/>
      <c r="R110" s="345" t="str">
        <f t="shared" si="4808"/>
        <v/>
      </c>
      <c r="S110" s="572"/>
      <c r="T110" s="945" t="str">
        <f t="shared" si="4809"/>
        <v/>
      </c>
      <c r="U110" s="350"/>
      <c r="V110" s="389"/>
      <c r="W110" s="296"/>
      <c r="X110" s="345" t="str">
        <f t="shared" si="4810"/>
        <v/>
      </c>
      <c r="Y110" s="572"/>
      <c r="Z110" s="945" t="str">
        <f t="shared" si="4811"/>
        <v/>
      </c>
      <c r="AA110" s="350"/>
      <c r="AB110" s="389"/>
      <c r="AC110" s="296"/>
      <c r="AD110" s="345" t="str">
        <f t="shared" si="4810"/>
        <v/>
      </c>
      <c r="AE110" s="572"/>
      <c r="AF110" s="953" t="str">
        <f t="shared" si="4812"/>
        <v/>
      </c>
      <c r="AG110" s="350"/>
      <c r="AH110" s="389"/>
      <c r="AI110" s="296"/>
      <c r="AJ110" s="345" t="str">
        <f t="shared" si="4810"/>
        <v/>
      </c>
      <c r="AK110" s="572"/>
      <c r="AL110" s="945" t="str">
        <f t="shared" si="4813"/>
        <v/>
      </c>
      <c r="AM110" s="350"/>
      <c r="AN110" s="389"/>
      <c r="AO110" s="296"/>
      <c r="AP110" s="345" t="str">
        <f t="shared" si="4810"/>
        <v/>
      </c>
      <c r="AQ110" s="572"/>
      <c r="AR110" s="945" t="str">
        <f t="shared" si="4814"/>
        <v/>
      </c>
      <c r="AS110" s="350"/>
      <c r="AT110" s="389"/>
      <c r="AU110" s="296"/>
      <c r="AV110" s="345" t="str">
        <f t="shared" si="4810"/>
        <v/>
      </c>
      <c r="AW110" s="572"/>
      <c r="AX110" s="945" t="str">
        <f t="shared" si="4815"/>
        <v/>
      </c>
      <c r="AY110" s="350"/>
      <c r="AZ110" s="389"/>
      <c r="BA110" s="296"/>
      <c r="BB110" s="345" t="str">
        <f t="shared" si="4810"/>
        <v/>
      </c>
      <c r="BC110" s="572"/>
      <c r="BD110" s="945" t="str">
        <f t="shared" si="4816"/>
        <v/>
      </c>
      <c r="BE110" s="350"/>
      <c r="BF110" s="389"/>
      <c r="BG110" s="296"/>
      <c r="BH110" s="345" t="str">
        <f t="shared" si="4810"/>
        <v/>
      </c>
      <c r="BI110" s="572"/>
      <c r="BJ110" s="945" t="str">
        <f t="shared" si="4817"/>
        <v/>
      </c>
      <c r="BK110" s="350"/>
      <c r="BL110" s="389"/>
      <c r="BM110" s="296"/>
      <c r="BN110" s="345" t="str">
        <f t="shared" si="4810"/>
        <v/>
      </c>
      <c r="BO110" s="572"/>
      <c r="BP110" s="945" t="str">
        <f t="shared" si="4818"/>
        <v/>
      </c>
      <c r="BQ110" s="350"/>
      <c r="BR110" s="389"/>
      <c r="BS110" s="296"/>
      <c r="BT110" s="345" t="str">
        <f t="shared" si="4810"/>
        <v/>
      </c>
      <c r="BU110" s="572"/>
      <c r="BV110" s="945" t="str">
        <f t="shared" si="4819"/>
        <v/>
      </c>
      <c r="BW110" s="350"/>
      <c r="BX110" s="72"/>
      <c r="BY110" s="351"/>
      <c r="BZ110" s="345" t="str">
        <f t="shared" si="4810"/>
        <v/>
      </c>
      <c r="CA110" s="573"/>
      <c r="CB110" s="947" t="str">
        <f t="shared" si="4820"/>
        <v/>
      </c>
      <c r="CC110" s="352"/>
      <c r="CD110" s="72"/>
      <c r="CE110" s="351"/>
      <c r="CF110" s="345" t="str">
        <f t="shared" si="4810"/>
        <v/>
      </c>
      <c r="CG110" s="573"/>
      <c r="CH110" s="947" t="str">
        <f t="shared" si="4821"/>
        <v/>
      </c>
      <c r="CI110" s="352"/>
      <c r="CJ110" s="72"/>
      <c r="CK110" s="351"/>
      <c r="CL110" s="345" t="str">
        <f t="shared" si="4822"/>
        <v/>
      </c>
      <c r="CM110" s="573"/>
      <c r="CN110" s="947" t="str">
        <f t="shared" si="4823"/>
        <v/>
      </c>
      <c r="CO110" s="352"/>
      <c r="CP110" s="72"/>
      <c r="CQ110" s="351"/>
      <c r="CR110" s="345" t="str">
        <f t="shared" si="4822"/>
        <v/>
      </c>
      <c r="CS110" s="573"/>
      <c r="CT110" s="947" t="str">
        <f t="shared" si="4824"/>
        <v/>
      </c>
      <c r="CU110" s="352"/>
      <c r="CV110" s="72"/>
      <c r="CW110" s="351"/>
      <c r="CX110" s="345" t="str">
        <f t="shared" si="4822"/>
        <v/>
      </c>
      <c r="CY110" s="573"/>
      <c r="CZ110" s="947" t="str">
        <f t="shared" si="4825"/>
        <v/>
      </c>
      <c r="DA110" s="352"/>
      <c r="DB110" s="72"/>
      <c r="DC110" s="351"/>
      <c r="DD110" s="345" t="str">
        <f t="shared" si="4822"/>
        <v/>
      </c>
      <c r="DE110" s="573"/>
      <c r="DF110" s="947" t="str">
        <f t="shared" si="4826"/>
        <v/>
      </c>
      <c r="DG110" s="352"/>
      <c r="DH110" s="72"/>
      <c r="DI110" s="351"/>
      <c r="DJ110" s="345" t="str">
        <f t="shared" si="4822"/>
        <v/>
      </c>
      <c r="DK110" s="573"/>
      <c r="DL110" s="947" t="str">
        <f t="shared" si="4827"/>
        <v/>
      </c>
      <c r="DM110" s="352"/>
      <c r="DN110" s="72"/>
      <c r="DO110" s="351"/>
      <c r="DP110" s="345" t="str">
        <f t="shared" si="4822"/>
        <v/>
      </c>
      <c r="DQ110" s="573"/>
      <c r="DR110" s="947" t="str">
        <f t="shared" si="4828"/>
        <v/>
      </c>
      <c r="DS110" s="352"/>
      <c r="DT110" s="72"/>
      <c r="DU110" s="351"/>
      <c r="DV110" s="345" t="str">
        <f t="shared" si="4822"/>
        <v/>
      </c>
      <c r="DW110" s="573"/>
      <c r="DX110" s="947" t="str">
        <f t="shared" si="4829"/>
        <v/>
      </c>
      <c r="DY110" s="352"/>
      <c r="DZ110" s="72"/>
      <c r="EA110" s="351"/>
      <c r="EB110" s="345" t="str">
        <f t="shared" si="4822"/>
        <v/>
      </c>
      <c r="EC110" s="573"/>
      <c r="ED110" s="947" t="str">
        <f t="shared" si="4830"/>
        <v/>
      </c>
      <c r="EE110" s="352"/>
      <c r="EF110" s="72"/>
      <c r="EG110" s="351"/>
      <c r="EH110" s="345" t="str">
        <f t="shared" si="4822"/>
        <v/>
      </c>
      <c r="EI110" s="573"/>
      <c r="EJ110" s="947" t="str">
        <f t="shared" si="4831"/>
        <v/>
      </c>
      <c r="EK110" s="352"/>
      <c r="EL110" s="72"/>
      <c r="EM110" s="351"/>
      <c r="EN110" s="345" t="str">
        <f t="shared" si="4822"/>
        <v/>
      </c>
      <c r="EO110" s="573"/>
      <c r="EP110" s="947" t="str">
        <f t="shared" si="4832"/>
        <v/>
      </c>
      <c r="EQ110" s="352"/>
      <c r="ER110" s="72"/>
      <c r="ES110" s="351"/>
      <c r="ET110" s="345" t="str">
        <f t="shared" si="4822"/>
        <v/>
      </c>
      <c r="EU110" s="573"/>
      <c r="EV110" s="947" t="str">
        <f t="shared" si="4833"/>
        <v/>
      </c>
      <c r="EW110" s="352"/>
      <c r="EX110" s="72"/>
      <c r="EY110" s="351"/>
      <c r="EZ110" s="345" t="str">
        <f t="shared" si="4834"/>
        <v/>
      </c>
      <c r="FA110" s="573"/>
      <c r="FB110" s="947" t="str">
        <f t="shared" si="4835"/>
        <v/>
      </c>
      <c r="FC110" s="352"/>
      <c r="FD110" s="72"/>
      <c r="FE110" s="351"/>
      <c r="FF110" s="345" t="str">
        <f t="shared" si="4834"/>
        <v/>
      </c>
      <c r="FG110" s="573"/>
      <c r="FH110" s="947" t="str">
        <f t="shared" si="4836"/>
        <v/>
      </c>
      <c r="FI110" s="352"/>
      <c r="FJ110" s="72"/>
      <c r="FK110" s="351"/>
      <c r="FL110" s="345" t="str">
        <f t="shared" si="4834"/>
        <v/>
      </c>
      <c r="FM110" s="573"/>
      <c r="FN110" s="947" t="str">
        <f t="shared" si="4837"/>
        <v/>
      </c>
      <c r="FO110" s="352"/>
      <c r="FP110" s="72"/>
      <c r="FQ110" s="351"/>
      <c r="FR110" s="345" t="str">
        <f t="shared" si="4834"/>
        <v/>
      </c>
      <c r="FS110" s="573"/>
      <c r="FT110" s="947" t="str">
        <f t="shared" si="4838"/>
        <v/>
      </c>
      <c r="FU110" s="352"/>
      <c r="FV110" s="72"/>
      <c r="FW110" s="351"/>
      <c r="FX110" s="345" t="str">
        <f t="shared" si="4834"/>
        <v/>
      </c>
      <c r="FY110" s="573"/>
      <c r="FZ110" s="947" t="str">
        <f t="shared" si="4839"/>
        <v/>
      </c>
      <c r="GA110" s="352"/>
      <c r="GB110" s="72"/>
      <c r="GC110" s="351"/>
      <c r="GD110" s="345" t="str">
        <f t="shared" si="4834"/>
        <v/>
      </c>
      <c r="GE110" s="573"/>
      <c r="GF110" s="947" t="str">
        <f t="shared" si="4840"/>
        <v/>
      </c>
      <c r="GG110" s="352"/>
      <c r="GH110" s="72"/>
      <c r="GI110" s="351"/>
      <c r="GJ110" s="345" t="str">
        <f t="shared" si="4834"/>
        <v/>
      </c>
      <c r="GK110" s="573"/>
      <c r="GL110" s="947" t="str">
        <f t="shared" si="4841"/>
        <v/>
      </c>
      <c r="GM110" s="352"/>
      <c r="GN110" s="72"/>
      <c r="GO110" s="351"/>
      <c r="GP110" s="345" t="str">
        <f t="shared" si="4834"/>
        <v/>
      </c>
      <c r="GQ110" s="573"/>
      <c r="GR110" s="947" t="str">
        <f t="shared" si="4842"/>
        <v/>
      </c>
      <c r="GS110" s="352"/>
      <c r="GT110" s="72"/>
      <c r="GU110" s="351"/>
      <c r="GV110" s="345" t="str">
        <f t="shared" si="4834"/>
        <v/>
      </c>
      <c r="GW110" s="573"/>
      <c r="GX110" s="947" t="str">
        <f t="shared" si="4843"/>
        <v/>
      </c>
      <c r="GY110" s="352"/>
      <c r="GZ110" s="72"/>
      <c r="HA110" s="351"/>
      <c r="HB110" s="345" t="str">
        <f t="shared" si="4834"/>
        <v/>
      </c>
      <c r="HC110" s="573"/>
      <c r="HD110" s="947" t="str">
        <f t="shared" si="4844"/>
        <v/>
      </c>
      <c r="HE110" s="352"/>
      <c r="HF110" s="72"/>
      <c r="HG110" s="351"/>
      <c r="HH110" s="345" t="str">
        <f t="shared" si="4834"/>
        <v/>
      </c>
      <c r="HI110" s="573"/>
      <c r="HJ110" s="947" t="str">
        <f t="shared" si="4845"/>
        <v/>
      </c>
      <c r="HK110" s="352"/>
      <c r="HL110" s="72"/>
      <c r="HM110" s="351"/>
      <c r="HN110" s="345" t="str">
        <f t="shared" si="4846"/>
        <v/>
      </c>
      <c r="HO110" s="573"/>
      <c r="HP110" s="947" t="str">
        <f t="shared" si="4847"/>
        <v/>
      </c>
      <c r="HQ110" s="352"/>
      <c r="HR110" s="72"/>
      <c r="HS110" s="351"/>
      <c r="HT110" s="345" t="str">
        <f t="shared" si="4846"/>
        <v/>
      </c>
      <c r="HU110" s="573"/>
      <c r="HV110" s="947" t="str">
        <f t="shared" si="4848"/>
        <v/>
      </c>
      <c r="HW110" s="352"/>
      <c r="HX110" s="72"/>
      <c r="HY110" s="351"/>
      <c r="HZ110" s="345" t="str">
        <f t="shared" si="4846"/>
        <v/>
      </c>
      <c r="IA110" s="573"/>
      <c r="IB110" s="947" t="str">
        <f t="shared" si="4849"/>
        <v/>
      </c>
      <c r="IC110" s="352"/>
      <c r="ID110" s="72"/>
      <c r="IE110" s="351"/>
      <c r="IF110" s="345" t="str">
        <f t="shared" si="4846"/>
        <v/>
      </c>
      <c r="IG110" s="573"/>
      <c r="IH110" s="947" t="str">
        <f t="shared" si="4850"/>
        <v/>
      </c>
      <c r="II110" s="352"/>
      <c r="IJ110" s="72"/>
      <c r="IK110" s="351"/>
      <c r="IL110" s="345" t="str">
        <f t="shared" si="4846"/>
        <v/>
      </c>
      <c r="IM110" s="573"/>
      <c r="IN110" s="947" t="str">
        <f t="shared" si="4851"/>
        <v/>
      </c>
      <c r="IO110" s="352"/>
      <c r="IP110" s="72"/>
      <c r="IQ110" s="351"/>
      <c r="IR110" s="345" t="str">
        <f t="shared" si="4846"/>
        <v/>
      </c>
      <c r="IS110" s="573"/>
      <c r="IT110" s="947" t="str">
        <f t="shared" si="4852"/>
        <v/>
      </c>
      <c r="IU110" s="352"/>
      <c r="IV110" s="72"/>
      <c r="IW110" s="351"/>
      <c r="IX110" s="345" t="str">
        <f t="shared" si="4846"/>
        <v/>
      </c>
      <c r="IY110" s="573"/>
      <c r="IZ110" s="947" t="str">
        <f t="shared" si="4853"/>
        <v/>
      </c>
      <c r="JA110" s="352"/>
      <c r="JB110" s="72"/>
      <c r="JC110" s="351"/>
      <c r="JD110" s="345" t="str">
        <f t="shared" si="4846"/>
        <v/>
      </c>
      <c r="JE110" s="573"/>
      <c r="JF110" s="947" t="str">
        <f t="shared" si="4854"/>
        <v/>
      </c>
      <c r="JG110" s="352"/>
      <c r="JH110" s="72"/>
      <c r="JI110" s="351"/>
      <c r="JJ110" s="345" t="str">
        <f t="shared" si="4846"/>
        <v/>
      </c>
      <c r="JK110" s="573"/>
      <c r="JL110" s="947" t="str">
        <f t="shared" si="4855"/>
        <v/>
      </c>
      <c r="JM110" s="353"/>
      <c r="JO110" s="351"/>
      <c r="JP110" s="345" t="str">
        <f t="shared" si="4846"/>
        <v/>
      </c>
      <c r="JQ110" s="573"/>
      <c r="JR110" s="947" t="str">
        <f t="shared" si="4856"/>
        <v/>
      </c>
      <c r="JS110" s="353"/>
      <c r="JU110" s="351"/>
      <c r="JV110" s="345" t="str">
        <f t="shared" si="4846"/>
        <v/>
      </c>
      <c r="JW110" s="573"/>
      <c r="JX110" s="947" t="str">
        <f t="shared" si="4857"/>
        <v/>
      </c>
      <c r="JY110" s="353"/>
      <c r="KA110" s="351"/>
      <c r="KB110" s="345" t="str">
        <f t="shared" si="4858"/>
        <v/>
      </c>
      <c r="KC110" s="573"/>
      <c r="KD110" s="947" t="str">
        <f t="shared" si="4859"/>
        <v/>
      </c>
      <c r="KE110" s="353"/>
      <c r="KG110" s="351"/>
      <c r="KH110" s="345" t="str">
        <f t="shared" si="4858"/>
        <v/>
      </c>
      <c r="KI110" s="573"/>
      <c r="KJ110" s="947" t="str">
        <f t="shared" si="4860"/>
        <v/>
      </c>
      <c r="KK110" s="353"/>
      <c r="KM110" s="351"/>
      <c r="KN110" s="345" t="str">
        <f t="shared" si="4858"/>
        <v/>
      </c>
      <c r="KO110" s="573"/>
      <c r="KP110" s="947" t="str">
        <f t="shared" si="4861"/>
        <v/>
      </c>
      <c r="KQ110" s="353"/>
      <c r="KS110" s="351"/>
      <c r="KT110" s="345" t="str">
        <f t="shared" si="4858"/>
        <v/>
      </c>
      <c r="KU110" s="573"/>
      <c r="KV110" s="947" t="str">
        <f t="shared" si="4862"/>
        <v/>
      </c>
      <c r="KW110" s="353"/>
      <c r="KY110" s="351"/>
      <c r="KZ110" s="345" t="str">
        <f t="shared" si="4858"/>
        <v/>
      </c>
      <c r="LA110" s="573"/>
      <c r="LB110" s="947" t="str">
        <f t="shared" si="4863"/>
        <v/>
      </c>
      <c r="LC110" s="353"/>
    </row>
    <row r="111" spans="1:315" s="71" customFormat="1" x14ac:dyDescent="0.2">
      <c r="A111" s="62"/>
      <c r="B111" s="62"/>
      <c r="C111" s="62" t="str">
        <f t="shared" si="4864"/>
        <v/>
      </c>
      <c r="D111" s="62"/>
      <c r="E111" s="62"/>
      <c r="F111" s="62" t="s">
        <v>77</v>
      </c>
      <c r="G111" s="114"/>
      <c r="I111" s="900" t="s">
        <v>16</v>
      </c>
      <c r="K111" s="116"/>
      <c r="L111" s="901">
        <v>460000</v>
      </c>
      <c r="M111" s="937"/>
      <c r="N111" s="387"/>
      <c r="O111" s="388"/>
      <c r="P111" s="389"/>
      <c r="Q111" s="296"/>
      <c r="R111" s="345" t="str">
        <f t="shared" si="4808"/>
        <v/>
      </c>
      <c r="S111" s="572"/>
      <c r="T111" s="945" t="str">
        <f t="shared" si="4809"/>
        <v/>
      </c>
      <c r="U111" s="350"/>
      <c r="V111" s="389"/>
      <c r="W111" s="296"/>
      <c r="X111" s="345" t="str">
        <f t="shared" si="4810"/>
        <v/>
      </c>
      <c r="Y111" s="572"/>
      <c r="Z111" s="945" t="str">
        <f t="shared" si="4811"/>
        <v/>
      </c>
      <c r="AA111" s="350"/>
      <c r="AB111" s="389"/>
      <c r="AC111" s="296"/>
      <c r="AD111" s="345" t="str">
        <f t="shared" si="4810"/>
        <v/>
      </c>
      <c r="AE111" s="572"/>
      <c r="AF111" s="945" t="str">
        <f t="shared" si="4812"/>
        <v/>
      </c>
      <c r="AG111" s="350"/>
      <c r="AH111" s="389"/>
      <c r="AI111" s="296"/>
      <c r="AJ111" s="345" t="str">
        <f t="shared" si="4810"/>
        <v/>
      </c>
      <c r="AK111" s="572"/>
      <c r="AL111" s="945" t="str">
        <f t="shared" si="4813"/>
        <v/>
      </c>
      <c r="AM111" s="350"/>
      <c r="AN111" s="389"/>
      <c r="AO111" s="296"/>
      <c r="AP111" s="345" t="str">
        <f t="shared" si="4810"/>
        <v/>
      </c>
      <c r="AQ111" s="572"/>
      <c r="AR111" s="945" t="str">
        <f t="shared" si="4814"/>
        <v/>
      </c>
      <c r="AS111" s="350"/>
      <c r="AT111" s="389"/>
      <c r="AU111" s="296"/>
      <c r="AV111" s="345" t="str">
        <f t="shared" si="4810"/>
        <v/>
      </c>
      <c r="AW111" s="572"/>
      <c r="AX111" s="945" t="str">
        <f t="shared" si="4815"/>
        <v/>
      </c>
      <c r="AY111" s="350"/>
      <c r="AZ111" s="389"/>
      <c r="BA111" s="296"/>
      <c r="BB111" s="345" t="str">
        <f t="shared" si="4810"/>
        <v/>
      </c>
      <c r="BC111" s="572"/>
      <c r="BD111" s="945" t="str">
        <f t="shared" si="4816"/>
        <v/>
      </c>
      <c r="BE111" s="350"/>
      <c r="BF111" s="389"/>
      <c r="BG111" s="296"/>
      <c r="BH111" s="345" t="str">
        <f t="shared" si="4810"/>
        <v/>
      </c>
      <c r="BI111" s="572"/>
      <c r="BJ111" s="945" t="str">
        <f t="shared" si="4817"/>
        <v/>
      </c>
      <c r="BK111" s="350"/>
      <c r="BL111" s="389"/>
      <c r="BM111" s="296"/>
      <c r="BN111" s="345" t="str">
        <f t="shared" si="4810"/>
        <v/>
      </c>
      <c r="BO111" s="572"/>
      <c r="BP111" s="945" t="str">
        <f t="shared" si="4818"/>
        <v/>
      </c>
      <c r="BQ111" s="350"/>
      <c r="BR111" s="389"/>
      <c r="BS111" s="296"/>
      <c r="BT111" s="345" t="str">
        <f t="shared" si="4810"/>
        <v/>
      </c>
      <c r="BU111" s="573"/>
      <c r="BV111" s="945" t="str">
        <f t="shared" si="4819"/>
        <v/>
      </c>
      <c r="BW111" s="350"/>
      <c r="BX111" s="72"/>
      <c r="BY111" s="351"/>
      <c r="BZ111" s="345" t="str">
        <f t="shared" si="4810"/>
        <v/>
      </c>
      <c r="CA111" s="573"/>
      <c r="CB111" s="947" t="str">
        <f t="shared" si="4820"/>
        <v/>
      </c>
      <c r="CC111" s="352"/>
      <c r="CD111" s="72"/>
      <c r="CE111" s="351"/>
      <c r="CF111" s="345" t="str">
        <f t="shared" si="4810"/>
        <v/>
      </c>
      <c r="CG111" s="573"/>
      <c r="CH111" s="947" t="str">
        <f t="shared" si="4821"/>
        <v/>
      </c>
      <c r="CI111" s="352"/>
      <c r="CJ111" s="72"/>
      <c r="CK111" s="351"/>
      <c r="CL111" s="345" t="str">
        <f t="shared" si="4822"/>
        <v/>
      </c>
      <c r="CM111" s="573"/>
      <c r="CN111" s="947" t="str">
        <f t="shared" si="4823"/>
        <v/>
      </c>
      <c r="CO111" s="352"/>
      <c r="CP111" s="72"/>
      <c r="CQ111" s="351"/>
      <c r="CR111" s="345" t="str">
        <f t="shared" si="4822"/>
        <v/>
      </c>
      <c r="CS111" s="573"/>
      <c r="CT111" s="947" t="str">
        <f t="shared" si="4824"/>
        <v/>
      </c>
      <c r="CU111" s="352"/>
      <c r="CV111" s="72"/>
      <c r="CW111" s="351"/>
      <c r="CX111" s="345" t="str">
        <f t="shared" si="4822"/>
        <v/>
      </c>
      <c r="CY111" s="573"/>
      <c r="CZ111" s="947" t="str">
        <f t="shared" si="4825"/>
        <v/>
      </c>
      <c r="DA111" s="352"/>
      <c r="DB111" s="72"/>
      <c r="DC111" s="351"/>
      <c r="DD111" s="345" t="str">
        <f t="shared" si="4822"/>
        <v/>
      </c>
      <c r="DE111" s="573"/>
      <c r="DF111" s="947" t="str">
        <f t="shared" si="4826"/>
        <v/>
      </c>
      <c r="DG111" s="352"/>
      <c r="DH111" s="72"/>
      <c r="DI111" s="351"/>
      <c r="DJ111" s="345" t="str">
        <f t="shared" si="4822"/>
        <v/>
      </c>
      <c r="DK111" s="573"/>
      <c r="DL111" s="947" t="str">
        <f t="shared" si="4827"/>
        <v/>
      </c>
      <c r="DM111" s="352"/>
      <c r="DN111" s="72"/>
      <c r="DO111" s="351"/>
      <c r="DP111" s="345" t="str">
        <f t="shared" si="4822"/>
        <v/>
      </c>
      <c r="DQ111" s="573"/>
      <c r="DR111" s="947" t="str">
        <f t="shared" si="4828"/>
        <v/>
      </c>
      <c r="DS111" s="352"/>
      <c r="DT111" s="72"/>
      <c r="DU111" s="351"/>
      <c r="DV111" s="345" t="str">
        <f t="shared" si="4822"/>
        <v/>
      </c>
      <c r="DW111" s="573"/>
      <c r="DX111" s="947" t="str">
        <f t="shared" si="4829"/>
        <v/>
      </c>
      <c r="DY111" s="352"/>
      <c r="DZ111" s="72"/>
      <c r="EA111" s="351"/>
      <c r="EB111" s="345" t="str">
        <f t="shared" si="4822"/>
        <v/>
      </c>
      <c r="EC111" s="573"/>
      <c r="ED111" s="947" t="str">
        <f t="shared" si="4830"/>
        <v/>
      </c>
      <c r="EE111" s="352"/>
      <c r="EF111" s="72"/>
      <c r="EG111" s="351"/>
      <c r="EH111" s="345" t="str">
        <f t="shared" si="4822"/>
        <v/>
      </c>
      <c r="EI111" s="573"/>
      <c r="EJ111" s="947" t="str">
        <f t="shared" si="4831"/>
        <v/>
      </c>
      <c r="EK111" s="352"/>
      <c r="EL111" s="72"/>
      <c r="EM111" s="351"/>
      <c r="EN111" s="345" t="str">
        <f t="shared" si="4822"/>
        <v/>
      </c>
      <c r="EO111" s="573"/>
      <c r="EP111" s="947" t="str">
        <f t="shared" si="4832"/>
        <v/>
      </c>
      <c r="EQ111" s="352"/>
      <c r="ER111" s="72"/>
      <c r="ES111" s="351"/>
      <c r="ET111" s="345" t="str">
        <f t="shared" si="4822"/>
        <v/>
      </c>
      <c r="EU111" s="573"/>
      <c r="EV111" s="947" t="str">
        <f t="shared" si="4833"/>
        <v/>
      </c>
      <c r="EW111" s="352"/>
      <c r="EX111" s="72"/>
      <c r="EY111" s="351"/>
      <c r="EZ111" s="345" t="str">
        <f t="shared" si="4834"/>
        <v/>
      </c>
      <c r="FA111" s="573"/>
      <c r="FB111" s="947" t="str">
        <f t="shared" si="4835"/>
        <v/>
      </c>
      <c r="FC111" s="352"/>
      <c r="FD111" s="72"/>
      <c r="FE111" s="351"/>
      <c r="FF111" s="345" t="str">
        <f t="shared" si="4834"/>
        <v/>
      </c>
      <c r="FG111" s="573"/>
      <c r="FH111" s="947" t="str">
        <f t="shared" si="4836"/>
        <v/>
      </c>
      <c r="FI111" s="352"/>
      <c r="FJ111" s="72"/>
      <c r="FK111" s="351"/>
      <c r="FL111" s="345" t="str">
        <f t="shared" si="4834"/>
        <v/>
      </c>
      <c r="FM111" s="573"/>
      <c r="FN111" s="947" t="str">
        <f t="shared" si="4837"/>
        <v/>
      </c>
      <c r="FO111" s="352"/>
      <c r="FP111" s="72"/>
      <c r="FQ111" s="351"/>
      <c r="FR111" s="345" t="str">
        <f t="shared" si="4834"/>
        <v/>
      </c>
      <c r="FS111" s="573"/>
      <c r="FT111" s="947" t="str">
        <f t="shared" si="4838"/>
        <v/>
      </c>
      <c r="FU111" s="352"/>
      <c r="FV111" s="72"/>
      <c r="FW111" s="351"/>
      <c r="FX111" s="345" t="str">
        <f t="shared" si="4834"/>
        <v/>
      </c>
      <c r="FY111" s="573"/>
      <c r="FZ111" s="947" t="str">
        <f t="shared" si="4839"/>
        <v/>
      </c>
      <c r="GA111" s="352"/>
      <c r="GB111" s="72"/>
      <c r="GC111" s="351"/>
      <c r="GD111" s="345" t="str">
        <f t="shared" si="4834"/>
        <v/>
      </c>
      <c r="GE111" s="573"/>
      <c r="GF111" s="947" t="str">
        <f t="shared" si="4840"/>
        <v/>
      </c>
      <c r="GG111" s="352"/>
      <c r="GH111" s="72"/>
      <c r="GI111" s="351"/>
      <c r="GJ111" s="345" t="str">
        <f t="shared" si="4834"/>
        <v/>
      </c>
      <c r="GK111" s="573"/>
      <c r="GL111" s="947" t="str">
        <f t="shared" si="4841"/>
        <v/>
      </c>
      <c r="GM111" s="352"/>
      <c r="GN111" s="72"/>
      <c r="GO111" s="351"/>
      <c r="GP111" s="345" t="str">
        <f t="shared" si="4834"/>
        <v/>
      </c>
      <c r="GQ111" s="573"/>
      <c r="GR111" s="947" t="str">
        <f t="shared" si="4842"/>
        <v/>
      </c>
      <c r="GS111" s="352"/>
      <c r="GT111" s="72"/>
      <c r="GU111" s="351"/>
      <c r="GV111" s="345" t="str">
        <f t="shared" si="4834"/>
        <v/>
      </c>
      <c r="GW111" s="573"/>
      <c r="GX111" s="947" t="str">
        <f t="shared" si="4843"/>
        <v/>
      </c>
      <c r="GY111" s="352"/>
      <c r="GZ111" s="72"/>
      <c r="HA111" s="351"/>
      <c r="HB111" s="345" t="str">
        <f t="shared" si="4834"/>
        <v/>
      </c>
      <c r="HC111" s="573"/>
      <c r="HD111" s="947" t="str">
        <f t="shared" si="4844"/>
        <v/>
      </c>
      <c r="HE111" s="352"/>
      <c r="HF111" s="72"/>
      <c r="HG111" s="351"/>
      <c r="HH111" s="345" t="str">
        <f t="shared" si="4834"/>
        <v/>
      </c>
      <c r="HI111" s="573"/>
      <c r="HJ111" s="947" t="str">
        <f t="shared" si="4845"/>
        <v/>
      </c>
      <c r="HK111" s="352"/>
      <c r="HL111" s="72"/>
      <c r="HM111" s="351"/>
      <c r="HN111" s="345" t="str">
        <f t="shared" si="4846"/>
        <v/>
      </c>
      <c r="HO111" s="573"/>
      <c r="HP111" s="947" t="str">
        <f t="shared" si="4847"/>
        <v/>
      </c>
      <c r="HQ111" s="352"/>
      <c r="HR111" s="72"/>
      <c r="HS111" s="351"/>
      <c r="HT111" s="345" t="str">
        <f t="shared" si="4846"/>
        <v/>
      </c>
      <c r="HU111" s="573"/>
      <c r="HV111" s="947" t="str">
        <f t="shared" si="4848"/>
        <v/>
      </c>
      <c r="HW111" s="352"/>
      <c r="HX111" s="72"/>
      <c r="HY111" s="351"/>
      <c r="HZ111" s="345" t="str">
        <f t="shared" si="4846"/>
        <v/>
      </c>
      <c r="IA111" s="573"/>
      <c r="IB111" s="947" t="str">
        <f t="shared" si="4849"/>
        <v/>
      </c>
      <c r="IC111" s="352"/>
      <c r="ID111" s="72"/>
      <c r="IE111" s="351"/>
      <c r="IF111" s="345" t="str">
        <f t="shared" si="4846"/>
        <v/>
      </c>
      <c r="IG111" s="573"/>
      <c r="IH111" s="947" t="str">
        <f t="shared" si="4850"/>
        <v/>
      </c>
      <c r="II111" s="352"/>
      <c r="IJ111" s="72"/>
      <c r="IK111" s="351"/>
      <c r="IL111" s="345" t="str">
        <f t="shared" si="4846"/>
        <v/>
      </c>
      <c r="IM111" s="573"/>
      <c r="IN111" s="947" t="str">
        <f t="shared" si="4851"/>
        <v/>
      </c>
      <c r="IO111" s="352"/>
      <c r="IP111" s="72"/>
      <c r="IQ111" s="351"/>
      <c r="IR111" s="345" t="str">
        <f t="shared" si="4846"/>
        <v/>
      </c>
      <c r="IS111" s="573"/>
      <c r="IT111" s="947" t="str">
        <f t="shared" si="4852"/>
        <v/>
      </c>
      <c r="IU111" s="352"/>
      <c r="IV111" s="72"/>
      <c r="IW111" s="351"/>
      <c r="IX111" s="345" t="str">
        <f t="shared" si="4846"/>
        <v/>
      </c>
      <c r="IY111" s="573"/>
      <c r="IZ111" s="947" t="str">
        <f t="shared" si="4853"/>
        <v/>
      </c>
      <c r="JA111" s="352"/>
      <c r="JB111" s="72"/>
      <c r="JC111" s="351"/>
      <c r="JD111" s="345" t="str">
        <f t="shared" si="4846"/>
        <v/>
      </c>
      <c r="JE111" s="573"/>
      <c r="JF111" s="947" t="str">
        <f t="shared" si="4854"/>
        <v/>
      </c>
      <c r="JG111" s="352"/>
      <c r="JH111" s="72"/>
      <c r="JI111" s="351"/>
      <c r="JJ111" s="345" t="str">
        <f t="shared" si="4846"/>
        <v/>
      </c>
      <c r="JK111" s="573"/>
      <c r="JL111" s="947" t="str">
        <f t="shared" si="4855"/>
        <v/>
      </c>
      <c r="JM111" s="353"/>
      <c r="JO111" s="351"/>
      <c r="JP111" s="345" t="str">
        <f t="shared" si="4846"/>
        <v/>
      </c>
      <c r="JQ111" s="573"/>
      <c r="JR111" s="947" t="str">
        <f t="shared" si="4856"/>
        <v/>
      </c>
      <c r="JS111" s="353"/>
      <c r="JU111" s="351"/>
      <c r="JV111" s="345" t="str">
        <f t="shared" si="4846"/>
        <v/>
      </c>
      <c r="JW111" s="573"/>
      <c r="JX111" s="947" t="str">
        <f t="shared" si="4857"/>
        <v/>
      </c>
      <c r="JY111" s="353"/>
      <c r="KA111" s="351"/>
      <c r="KB111" s="345" t="str">
        <f t="shared" si="4858"/>
        <v/>
      </c>
      <c r="KC111" s="573"/>
      <c r="KD111" s="947" t="str">
        <f t="shared" si="4859"/>
        <v/>
      </c>
      <c r="KE111" s="353"/>
      <c r="KG111" s="351"/>
      <c r="KH111" s="345" t="str">
        <f t="shared" si="4858"/>
        <v/>
      </c>
      <c r="KI111" s="573"/>
      <c r="KJ111" s="947" t="str">
        <f t="shared" si="4860"/>
        <v/>
      </c>
      <c r="KK111" s="353"/>
      <c r="KM111" s="351"/>
      <c r="KN111" s="345" t="str">
        <f t="shared" si="4858"/>
        <v/>
      </c>
      <c r="KO111" s="573"/>
      <c r="KP111" s="947" t="str">
        <f t="shared" si="4861"/>
        <v/>
      </c>
      <c r="KQ111" s="353"/>
      <c r="KS111" s="351"/>
      <c r="KT111" s="345" t="str">
        <f t="shared" si="4858"/>
        <v/>
      </c>
      <c r="KU111" s="573"/>
      <c r="KV111" s="947" t="str">
        <f t="shared" si="4862"/>
        <v/>
      </c>
      <c r="KW111" s="353"/>
      <c r="KY111" s="351"/>
      <c r="KZ111" s="345" t="str">
        <f t="shared" si="4858"/>
        <v/>
      </c>
      <c r="LA111" s="573"/>
      <c r="LB111" s="947" t="str">
        <f t="shared" si="4863"/>
        <v/>
      </c>
      <c r="LC111" s="353"/>
    </row>
    <row r="112" spans="1:315" s="71" customFormat="1" x14ac:dyDescent="0.2">
      <c r="A112" s="62"/>
      <c r="B112" s="62"/>
      <c r="C112" s="62" t="str">
        <f t="shared" si="4864"/>
        <v/>
      </c>
      <c r="D112" s="62"/>
      <c r="E112" s="62"/>
      <c r="F112" s="62" t="s">
        <v>77</v>
      </c>
      <c r="G112" s="114"/>
      <c r="I112" s="900" t="s">
        <v>16</v>
      </c>
      <c r="K112" s="116"/>
      <c r="L112" s="901">
        <v>460000</v>
      </c>
      <c r="M112" s="937"/>
      <c r="N112" s="387"/>
      <c r="O112" s="388"/>
      <c r="P112" s="389"/>
      <c r="Q112" s="296"/>
      <c r="R112" s="345" t="str">
        <f t="shared" si="4808"/>
        <v/>
      </c>
      <c r="S112" s="572"/>
      <c r="T112" s="945" t="str">
        <f t="shared" si="4809"/>
        <v/>
      </c>
      <c r="U112" s="350"/>
      <c r="V112" s="389"/>
      <c r="W112" s="296"/>
      <c r="X112" s="345" t="str">
        <f t="shared" si="4810"/>
        <v/>
      </c>
      <c r="Y112" s="572"/>
      <c r="Z112" s="945" t="str">
        <f t="shared" si="4811"/>
        <v/>
      </c>
      <c r="AA112" s="350"/>
      <c r="AB112" s="389"/>
      <c r="AC112" s="296"/>
      <c r="AD112" s="345" t="str">
        <f t="shared" si="4810"/>
        <v/>
      </c>
      <c r="AE112" s="572"/>
      <c r="AF112" s="945" t="str">
        <f t="shared" si="4812"/>
        <v/>
      </c>
      <c r="AG112" s="350"/>
      <c r="AH112" s="389"/>
      <c r="AI112" s="296"/>
      <c r="AJ112" s="345" t="str">
        <f t="shared" si="4810"/>
        <v/>
      </c>
      <c r="AK112" s="572"/>
      <c r="AL112" s="945" t="str">
        <f t="shared" si="4813"/>
        <v/>
      </c>
      <c r="AM112" s="350"/>
      <c r="AN112" s="389"/>
      <c r="AO112" s="296"/>
      <c r="AP112" s="345" t="str">
        <f t="shared" si="4810"/>
        <v/>
      </c>
      <c r="AQ112" s="572"/>
      <c r="AR112" s="945" t="str">
        <f t="shared" si="4814"/>
        <v/>
      </c>
      <c r="AS112" s="350"/>
      <c r="AT112" s="389"/>
      <c r="AU112" s="296"/>
      <c r="AV112" s="345" t="str">
        <f t="shared" si="4810"/>
        <v/>
      </c>
      <c r="AW112" s="572"/>
      <c r="AX112" s="945" t="str">
        <f t="shared" si="4815"/>
        <v/>
      </c>
      <c r="AY112" s="350"/>
      <c r="AZ112" s="389"/>
      <c r="BA112" s="296"/>
      <c r="BB112" s="345" t="str">
        <f t="shared" si="4810"/>
        <v/>
      </c>
      <c r="BC112" s="572"/>
      <c r="BD112" s="945" t="str">
        <f t="shared" si="4816"/>
        <v/>
      </c>
      <c r="BE112" s="350"/>
      <c r="BF112" s="389"/>
      <c r="BG112" s="296"/>
      <c r="BH112" s="345" t="str">
        <f t="shared" si="4810"/>
        <v/>
      </c>
      <c r="BI112" s="572"/>
      <c r="BJ112" s="945" t="str">
        <f t="shared" si="4817"/>
        <v/>
      </c>
      <c r="BK112" s="350"/>
      <c r="BL112" s="389"/>
      <c r="BM112" s="296"/>
      <c r="BN112" s="345" t="str">
        <f t="shared" si="4810"/>
        <v/>
      </c>
      <c r="BO112" s="572"/>
      <c r="BP112" s="945" t="str">
        <f t="shared" si="4818"/>
        <v/>
      </c>
      <c r="BQ112" s="350"/>
      <c r="BR112" s="389"/>
      <c r="BS112" s="296"/>
      <c r="BT112" s="345" t="str">
        <f t="shared" si="4810"/>
        <v/>
      </c>
      <c r="BU112" s="572"/>
      <c r="BV112" s="945" t="str">
        <f t="shared" si="4819"/>
        <v/>
      </c>
      <c r="BW112" s="350"/>
      <c r="BX112" s="72"/>
      <c r="BY112" s="351"/>
      <c r="BZ112" s="345" t="str">
        <f t="shared" si="4810"/>
        <v/>
      </c>
      <c r="CA112" s="573"/>
      <c r="CB112" s="947" t="str">
        <f t="shared" si="4820"/>
        <v/>
      </c>
      <c r="CC112" s="352"/>
      <c r="CD112" s="72"/>
      <c r="CE112" s="351"/>
      <c r="CF112" s="345" t="str">
        <f t="shared" si="4810"/>
        <v/>
      </c>
      <c r="CG112" s="573"/>
      <c r="CH112" s="947" t="str">
        <f t="shared" si="4821"/>
        <v/>
      </c>
      <c r="CI112" s="352"/>
      <c r="CJ112" s="72"/>
      <c r="CK112" s="351"/>
      <c r="CL112" s="345" t="str">
        <f t="shared" si="4822"/>
        <v/>
      </c>
      <c r="CM112" s="573"/>
      <c r="CN112" s="947" t="str">
        <f t="shared" si="4823"/>
        <v/>
      </c>
      <c r="CO112" s="352"/>
      <c r="CP112" s="72"/>
      <c r="CQ112" s="351"/>
      <c r="CR112" s="345" t="str">
        <f t="shared" si="4822"/>
        <v/>
      </c>
      <c r="CS112" s="573"/>
      <c r="CT112" s="947" t="str">
        <f t="shared" si="4824"/>
        <v/>
      </c>
      <c r="CU112" s="352"/>
      <c r="CV112" s="72"/>
      <c r="CW112" s="351"/>
      <c r="CX112" s="345" t="str">
        <f t="shared" si="4822"/>
        <v/>
      </c>
      <c r="CY112" s="573"/>
      <c r="CZ112" s="947" t="str">
        <f t="shared" si="4825"/>
        <v/>
      </c>
      <c r="DA112" s="352"/>
      <c r="DB112" s="72"/>
      <c r="DC112" s="351"/>
      <c r="DD112" s="345" t="str">
        <f t="shared" si="4822"/>
        <v/>
      </c>
      <c r="DE112" s="573"/>
      <c r="DF112" s="947" t="str">
        <f t="shared" si="4826"/>
        <v/>
      </c>
      <c r="DG112" s="352"/>
      <c r="DH112" s="72"/>
      <c r="DI112" s="351"/>
      <c r="DJ112" s="345" t="str">
        <f t="shared" si="4822"/>
        <v/>
      </c>
      <c r="DK112" s="573"/>
      <c r="DL112" s="947" t="str">
        <f t="shared" si="4827"/>
        <v/>
      </c>
      <c r="DM112" s="352"/>
      <c r="DN112" s="72"/>
      <c r="DO112" s="351"/>
      <c r="DP112" s="345" t="str">
        <f t="shared" si="4822"/>
        <v/>
      </c>
      <c r="DQ112" s="573"/>
      <c r="DR112" s="947" t="str">
        <f t="shared" si="4828"/>
        <v/>
      </c>
      <c r="DS112" s="352"/>
      <c r="DT112" s="72"/>
      <c r="DU112" s="351"/>
      <c r="DV112" s="345" t="str">
        <f t="shared" si="4822"/>
        <v/>
      </c>
      <c r="DW112" s="573"/>
      <c r="DX112" s="947" t="str">
        <f t="shared" si="4829"/>
        <v/>
      </c>
      <c r="DY112" s="352"/>
      <c r="DZ112" s="72"/>
      <c r="EA112" s="351"/>
      <c r="EB112" s="345" t="str">
        <f t="shared" si="4822"/>
        <v/>
      </c>
      <c r="EC112" s="573"/>
      <c r="ED112" s="947" t="str">
        <f t="shared" si="4830"/>
        <v/>
      </c>
      <c r="EE112" s="352"/>
      <c r="EF112" s="72"/>
      <c r="EG112" s="351"/>
      <c r="EH112" s="345" t="str">
        <f t="shared" si="4822"/>
        <v/>
      </c>
      <c r="EI112" s="573"/>
      <c r="EJ112" s="947" t="str">
        <f t="shared" si="4831"/>
        <v/>
      </c>
      <c r="EK112" s="352"/>
      <c r="EL112" s="72"/>
      <c r="EM112" s="351"/>
      <c r="EN112" s="345" t="str">
        <f t="shared" si="4822"/>
        <v/>
      </c>
      <c r="EO112" s="573"/>
      <c r="EP112" s="947" t="str">
        <f t="shared" si="4832"/>
        <v/>
      </c>
      <c r="EQ112" s="352"/>
      <c r="ER112" s="72"/>
      <c r="ES112" s="351"/>
      <c r="ET112" s="345" t="str">
        <f t="shared" si="4822"/>
        <v/>
      </c>
      <c r="EU112" s="573"/>
      <c r="EV112" s="947" t="str">
        <f t="shared" si="4833"/>
        <v/>
      </c>
      <c r="EW112" s="352"/>
      <c r="EX112" s="72"/>
      <c r="EY112" s="351"/>
      <c r="EZ112" s="345" t="str">
        <f t="shared" si="4834"/>
        <v/>
      </c>
      <c r="FA112" s="573"/>
      <c r="FB112" s="947" t="str">
        <f t="shared" si="4835"/>
        <v/>
      </c>
      <c r="FC112" s="352"/>
      <c r="FD112" s="72"/>
      <c r="FE112" s="351"/>
      <c r="FF112" s="345" t="str">
        <f t="shared" si="4834"/>
        <v/>
      </c>
      <c r="FG112" s="573"/>
      <c r="FH112" s="947" t="str">
        <f t="shared" si="4836"/>
        <v/>
      </c>
      <c r="FI112" s="352"/>
      <c r="FJ112" s="72"/>
      <c r="FK112" s="351"/>
      <c r="FL112" s="345" t="str">
        <f t="shared" si="4834"/>
        <v/>
      </c>
      <c r="FM112" s="573"/>
      <c r="FN112" s="947" t="str">
        <f t="shared" si="4837"/>
        <v/>
      </c>
      <c r="FO112" s="352"/>
      <c r="FP112" s="72"/>
      <c r="FQ112" s="351"/>
      <c r="FR112" s="345" t="str">
        <f t="shared" si="4834"/>
        <v/>
      </c>
      <c r="FS112" s="573"/>
      <c r="FT112" s="947" t="str">
        <f t="shared" si="4838"/>
        <v/>
      </c>
      <c r="FU112" s="352"/>
      <c r="FV112" s="72"/>
      <c r="FW112" s="351"/>
      <c r="FX112" s="345" t="str">
        <f t="shared" si="4834"/>
        <v/>
      </c>
      <c r="FY112" s="573"/>
      <c r="FZ112" s="947" t="str">
        <f t="shared" si="4839"/>
        <v/>
      </c>
      <c r="GA112" s="352"/>
      <c r="GB112" s="72"/>
      <c r="GC112" s="351"/>
      <c r="GD112" s="345" t="str">
        <f t="shared" si="4834"/>
        <v/>
      </c>
      <c r="GE112" s="573"/>
      <c r="GF112" s="947" t="str">
        <f t="shared" si="4840"/>
        <v/>
      </c>
      <c r="GG112" s="352"/>
      <c r="GH112" s="72"/>
      <c r="GI112" s="351"/>
      <c r="GJ112" s="345" t="str">
        <f t="shared" si="4834"/>
        <v/>
      </c>
      <c r="GK112" s="573"/>
      <c r="GL112" s="947" t="str">
        <f t="shared" si="4841"/>
        <v/>
      </c>
      <c r="GM112" s="352"/>
      <c r="GN112" s="72"/>
      <c r="GO112" s="351"/>
      <c r="GP112" s="345" t="str">
        <f t="shared" si="4834"/>
        <v/>
      </c>
      <c r="GQ112" s="573"/>
      <c r="GR112" s="947" t="str">
        <f t="shared" si="4842"/>
        <v/>
      </c>
      <c r="GS112" s="352"/>
      <c r="GT112" s="72"/>
      <c r="GU112" s="351"/>
      <c r="GV112" s="345" t="str">
        <f t="shared" si="4834"/>
        <v/>
      </c>
      <c r="GW112" s="573"/>
      <c r="GX112" s="947" t="str">
        <f t="shared" si="4843"/>
        <v/>
      </c>
      <c r="GY112" s="352"/>
      <c r="GZ112" s="72"/>
      <c r="HA112" s="351"/>
      <c r="HB112" s="345" t="str">
        <f t="shared" si="4834"/>
        <v/>
      </c>
      <c r="HC112" s="573"/>
      <c r="HD112" s="947" t="str">
        <f t="shared" si="4844"/>
        <v/>
      </c>
      <c r="HE112" s="352"/>
      <c r="HF112" s="72"/>
      <c r="HG112" s="351"/>
      <c r="HH112" s="345" t="str">
        <f t="shared" si="4834"/>
        <v/>
      </c>
      <c r="HI112" s="573"/>
      <c r="HJ112" s="947" t="str">
        <f t="shared" si="4845"/>
        <v/>
      </c>
      <c r="HK112" s="352"/>
      <c r="HL112" s="72"/>
      <c r="HM112" s="351"/>
      <c r="HN112" s="345" t="str">
        <f t="shared" si="4846"/>
        <v/>
      </c>
      <c r="HO112" s="573"/>
      <c r="HP112" s="947" t="str">
        <f t="shared" si="4847"/>
        <v/>
      </c>
      <c r="HQ112" s="352"/>
      <c r="HR112" s="72"/>
      <c r="HS112" s="351"/>
      <c r="HT112" s="345" t="str">
        <f t="shared" si="4846"/>
        <v/>
      </c>
      <c r="HU112" s="573"/>
      <c r="HV112" s="947" t="str">
        <f t="shared" si="4848"/>
        <v/>
      </c>
      <c r="HW112" s="352"/>
      <c r="HX112" s="72"/>
      <c r="HY112" s="351"/>
      <c r="HZ112" s="345" t="str">
        <f t="shared" si="4846"/>
        <v/>
      </c>
      <c r="IA112" s="573"/>
      <c r="IB112" s="947" t="str">
        <f t="shared" si="4849"/>
        <v/>
      </c>
      <c r="IC112" s="352"/>
      <c r="ID112" s="72"/>
      <c r="IE112" s="351"/>
      <c r="IF112" s="345" t="str">
        <f t="shared" si="4846"/>
        <v/>
      </c>
      <c r="IG112" s="573"/>
      <c r="IH112" s="947" t="str">
        <f t="shared" si="4850"/>
        <v/>
      </c>
      <c r="II112" s="352"/>
      <c r="IJ112" s="72"/>
      <c r="IK112" s="351"/>
      <c r="IL112" s="345" t="str">
        <f t="shared" si="4846"/>
        <v/>
      </c>
      <c r="IM112" s="573"/>
      <c r="IN112" s="947" t="str">
        <f t="shared" si="4851"/>
        <v/>
      </c>
      <c r="IO112" s="352"/>
      <c r="IP112" s="72"/>
      <c r="IQ112" s="351"/>
      <c r="IR112" s="345" t="str">
        <f t="shared" si="4846"/>
        <v/>
      </c>
      <c r="IS112" s="573"/>
      <c r="IT112" s="947" t="str">
        <f t="shared" si="4852"/>
        <v/>
      </c>
      <c r="IU112" s="352"/>
      <c r="IV112" s="72"/>
      <c r="IW112" s="351"/>
      <c r="IX112" s="345" t="str">
        <f t="shared" si="4846"/>
        <v/>
      </c>
      <c r="IY112" s="573"/>
      <c r="IZ112" s="947" t="str">
        <f t="shared" si="4853"/>
        <v/>
      </c>
      <c r="JA112" s="352"/>
      <c r="JB112" s="72"/>
      <c r="JC112" s="351"/>
      <c r="JD112" s="345" t="str">
        <f t="shared" si="4846"/>
        <v/>
      </c>
      <c r="JE112" s="573"/>
      <c r="JF112" s="947" t="str">
        <f t="shared" si="4854"/>
        <v/>
      </c>
      <c r="JG112" s="352"/>
      <c r="JH112" s="72"/>
      <c r="JI112" s="351"/>
      <c r="JJ112" s="345" t="str">
        <f t="shared" si="4846"/>
        <v/>
      </c>
      <c r="JK112" s="573"/>
      <c r="JL112" s="947" t="str">
        <f t="shared" si="4855"/>
        <v/>
      </c>
      <c r="JM112" s="353"/>
      <c r="JO112" s="351"/>
      <c r="JP112" s="345" t="str">
        <f t="shared" si="4846"/>
        <v/>
      </c>
      <c r="JQ112" s="573"/>
      <c r="JR112" s="947" t="str">
        <f t="shared" si="4856"/>
        <v/>
      </c>
      <c r="JS112" s="353"/>
      <c r="JU112" s="351"/>
      <c r="JV112" s="345" t="str">
        <f t="shared" si="4846"/>
        <v/>
      </c>
      <c r="JW112" s="573"/>
      <c r="JX112" s="947" t="str">
        <f t="shared" si="4857"/>
        <v/>
      </c>
      <c r="JY112" s="353"/>
      <c r="KA112" s="351"/>
      <c r="KB112" s="345" t="str">
        <f t="shared" si="4858"/>
        <v/>
      </c>
      <c r="KC112" s="573"/>
      <c r="KD112" s="947" t="str">
        <f t="shared" si="4859"/>
        <v/>
      </c>
      <c r="KE112" s="353"/>
      <c r="KG112" s="351"/>
      <c r="KH112" s="345" t="str">
        <f t="shared" si="4858"/>
        <v/>
      </c>
      <c r="KI112" s="573"/>
      <c r="KJ112" s="947" t="str">
        <f t="shared" si="4860"/>
        <v/>
      </c>
      <c r="KK112" s="353"/>
      <c r="KM112" s="351"/>
      <c r="KN112" s="345" t="str">
        <f t="shared" si="4858"/>
        <v/>
      </c>
      <c r="KO112" s="573"/>
      <c r="KP112" s="947" t="str">
        <f t="shared" si="4861"/>
        <v/>
      </c>
      <c r="KQ112" s="353"/>
      <c r="KS112" s="351"/>
      <c r="KT112" s="345" t="str">
        <f t="shared" si="4858"/>
        <v/>
      </c>
      <c r="KU112" s="573"/>
      <c r="KV112" s="947" t="str">
        <f t="shared" si="4862"/>
        <v/>
      </c>
      <c r="KW112" s="353"/>
      <c r="KY112" s="351"/>
      <c r="KZ112" s="345" t="str">
        <f t="shared" si="4858"/>
        <v/>
      </c>
      <c r="LA112" s="573"/>
      <c r="LB112" s="947" t="str">
        <f t="shared" si="4863"/>
        <v/>
      </c>
      <c r="LC112" s="353"/>
    </row>
    <row r="113" spans="1:315" s="71" customFormat="1" x14ac:dyDescent="0.2">
      <c r="A113" s="62"/>
      <c r="B113" s="62"/>
      <c r="C113" s="62" t="str">
        <f t="shared" si="4864"/>
        <v/>
      </c>
      <c r="D113" s="62"/>
      <c r="E113" s="62"/>
      <c r="F113" s="62" t="s">
        <v>77</v>
      </c>
      <c r="G113" s="114"/>
      <c r="I113" s="900" t="s">
        <v>16</v>
      </c>
      <c r="K113" s="116"/>
      <c r="L113" s="901">
        <v>460000</v>
      </c>
      <c r="M113" s="937"/>
      <c r="N113" s="387"/>
      <c r="O113" s="388"/>
      <c r="P113" s="389"/>
      <c r="Q113" s="296"/>
      <c r="R113" s="345" t="str">
        <f t="shared" si="4808"/>
        <v/>
      </c>
      <c r="S113" s="572"/>
      <c r="T113" s="945" t="str">
        <f t="shared" si="4809"/>
        <v/>
      </c>
      <c r="U113" s="350"/>
      <c r="V113" s="389"/>
      <c r="W113" s="296"/>
      <c r="X113" s="345" t="str">
        <f t="shared" si="4810"/>
        <v/>
      </c>
      <c r="Y113" s="572"/>
      <c r="Z113" s="945" t="str">
        <f t="shared" si="4811"/>
        <v/>
      </c>
      <c r="AA113" s="350"/>
      <c r="AB113" s="389"/>
      <c r="AC113" s="296"/>
      <c r="AD113" s="345" t="str">
        <f t="shared" si="4810"/>
        <v/>
      </c>
      <c r="AE113" s="572"/>
      <c r="AF113" s="945" t="str">
        <f t="shared" si="4812"/>
        <v/>
      </c>
      <c r="AG113" s="350"/>
      <c r="AH113" s="389"/>
      <c r="AI113" s="296"/>
      <c r="AJ113" s="345" t="str">
        <f t="shared" si="4810"/>
        <v/>
      </c>
      <c r="AK113" s="572"/>
      <c r="AL113" s="945" t="str">
        <f t="shared" si="4813"/>
        <v/>
      </c>
      <c r="AM113" s="350"/>
      <c r="AN113" s="389"/>
      <c r="AO113" s="296"/>
      <c r="AP113" s="345" t="str">
        <f t="shared" si="4810"/>
        <v/>
      </c>
      <c r="AQ113" s="572"/>
      <c r="AR113" s="945" t="str">
        <f t="shared" si="4814"/>
        <v/>
      </c>
      <c r="AS113" s="350"/>
      <c r="AT113" s="389"/>
      <c r="AU113" s="296"/>
      <c r="AV113" s="345" t="str">
        <f t="shared" si="4810"/>
        <v/>
      </c>
      <c r="AW113" s="572"/>
      <c r="AX113" s="945" t="str">
        <f t="shared" si="4815"/>
        <v/>
      </c>
      <c r="AY113" s="350"/>
      <c r="AZ113" s="389"/>
      <c r="BA113" s="296"/>
      <c r="BB113" s="345" t="str">
        <f t="shared" si="4810"/>
        <v/>
      </c>
      <c r="BC113" s="572"/>
      <c r="BD113" s="945" t="str">
        <f t="shared" si="4816"/>
        <v/>
      </c>
      <c r="BE113" s="350"/>
      <c r="BF113" s="389"/>
      <c r="BG113" s="296"/>
      <c r="BH113" s="345" t="str">
        <f t="shared" si="4810"/>
        <v/>
      </c>
      <c r="BI113" s="572"/>
      <c r="BJ113" s="945" t="str">
        <f t="shared" si="4817"/>
        <v/>
      </c>
      <c r="BK113" s="350"/>
      <c r="BL113" s="389"/>
      <c r="BM113" s="296"/>
      <c r="BN113" s="345" t="str">
        <f t="shared" si="4810"/>
        <v/>
      </c>
      <c r="BO113" s="572"/>
      <c r="BP113" s="945" t="str">
        <f t="shared" si="4818"/>
        <v/>
      </c>
      <c r="BQ113" s="350"/>
      <c r="BR113" s="389"/>
      <c r="BS113" s="296"/>
      <c r="BT113" s="345" t="str">
        <f t="shared" si="4810"/>
        <v/>
      </c>
      <c r="BU113" s="572"/>
      <c r="BV113" s="945" t="str">
        <f t="shared" si="4819"/>
        <v/>
      </c>
      <c r="BW113" s="350"/>
      <c r="BX113" s="72"/>
      <c r="BY113" s="351"/>
      <c r="BZ113" s="345" t="str">
        <f t="shared" si="4810"/>
        <v/>
      </c>
      <c r="CA113" s="573"/>
      <c r="CB113" s="947" t="str">
        <f t="shared" si="4820"/>
        <v/>
      </c>
      <c r="CC113" s="352"/>
      <c r="CD113" s="72"/>
      <c r="CE113" s="351"/>
      <c r="CF113" s="345" t="str">
        <f t="shared" si="4810"/>
        <v/>
      </c>
      <c r="CG113" s="573"/>
      <c r="CH113" s="947" t="str">
        <f t="shared" si="4821"/>
        <v/>
      </c>
      <c r="CI113" s="352"/>
      <c r="CJ113" s="72"/>
      <c r="CK113" s="351"/>
      <c r="CL113" s="345" t="str">
        <f t="shared" si="4822"/>
        <v/>
      </c>
      <c r="CM113" s="573"/>
      <c r="CN113" s="947" t="str">
        <f t="shared" si="4823"/>
        <v/>
      </c>
      <c r="CO113" s="352"/>
      <c r="CP113" s="72"/>
      <c r="CQ113" s="351"/>
      <c r="CR113" s="345" t="str">
        <f t="shared" si="4822"/>
        <v/>
      </c>
      <c r="CS113" s="573"/>
      <c r="CT113" s="947" t="str">
        <f t="shared" si="4824"/>
        <v/>
      </c>
      <c r="CU113" s="352"/>
      <c r="CV113" s="72"/>
      <c r="CW113" s="351"/>
      <c r="CX113" s="345" t="str">
        <f t="shared" si="4822"/>
        <v/>
      </c>
      <c r="CY113" s="573"/>
      <c r="CZ113" s="947" t="str">
        <f t="shared" si="4825"/>
        <v/>
      </c>
      <c r="DA113" s="352"/>
      <c r="DB113" s="72"/>
      <c r="DC113" s="351"/>
      <c r="DD113" s="345" t="str">
        <f t="shared" si="4822"/>
        <v/>
      </c>
      <c r="DE113" s="573"/>
      <c r="DF113" s="947" t="str">
        <f t="shared" si="4826"/>
        <v/>
      </c>
      <c r="DG113" s="352"/>
      <c r="DH113" s="72"/>
      <c r="DI113" s="351"/>
      <c r="DJ113" s="345" t="str">
        <f t="shared" si="4822"/>
        <v/>
      </c>
      <c r="DK113" s="573"/>
      <c r="DL113" s="947" t="str">
        <f t="shared" si="4827"/>
        <v/>
      </c>
      <c r="DM113" s="352"/>
      <c r="DN113" s="72"/>
      <c r="DO113" s="351"/>
      <c r="DP113" s="345" t="str">
        <f t="shared" si="4822"/>
        <v/>
      </c>
      <c r="DQ113" s="573"/>
      <c r="DR113" s="947" t="str">
        <f t="shared" si="4828"/>
        <v/>
      </c>
      <c r="DS113" s="352"/>
      <c r="DT113" s="72"/>
      <c r="DU113" s="351"/>
      <c r="DV113" s="345" t="str">
        <f t="shared" si="4822"/>
        <v/>
      </c>
      <c r="DW113" s="573"/>
      <c r="DX113" s="947" t="str">
        <f t="shared" si="4829"/>
        <v/>
      </c>
      <c r="DY113" s="352"/>
      <c r="DZ113" s="72"/>
      <c r="EA113" s="351"/>
      <c r="EB113" s="345" t="str">
        <f t="shared" si="4822"/>
        <v/>
      </c>
      <c r="EC113" s="573"/>
      <c r="ED113" s="947" t="str">
        <f t="shared" si="4830"/>
        <v/>
      </c>
      <c r="EE113" s="352"/>
      <c r="EF113" s="72"/>
      <c r="EG113" s="351"/>
      <c r="EH113" s="345" t="str">
        <f t="shared" si="4822"/>
        <v/>
      </c>
      <c r="EI113" s="573"/>
      <c r="EJ113" s="947" t="str">
        <f t="shared" si="4831"/>
        <v/>
      </c>
      <c r="EK113" s="352"/>
      <c r="EL113" s="72"/>
      <c r="EM113" s="351"/>
      <c r="EN113" s="345" t="str">
        <f t="shared" si="4822"/>
        <v/>
      </c>
      <c r="EO113" s="573"/>
      <c r="EP113" s="947" t="str">
        <f t="shared" si="4832"/>
        <v/>
      </c>
      <c r="EQ113" s="352"/>
      <c r="ER113" s="72"/>
      <c r="ES113" s="351"/>
      <c r="ET113" s="345" t="str">
        <f t="shared" si="4822"/>
        <v/>
      </c>
      <c r="EU113" s="573"/>
      <c r="EV113" s="947" t="str">
        <f t="shared" si="4833"/>
        <v/>
      </c>
      <c r="EW113" s="352"/>
      <c r="EX113" s="72"/>
      <c r="EY113" s="351"/>
      <c r="EZ113" s="345" t="str">
        <f t="shared" si="4834"/>
        <v/>
      </c>
      <c r="FA113" s="573"/>
      <c r="FB113" s="947" t="str">
        <f t="shared" si="4835"/>
        <v/>
      </c>
      <c r="FC113" s="352"/>
      <c r="FD113" s="72"/>
      <c r="FE113" s="351"/>
      <c r="FF113" s="345" t="str">
        <f t="shared" si="4834"/>
        <v/>
      </c>
      <c r="FG113" s="573"/>
      <c r="FH113" s="947" t="str">
        <f t="shared" si="4836"/>
        <v/>
      </c>
      <c r="FI113" s="352"/>
      <c r="FJ113" s="72"/>
      <c r="FK113" s="351"/>
      <c r="FL113" s="345" t="str">
        <f t="shared" si="4834"/>
        <v/>
      </c>
      <c r="FM113" s="573"/>
      <c r="FN113" s="947" t="str">
        <f t="shared" si="4837"/>
        <v/>
      </c>
      <c r="FO113" s="352"/>
      <c r="FP113" s="72"/>
      <c r="FQ113" s="351"/>
      <c r="FR113" s="345" t="str">
        <f t="shared" si="4834"/>
        <v/>
      </c>
      <c r="FS113" s="573"/>
      <c r="FT113" s="947" t="str">
        <f t="shared" si="4838"/>
        <v/>
      </c>
      <c r="FU113" s="352"/>
      <c r="FV113" s="72"/>
      <c r="FW113" s="351"/>
      <c r="FX113" s="345" t="str">
        <f t="shared" si="4834"/>
        <v/>
      </c>
      <c r="FY113" s="573"/>
      <c r="FZ113" s="947" t="str">
        <f t="shared" si="4839"/>
        <v/>
      </c>
      <c r="GA113" s="352"/>
      <c r="GB113" s="72"/>
      <c r="GC113" s="351"/>
      <c r="GD113" s="345" t="str">
        <f t="shared" si="4834"/>
        <v/>
      </c>
      <c r="GE113" s="573"/>
      <c r="GF113" s="947" t="str">
        <f t="shared" si="4840"/>
        <v/>
      </c>
      <c r="GG113" s="352"/>
      <c r="GH113" s="72"/>
      <c r="GI113" s="351"/>
      <c r="GJ113" s="345" t="str">
        <f t="shared" si="4834"/>
        <v/>
      </c>
      <c r="GK113" s="573"/>
      <c r="GL113" s="947" t="str">
        <f t="shared" si="4841"/>
        <v/>
      </c>
      <c r="GM113" s="352"/>
      <c r="GN113" s="72"/>
      <c r="GO113" s="351"/>
      <c r="GP113" s="345" t="str">
        <f t="shared" si="4834"/>
        <v/>
      </c>
      <c r="GQ113" s="573"/>
      <c r="GR113" s="947" t="str">
        <f t="shared" si="4842"/>
        <v/>
      </c>
      <c r="GS113" s="352"/>
      <c r="GT113" s="72"/>
      <c r="GU113" s="351"/>
      <c r="GV113" s="345" t="str">
        <f t="shared" si="4834"/>
        <v/>
      </c>
      <c r="GW113" s="573"/>
      <c r="GX113" s="947" t="str">
        <f t="shared" si="4843"/>
        <v/>
      </c>
      <c r="GY113" s="352"/>
      <c r="GZ113" s="72"/>
      <c r="HA113" s="351"/>
      <c r="HB113" s="345" t="str">
        <f t="shared" si="4834"/>
        <v/>
      </c>
      <c r="HC113" s="573"/>
      <c r="HD113" s="947" t="str">
        <f t="shared" si="4844"/>
        <v/>
      </c>
      <c r="HE113" s="352"/>
      <c r="HF113" s="72"/>
      <c r="HG113" s="351"/>
      <c r="HH113" s="345" t="str">
        <f t="shared" si="4834"/>
        <v/>
      </c>
      <c r="HI113" s="573"/>
      <c r="HJ113" s="947" t="str">
        <f t="shared" si="4845"/>
        <v/>
      </c>
      <c r="HK113" s="352"/>
      <c r="HL113" s="72"/>
      <c r="HM113" s="351"/>
      <c r="HN113" s="345" t="str">
        <f t="shared" si="4846"/>
        <v/>
      </c>
      <c r="HO113" s="573"/>
      <c r="HP113" s="947" t="str">
        <f t="shared" si="4847"/>
        <v/>
      </c>
      <c r="HQ113" s="352"/>
      <c r="HR113" s="72"/>
      <c r="HS113" s="351"/>
      <c r="HT113" s="345" t="str">
        <f t="shared" si="4846"/>
        <v/>
      </c>
      <c r="HU113" s="573"/>
      <c r="HV113" s="947" t="str">
        <f t="shared" si="4848"/>
        <v/>
      </c>
      <c r="HW113" s="352"/>
      <c r="HX113" s="72"/>
      <c r="HY113" s="351"/>
      <c r="HZ113" s="345" t="str">
        <f t="shared" si="4846"/>
        <v/>
      </c>
      <c r="IA113" s="573"/>
      <c r="IB113" s="947" t="str">
        <f t="shared" si="4849"/>
        <v/>
      </c>
      <c r="IC113" s="352"/>
      <c r="ID113" s="72"/>
      <c r="IE113" s="351"/>
      <c r="IF113" s="345" t="str">
        <f t="shared" si="4846"/>
        <v/>
      </c>
      <c r="IG113" s="573"/>
      <c r="IH113" s="947" t="str">
        <f t="shared" si="4850"/>
        <v/>
      </c>
      <c r="II113" s="352"/>
      <c r="IJ113" s="72"/>
      <c r="IK113" s="351"/>
      <c r="IL113" s="345" t="str">
        <f t="shared" si="4846"/>
        <v/>
      </c>
      <c r="IM113" s="573"/>
      <c r="IN113" s="947" t="str">
        <f t="shared" si="4851"/>
        <v/>
      </c>
      <c r="IO113" s="352"/>
      <c r="IP113" s="72"/>
      <c r="IQ113" s="351"/>
      <c r="IR113" s="345" t="str">
        <f t="shared" si="4846"/>
        <v/>
      </c>
      <c r="IS113" s="573"/>
      <c r="IT113" s="947" t="str">
        <f t="shared" si="4852"/>
        <v/>
      </c>
      <c r="IU113" s="352"/>
      <c r="IV113" s="72"/>
      <c r="IW113" s="351"/>
      <c r="IX113" s="345" t="str">
        <f t="shared" si="4846"/>
        <v/>
      </c>
      <c r="IY113" s="573"/>
      <c r="IZ113" s="947" t="str">
        <f t="shared" si="4853"/>
        <v/>
      </c>
      <c r="JA113" s="352"/>
      <c r="JB113" s="72"/>
      <c r="JC113" s="351"/>
      <c r="JD113" s="345" t="str">
        <f t="shared" si="4846"/>
        <v/>
      </c>
      <c r="JE113" s="573"/>
      <c r="JF113" s="947" t="str">
        <f t="shared" si="4854"/>
        <v/>
      </c>
      <c r="JG113" s="352"/>
      <c r="JH113" s="72"/>
      <c r="JI113" s="351"/>
      <c r="JJ113" s="345" t="str">
        <f t="shared" si="4846"/>
        <v/>
      </c>
      <c r="JK113" s="573"/>
      <c r="JL113" s="947" t="str">
        <f t="shared" si="4855"/>
        <v/>
      </c>
      <c r="JM113" s="353"/>
      <c r="JO113" s="351"/>
      <c r="JP113" s="345" t="str">
        <f t="shared" si="4846"/>
        <v/>
      </c>
      <c r="JQ113" s="573"/>
      <c r="JR113" s="947" t="str">
        <f t="shared" si="4856"/>
        <v/>
      </c>
      <c r="JS113" s="353"/>
      <c r="JU113" s="351"/>
      <c r="JV113" s="345" t="str">
        <f t="shared" si="4846"/>
        <v/>
      </c>
      <c r="JW113" s="573"/>
      <c r="JX113" s="947" t="str">
        <f t="shared" si="4857"/>
        <v/>
      </c>
      <c r="JY113" s="353"/>
      <c r="KA113" s="351"/>
      <c r="KB113" s="345" t="str">
        <f t="shared" si="4858"/>
        <v/>
      </c>
      <c r="KC113" s="573"/>
      <c r="KD113" s="947" t="str">
        <f t="shared" si="4859"/>
        <v/>
      </c>
      <c r="KE113" s="353"/>
      <c r="KG113" s="351"/>
      <c r="KH113" s="345" t="str">
        <f t="shared" si="4858"/>
        <v/>
      </c>
      <c r="KI113" s="573"/>
      <c r="KJ113" s="947" t="str">
        <f t="shared" si="4860"/>
        <v/>
      </c>
      <c r="KK113" s="353"/>
      <c r="KM113" s="351"/>
      <c r="KN113" s="345" t="str">
        <f t="shared" si="4858"/>
        <v/>
      </c>
      <c r="KO113" s="573"/>
      <c r="KP113" s="947" t="str">
        <f t="shared" si="4861"/>
        <v/>
      </c>
      <c r="KQ113" s="353"/>
      <c r="KS113" s="351"/>
      <c r="KT113" s="345" t="str">
        <f t="shared" si="4858"/>
        <v/>
      </c>
      <c r="KU113" s="573"/>
      <c r="KV113" s="947" t="str">
        <f t="shared" si="4862"/>
        <v/>
      </c>
      <c r="KW113" s="353"/>
      <c r="KY113" s="351"/>
      <c r="KZ113" s="345" t="str">
        <f t="shared" si="4858"/>
        <v/>
      </c>
      <c r="LA113" s="573"/>
      <c r="LB113" s="947" t="str">
        <f t="shared" si="4863"/>
        <v/>
      </c>
      <c r="LC113" s="353"/>
    </row>
    <row r="114" spans="1:315" s="71" customFormat="1" x14ac:dyDescent="0.2">
      <c r="A114" s="62"/>
      <c r="B114" s="62"/>
      <c r="C114" s="62" t="str">
        <f t="shared" si="4864"/>
        <v/>
      </c>
      <c r="D114" s="62"/>
      <c r="E114" s="62"/>
      <c r="F114" s="62" t="s">
        <v>77</v>
      </c>
      <c r="G114" s="114"/>
      <c r="I114" s="900" t="s">
        <v>16</v>
      </c>
      <c r="K114" s="116"/>
      <c r="L114" s="901">
        <v>460000</v>
      </c>
      <c r="M114" s="937"/>
      <c r="N114" s="387"/>
      <c r="O114" s="388"/>
      <c r="P114" s="389"/>
      <c r="Q114" s="296"/>
      <c r="R114" s="345" t="str">
        <f t="shared" si="4808"/>
        <v/>
      </c>
      <c r="S114" s="572"/>
      <c r="T114" s="945" t="str">
        <f t="shared" si="4809"/>
        <v/>
      </c>
      <c r="U114" s="350"/>
      <c r="V114" s="389"/>
      <c r="W114" s="296"/>
      <c r="X114" s="345" t="str">
        <f t="shared" si="4810"/>
        <v/>
      </c>
      <c r="Y114" s="572"/>
      <c r="Z114" s="945" t="str">
        <f t="shared" si="4811"/>
        <v/>
      </c>
      <c r="AA114" s="350"/>
      <c r="AB114" s="389"/>
      <c r="AC114" s="296"/>
      <c r="AD114" s="345" t="str">
        <f t="shared" si="4810"/>
        <v/>
      </c>
      <c r="AE114" s="572"/>
      <c r="AF114" s="945" t="str">
        <f t="shared" si="4812"/>
        <v/>
      </c>
      <c r="AG114" s="350"/>
      <c r="AH114" s="389"/>
      <c r="AI114" s="296"/>
      <c r="AJ114" s="345" t="str">
        <f t="shared" si="4810"/>
        <v/>
      </c>
      <c r="AK114" s="572"/>
      <c r="AL114" s="945" t="str">
        <f t="shared" si="4813"/>
        <v/>
      </c>
      <c r="AM114" s="350"/>
      <c r="AN114" s="389"/>
      <c r="AO114" s="296"/>
      <c r="AP114" s="345" t="str">
        <f t="shared" si="4810"/>
        <v/>
      </c>
      <c r="AQ114" s="572"/>
      <c r="AR114" s="945" t="str">
        <f t="shared" si="4814"/>
        <v/>
      </c>
      <c r="AS114" s="350"/>
      <c r="AT114" s="389"/>
      <c r="AU114" s="296"/>
      <c r="AV114" s="345" t="str">
        <f t="shared" si="4810"/>
        <v/>
      </c>
      <c r="AW114" s="572"/>
      <c r="AX114" s="945" t="str">
        <f t="shared" si="4815"/>
        <v/>
      </c>
      <c r="AY114" s="350"/>
      <c r="AZ114" s="389"/>
      <c r="BA114" s="296"/>
      <c r="BB114" s="345" t="str">
        <f t="shared" si="4810"/>
        <v/>
      </c>
      <c r="BC114" s="572"/>
      <c r="BD114" s="945" t="str">
        <f t="shared" si="4816"/>
        <v/>
      </c>
      <c r="BE114" s="350"/>
      <c r="BF114" s="389"/>
      <c r="BG114" s="296"/>
      <c r="BH114" s="345" t="str">
        <f t="shared" si="4810"/>
        <v/>
      </c>
      <c r="BI114" s="572"/>
      <c r="BJ114" s="945" t="str">
        <f t="shared" si="4817"/>
        <v/>
      </c>
      <c r="BK114" s="350"/>
      <c r="BL114" s="389"/>
      <c r="BM114" s="296"/>
      <c r="BN114" s="345" t="str">
        <f t="shared" si="4810"/>
        <v/>
      </c>
      <c r="BO114" s="572"/>
      <c r="BP114" s="945" t="str">
        <f t="shared" si="4818"/>
        <v/>
      </c>
      <c r="BQ114" s="350"/>
      <c r="BR114" s="389"/>
      <c r="BS114" s="296"/>
      <c r="BT114" s="345" t="str">
        <f t="shared" si="4810"/>
        <v/>
      </c>
      <c r="BU114" s="572"/>
      <c r="BV114" s="945" t="str">
        <f t="shared" si="4819"/>
        <v/>
      </c>
      <c r="BW114" s="350"/>
      <c r="BX114" s="72"/>
      <c r="BY114" s="351"/>
      <c r="BZ114" s="345" t="str">
        <f t="shared" si="4810"/>
        <v/>
      </c>
      <c r="CA114" s="573"/>
      <c r="CB114" s="947" t="str">
        <f t="shared" si="4820"/>
        <v/>
      </c>
      <c r="CC114" s="352"/>
      <c r="CD114" s="72"/>
      <c r="CE114" s="351"/>
      <c r="CF114" s="345" t="str">
        <f t="shared" si="4810"/>
        <v/>
      </c>
      <c r="CG114" s="573"/>
      <c r="CH114" s="947" t="str">
        <f t="shared" si="4821"/>
        <v/>
      </c>
      <c r="CI114" s="352"/>
      <c r="CJ114" s="72"/>
      <c r="CK114" s="351"/>
      <c r="CL114" s="345" t="str">
        <f t="shared" si="4822"/>
        <v/>
      </c>
      <c r="CM114" s="573"/>
      <c r="CN114" s="947" t="str">
        <f t="shared" si="4823"/>
        <v/>
      </c>
      <c r="CO114" s="352"/>
      <c r="CP114" s="72"/>
      <c r="CQ114" s="351"/>
      <c r="CR114" s="345" t="str">
        <f t="shared" si="4822"/>
        <v/>
      </c>
      <c r="CS114" s="573"/>
      <c r="CT114" s="947" t="str">
        <f t="shared" si="4824"/>
        <v/>
      </c>
      <c r="CU114" s="352"/>
      <c r="CV114" s="72"/>
      <c r="CW114" s="351"/>
      <c r="CX114" s="345" t="str">
        <f t="shared" si="4822"/>
        <v/>
      </c>
      <c r="CY114" s="573"/>
      <c r="CZ114" s="947" t="str">
        <f t="shared" si="4825"/>
        <v/>
      </c>
      <c r="DA114" s="352"/>
      <c r="DB114" s="72"/>
      <c r="DC114" s="351"/>
      <c r="DD114" s="345" t="str">
        <f t="shared" si="4822"/>
        <v/>
      </c>
      <c r="DE114" s="573"/>
      <c r="DF114" s="947" t="str">
        <f t="shared" si="4826"/>
        <v/>
      </c>
      <c r="DG114" s="352"/>
      <c r="DH114" s="72"/>
      <c r="DI114" s="351"/>
      <c r="DJ114" s="345" t="str">
        <f t="shared" si="4822"/>
        <v/>
      </c>
      <c r="DK114" s="573"/>
      <c r="DL114" s="947" t="str">
        <f t="shared" si="4827"/>
        <v/>
      </c>
      <c r="DM114" s="352"/>
      <c r="DN114" s="72"/>
      <c r="DO114" s="351"/>
      <c r="DP114" s="345" t="str">
        <f t="shared" si="4822"/>
        <v/>
      </c>
      <c r="DQ114" s="573"/>
      <c r="DR114" s="947" t="str">
        <f t="shared" si="4828"/>
        <v/>
      </c>
      <c r="DS114" s="352"/>
      <c r="DT114" s="72"/>
      <c r="DU114" s="351"/>
      <c r="DV114" s="345" t="str">
        <f t="shared" si="4822"/>
        <v/>
      </c>
      <c r="DW114" s="573"/>
      <c r="DX114" s="947" t="str">
        <f t="shared" si="4829"/>
        <v/>
      </c>
      <c r="DY114" s="352"/>
      <c r="DZ114" s="72"/>
      <c r="EA114" s="351"/>
      <c r="EB114" s="345" t="str">
        <f t="shared" si="4822"/>
        <v/>
      </c>
      <c r="EC114" s="573"/>
      <c r="ED114" s="947" t="str">
        <f t="shared" si="4830"/>
        <v/>
      </c>
      <c r="EE114" s="352"/>
      <c r="EF114" s="72"/>
      <c r="EG114" s="351"/>
      <c r="EH114" s="345" t="str">
        <f t="shared" si="4822"/>
        <v/>
      </c>
      <c r="EI114" s="573"/>
      <c r="EJ114" s="947" t="str">
        <f t="shared" si="4831"/>
        <v/>
      </c>
      <c r="EK114" s="352"/>
      <c r="EL114" s="72"/>
      <c r="EM114" s="351"/>
      <c r="EN114" s="345" t="str">
        <f t="shared" si="4822"/>
        <v/>
      </c>
      <c r="EO114" s="573"/>
      <c r="EP114" s="947" t="str">
        <f t="shared" si="4832"/>
        <v/>
      </c>
      <c r="EQ114" s="352"/>
      <c r="ER114" s="72"/>
      <c r="ES114" s="351"/>
      <c r="ET114" s="345" t="str">
        <f t="shared" si="4822"/>
        <v/>
      </c>
      <c r="EU114" s="573"/>
      <c r="EV114" s="947" t="str">
        <f t="shared" si="4833"/>
        <v/>
      </c>
      <c r="EW114" s="352"/>
      <c r="EX114" s="72"/>
      <c r="EY114" s="351"/>
      <c r="EZ114" s="345" t="str">
        <f t="shared" si="4834"/>
        <v/>
      </c>
      <c r="FA114" s="573"/>
      <c r="FB114" s="947" t="str">
        <f t="shared" si="4835"/>
        <v/>
      </c>
      <c r="FC114" s="352"/>
      <c r="FD114" s="72"/>
      <c r="FE114" s="351"/>
      <c r="FF114" s="345" t="str">
        <f t="shared" si="4834"/>
        <v/>
      </c>
      <c r="FG114" s="573"/>
      <c r="FH114" s="947" t="str">
        <f t="shared" si="4836"/>
        <v/>
      </c>
      <c r="FI114" s="352"/>
      <c r="FJ114" s="72"/>
      <c r="FK114" s="351"/>
      <c r="FL114" s="345" t="str">
        <f t="shared" si="4834"/>
        <v/>
      </c>
      <c r="FM114" s="573"/>
      <c r="FN114" s="947" t="str">
        <f t="shared" si="4837"/>
        <v/>
      </c>
      <c r="FO114" s="352"/>
      <c r="FP114" s="72"/>
      <c r="FQ114" s="351"/>
      <c r="FR114" s="345" t="str">
        <f t="shared" si="4834"/>
        <v/>
      </c>
      <c r="FS114" s="573"/>
      <c r="FT114" s="947" t="str">
        <f t="shared" si="4838"/>
        <v/>
      </c>
      <c r="FU114" s="352"/>
      <c r="FV114" s="72"/>
      <c r="FW114" s="351"/>
      <c r="FX114" s="345" t="str">
        <f t="shared" si="4834"/>
        <v/>
      </c>
      <c r="FY114" s="573"/>
      <c r="FZ114" s="947" t="str">
        <f t="shared" si="4839"/>
        <v/>
      </c>
      <c r="GA114" s="352"/>
      <c r="GB114" s="72"/>
      <c r="GC114" s="351"/>
      <c r="GD114" s="345" t="str">
        <f t="shared" si="4834"/>
        <v/>
      </c>
      <c r="GE114" s="573"/>
      <c r="GF114" s="947" t="str">
        <f t="shared" si="4840"/>
        <v/>
      </c>
      <c r="GG114" s="352"/>
      <c r="GH114" s="72"/>
      <c r="GI114" s="351"/>
      <c r="GJ114" s="345" t="str">
        <f t="shared" si="4834"/>
        <v/>
      </c>
      <c r="GK114" s="573"/>
      <c r="GL114" s="947" t="str">
        <f t="shared" si="4841"/>
        <v/>
      </c>
      <c r="GM114" s="352"/>
      <c r="GN114" s="72"/>
      <c r="GO114" s="351"/>
      <c r="GP114" s="345" t="str">
        <f t="shared" si="4834"/>
        <v/>
      </c>
      <c r="GQ114" s="573"/>
      <c r="GR114" s="947" t="str">
        <f t="shared" si="4842"/>
        <v/>
      </c>
      <c r="GS114" s="352"/>
      <c r="GT114" s="72"/>
      <c r="GU114" s="351"/>
      <c r="GV114" s="345" t="str">
        <f t="shared" si="4834"/>
        <v/>
      </c>
      <c r="GW114" s="573"/>
      <c r="GX114" s="947" t="str">
        <f t="shared" si="4843"/>
        <v/>
      </c>
      <c r="GY114" s="352"/>
      <c r="GZ114" s="72"/>
      <c r="HA114" s="351"/>
      <c r="HB114" s="345" t="str">
        <f t="shared" si="4834"/>
        <v/>
      </c>
      <c r="HC114" s="573"/>
      <c r="HD114" s="947" t="str">
        <f t="shared" si="4844"/>
        <v/>
      </c>
      <c r="HE114" s="352"/>
      <c r="HF114" s="72"/>
      <c r="HG114" s="351"/>
      <c r="HH114" s="345" t="str">
        <f t="shared" si="4834"/>
        <v/>
      </c>
      <c r="HI114" s="573"/>
      <c r="HJ114" s="947" t="str">
        <f t="shared" si="4845"/>
        <v/>
      </c>
      <c r="HK114" s="352"/>
      <c r="HL114" s="72"/>
      <c r="HM114" s="351"/>
      <c r="HN114" s="345" t="str">
        <f t="shared" si="4846"/>
        <v/>
      </c>
      <c r="HO114" s="573"/>
      <c r="HP114" s="947" t="str">
        <f t="shared" si="4847"/>
        <v/>
      </c>
      <c r="HQ114" s="352"/>
      <c r="HR114" s="72"/>
      <c r="HS114" s="351"/>
      <c r="HT114" s="345" t="str">
        <f t="shared" si="4846"/>
        <v/>
      </c>
      <c r="HU114" s="573"/>
      <c r="HV114" s="947" t="str">
        <f t="shared" si="4848"/>
        <v/>
      </c>
      <c r="HW114" s="352"/>
      <c r="HX114" s="72"/>
      <c r="HY114" s="351"/>
      <c r="HZ114" s="345" t="str">
        <f t="shared" si="4846"/>
        <v/>
      </c>
      <c r="IA114" s="573"/>
      <c r="IB114" s="947" t="str">
        <f t="shared" si="4849"/>
        <v/>
      </c>
      <c r="IC114" s="352"/>
      <c r="ID114" s="72"/>
      <c r="IE114" s="351"/>
      <c r="IF114" s="345" t="str">
        <f t="shared" si="4846"/>
        <v/>
      </c>
      <c r="IG114" s="573"/>
      <c r="IH114" s="947" t="str">
        <f t="shared" si="4850"/>
        <v/>
      </c>
      <c r="II114" s="352"/>
      <c r="IJ114" s="72"/>
      <c r="IK114" s="351"/>
      <c r="IL114" s="345" t="str">
        <f t="shared" si="4846"/>
        <v/>
      </c>
      <c r="IM114" s="573"/>
      <c r="IN114" s="947" t="str">
        <f t="shared" si="4851"/>
        <v/>
      </c>
      <c r="IO114" s="352"/>
      <c r="IP114" s="72"/>
      <c r="IQ114" s="351"/>
      <c r="IR114" s="345" t="str">
        <f t="shared" si="4846"/>
        <v/>
      </c>
      <c r="IS114" s="573"/>
      <c r="IT114" s="947" t="str">
        <f t="shared" si="4852"/>
        <v/>
      </c>
      <c r="IU114" s="352"/>
      <c r="IV114" s="72"/>
      <c r="IW114" s="351"/>
      <c r="IX114" s="345" t="str">
        <f t="shared" si="4846"/>
        <v/>
      </c>
      <c r="IY114" s="573"/>
      <c r="IZ114" s="947" t="str">
        <f t="shared" si="4853"/>
        <v/>
      </c>
      <c r="JA114" s="352"/>
      <c r="JB114" s="72"/>
      <c r="JC114" s="351"/>
      <c r="JD114" s="345" t="str">
        <f t="shared" si="4846"/>
        <v/>
      </c>
      <c r="JE114" s="573"/>
      <c r="JF114" s="947" t="str">
        <f t="shared" si="4854"/>
        <v/>
      </c>
      <c r="JG114" s="352"/>
      <c r="JH114" s="72"/>
      <c r="JI114" s="351"/>
      <c r="JJ114" s="345" t="str">
        <f t="shared" si="4846"/>
        <v/>
      </c>
      <c r="JK114" s="573"/>
      <c r="JL114" s="947" t="str">
        <f t="shared" si="4855"/>
        <v/>
      </c>
      <c r="JM114" s="353"/>
      <c r="JO114" s="351"/>
      <c r="JP114" s="345" t="str">
        <f t="shared" si="4846"/>
        <v/>
      </c>
      <c r="JQ114" s="573"/>
      <c r="JR114" s="947" t="str">
        <f t="shared" si="4856"/>
        <v/>
      </c>
      <c r="JS114" s="353"/>
      <c r="JU114" s="351"/>
      <c r="JV114" s="345" t="str">
        <f t="shared" si="4846"/>
        <v/>
      </c>
      <c r="JW114" s="573"/>
      <c r="JX114" s="947" t="str">
        <f t="shared" si="4857"/>
        <v/>
      </c>
      <c r="JY114" s="353"/>
      <c r="KA114" s="351"/>
      <c r="KB114" s="345" t="str">
        <f t="shared" si="4858"/>
        <v/>
      </c>
      <c r="KC114" s="573"/>
      <c r="KD114" s="947" t="str">
        <f t="shared" si="4859"/>
        <v/>
      </c>
      <c r="KE114" s="353"/>
      <c r="KG114" s="351"/>
      <c r="KH114" s="345" t="str">
        <f t="shared" si="4858"/>
        <v/>
      </c>
      <c r="KI114" s="573"/>
      <c r="KJ114" s="947" t="str">
        <f t="shared" si="4860"/>
        <v/>
      </c>
      <c r="KK114" s="353"/>
      <c r="KM114" s="351"/>
      <c r="KN114" s="345" t="str">
        <f t="shared" si="4858"/>
        <v/>
      </c>
      <c r="KO114" s="573"/>
      <c r="KP114" s="947" t="str">
        <f t="shared" si="4861"/>
        <v/>
      </c>
      <c r="KQ114" s="353"/>
      <c r="KS114" s="351"/>
      <c r="KT114" s="345" t="str">
        <f t="shared" si="4858"/>
        <v/>
      </c>
      <c r="KU114" s="573"/>
      <c r="KV114" s="947" t="str">
        <f t="shared" si="4862"/>
        <v/>
      </c>
      <c r="KW114" s="353"/>
      <c r="KY114" s="351"/>
      <c r="KZ114" s="345" t="str">
        <f t="shared" si="4858"/>
        <v/>
      </c>
      <c r="LA114" s="573"/>
      <c r="LB114" s="947" t="str">
        <f t="shared" si="4863"/>
        <v/>
      </c>
      <c r="LC114" s="353"/>
    </row>
    <row r="115" spans="1:315" s="71" customFormat="1" x14ac:dyDescent="0.2">
      <c r="A115" s="62"/>
      <c r="B115" s="62"/>
      <c r="C115" s="62" t="str">
        <f t="shared" si="4864"/>
        <v/>
      </c>
      <c r="D115" s="62"/>
      <c r="E115" s="62"/>
      <c r="F115" s="62" t="s">
        <v>77</v>
      </c>
      <c r="G115" s="114"/>
      <c r="I115" s="900" t="s">
        <v>16</v>
      </c>
      <c r="K115" s="116"/>
      <c r="L115" s="901">
        <v>460000</v>
      </c>
      <c r="M115" s="937"/>
      <c r="N115" s="387"/>
      <c r="O115" s="388"/>
      <c r="P115" s="389"/>
      <c r="Q115" s="296"/>
      <c r="R115" s="345" t="str">
        <f t="shared" si="4808"/>
        <v/>
      </c>
      <c r="S115" s="572"/>
      <c r="T115" s="945" t="str">
        <f t="shared" si="4809"/>
        <v/>
      </c>
      <c r="U115" s="350"/>
      <c r="V115" s="389"/>
      <c r="W115" s="296"/>
      <c r="X115" s="345" t="str">
        <f t="shared" si="4810"/>
        <v/>
      </c>
      <c r="Y115" s="572"/>
      <c r="Z115" s="945" t="str">
        <f t="shared" si="4811"/>
        <v/>
      </c>
      <c r="AA115" s="350"/>
      <c r="AB115" s="389"/>
      <c r="AC115" s="296"/>
      <c r="AD115" s="345" t="str">
        <f t="shared" si="4810"/>
        <v/>
      </c>
      <c r="AE115" s="572"/>
      <c r="AF115" s="945" t="str">
        <f t="shared" si="4812"/>
        <v/>
      </c>
      <c r="AG115" s="350"/>
      <c r="AH115" s="389"/>
      <c r="AI115" s="296"/>
      <c r="AJ115" s="345" t="str">
        <f t="shared" si="4810"/>
        <v/>
      </c>
      <c r="AK115" s="572"/>
      <c r="AL115" s="945" t="str">
        <f t="shared" si="4813"/>
        <v/>
      </c>
      <c r="AM115" s="350"/>
      <c r="AN115" s="389"/>
      <c r="AO115" s="296"/>
      <c r="AP115" s="345" t="str">
        <f t="shared" si="4810"/>
        <v/>
      </c>
      <c r="AQ115" s="572"/>
      <c r="AR115" s="945" t="str">
        <f t="shared" si="4814"/>
        <v/>
      </c>
      <c r="AS115" s="350"/>
      <c r="AT115" s="389"/>
      <c r="AU115" s="296"/>
      <c r="AV115" s="345" t="str">
        <f t="shared" si="4810"/>
        <v/>
      </c>
      <c r="AW115" s="572"/>
      <c r="AX115" s="945" t="str">
        <f t="shared" si="4815"/>
        <v/>
      </c>
      <c r="AY115" s="350"/>
      <c r="AZ115" s="389"/>
      <c r="BA115" s="296"/>
      <c r="BB115" s="345" t="str">
        <f t="shared" si="4810"/>
        <v/>
      </c>
      <c r="BC115" s="572"/>
      <c r="BD115" s="945" t="str">
        <f t="shared" si="4816"/>
        <v/>
      </c>
      <c r="BE115" s="350"/>
      <c r="BF115" s="389"/>
      <c r="BG115" s="296"/>
      <c r="BH115" s="345" t="str">
        <f t="shared" si="4810"/>
        <v/>
      </c>
      <c r="BI115" s="572"/>
      <c r="BJ115" s="945" t="str">
        <f t="shared" si="4817"/>
        <v/>
      </c>
      <c r="BK115" s="350"/>
      <c r="BL115" s="389"/>
      <c r="BM115" s="296"/>
      <c r="BN115" s="345" t="str">
        <f t="shared" si="4810"/>
        <v/>
      </c>
      <c r="BO115" s="572"/>
      <c r="BP115" s="945" t="str">
        <f t="shared" si="4818"/>
        <v/>
      </c>
      <c r="BQ115" s="350"/>
      <c r="BR115" s="389"/>
      <c r="BS115" s="296"/>
      <c r="BT115" s="345" t="str">
        <f t="shared" si="4810"/>
        <v/>
      </c>
      <c r="BU115" s="572"/>
      <c r="BV115" s="945" t="str">
        <f t="shared" si="4819"/>
        <v/>
      </c>
      <c r="BW115" s="350"/>
      <c r="BX115" s="72"/>
      <c r="BY115" s="351"/>
      <c r="BZ115" s="345" t="str">
        <f t="shared" si="4810"/>
        <v/>
      </c>
      <c r="CA115" s="573"/>
      <c r="CB115" s="947" t="str">
        <f t="shared" si="4820"/>
        <v/>
      </c>
      <c r="CC115" s="352"/>
      <c r="CD115" s="72"/>
      <c r="CE115" s="351"/>
      <c r="CF115" s="345" t="str">
        <f t="shared" si="4810"/>
        <v/>
      </c>
      <c r="CG115" s="573"/>
      <c r="CH115" s="947" t="str">
        <f t="shared" si="4821"/>
        <v/>
      </c>
      <c r="CI115" s="352"/>
      <c r="CJ115" s="72"/>
      <c r="CK115" s="351"/>
      <c r="CL115" s="345" t="str">
        <f t="shared" si="4822"/>
        <v/>
      </c>
      <c r="CM115" s="573"/>
      <c r="CN115" s="947" t="str">
        <f t="shared" si="4823"/>
        <v/>
      </c>
      <c r="CO115" s="352"/>
      <c r="CP115" s="72"/>
      <c r="CQ115" s="351"/>
      <c r="CR115" s="345" t="str">
        <f t="shared" si="4822"/>
        <v/>
      </c>
      <c r="CS115" s="573"/>
      <c r="CT115" s="947" t="str">
        <f t="shared" si="4824"/>
        <v/>
      </c>
      <c r="CU115" s="352"/>
      <c r="CV115" s="72"/>
      <c r="CW115" s="351"/>
      <c r="CX115" s="345" t="str">
        <f t="shared" si="4822"/>
        <v/>
      </c>
      <c r="CY115" s="573"/>
      <c r="CZ115" s="947" t="str">
        <f t="shared" si="4825"/>
        <v/>
      </c>
      <c r="DA115" s="352"/>
      <c r="DB115" s="72"/>
      <c r="DC115" s="351"/>
      <c r="DD115" s="345" t="str">
        <f t="shared" si="4822"/>
        <v/>
      </c>
      <c r="DE115" s="573"/>
      <c r="DF115" s="947" t="str">
        <f t="shared" si="4826"/>
        <v/>
      </c>
      <c r="DG115" s="352"/>
      <c r="DH115" s="72"/>
      <c r="DI115" s="351"/>
      <c r="DJ115" s="345" t="str">
        <f t="shared" si="4822"/>
        <v/>
      </c>
      <c r="DK115" s="573"/>
      <c r="DL115" s="947" t="str">
        <f t="shared" si="4827"/>
        <v/>
      </c>
      <c r="DM115" s="352"/>
      <c r="DN115" s="72"/>
      <c r="DO115" s="351"/>
      <c r="DP115" s="345" t="str">
        <f t="shared" si="4822"/>
        <v/>
      </c>
      <c r="DQ115" s="573"/>
      <c r="DR115" s="947" t="str">
        <f t="shared" si="4828"/>
        <v/>
      </c>
      <c r="DS115" s="352"/>
      <c r="DT115" s="72"/>
      <c r="DU115" s="351"/>
      <c r="DV115" s="345" t="str">
        <f t="shared" si="4822"/>
        <v/>
      </c>
      <c r="DW115" s="573"/>
      <c r="DX115" s="947" t="str">
        <f t="shared" si="4829"/>
        <v/>
      </c>
      <c r="DY115" s="352"/>
      <c r="DZ115" s="72"/>
      <c r="EA115" s="351"/>
      <c r="EB115" s="345" t="str">
        <f t="shared" si="4822"/>
        <v/>
      </c>
      <c r="EC115" s="573"/>
      <c r="ED115" s="947" t="str">
        <f t="shared" si="4830"/>
        <v/>
      </c>
      <c r="EE115" s="352"/>
      <c r="EF115" s="72"/>
      <c r="EG115" s="351"/>
      <c r="EH115" s="345" t="str">
        <f t="shared" si="4822"/>
        <v/>
      </c>
      <c r="EI115" s="573"/>
      <c r="EJ115" s="947" t="str">
        <f t="shared" si="4831"/>
        <v/>
      </c>
      <c r="EK115" s="352"/>
      <c r="EL115" s="72"/>
      <c r="EM115" s="351"/>
      <c r="EN115" s="345" t="str">
        <f t="shared" si="4822"/>
        <v/>
      </c>
      <c r="EO115" s="573"/>
      <c r="EP115" s="947" t="str">
        <f t="shared" si="4832"/>
        <v/>
      </c>
      <c r="EQ115" s="352"/>
      <c r="ER115" s="72"/>
      <c r="ES115" s="351"/>
      <c r="ET115" s="345" t="str">
        <f t="shared" si="4822"/>
        <v/>
      </c>
      <c r="EU115" s="573"/>
      <c r="EV115" s="947" t="str">
        <f t="shared" si="4833"/>
        <v/>
      </c>
      <c r="EW115" s="352"/>
      <c r="EX115" s="72"/>
      <c r="EY115" s="351"/>
      <c r="EZ115" s="345" t="str">
        <f t="shared" si="4834"/>
        <v/>
      </c>
      <c r="FA115" s="573"/>
      <c r="FB115" s="947" t="str">
        <f t="shared" si="4835"/>
        <v/>
      </c>
      <c r="FC115" s="352"/>
      <c r="FD115" s="72"/>
      <c r="FE115" s="351"/>
      <c r="FF115" s="345" t="str">
        <f t="shared" si="4834"/>
        <v/>
      </c>
      <c r="FG115" s="573"/>
      <c r="FH115" s="947" t="str">
        <f t="shared" si="4836"/>
        <v/>
      </c>
      <c r="FI115" s="352"/>
      <c r="FJ115" s="72"/>
      <c r="FK115" s="351"/>
      <c r="FL115" s="345" t="str">
        <f t="shared" si="4834"/>
        <v/>
      </c>
      <c r="FM115" s="573"/>
      <c r="FN115" s="947" t="str">
        <f t="shared" si="4837"/>
        <v/>
      </c>
      <c r="FO115" s="352"/>
      <c r="FP115" s="72"/>
      <c r="FQ115" s="351"/>
      <c r="FR115" s="345" t="str">
        <f t="shared" si="4834"/>
        <v/>
      </c>
      <c r="FS115" s="573"/>
      <c r="FT115" s="947" t="str">
        <f t="shared" si="4838"/>
        <v/>
      </c>
      <c r="FU115" s="352"/>
      <c r="FV115" s="72"/>
      <c r="FW115" s="351"/>
      <c r="FX115" s="345" t="str">
        <f t="shared" si="4834"/>
        <v/>
      </c>
      <c r="FY115" s="573"/>
      <c r="FZ115" s="947" t="str">
        <f t="shared" si="4839"/>
        <v/>
      </c>
      <c r="GA115" s="352"/>
      <c r="GB115" s="72"/>
      <c r="GC115" s="351"/>
      <c r="GD115" s="345" t="str">
        <f t="shared" si="4834"/>
        <v/>
      </c>
      <c r="GE115" s="573"/>
      <c r="GF115" s="947" t="str">
        <f t="shared" si="4840"/>
        <v/>
      </c>
      <c r="GG115" s="352"/>
      <c r="GH115" s="72"/>
      <c r="GI115" s="351"/>
      <c r="GJ115" s="345" t="str">
        <f t="shared" si="4834"/>
        <v/>
      </c>
      <c r="GK115" s="573"/>
      <c r="GL115" s="947" t="str">
        <f t="shared" si="4841"/>
        <v/>
      </c>
      <c r="GM115" s="352"/>
      <c r="GN115" s="72"/>
      <c r="GO115" s="351"/>
      <c r="GP115" s="345" t="str">
        <f t="shared" si="4834"/>
        <v/>
      </c>
      <c r="GQ115" s="573"/>
      <c r="GR115" s="947" t="str">
        <f t="shared" si="4842"/>
        <v/>
      </c>
      <c r="GS115" s="352"/>
      <c r="GT115" s="72"/>
      <c r="GU115" s="351"/>
      <c r="GV115" s="345" t="str">
        <f t="shared" si="4834"/>
        <v/>
      </c>
      <c r="GW115" s="573"/>
      <c r="GX115" s="947" t="str">
        <f t="shared" si="4843"/>
        <v/>
      </c>
      <c r="GY115" s="352"/>
      <c r="GZ115" s="72"/>
      <c r="HA115" s="351"/>
      <c r="HB115" s="345" t="str">
        <f t="shared" si="4834"/>
        <v/>
      </c>
      <c r="HC115" s="573"/>
      <c r="HD115" s="947" t="str">
        <f t="shared" si="4844"/>
        <v/>
      </c>
      <c r="HE115" s="352"/>
      <c r="HF115" s="72"/>
      <c r="HG115" s="351"/>
      <c r="HH115" s="345" t="str">
        <f t="shared" si="4834"/>
        <v/>
      </c>
      <c r="HI115" s="573"/>
      <c r="HJ115" s="947" t="str">
        <f t="shared" si="4845"/>
        <v/>
      </c>
      <c r="HK115" s="352"/>
      <c r="HL115" s="72"/>
      <c r="HM115" s="351"/>
      <c r="HN115" s="345" t="str">
        <f t="shared" si="4846"/>
        <v/>
      </c>
      <c r="HO115" s="573"/>
      <c r="HP115" s="947" t="str">
        <f t="shared" si="4847"/>
        <v/>
      </c>
      <c r="HQ115" s="352"/>
      <c r="HR115" s="72"/>
      <c r="HS115" s="351"/>
      <c r="HT115" s="345" t="str">
        <f t="shared" si="4846"/>
        <v/>
      </c>
      <c r="HU115" s="573"/>
      <c r="HV115" s="947" t="str">
        <f t="shared" si="4848"/>
        <v/>
      </c>
      <c r="HW115" s="352"/>
      <c r="HX115" s="72"/>
      <c r="HY115" s="351"/>
      <c r="HZ115" s="345" t="str">
        <f t="shared" si="4846"/>
        <v/>
      </c>
      <c r="IA115" s="573"/>
      <c r="IB115" s="947" t="str">
        <f t="shared" si="4849"/>
        <v/>
      </c>
      <c r="IC115" s="352"/>
      <c r="ID115" s="72"/>
      <c r="IE115" s="351"/>
      <c r="IF115" s="345" t="str">
        <f t="shared" si="4846"/>
        <v/>
      </c>
      <c r="IG115" s="573"/>
      <c r="IH115" s="947" t="str">
        <f t="shared" si="4850"/>
        <v/>
      </c>
      <c r="II115" s="352"/>
      <c r="IJ115" s="72"/>
      <c r="IK115" s="351"/>
      <c r="IL115" s="345" t="str">
        <f t="shared" si="4846"/>
        <v/>
      </c>
      <c r="IM115" s="573"/>
      <c r="IN115" s="947" t="str">
        <f t="shared" si="4851"/>
        <v/>
      </c>
      <c r="IO115" s="352"/>
      <c r="IP115" s="72"/>
      <c r="IQ115" s="351"/>
      <c r="IR115" s="345" t="str">
        <f t="shared" si="4846"/>
        <v/>
      </c>
      <c r="IS115" s="573"/>
      <c r="IT115" s="947" t="str">
        <f t="shared" si="4852"/>
        <v/>
      </c>
      <c r="IU115" s="352"/>
      <c r="IV115" s="72"/>
      <c r="IW115" s="351"/>
      <c r="IX115" s="345" t="str">
        <f t="shared" si="4846"/>
        <v/>
      </c>
      <c r="IY115" s="573"/>
      <c r="IZ115" s="947" t="str">
        <f t="shared" si="4853"/>
        <v/>
      </c>
      <c r="JA115" s="352"/>
      <c r="JB115" s="72"/>
      <c r="JC115" s="351"/>
      <c r="JD115" s="345" t="str">
        <f t="shared" si="4846"/>
        <v/>
      </c>
      <c r="JE115" s="573"/>
      <c r="JF115" s="947" t="str">
        <f t="shared" si="4854"/>
        <v/>
      </c>
      <c r="JG115" s="352"/>
      <c r="JH115" s="72"/>
      <c r="JI115" s="351"/>
      <c r="JJ115" s="345" t="str">
        <f t="shared" si="4846"/>
        <v/>
      </c>
      <c r="JK115" s="573"/>
      <c r="JL115" s="947" t="str">
        <f t="shared" si="4855"/>
        <v/>
      </c>
      <c r="JM115" s="353"/>
      <c r="JO115" s="351"/>
      <c r="JP115" s="345" t="str">
        <f t="shared" si="4846"/>
        <v/>
      </c>
      <c r="JQ115" s="573"/>
      <c r="JR115" s="947" t="str">
        <f t="shared" si="4856"/>
        <v/>
      </c>
      <c r="JS115" s="353"/>
      <c r="JU115" s="351"/>
      <c r="JV115" s="345" t="str">
        <f t="shared" si="4846"/>
        <v/>
      </c>
      <c r="JW115" s="573"/>
      <c r="JX115" s="947" t="str">
        <f t="shared" si="4857"/>
        <v/>
      </c>
      <c r="JY115" s="353"/>
      <c r="KA115" s="351"/>
      <c r="KB115" s="345" t="str">
        <f t="shared" si="4858"/>
        <v/>
      </c>
      <c r="KC115" s="573"/>
      <c r="KD115" s="947" t="str">
        <f t="shared" si="4859"/>
        <v/>
      </c>
      <c r="KE115" s="353"/>
      <c r="KG115" s="351"/>
      <c r="KH115" s="345" t="str">
        <f t="shared" si="4858"/>
        <v/>
      </c>
      <c r="KI115" s="573"/>
      <c r="KJ115" s="947" t="str">
        <f t="shared" si="4860"/>
        <v/>
      </c>
      <c r="KK115" s="353"/>
      <c r="KM115" s="351"/>
      <c r="KN115" s="345" t="str">
        <f t="shared" si="4858"/>
        <v/>
      </c>
      <c r="KO115" s="573"/>
      <c r="KP115" s="947" t="str">
        <f t="shared" si="4861"/>
        <v/>
      </c>
      <c r="KQ115" s="353"/>
      <c r="KS115" s="351"/>
      <c r="KT115" s="345" t="str">
        <f t="shared" si="4858"/>
        <v/>
      </c>
      <c r="KU115" s="573"/>
      <c r="KV115" s="947" t="str">
        <f t="shared" si="4862"/>
        <v/>
      </c>
      <c r="KW115" s="353"/>
      <c r="KY115" s="351"/>
      <c r="KZ115" s="345" t="str">
        <f t="shared" si="4858"/>
        <v/>
      </c>
      <c r="LA115" s="573"/>
      <c r="LB115" s="947" t="str">
        <f t="shared" si="4863"/>
        <v/>
      </c>
      <c r="LC115" s="353"/>
    </row>
    <row r="116" spans="1:315" s="71" customFormat="1" x14ac:dyDescent="0.2">
      <c r="A116" s="62"/>
      <c r="B116" s="62"/>
      <c r="C116" s="62" t="str">
        <f t="shared" si="4864"/>
        <v/>
      </c>
      <c r="D116" s="62"/>
      <c r="E116" s="62"/>
      <c r="F116" s="62" t="s">
        <v>77</v>
      </c>
      <c r="G116" s="114"/>
      <c r="I116" s="900" t="s">
        <v>16</v>
      </c>
      <c r="K116" s="116"/>
      <c r="L116" s="901">
        <v>460000</v>
      </c>
      <c r="M116" s="937"/>
      <c r="N116" s="387"/>
      <c r="O116" s="388"/>
      <c r="P116" s="389"/>
      <c r="Q116" s="296"/>
      <c r="R116" s="345" t="str">
        <f t="shared" si="4808"/>
        <v/>
      </c>
      <c r="S116" s="572"/>
      <c r="T116" s="945" t="str">
        <f t="shared" si="4809"/>
        <v/>
      </c>
      <c r="U116" s="350"/>
      <c r="V116" s="389"/>
      <c r="W116" s="296"/>
      <c r="X116" s="345" t="str">
        <f t="shared" si="4810"/>
        <v/>
      </c>
      <c r="Y116" s="572"/>
      <c r="Z116" s="945" t="str">
        <f t="shared" si="4811"/>
        <v/>
      </c>
      <c r="AA116" s="350"/>
      <c r="AB116" s="389"/>
      <c r="AC116" s="296"/>
      <c r="AD116" s="345" t="str">
        <f t="shared" si="4810"/>
        <v/>
      </c>
      <c r="AE116" s="572"/>
      <c r="AF116" s="945" t="str">
        <f t="shared" si="4812"/>
        <v/>
      </c>
      <c r="AG116" s="350"/>
      <c r="AH116" s="389"/>
      <c r="AI116" s="296"/>
      <c r="AJ116" s="345" t="str">
        <f t="shared" si="4810"/>
        <v/>
      </c>
      <c r="AK116" s="572"/>
      <c r="AL116" s="945" t="str">
        <f t="shared" si="4813"/>
        <v/>
      </c>
      <c r="AM116" s="350"/>
      <c r="AN116" s="389"/>
      <c r="AO116" s="296"/>
      <c r="AP116" s="345" t="str">
        <f t="shared" si="4810"/>
        <v/>
      </c>
      <c r="AQ116" s="572"/>
      <c r="AR116" s="945" t="str">
        <f t="shared" si="4814"/>
        <v/>
      </c>
      <c r="AS116" s="350"/>
      <c r="AT116" s="389"/>
      <c r="AU116" s="296"/>
      <c r="AV116" s="345" t="str">
        <f t="shared" si="4810"/>
        <v/>
      </c>
      <c r="AW116" s="572"/>
      <c r="AX116" s="945" t="str">
        <f t="shared" si="4815"/>
        <v/>
      </c>
      <c r="AY116" s="350"/>
      <c r="AZ116" s="389"/>
      <c r="BA116" s="296"/>
      <c r="BB116" s="345" t="str">
        <f t="shared" si="4810"/>
        <v/>
      </c>
      <c r="BC116" s="572"/>
      <c r="BD116" s="945" t="str">
        <f t="shared" si="4816"/>
        <v/>
      </c>
      <c r="BE116" s="350"/>
      <c r="BF116" s="389"/>
      <c r="BG116" s="296"/>
      <c r="BH116" s="345" t="str">
        <f t="shared" si="4810"/>
        <v/>
      </c>
      <c r="BI116" s="572"/>
      <c r="BJ116" s="945" t="str">
        <f t="shared" si="4817"/>
        <v/>
      </c>
      <c r="BK116" s="350"/>
      <c r="BL116" s="389"/>
      <c r="BM116" s="296"/>
      <c r="BN116" s="345" t="str">
        <f t="shared" si="4810"/>
        <v/>
      </c>
      <c r="BO116" s="572"/>
      <c r="BP116" s="945" t="str">
        <f t="shared" si="4818"/>
        <v/>
      </c>
      <c r="BQ116" s="350"/>
      <c r="BR116" s="389"/>
      <c r="BS116" s="296"/>
      <c r="BT116" s="345" t="str">
        <f t="shared" si="4810"/>
        <v/>
      </c>
      <c r="BU116" s="572"/>
      <c r="BV116" s="945" t="str">
        <f t="shared" si="4819"/>
        <v/>
      </c>
      <c r="BW116" s="350"/>
      <c r="BX116" s="72"/>
      <c r="BY116" s="351"/>
      <c r="BZ116" s="345" t="str">
        <f t="shared" si="4810"/>
        <v/>
      </c>
      <c r="CA116" s="573"/>
      <c r="CB116" s="947" t="str">
        <f t="shared" si="4820"/>
        <v/>
      </c>
      <c r="CC116" s="352"/>
      <c r="CD116" s="72"/>
      <c r="CE116" s="351"/>
      <c r="CF116" s="345" t="str">
        <f t="shared" si="4810"/>
        <v/>
      </c>
      <c r="CG116" s="573"/>
      <c r="CH116" s="947" t="str">
        <f t="shared" si="4821"/>
        <v/>
      </c>
      <c r="CI116" s="352"/>
      <c r="CJ116" s="72"/>
      <c r="CK116" s="351"/>
      <c r="CL116" s="345" t="str">
        <f t="shared" si="4822"/>
        <v/>
      </c>
      <c r="CM116" s="573"/>
      <c r="CN116" s="947" t="str">
        <f t="shared" si="4823"/>
        <v/>
      </c>
      <c r="CO116" s="352"/>
      <c r="CP116" s="72"/>
      <c r="CQ116" s="351"/>
      <c r="CR116" s="345" t="str">
        <f t="shared" si="4822"/>
        <v/>
      </c>
      <c r="CS116" s="573"/>
      <c r="CT116" s="947" t="str">
        <f t="shared" si="4824"/>
        <v/>
      </c>
      <c r="CU116" s="352"/>
      <c r="CV116" s="72"/>
      <c r="CW116" s="351"/>
      <c r="CX116" s="345" t="str">
        <f t="shared" si="4822"/>
        <v/>
      </c>
      <c r="CY116" s="573"/>
      <c r="CZ116" s="947" t="str">
        <f t="shared" si="4825"/>
        <v/>
      </c>
      <c r="DA116" s="352"/>
      <c r="DB116" s="72"/>
      <c r="DC116" s="351"/>
      <c r="DD116" s="345" t="str">
        <f t="shared" si="4822"/>
        <v/>
      </c>
      <c r="DE116" s="573"/>
      <c r="DF116" s="947" t="str">
        <f t="shared" si="4826"/>
        <v/>
      </c>
      <c r="DG116" s="352"/>
      <c r="DH116" s="72"/>
      <c r="DI116" s="351"/>
      <c r="DJ116" s="345" t="str">
        <f t="shared" si="4822"/>
        <v/>
      </c>
      <c r="DK116" s="573"/>
      <c r="DL116" s="947" t="str">
        <f t="shared" si="4827"/>
        <v/>
      </c>
      <c r="DM116" s="352"/>
      <c r="DN116" s="72"/>
      <c r="DO116" s="351"/>
      <c r="DP116" s="345" t="str">
        <f t="shared" si="4822"/>
        <v/>
      </c>
      <c r="DQ116" s="573"/>
      <c r="DR116" s="947" t="str">
        <f t="shared" si="4828"/>
        <v/>
      </c>
      <c r="DS116" s="352"/>
      <c r="DT116" s="72"/>
      <c r="DU116" s="351"/>
      <c r="DV116" s="345" t="str">
        <f t="shared" si="4822"/>
        <v/>
      </c>
      <c r="DW116" s="573"/>
      <c r="DX116" s="947" t="str">
        <f t="shared" si="4829"/>
        <v/>
      </c>
      <c r="DY116" s="352"/>
      <c r="DZ116" s="72"/>
      <c r="EA116" s="351"/>
      <c r="EB116" s="345" t="str">
        <f t="shared" si="4822"/>
        <v/>
      </c>
      <c r="EC116" s="573"/>
      <c r="ED116" s="947" t="str">
        <f t="shared" si="4830"/>
        <v/>
      </c>
      <c r="EE116" s="352"/>
      <c r="EF116" s="72"/>
      <c r="EG116" s="351"/>
      <c r="EH116" s="345" t="str">
        <f t="shared" si="4822"/>
        <v/>
      </c>
      <c r="EI116" s="573"/>
      <c r="EJ116" s="947" t="str">
        <f t="shared" si="4831"/>
        <v/>
      </c>
      <c r="EK116" s="352"/>
      <c r="EL116" s="72"/>
      <c r="EM116" s="351"/>
      <c r="EN116" s="345" t="str">
        <f t="shared" si="4822"/>
        <v/>
      </c>
      <c r="EO116" s="573"/>
      <c r="EP116" s="947" t="str">
        <f t="shared" si="4832"/>
        <v/>
      </c>
      <c r="EQ116" s="352"/>
      <c r="ER116" s="72"/>
      <c r="ES116" s="351"/>
      <c r="ET116" s="345" t="str">
        <f t="shared" si="4822"/>
        <v/>
      </c>
      <c r="EU116" s="573"/>
      <c r="EV116" s="947" t="str">
        <f t="shared" si="4833"/>
        <v/>
      </c>
      <c r="EW116" s="352"/>
      <c r="EX116" s="72"/>
      <c r="EY116" s="351"/>
      <c r="EZ116" s="345" t="str">
        <f t="shared" si="4834"/>
        <v/>
      </c>
      <c r="FA116" s="573"/>
      <c r="FB116" s="947" t="str">
        <f t="shared" si="4835"/>
        <v/>
      </c>
      <c r="FC116" s="352"/>
      <c r="FD116" s="72"/>
      <c r="FE116" s="351"/>
      <c r="FF116" s="345" t="str">
        <f t="shared" si="4834"/>
        <v/>
      </c>
      <c r="FG116" s="573"/>
      <c r="FH116" s="947" t="str">
        <f t="shared" si="4836"/>
        <v/>
      </c>
      <c r="FI116" s="352"/>
      <c r="FJ116" s="72"/>
      <c r="FK116" s="351"/>
      <c r="FL116" s="345" t="str">
        <f t="shared" si="4834"/>
        <v/>
      </c>
      <c r="FM116" s="573"/>
      <c r="FN116" s="947" t="str">
        <f t="shared" si="4837"/>
        <v/>
      </c>
      <c r="FO116" s="352"/>
      <c r="FP116" s="72"/>
      <c r="FQ116" s="351"/>
      <c r="FR116" s="345" t="str">
        <f t="shared" si="4834"/>
        <v/>
      </c>
      <c r="FS116" s="573"/>
      <c r="FT116" s="947" t="str">
        <f t="shared" si="4838"/>
        <v/>
      </c>
      <c r="FU116" s="352"/>
      <c r="FV116" s="72"/>
      <c r="FW116" s="351"/>
      <c r="FX116" s="345" t="str">
        <f t="shared" si="4834"/>
        <v/>
      </c>
      <c r="FY116" s="573"/>
      <c r="FZ116" s="947" t="str">
        <f t="shared" si="4839"/>
        <v/>
      </c>
      <c r="GA116" s="352"/>
      <c r="GB116" s="72"/>
      <c r="GC116" s="351"/>
      <c r="GD116" s="345" t="str">
        <f t="shared" si="4834"/>
        <v/>
      </c>
      <c r="GE116" s="573"/>
      <c r="GF116" s="947" t="str">
        <f t="shared" si="4840"/>
        <v/>
      </c>
      <c r="GG116" s="352"/>
      <c r="GH116" s="72"/>
      <c r="GI116" s="351"/>
      <c r="GJ116" s="345" t="str">
        <f t="shared" si="4834"/>
        <v/>
      </c>
      <c r="GK116" s="573"/>
      <c r="GL116" s="947" t="str">
        <f t="shared" si="4841"/>
        <v/>
      </c>
      <c r="GM116" s="352"/>
      <c r="GN116" s="72"/>
      <c r="GO116" s="351"/>
      <c r="GP116" s="345" t="str">
        <f t="shared" si="4834"/>
        <v/>
      </c>
      <c r="GQ116" s="573"/>
      <c r="GR116" s="947" t="str">
        <f t="shared" si="4842"/>
        <v/>
      </c>
      <c r="GS116" s="352"/>
      <c r="GT116" s="72"/>
      <c r="GU116" s="351"/>
      <c r="GV116" s="345" t="str">
        <f t="shared" si="4834"/>
        <v/>
      </c>
      <c r="GW116" s="573"/>
      <c r="GX116" s="947" t="str">
        <f t="shared" si="4843"/>
        <v/>
      </c>
      <c r="GY116" s="352"/>
      <c r="GZ116" s="72"/>
      <c r="HA116" s="351"/>
      <c r="HB116" s="345" t="str">
        <f t="shared" si="4834"/>
        <v/>
      </c>
      <c r="HC116" s="573"/>
      <c r="HD116" s="947" t="str">
        <f t="shared" si="4844"/>
        <v/>
      </c>
      <c r="HE116" s="352"/>
      <c r="HF116" s="72"/>
      <c r="HG116" s="351"/>
      <c r="HH116" s="345" t="str">
        <f t="shared" si="4834"/>
        <v/>
      </c>
      <c r="HI116" s="573"/>
      <c r="HJ116" s="947" t="str">
        <f t="shared" si="4845"/>
        <v/>
      </c>
      <c r="HK116" s="352"/>
      <c r="HL116" s="72"/>
      <c r="HM116" s="351"/>
      <c r="HN116" s="345" t="str">
        <f t="shared" si="4846"/>
        <v/>
      </c>
      <c r="HO116" s="573"/>
      <c r="HP116" s="947" t="str">
        <f t="shared" si="4847"/>
        <v/>
      </c>
      <c r="HQ116" s="352"/>
      <c r="HR116" s="72"/>
      <c r="HS116" s="351"/>
      <c r="HT116" s="345" t="str">
        <f t="shared" si="4846"/>
        <v/>
      </c>
      <c r="HU116" s="573"/>
      <c r="HV116" s="947" t="str">
        <f t="shared" si="4848"/>
        <v/>
      </c>
      <c r="HW116" s="352"/>
      <c r="HX116" s="72"/>
      <c r="HY116" s="351"/>
      <c r="HZ116" s="345" t="str">
        <f t="shared" si="4846"/>
        <v/>
      </c>
      <c r="IA116" s="573"/>
      <c r="IB116" s="947" t="str">
        <f t="shared" si="4849"/>
        <v/>
      </c>
      <c r="IC116" s="352"/>
      <c r="ID116" s="72"/>
      <c r="IE116" s="351"/>
      <c r="IF116" s="345" t="str">
        <f t="shared" si="4846"/>
        <v/>
      </c>
      <c r="IG116" s="573"/>
      <c r="IH116" s="947" t="str">
        <f t="shared" si="4850"/>
        <v/>
      </c>
      <c r="II116" s="352"/>
      <c r="IJ116" s="72"/>
      <c r="IK116" s="351"/>
      <c r="IL116" s="345" t="str">
        <f t="shared" si="4846"/>
        <v/>
      </c>
      <c r="IM116" s="573"/>
      <c r="IN116" s="947" t="str">
        <f t="shared" si="4851"/>
        <v/>
      </c>
      <c r="IO116" s="352"/>
      <c r="IP116" s="72"/>
      <c r="IQ116" s="351"/>
      <c r="IR116" s="345" t="str">
        <f t="shared" si="4846"/>
        <v/>
      </c>
      <c r="IS116" s="573"/>
      <c r="IT116" s="947" t="str">
        <f t="shared" si="4852"/>
        <v/>
      </c>
      <c r="IU116" s="352"/>
      <c r="IV116" s="72"/>
      <c r="IW116" s="351"/>
      <c r="IX116" s="345" t="str">
        <f t="shared" si="4846"/>
        <v/>
      </c>
      <c r="IY116" s="573"/>
      <c r="IZ116" s="947" t="str">
        <f t="shared" si="4853"/>
        <v/>
      </c>
      <c r="JA116" s="352"/>
      <c r="JB116" s="72"/>
      <c r="JC116" s="351"/>
      <c r="JD116" s="345" t="str">
        <f t="shared" si="4846"/>
        <v/>
      </c>
      <c r="JE116" s="573"/>
      <c r="JF116" s="947" t="str">
        <f t="shared" si="4854"/>
        <v/>
      </c>
      <c r="JG116" s="352"/>
      <c r="JH116" s="72"/>
      <c r="JI116" s="351"/>
      <c r="JJ116" s="345" t="str">
        <f t="shared" si="4846"/>
        <v/>
      </c>
      <c r="JK116" s="573"/>
      <c r="JL116" s="947" t="str">
        <f t="shared" si="4855"/>
        <v/>
      </c>
      <c r="JM116" s="353"/>
      <c r="JO116" s="351"/>
      <c r="JP116" s="345" t="str">
        <f t="shared" si="4846"/>
        <v/>
      </c>
      <c r="JQ116" s="573"/>
      <c r="JR116" s="947" t="str">
        <f t="shared" si="4856"/>
        <v/>
      </c>
      <c r="JS116" s="353"/>
      <c r="JU116" s="351"/>
      <c r="JV116" s="345" t="str">
        <f t="shared" si="4846"/>
        <v/>
      </c>
      <c r="JW116" s="573"/>
      <c r="JX116" s="947" t="str">
        <f t="shared" si="4857"/>
        <v/>
      </c>
      <c r="JY116" s="353"/>
      <c r="KA116" s="351"/>
      <c r="KB116" s="345" t="str">
        <f t="shared" si="4858"/>
        <v/>
      </c>
      <c r="KC116" s="573"/>
      <c r="KD116" s="947" t="str">
        <f t="shared" si="4859"/>
        <v/>
      </c>
      <c r="KE116" s="353"/>
      <c r="KG116" s="351"/>
      <c r="KH116" s="345" t="str">
        <f t="shared" si="4858"/>
        <v/>
      </c>
      <c r="KI116" s="573"/>
      <c r="KJ116" s="947" t="str">
        <f t="shared" si="4860"/>
        <v/>
      </c>
      <c r="KK116" s="353"/>
      <c r="KM116" s="351"/>
      <c r="KN116" s="345" t="str">
        <f t="shared" si="4858"/>
        <v/>
      </c>
      <c r="KO116" s="573"/>
      <c r="KP116" s="947" t="str">
        <f t="shared" si="4861"/>
        <v/>
      </c>
      <c r="KQ116" s="353"/>
      <c r="KS116" s="351"/>
      <c r="KT116" s="345" t="str">
        <f t="shared" si="4858"/>
        <v/>
      </c>
      <c r="KU116" s="573"/>
      <c r="KV116" s="947" t="str">
        <f t="shared" si="4862"/>
        <v/>
      </c>
      <c r="KW116" s="353"/>
      <c r="KY116" s="351"/>
      <c r="KZ116" s="345" t="str">
        <f t="shared" si="4858"/>
        <v/>
      </c>
      <c r="LA116" s="573"/>
      <c r="LB116" s="947" t="str">
        <f t="shared" si="4863"/>
        <v/>
      </c>
      <c r="LC116" s="353"/>
    </row>
    <row r="117" spans="1:315" s="71" customFormat="1" x14ac:dyDescent="0.2">
      <c r="A117" s="62"/>
      <c r="B117" s="62"/>
      <c r="C117" s="62" t="str">
        <f t="shared" si="4864"/>
        <v/>
      </c>
      <c r="D117" s="62"/>
      <c r="E117" s="62"/>
      <c r="F117" s="62" t="s">
        <v>77</v>
      </c>
      <c r="G117" s="114"/>
      <c r="I117" s="900" t="s">
        <v>16</v>
      </c>
      <c r="K117" s="116"/>
      <c r="L117" s="901">
        <v>460000</v>
      </c>
      <c r="M117" s="937"/>
      <c r="N117" s="387"/>
      <c r="O117" s="388"/>
      <c r="P117" s="389"/>
      <c r="Q117" s="296"/>
      <c r="R117" s="345" t="str">
        <f t="shared" si="4808"/>
        <v/>
      </c>
      <c r="S117" s="572"/>
      <c r="T117" s="945" t="str">
        <f t="shared" si="4809"/>
        <v/>
      </c>
      <c r="U117" s="350"/>
      <c r="V117" s="389"/>
      <c r="W117" s="296"/>
      <c r="X117" s="345" t="str">
        <f t="shared" si="4810"/>
        <v/>
      </c>
      <c r="Y117" s="572"/>
      <c r="Z117" s="945" t="str">
        <f t="shared" si="4811"/>
        <v/>
      </c>
      <c r="AA117" s="350"/>
      <c r="AB117" s="389"/>
      <c r="AC117" s="296"/>
      <c r="AD117" s="345" t="str">
        <f t="shared" si="4810"/>
        <v/>
      </c>
      <c r="AE117" s="572"/>
      <c r="AF117" s="945" t="str">
        <f t="shared" si="4812"/>
        <v/>
      </c>
      <c r="AG117" s="350"/>
      <c r="AH117" s="389"/>
      <c r="AI117" s="296"/>
      <c r="AJ117" s="345" t="str">
        <f t="shared" si="4810"/>
        <v/>
      </c>
      <c r="AK117" s="572"/>
      <c r="AL117" s="945" t="str">
        <f t="shared" si="4813"/>
        <v/>
      </c>
      <c r="AM117" s="350"/>
      <c r="AN117" s="389"/>
      <c r="AO117" s="296"/>
      <c r="AP117" s="345" t="str">
        <f t="shared" si="4810"/>
        <v/>
      </c>
      <c r="AQ117" s="572"/>
      <c r="AR117" s="945" t="str">
        <f t="shared" si="4814"/>
        <v/>
      </c>
      <c r="AS117" s="350"/>
      <c r="AT117" s="389"/>
      <c r="AU117" s="296"/>
      <c r="AV117" s="345" t="str">
        <f t="shared" si="4810"/>
        <v/>
      </c>
      <c r="AW117" s="572"/>
      <c r="AX117" s="945" t="str">
        <f t="shared" si="4815"/>
        <v/>
      </c>
      <c r="AY117" s="350"/>
      <c r="AZ117" s="389"/>
      <c r="BA117" s="296"/>
      <c r="BB117" s="345" t="str">
        <f t="shared" si="4810"/>
        <v/>
      </c>
      <c r="BC117" s="572"/>
      <c r="BD117" s="945" t="str">
        <f t="shared" si="4816"/>
        <v/>
      </c>
      <c r="BE117" s="350"/>
      <c r="BF117" s="389"/>
      <c r="BG117" s="296"/>
      <c r="BH117" s="345" t="str">
        <f t="shared" si="4810"/>
        <v/>
      </c>
      <c r="BI117" s="572"/>
      <c r="BJ117" s="945" t="str">
        <f t="shared" si="4817"/>
        <v/>
      </c>
      <c r="BK117" s="350"/>
      <c r="BL117" s="389"/>
      <c r="BM117" s="296"/>
      <c r="BN117" s="345" t="str">
        <f t="shared" si="4810"/>
        <v/>
      </c>
      <c r="BO117" s="572"/>
      <c r="BP117" s="945" t="str">
        <f t="shared" si="4818"/>
        <v/>
      </c>
      <c r="BQ117" s="350"/>
      <c r="BR117" s="389"/>
      <c r="BS117" s="296"/>
      <c r="BT117" s="345" t="str">
        <f t="shared" si="4810"/>
        <v/>
      </c>
      <c r="BU117" s="572"/>
      <c r="BV117" s="945" t="str">
        <f t="shared" si="4819"/>
        <v/>
      </c>
      <c r="BW117" s="350"/>
      <c r="BX117" s="72"/>
      <c r="BY117" s="351"/>
      <c r="BZ117" s="345" t="str">
        <f t="shared" si="4810"/>
        <v/>
      </c>
      <c r="CA117" s="573"/>
      <c r="CB117" s="947" t="str">
        <f t="shared" si="4820"/>
        <v/>
      </c>
      <c r="CC117" s="352"/>
      <c r="CD117" s="72"/>
      <c r="CE117" s="351"/>
      <c r="CF117" s="345" t="str">
        <f t="shared" si="4810"/>
        <v/>
      </c>
      <c r="CG117" s="573"/>
      <c r="CH117" s="947" t="str">
        <f t="shared" si="4821"/>
        <v/>
      </c>
      <c r="CI117" s="352"/>
      <c r="CJ117" s="72"/>
      <c r="CK117" s="351"/>
      <c r="CL117" s="345" t="str">
        <f t="shared" si="4822"/>
        <v/>
      </c>
      <c r="CM117" s="573"/>
      <c r="CN117" s="947" t="str">
        <f t="shared" si="4823"/>
        <v/>
      </c>
      <c r="CO117" s="352"/>
      <c r="CP117" s="72"/>
      <c r="CQ117" s="351"/>
      <c r="CR117" s="345" t="str">
        <f t="shared" si="4822"/>
        <v/>
      </c>
      <c r="CS117" s="573"/>
      <c r="CT117" s="947" t="str">
        <f t="shared" si="4824"/>
        <v/>
      </c>
      <c r="CU117" s="352"/>
      <c r="CV117" s="72"/>
      <c r="CW117" s="351"/>
      <c r="CX117" s="345" t="str">
        <f t="shared" si="4822"/>
        <v/>
      </c>
      <c r="CY117" s="573"/>
      <c r="CZ117" s="947" t="str">
        <f t="shared" si="4825"/>
        <v/>
      </c>
      <c r="DA117" s="352"/>
      <c r="DB117" s="72"/>
      <c r="DC117" s="351"/>
      <c r="DD117" s="345" t="str">
        <f t="shared" si="4822"/>
        <v/>
      </c>
      <c r="DE117" s="573"/>
      <c r="DF117" s="947" t="str">
        <f t="shared" si="4826"/>
        <v/>
      </c>
      <c r="DG117" s="352"/>
      <c r="DH117" s="72"/>
      <c r="DI117" s="351"/>
      <c r="DJ117" s="345" t="str">
        <f t="shared" si="4822"/>
        <v/>
      </c>
      <c r="DK117" s="573"/>
      <c r="DL117" s="947" t="str">
        <f t="shared" si="4827"/>
        <v/>
      </c>
      <c r="DM117" s="352"/>
      <c r="DN117" s="72"/>
      <c r="DO117" s="351"/>
      <c r="DP117" s="345" t="str">
        <f t="shared" si="4822"/>
        <v/>
      </c>
      <c r="DQ117" s="573"/>
      <c r="DR117" s="947" t="str">
        <f t="shared" si="4828"/>
        <v/>
      </c>
      <c r="DS117" s="352"/>
      <c r="DT117" s="72"/>
      <c r="DU117" s="351"/>
      <c r="DV117" s="345" t="str">
        <f t="shared" si="4822"/>
        <v/>
      </c>
      <c r="DW117" s="573"/>
      <c r="DX117" s="947" t="str">
        <f t="shared" si="4829"/>
        <v/>
      </c>
      <c r="DY117" s="352"/>
      <c r="DZ117" s="72"/>
      <c r="EA117" s="351"/>
      <c r="EB117" s="345" t="str">
        <f t="shared" si="4822"/>
        <v/>
      </c>
      <c r="EC117" s="573"/>
      <c r="ED117" s="947" t="str">
        <f t="shared" si="4830"/>
        <v/>
      </c>
      <c r="EE117" s="352"/>
      <c r="EF117" s="72"/>
      <c r="EG117" s="351"/>
      <c r="EH117" s="345" t="str">
        <f t="shared" si="4822"/>
        <v/>
      </c>
      <c r="EI117" s="573"/>
      <c r="EJ117" s="947" t="str">
        <f t="shared" si="4831"/>
        <v/>
      </c>
      <c r="EK117" s="352"/>
      <c r="EL117" s="72"/>
      <c r="EM117" s="351"/>
      <c r="EN117" s="345" t="str">
        <f t="shared" si="4822"/>
        <v/>
      </c>
      <c r="EO117" s="573"/>
      <c r="EP117" s="947" t="str">
        <f t="shared" si="4832"/>
        <v/>
      </c>
      <c r="EQ117" s="352"/>
      <c r="ER117" s="72"/>
      <c r="ES117" s="351"/>
      <c r="ET117" s="345" t="str">
        <f t="shared" si="4822"/>
        <v/>
      </c>
      <c r="EU117" s="573"/>
      <c r="EV117" s="947" t="str">
        <f t="shared" si="4833"/>
        <v/>
      </c>
      <c r="EW117" s="352"/>
      <c r="EX117" s="72"/>
      <c r="EY117" s="351"/>
      <c r="EZ117" s="345" t="str">
        <f t="shared" si="4834"/>
        <v/>
      </c>
      <c r="FA117" s="573"/>
      <c r="FB117" s="947" t="str">
        <f t="shared" si="4835"/>
        <v/>
      </c>
      <c r="FC117" s="352"/>
      <c r="FD117" s="72"/>
      <c r="FE117" s="351"/>
      <c r="FF117" s="345" t="str">
        <f t="shared" si="4834"/>
        <v/>
      </c>
      <c r="FG117" s="573"/>
      <c r="FH117" s="947" t="str">
        <f t="shared" si="4836"/>
        <v/>
      </c>
      <c r="FI117" s="352"/>
      <c r="FJ117" s="72"/>
      <c r="FK117" s="351"/>
      <c r="FL117" s="345" t="str">
        <f t="shared" si="4834"/>
        <v/>
      </c>
      <c r="FM117" s="573"/>
      <c r="FN117" s="947" t="str">
        <f t="shared" si="4837"/>
        <v/>
      </c>
      <c r="FO117" s="352"/>
      <c r="FP117" s="72"/>
      <c r="FQ117" s="351"/>
      <c r="FR117" s="345" t="str">
        <f t="shared" si="4834"/>
        <v/>
      </c>
      <c r="FS117" s="573"/>
      <c r="FT117" s="947" t="str">
        <f t="shared" si="4838"/>
        <v/>
      </c>
      <c r="FU117" s="352"/>
      <c r="FV117" s="72"/>
      <c r="FW117" s="351"/>
      <c r="FX117" s="345" t="str">
        <f t="shared" si="4834"/>
        <v/>
      </c>
      <c r="FY117" s="573"/>
      <c r="FZ117" s="947" t="str">
        <f t="shared" si="4839"/>
        <v/>
      </c>
      <c r="GA117" s="352"/>
      <c r="GB117" s="72"/>
      <c r="GC117" s="351"/>
      <c r="GD117" s="345" t="str">
        <f t="shared" si="4834"/>
        <v/>
      </c>
      <c r="GE117" s="573"/>
      <c r="GF117" s="947" t="str">
        <f t="shared" si="4840"/>
        <v/>
      </c>
      <c r="GG117" s="352"/>
      <c r="GH117" s="72"/>
      <c r="GI117" s="351"/>
      <c r="GJ117" s="345" t="str">
        <f t="shared" si="4834"/>
        <v/>
      </c>
      <c r="GK117" s="573"/>
      <c r="GL117" s="947" t="str">
        <f t="shared" si="4841"/>
        <v/>
      </c>
      <c r="GM117" s="352"/>
      <c r="GN117" s="72"/>
      <c r="GO117" s="351"/>
      <c r="GP117" s="345" t="str">
        <f t="shared" si="4834"/>
        <v/>
      </c>
      <c r="GQ117" s="573"/>
      <c r="GR117" s="947" t="str">
        <f t="shared" si="4842"/>
        <v/>
      </c>
      <c r="GS117" s="352"/>
      <c r="GT117" s="72"/>
      <c r="GU117" s="351"/>
      <c r="GV117" s="345" t="str">
        <f t="shared" si="4834"/>
        <v/>
      </c>
      <c r="GW117" s="573"/>
      <c r="GX117" s="947" t="str">
        <f t="shared" si="4843"/>
        <v/>
      </c>
      <c r="GY117" s="352"/>
      <c r="GZ117" s="72"/>
      <c r="HA117" s="351"/>
      <c r="HB117" s="345" t="str">
        <f t="shared" si="4834"/>
        <v/>
      </c>
      <c r="HC117" s="573"/>
      <c r="HD117" s="947" t="str">
        <f t="shared" si="4844"/>
        <v/>
      </c>
      <c r="HE117" s="352"/>
      <c r="HF117" s="72"/>
      <c r="HG117" s="351"/>
      <c r="HH117" s="345" t="str">
        <f t="shared" si="4834"/>
        <v/>
      </c>
      <c r="HI117" s="573"/>
      <c r="HJ117" s="947" t="str">
        <f t="shared" si="4845"/>
        <v/>
      </c>
      <c r="HK117" s="352"/>
      <c r="HL117" s="72"/>
      <c r="HM117" s="351"/>
      <c r="HN117" s="345" t="str">
        <f t="shared" si="4846"/>
        <v/>
      </c>
      <c r="HO117" s="573"/>
      <c r="HP117" s="947" t="str">
        <f t="shared" si="4847"/>
        <v/>
      </c>
      <c r="HQ117" s="352"/>
      <c r="HR117" s="72"/>
      <c r="HS117" s="351"/>
      <c r="HT117" s="345" t="str">
        <f t="shared" si="4846"/>
        <v/>
      </c>
      <c r="HU117" s="573"/>
      <c r="HV117" s="947" t="str">
        <f t="shared" si="4848"/>
        <v/>
      </c>
      <c r="HW117" s="352"/>
      <c r="HX117" s="72"/>
      <c r="HY117" s="351"/>
      <c r="HZ117" s="345" t="str">
        <f t="shared" si="4846"/>
        <v/>
      </c>
      <c r="IA117" s="573"/>
      <c r="IB117" s="947" t="str">
        <f t="shared" si="4849"/>
        <v/>
      </c>
      <c r="IC117" s="352"/>
      <c r="ID117" s="72"/>
      <c r="IE117" s="351"/>
      <c r="IF117" s="345" t="str">
        <f t="shared" si="4846"/>
        <v/>
      </c>
      <c r="IG117" s="573"/>
      <c r="IH117" s="947" t="str">
        <f t="shared" si="4850"/>
        <v/>
      </c>
      <c r="II117" s="352"/>
      <c r="IJ117" s="72"/>
      <c r="IK117" s="351"/>
      <c r="IL117" s="345" t="str">
        <f t="shared" si="4846"/>
        <v/>
      </c>
      <c r="IM117" s="573"/>
      <c r="IN117" s="947" t="str">
        <f t="shared" si="4851"/>
        <v/>
      </c>
      <c r="IO117" s="352"/>
      <c r="IP117" s="72"/>
      <c r="IQ117" s="351"/>
      <c r="IR117" s="345" t="str">
        <f t="shared" si="4846"/>
        <v/>
      </c>
      <c r="IS117" s="573"/>
      <c r="IT117" s="947" t="str">
        <f t="shared" si="4852"/>
        <v/>
      </c>
      <c r="IU117" s="352"/>
      <c r="IV117" s="72"/>
      <c r="IW117" s="351"/>
      <c r="IX117" s="345" t="str">
        <f t="shared" si="4846"/>
        <v/>
      </c>
      <c r="IY117" s="573"/>
      <c r="IZ117" s="947" t="str">
        <f t="shared" si="4853"/>
        <v/>
      </c>
      <c r="JA117" s="352"/>
      <c r="JB117" s="72"/>
      <c r="JC117" s="351"/>
      <c r="JD117" s="345" t="str">
        <f t="shared" si="4846"/>
        <v/>
      </c>
      <c r="JE117" s="573"/>
      <c r="JF117" s="947" t="str">
        <f t="shared" si="4854"/>
        <v/>
      </c>
      <c r="JG117" s="352"/>
      <c r="JH117" s="72"/>
      <c r="JI117" s="351"/>
      <c r="JJ117" s="345" t="str">
        <f t="shared" si="4846"/>
        <v/>
      </c>
      <c r="JK117" s="573"/>
      <c r="JL117" s="947" t="str">
        <f t="shared" si="4855"/>
        <v/>
      </c>
      <c r="JM117" s="353"/>
      <c r="JO117" s="351"/>
      <c r="JP117" s="345" t="str">
        <f t="shared" si="4846"/>
        <v/>
      </c>
      <c r="JQ117" s="573"/>
      <c r="JR117" s="947" t="str">
        <f t="shared" si="4856"/>
        <v/>
      </c>
      <c r="JS117" s="353"/>
      <c r="JU117" s="351"/>
      <c r="JV117" s="345" t="str">
        <f t="shared" si="4846"/>
        <v/>
      </c>
      <c r="JW117" s="573"/>
      <c r="JX117" s="947" t="str">
        <f t="shared" si="4857"/>
        <v/>
      </c>
      <c r="JY117" s="353"/>
      <c r="KA117" s="351"/>
      <c r="KB117" s="345" t="str">
        <f t="shared" si="4858"/>
        <v/>
      </c>
      <c r="KC117" s="573"/>
      <c r="KD117" s="947" t="str">
        <f t="shared" si="4859"/>
        <v/>
      </c>
      <c r="KE117" s="353"/>
      <c r="KG117" s="351"/>
      <c r="KH117" s="345" t="str">
        <f t="shared" si="4858"/>
        <v/>
      </c>
      <c r="KI117" s="573"/>
      <c r="KJ117" s="947" t="str">
        <f t="shared" si="4860"/>
        <v/>
      </c>
      <c r="KK117" s="353"/>
      <c r="KM117" s="351"/>
      <c r="KN117" s="345" t="str">
        <f t="shared" si="4858"/>
        <v/>
      </c>
      <c r="KO117" s="573"/>
      <c r="KP117" s="947" t="str">
        <f t="shared" si="4861"/>
        <v/>
      </c>
      <c r="KQ117" s="353"/>
      <c r="KS117" s="351"/>
      <c r="KT117" s="345" t="str">
        <f t="shared" si="4858"/>
        <v/>
      </c>
      <c r="KU117" s="573"/>
      <c r="KV117" s="947" t="str">
        <f t="shared" si="4862"/>
        <v/>
      </c>
      <c r="KW117" s="353"/>
      <c r="KY117" s="351"/>
      <c r="KZ117" s="345" t="str">
        <f t="shared" si="4858"/>
        <v/>
      </c>
      <c r="LA117" s="573"/>
      <c r="LB117" s="947" t="str">
        <f t="shared" si="4863"/>
        <v/>
      </c>
      <c r="LC117" s="353"/>
    </row>
    <row r="118" spans="1:315" s="71" customFormat="1" x14ac:dyDescent="0.2">
      <c r="A118" s="62"/>
      <c r="B118" s="62"/>
      <c r="C118" s="62" t="str">
        <f t="shared" si="4864"/>
        <v/>
      </c>
      <c r="D118" s="62"/>
      <c r="E118" s="62"/>
      <c r="F118" s="62" t="s">
        <v>77</v>
      </c>
      <c r="G118" s="114"/>
      <c r="I118" s="900" t="s">
        <v>16</v>
      </c>
      <c r="K118" s="116"/>
      <c r="L118" s="901">
        <v>460000</v>
      </c>
      <c r="M118" s="937"/>
      <c r="N118" s="387"/>
      <c r="O118" s="388"/>
      <c r="P118" s="389"/>
      <c r="Q118" s="296"/>
      <c r="R118" s="345" t="str">
        <f t="shared" si="4808"/>
        <v/>
      </c>
      <c r="S118" s="572"/>
      <c r="T118" s="945" t="str">
        <f t="shared" si="4809"/>
        <v/>
      </c>
      <c r="U118" s="350"/>
      <c r="V118" s="389"/>
      <c r="W118" s="296"/>
      <c r="X118" s="345" t="str">
        <f t="shared" ref="X118:CF121" si="4865">IF(AND(X$2=2,ISNUMBER($M118),SUMIFS(118:118,$2:$2,3)&lt;&gt;1,SUMIFS(118:118,$2:$2,3)&lt;&gt;0),"Row does not total to 100%",IF(SUMIFS(118:118,$2:$2,4)&gt;$M118,"Row total is too high",""))</f>
        <v/>
      </c>
      <c r="Y118" s="572"/>
      <c r="Z118" s="945" t="str">
        <f t="shared" si="4811"/>
        <v/>
      </c>
      <c r="AA118" s="350"/>
      <c r="AB118" s="389"/>
      <c r="AC118" s="296"/>
      <c r="AD118" s="345" t="str">
        <f t="shared" si="4865"/>
        <v/>
      </c>
      <c r="AE118" s="572"/>
      <c r="AF118" s="945" t="str">
        <f t="shared" si="4812"/>
        <v/>
      </c>
      <c r="AG118" s="350"/>
      <c r="AH118" s="389"/>
      <c r="AI118" s="296"/>
      <c r="AJ118" s="345" t="str">
        <f t="shared" si="4865"/>
        <v/>
      </c>
      <c r="AK118" s="572"/>
      <c r="AL118" s="945" t="str">
        <f t="shared" si="4813"/>
        <v/>
      </c>
      <c r="AM118" s="350"/>
      <c r="AN118" s="389"/>
      <c r="AO118" s="296"/>
      <c r="AP118" s="345" t="str">
        <f t="shared" si="4865"/>
        <v/>
      </c>
      <c r="AQ118" s="572"/>
      <c r="AR118" s="945" t="str">
        <f t="shared" si="4814"/>
        <v/>
      </c>
      <c r="AS118" s="350"/>
      <c r="AT118" s="389"/>
      <c r="AU118" s="296"/>
      <c r="AV118" s="345" t="str">
        <f t="shared" si="4865"/>
        <v/>
      </c>
      <c r="AW118" s="572"/>
      <c r="AX118" s="945" t="str">
        <f t="shared" si="4815"/>
        <v/>
      </c>
      <c r="AY118" s="350"/>
      <c r="AZ118" s="389"/>
      <c r="BA118" s="296"/>
      <c r="BB118" s="345" t="str">
        <f t="shared" si="4865"/>
        <v/>
      </c>
      <c r="BC118" s="572"/>
      <c r="BD118" s="945" t="str">
        <f t="shared" si="4816"/>
        <v/>
      </c>
      <c r="BE118" s="350"/>
      <c r="BF118" s="389"/>
      <c r="BG118" s="296"/>
      <c r="BH118" s="345" t="str">
        <f t="shared" si="4865"/>
        <v/>
      </c>
      <c r="BI118" s="572"/>
      <c r="BJ118" s="945" t="str">
        <f t="shared" si="4817"/>
        <v/>
      </c>
      <c r="BK118" s="350"/>
      <c r="BL118" s="389"/>
      <c r="BM118" s="296"/>
      <c r="BN118" s="345" t="str">
        <f t="shared" si="4865"/>
        <v/>
      </c>
      <c r="BO118" s="572"/>
      <c r="BP118" s="945" t="str">
        <f t="shared" si="4818"/>
        <v/>
      </c>
      <c r="BQ118" s="350"/>
      <c r="BR118" s="389"/>
      <c r="BS118" s="296"/>
      <c r="BT118" s="345" t="str">
        <f t="shared" si="4865"/>
        <v/>
      </c>
      <c r="BU118" s="572"/>
      <c r="BV118" s="945" t="str">
        <f t="shared" si="4819"/>
        <v/>
      </c>
      <c r="BW118" s="350"/>
      <c r="BX118" s="72"/>
      <c r="BY118" s="351"/>
      <c r="BZ118" s="345" t="str">
        <f t="shared" si="4865"/>
        <v/>
      </c>
      <c r="CA118" s="573"/>
      <c r="CB118" s="947" t="str">
        <f t="shared" si="4820"/>
        <v/>
      </c>
      <c r="CC118" s="352"/>
      <c r="CD118" s="72"/>
      <c r="CE118" s="351"/>
      <c r="CF118" s="345" t="str">
        <f t="shared" si="4865"/>
        <v/>
      </c>
      <c r="CG118" s="573"/>
      <c r="CH118" s="947" t="str">
        <f t="shared" si="4821"/>
        <v/>
      </c>
      <c r="CI118" s="352"/>
      <c r="CJ118" s="72"/>
      <c r="CK118" s="351"/>
      <c r="CL118" s="345" t="str">
        <f t="shared" ref="CL118:ET121" si="4866">IF(AND(CL$2=2,ISNUMBER($M118),SUMIFS(118:118,$2:$2,3)&lt;&gt;1,SUMIFS(118:118,$2:$2,3)&lt;&gt;0),"Row does not total to 100%",IF(SUMIFS(118:118,$2:$2,4)&gt;$M118,"Row total is too high",""))</f>
        <v/>
      </c>
      <c r="CM118" s="573"/>
      <c r="CN118" s="947" t="str">
        <f t="shared" si="4823"/>
        <v/>
      </c>
      <c r="CO118" s="352"/>
      <c r="CP118" s="72"/>
      <c r="CQ118" s="351"/>
      <c r="CR118" s="345" t="str">
        <f t="shared" si="4866"/>
        <v/>
      </c>
      <c r="CS118" s="573"/>
      <c r="CT118" s="947" t="str">
        <f t="shared" si="4824"/>
        <v/>
      </c>
      <c r="CU118" s="352"/>
      <c r="CV118" s="72"/>
      <c r="CW118" s="351"/>
      <c r="CX118" s="345" t="str">
        <f t="shared" si="4866"/>
        <v/>
      </c>
      <c r="CY118" s="573"/>
      <c r="CZ118" s="947" t="str">
        <f t="shared" si="4825"/>
        <v/>
      </c>
      <c r="DA118" s="352"/>
      <c r="DB118" s="72"/>
      <c r="DC118" s="351"/>
      <c r="DD118" s="345" t="str">
        <f t="shared" si="4866"/>
        <v/>
      </c>
      <c r="DE118" s="573"/>
      <c r="DF118" s="947" t="str">
        <f t="shared" si="4826"/>
        <v/>
      </c>
      <c r="DG118" s="352"/>
      <c r="DH118" s="72"/>
      <c r="DI118" s="351"/>
      <c r="DJ118" s="345" t="str">
        <f t="shared" si="4866"/>
        <v/>
      </c>
      <c r="DK118" s="573"/>
      <c r="DL118" s="947" t="str">
        <f t="shared" si="4827"/>
        <v/>
      </c>
      <c r="DM118" s="352"/>
      <c r="DN118" s="72"/>
      <c r="DO118" s="351"/>
      <c r="DP118" s="345" t="str">
        <f t="shared" si="4866"/>
        <v/>
      </c>
      <c r="DQ118" s="573"/>
      <c r="DR118" s="947" t="str">
        <f t="shared" si="4828"/>
        <v/>
      </c>
      <c r="DS118" s="352"/>
      <c r="DT118" s="72"/>
      <c r="DU118" s="351"/>
      <c r="DV118" s="345" t="str">
        <f t="shared" si="4866"/>
        <v/>
      </c>
      <c r="DW118" s="573"/>
      <c r="DX118" s="947" t="str">
        <f t="shared" si="4829"/>
        <v/>
      </c>
      <c r="DY118" s="352"/>
      <c r="DZ118" s="72"/>
      <c r="EA118" s="351"/>
      <c r="EB118" s="345" t="str">
        <f t="shared" si="4866"/>
        <v/>
      </c>
      <c r="EC118" s="573"/>
      <c r="ED118" s="947" t="str">
        <f t="shared" si="4830"/>
        <v/>
      </c>
      <c r="EE118" s="352"/>
      <c r="EF118" s="72"/>
      <c r="EG118" s="351"/>
      <c r="EH118" s="345" t="str">
        <f t="shared" si="4866"/>
        <v/>
      </c>
      <c r="EI118" s="573"/>
      <c r="EJ118" s="947" t="str">
        <f t="shared" si="4831"/>
        <v/>
      </c>
      <c r="EK118" s="352"/>
      <c r="EL118" s="72"/>
      <c r="EM118" s="351"/>
      <c r="EN118" s="345" t="str">
        <f t="shared" si="4866"/>
        <v/>
      </c>
      <c r="EO118" s="573"/>
      <c r="EP118" s="947" t="str">
        <f t="shared" si="4832"/>
        <v/>
      </c>
      <c r="EQ118" s="352"/>
      <c r="ER118" s="72"/>
      <c r="ES118" s="351"/>
      <c r="ET118" s="345" t="str">
        <f t="shared" si="4866"/>
        <v/>
      </c>
      <c r="EU118" s="573"/>
      <c r="EV118" s="947" t="str">
        <f t="shared" si="4833"/>
        <v/>
      </c>
      <c r="EW118" s="352"/>
      <c r="EX118" s="72"/>
      <c r="EY118" s="351"/>
      <c r="EZ118" s="345" t="str">
        <f t="shared" ref="EZ118:HH121" si="4867">IF(AND(EZ$2=2,ISNUMBER($M118),SUMIFS(118:118,$2:$2,3)&lt;&gt;1,SUMIFS(118:118,$2:$2,3)&lt;&gt;0),"Row does not total to 100%",IF(SUMIFS(118:118,$2:$2,4)&gt;$M118,"Row total is too high",""))</f>
        <v/>
      </c>
      <c r="FA118" s="573"/>
      <c r="FB118" s="947" t="str">
        <f t="shared" si="4835"/>
        <v/>
      </c>
      <c r="FC118" s="352"/>
      <c r="FD118" s="72"/>
      <c r="FE118" s="351"/>
      <c r="FF118" s="345" t="str">
        <f t="shared" si="4867"/>
        <v/>
      </c>
      <c r="FG118" s="573"/>
      <c r="FH118" s="947" t="str">
        <f t="shared" si="4836"/>
        <v/>
      </c>
      <c r="FI118" s="352"/>
      <c r="FJ118" s="72"/>
      <c r="FK118" s="351"/>
      <c r="FL118" s="345" t="str">
        <f t="shared" si="4867"/>
        <v/>
      </c>
      <c r="FM118" s="573"/>
      <c r="FN118" s="947" t="str">
        <f t="shared" si="4837"/>
        <v/>
      </c>
      <c r="FO118" s="352"/>
      <c r="FP118" s="72"/>
      <c r="FQ118" s="351"/>
      <c r="FR118" s="345" t="str">
        <f t="shared" si="4867"/>
        <v/>
      </c>
      <c r="FS118" s="573"/>
      <c r="FT118" s="947" t="str">
        <f t="shared" si="4838"/>
        <v/>
      </c>
      <c r="FU118" s="352"/>
      <c r="FV118" s="72"/>
      <c r="FW118" s="351"/>
      <c r="FX118" s="345" t="str">
        <f t="shared" si="4867"/>
        <v/>
      </c>
      <c r="FY118" s="573"/>
      <c r="FZ118" s="947" t="str">
        <f t="shared" si="4839"/>
        <v/>
      </c>
      <c r="GA118" s="352"/>
      <c r="GB118" s="72"/>
      <c r="GC118" s="351"/>
      <c r="GD118" s="345" t="str">
        <f t="shared" si="4867"/>
        <v/>
      </c>
      <c r="GE118" s="573"/>
      <c r="GF118" s="947" t="str">
        <f t="shared" si="4840"/>
        <v/>
      </c>
      <c r="GG118" s="352"/>
      <c r="GH118" s="72"/>
      <c r="GI118" s="351"/>
      <c r="GJ118" s="345" t="str">
        <f t="shared" si="4867"/>
        <v/>
      </c>
      <c r="GK118" s="573"/>
      <c r="GL118" s="947" t="str">
        <f t="shared" si="4841"/>
        <v/>
      </c>
      <c r="GM118" s="352"/>
      <c r="GN118" s="72"/>
      <c r="GO118" s="351"/>
      <c r="GP118" s="345" t="str">
        <f t="shared" si="4867"/>
        <v/>
      </c>
      <c r="GQ118" s="573"/>
      <c r="GR118" s="947" t="str">
        <f t="shared" si="4842"/>
        <v/>
      </c>
      <c r="GS118" s="352"/>
      <c r="GT118" s="72"/>
      <c r="GU118" s="351"/>
      <c r="GV118" s="345" t="str">
        <f t="shared" si="4867"/>
        <v/>
      </c>
      <c r="GW118" s="573"/>
      <c r="GX118" s="947" t="str">
        <f t="shared" si="4843"/>
        <v/>
      </c>
      <c r="GY118" s="352"/>
      <c r="GZ118" s="72"/>
      <c r="HA118" s="351"/>
      <c r="HB118" s="345" t="str">
        <f t="shared" si="4867"/>
        <v/>
      </c>
      <c r="HC118" s="573"/>
      <c r="HD118" s="947" t="str">
        <f t="shared" si="4844"/>
        <v/>
      </c>
      <c r="HE118" s="352"/>
      <c r="HF118" s="72"/>
      <c r="HG118" s="351"/>
      <c r="HH118" s="345" t="str">
        <f t="shared" si="4867"/>
        <v/>
      </c>
      <c r="HI118" s="573"/>
      <c r="HJ118" s="947" t="str">
        <f t="shared" si="4845"/>
        <v/>
      </c>
      <c r="HK118" s="352"/>
      <c r="HL118" s="72"/>
      <c r="HM118" s="351"/>
      <c r="HN118" s="345" t="str">
        <f t="shared" ref="HN118:JV121" si="4868">IF(AND(HN$2=2,ISNUMBER($M118),SUMIFS(118:118,$2:$2,3)&lt;&gt;1,SUMIFS(118:118,$2:$2,3)&lt;&gt;0),"Row does not total to 100%",IF(SUMIFS(118:118,$2:$2,4)&gt;$M118,"Row total is too high",""))</f>
        <v/>
      </c>
      <c r="HO118" s="573"/>
      <c r="HP118" s="947" t="str">
        <f t="shared" si="4847"/>
        <v/>
      </c>
      <c r="HQ118" s="352"/>
      <c r="HR118" s="72"/>
      <c r="HS118" s="351"/>
      <c r="HT118" s="345" t="str">
        <f t="shared" si="4868"/>
        <v/>
      </c>
      <c r="HU118" s="573"/>
      <c r="HV118" s="947" t="str">
        <f t="shared" si="4848"/>
        <v/>
      </c>
      <c r="HW118" s="352"/>
      <c r="HX118" s="72"/>
      <c r="HY118" s="351"/>
      <c r="HZ118" s="345" t="str">
        <f t="shared" si="4868"/>
        <v/>
      </c>
      <c r="IA118" s="573"/>
      <c r="IB118" s="947" t="str">
        <f t="shared" si="4849"/>
        <v/>
      </c>
      <c r="IC118" s="352"/>
      <c r="ID118" s="72"/>
      <c r="IE118" s="351"/>
      <c r="IF118" s="345" t="str">
        <f t="shared" si="4868"/>
        <v/>
      </c>
      <c r="IG118" s="573"/>
      <c r="IH118" s="947" t="str">
        <f t="shared" si="4850"/>
        <v/>
      </c>
      <c r="II118" s="352"/>
      <c r="IJ118" s="72"/>
      <c r="IK118" s="351"/>
      <c r="IL118" s="345" t="str">
        <f t="shared" si="4868"/>
        <v/>
      </c>
      <c r="IM118" s="573"/>
      <c r="IN118" s="947" t="str">
        <f t="shared" si="4851"/>
        <v/>
      </c>
      <c r="IO118" s="352"/>
      <c r="IP118" s="72"/>
      <c r="IQ118" s="351"/>
      <c r="IR118" s="345" t="str">
        <f t="shared" si="4868"/>
        <v/>
      </c>
      <c r="IS118" s="573"/>
      <c r="IT118" s="947" t="str">
        <f t="shared" si="4852"/>
        <v/>
      </c>
      <c r="IU118" s="352"/>
      <c r="IV118" s="72"/>
      <c r="IW118" s="351"/>
      <c r="IX118" s="345" t="str">
        <f t="shared" si="4868"/>
        <v/>
      </c>
      <c r="IY118" s="573"/>
      <c r="IZ118" s="947" t="str">
        <f t="shared" si="4853"/>
        <v/>
      </c>
      <c r="JA118" s="352"/>
      <c r="JB118" s="72"/>
      <c r="JC118" s="351"/>
      <c r="JD118" s="345" t="str">
        <f t="shared" si="4868"/>
        <v/>
      </c>
      <c r="JE118" s="573"/>
      <c r="JF118" s="947" t="str">
        <f t="shared" si="4854"/>
        <v/>
      </c>
      <c r="JG118" s="352"/>
      <c r="JH118" s="72"/>
      <c r="JI118" s="351"/>
      <c r="JJ118" s="345" t="str">
        <f t="shared" si="4868"/>
        <v/>
      </c>
      <c r="JK118" s="573"/>
      <c r="JL118" s="947" t="str">
        <f t="shared" si="4855"/>
        <v/>
      </c>
      <c r="JM118" s="353"/>
      <c r="JO118" s="351"/>
      <c r="JP118" s="345" t="str">
        <f t="shared" si="4868"/>
        <v/>
      </c>
      <c r="JQ118" s="573"/>
      <c r="JR118" s="947" t="str">
        <f t="shared" si="4856"/>
        <v/>
      </c>
      <c r="JS118" s="353"/>
      <c r="JU118" s="351"/>
      <c r="JV118" s="345" t="str">
        <f t="shared" si="4868"/>
        <v/>
      </c>
      <c r="JW118" s="573"/>
      <c r="JX118" s="947" t="str">
        <f t="shared" si="4857"/>
        <v/>
      </c>
      <c r="JY118" s="353"/>
      <c r="KA118" s="351"/>
      <c r="KB118" s="345" t="str">
        <f t="shared" ref="KB118:KZ121" si="4869">IF(AND(KB$2=2,ISNUMBER($M118),SUMIFS(118:118,$2:$2,3)&lt;&gt;1,SUMIFS(118:118,$2:$2,3)&lt;&gt;0),"Row does not total to 100%",IF(SUMIFS(118:118,$2:$2,4)&gt;$M118,"Row total is too high",""))</f>
        <v/>
      </c>
      <c r="KC118" s="573"/>
      <c r="KD118" s="947" t="str">
        <f t="shared" si="4859"/>
        <v/>
      </c>
      <c r="KE118" s="353"/>
      <c r="KG118" s="351"/>
      <c r="KH118" s="345" t="str">
        <f t="shared" si="4869"/>
        <v/>
      </c>
      <c r="KI118" s="573"/>
      <c r="KJ118" s="947" t="str">
        <f t="shared" si="4860"/>
        <v/>
      </c>
      <c r="KK118" s="353"/>
      <c r="KM118" s="351"/>
      <c r="KN118" s="345" t="str">
        <f t="shared" si="4869"/>
        <v/>
      </c>
      <c r="KO118" s="573"/>
      <c r="KP118" s="947" t="str">
        <f t="shared" si="4861"/>
        <v/>
      </c>
      <c r="KQ118" s="353"/>
      <c r="KS118" s="351"/>
      <c r="KT118" s="345" t="str">
        <f t="shared" si="4869"/>
        <v/>
      </c>
      <c r="KU118" s="573"/>
      <c r="KV118" s="947" t="str">
        <f t="shared" si="4862"/>
        <v/>
      </c>
      <c r="KW118" s="353"/>
      <c r="KY118" s="351"/>
      <c r="KZ118" s="345" t="str">
        <f t="shared" si="4869"/>
        <v/>
      </c>
      <c r="LA118" s="573"/>
      <c r="LB118" s="947" t="str">
        <f t="shared" si="4863"/>
        <v/>
      </c>
      <c r="LC118" s="353"/>
    </row>
    <row r="119" spans="1:315" s="71" customFormat="1" x14ac:dyDescent="0.2">
      <c r="A119" s="62"/>
      <c r="B119" s="62"/>
      <c r="C119" s="62" t="str">
        <f t="shared" si="4864"/>
        <v/>
      </c>
      <c r="D119" s="62"/>
      <c r="E119" s="62"/>
      <c r="F119" s="62" t="s">
        <v>77</v>
      </c>
      <c r="G119" s="114"/>
      <c r="I119" s="900" t="s">
        <v>16</v>
      </c>
      <c r="K119" s="116"/>
      <c r="L119" s="901">
        <v>460000</v>
      </c>
      <c r="M119" s="937"/>
      <c r="N119" s="387"/>
      <c r="O119" s="388"/>
      <c r="P119" s="389"/>
      <c r="Q119" s="296"/>
      <c r="R119" s="345" t="str">
        <f t="shared" si="4808"/>
        <v/>
      </c>
      <c r="S119" s="572"/>
      <c r="T119" s="945" t="str">
        <f t="shared" si="4809"/>
        <v/>
      </c>
      <c r="U119" s="350"/>
      <c r="V119" s="389"/>
      <c r="W119" s="296"/>
      <c r="X119" s="345" t="str">
        <f t="shared" si="4865"/>
        <v/>
      </c>
      <c r="Y119" s="572"/>
      <c r="Z119" s="945" t="str">
        <f t="shared" si="4811"/>
        <v/>
      </c>
      <c r="AA119" s="350"/>
      <c r="AB119" s="389"/>
      <c r="AC119" s="296"/>
      <c r="AD119" s="345" t="str">
        <f t="shared" si="4865"/>
        <v/>
      </c>
      <c r="AE119" s="572"/>
      <c r="AF119" s="945" t="str">
        <f t="shared" si="4812"/>
        <v/>
      </c>
      <c r="AG119" s="350"/>
      <c r="AH119" s="389"/>
      <c r="AI119" s="296"/>
      <c r="AJ119" s="345" t="str">
        <f t="shared" si="4865"/>
        <v/>
      </c>
      <c r="AK119" s="572"/>
      <c r="AL119" s="945" t="str">
        <f t="shared" si="4813"/>
        <v/>
      </c>
      <c r="AM119" s="350"/>
      <c r="AN119" s="389"/>
      <c r="AO119" s="296"/>
      <c r="AP119" s="345" t="str">
        <f t="shared" si="4865"/>
        <v/>
      </c>
      <c r="AQ119" s="572"/>
      <c r="AR119" s="945" t="str">
        <f t="shared" si="4814"/>
        <v/>
      </c>
      <c r="AS119" s="350"/>
      <c r="AT119" s="389"/>
      <c r="AU119" s="296"/>
      <c r="AV119" s="345" t="str">
        <f t="shared" si="4865"/>
        <v/>
      </c>
      <c r="AW119" s="572"/>
      <c r="AX119" s="945" t="str">
        <f t="shared" si="4815"/>
        <v/>
      </c>
      <c r="AY119" s="350"/>
      <c r="AZ119" s="389"/>
      <c r="BA119" s="296"/>
      <c r="BB119" s="345" t="str">
        <f t="shared" si="4865"/>
        <v/>
      </c>
      <c r="BC119" s="572"/>
      <c r="BD119" s="945" t="str">
        <f t="shared" si="4816"/>
        <v/>
      </c>
      <c r="BE119" s="350"/>
      <c r="BF119" s="389"/>
      <c r="BG119" s="296"/>
      <c r="BH119" s="345" t="str">
        <f t="shared" si="4865"/>
        <v/>
      </c>
      <c r="BI119" s="572"/>
      <c r="BJ119" s="945" t="str">
        <f t="shared" si="4817"/>
        <v/>
      </c>
      <c r="BK119" s="350"/>
      <c r="BL119" s="389"/>
      <c r="BM119" s="296"/>
      <c r="BN119" s="345" t="str">
        <f t="shared" si="4865"/>
        <v/>
      </c>
      <c r="BO119" s="572"/>
      <c r="BP119" s="945" t="str">
        <f t="shared" si="4818"/>
        <v/>
      </c>
      <c r="BQ119" s="350"/>
      <c r="BR119" s="389"/>
      <c r="BS119" s="296"/>
      <c r="BT119" s="345" t="str">
        <f t="shared" si="4865"/>
        <v/>
      </c>
      <c r="BU119" s="572"/>
      <c r="BV119" s="945" t="str">
        <f t="shared" si="4819"/>
        <v/>
      </c>
      <c r="BW119" s="350"/>
      <c r="BX119" s="72"/>
      <c r="BY119" s="351"/>
      <c r="BZ119" s="345" t="str">
        <f t="shared" si="4865"/>
        <v/>
      </c>
      <c r="CA119" s="573"/>
      <c r="CB119" s="947" t="str">
        <f t="shared" si="4820"/>
        <v/>
      </c>
      <c r="CC119" s="352"/>
      <c r="CD119" s="72"/>
      <c r="CE119" s="351"/>
      <c r="CF119" s="345" t="str">
        <f t="shared" si="4865"/>
        <v/>
      </c>
      <c r="CG119" s="573"/>
      <c r="CH119" s="947" t="str">
        <f t="shared" si="4821"/>
        <v/>
      </c>
      <c r="CI119" s="352"/>
      <c r="CJ119" s="72"/>
      <c r="CK119" s="351"/>
      <c r="CL119" s="345" t="str">
        <f t="shared" si="4866"/>
        <v/>
      </c>
      <c r="CM119" s="573"/>
      <c r="CN119" s="947" t="str">
        <f t="shared" si="4823"/>
        <v/>
      </c>
      <c r="CO119" s="352"/>
      <c r="CP119" s="72"/>
      <c r="CQ119" s="351"/>
      <c r="CR119" s="345" t="str">
        <f t="shared" si="4866"/>
        <v/>
      </c>
      <c r="CS119" s="573"/>
      <c r="CT119" s="947" t="str">
        <f t="shared" si="4824"/>
        <v/>
      </c>
      <c r="CU119" s="352"/>
      <c r="CV119" s="72"/>
      <c r="CW119" s="351"/>
      <c r="CX119" s="345" t="str">
        <f t="shared" si="4866"/>
        <v/>
      </c>
      <c r="CY119" s="573"/>
      <c r="CZ119" s="947" t="str">
        <f t="shared" si="4825"/>
        <v/>
      </c>
      <c r="DA119" s="352"/>
      <c r="DB119" s="72"/>
      <c r="DC119" s="351"/>
      <c r="DD119" s="345" t="str">
        <f t="shared" si="4866"/>
        <v/>
      </c>
      <c r="DE119" s="573"/>
      <c r="DF119" s="947" t="str">
        <f t="shared" si="4826"/>
        <v/>
      </c>
      <c r="DG119" s="352"/>
      <c r="DH119" s="72"/>
      <c r="DI119" s="351"/>
      <c r="DJ119" s="345" t="str">
        <f t="shared" si="4866"/>
        <v/>
      </c>
      <c r="DK119" s="573"/>
      <c r="DL119" s="947" t="str">
        <f t="shared" si="4827"/>
        <v/>
      </c>
      <c r="DM119" s="352"/>
      <c r="DN119" s="72"/>
      <c r="DO119" s="351"/>
      <c r="DP119" s="345" t="str">
        <f t="shared" si="4866"/>
        <v/>
      </c>
      <c r="DQ119" s="573"/>
      <c r="DR119" s="947" t="str">
        <f t="shared" si="4828"/>
        <v/>
      </c>
      <c r="DS119" s="352"/>
      <c r="DT119" s="72"/>
      <c r="DU119" s="351"/>
      <c r="DV119" s="345" t="str">
        <f t="shared" si="4866"/>
        <v/>
      </c>
      <c r="DW119" s="573"/>
      <c r="DX119" s="947" t="str">
        <f t="shared" si="4829"/>
        <v/>
      </c>
      <c r="DY119" s="352"/>
      <c r="DZ119" s="72"/>
      <c r="EA119" s="351"/>
      <c r="EB119" s="345" t="str">
        <f t="shared" si="4866"/>
        <v/>
      </c>
      <c r="EC119" s="573"/>
      <c r="ED119" s="947" t="str">
        <f t="shared" si="4830"/>
        <v/>
      </c>
      <c r="EE119" s="352"/>
      <c r="EF119" s="72"/>
      <c r="EG119" s="351"/>
      <c r="EH119" s="345" t="str">
        <f t="shared" si="4866"/>
        <v/>
      </c>
      <c r="EI119" s="573"/>
      <c r="EJ119" s="947" t="str">
        <f t="shared" si="4831"/>
        <v/>
      </c>
      <c r="EK119" s="352"/>
      <c r="EL119" s="72"/>
      <c r="EM119" s="351"/>
      <c r="EN119" s="345" t="str">
        <f t="shared" si="4866"/>
        <v/>
      </c>
      <c r="EO119" s="573"/>
      <c r="EP119" s="947" t="str">
        <f t="shared" si="4832"/>
        <v/>
      </c>
      <c r="EQ119" s="352"/>
      <c r="ER119" s="72"/>
      <c r="ES119" s="351"/>
      <c r="ET119" s="345" t="str">
        <f t="shared" si="4866"/>
        <v/>
      </c>
      <c r="EU119" s="573"/>
      <c r="EV119" s="947" t="str">
        <f t="shared" si="4833"/>
        <v/>
      </c>
      <c r="EW119" s="352"/>
      <c r="EX119" s="72"/>
      <c r="EY119" s="351"/>
      <c r="EZ119" s="345" t="str">
        <f t="shared" si="4867"/>
        <v/>
      </c>
      <c r="FA119" s="573"/>
      <c r="FB119" s="947" t="str">
        <f t="shared" si="4835"/>
        <v/>
      </c>
      <c r="FC119" s="352"/>
      <c r="FD119" s="72"/>
      <c r="FE119" s="351"/>
      <c r="FF119" s="345" t="str">
        <f t="shared" si="4867"/>
        <v/>
      </c>
      <c r="FG119" s="573"/>
      <c r="FH119" s="947" t="str">
        <f t="shared" si="4836"/>
        <v/>
      </c>
      <c r="FI119" s="352"/>
      <c r="FJ119" s="72"/>
      <c r="FK119" s="351"/>
      <c r="FL119" s="345" t="str">
        <f t="shared" si="4867"/>
        <v/>
      </c>
      <c r="FM119" s="573"/>
      <c r="FN119" s="947" t="str">
        <f t="shared" si="4837"/>
        <v/>
      </c>
      <c r="FO119" s="352"/>
      <c r="FP119" s="72"/>
      <c r="FQ119" s="351"/>
      <c r="FR119" s="345" t="str">
        <f t="shared" si="4867"/>
        <v/>
      </c>
      <c r="FS119" s="573"/>
      <c r="FT119" s="947" t="str">
        <f t="shared" si="4838"/>
        <v/>
      </c>
      <c r="FU119" s="352"/>
      <c r="FV119" s="72"/>
      <c r="FW119" s="351"/>
      <c r="FX119" s="345" t="str">
        <f t="shared" si="4867"/>
        <v/>
      </c>
      <c r="FY119" s="573"/>
      <c r="FZ119" s="947" t="str">
        <f t="shared" si="4839"/>
        <v/>
      </c>
      <c r="GA119" s="352"/>
      <c r="GB119" s="72"/>
      <c r="GC119" s="351"/>
      <c r="GD119" s="345" t="str">
        <f t="shared" si="4867"/>
        <v/>
      </c>
      <c r="GE119" s="573"/>
      <c r="GF119" s="947" t="str">
        <f t="shared" si="4840"/>
        <v/>
      </c>
      <c r="GG119" s="352"/>
      <c r="GH119" s="72"/>
      <c r="GI119" s="351"/>
      <c r="GJ119" s="345" t="str">
        <f t="shared" si="4867"/>
        <v/>
      </c>
      <c r="GK119" s="573"/>
      <c r="GL119" s="947" t="str">
        <f t="shared" si="4841"/>
        <v/>
      </c>
      <c r="GM119" s="352"/>
      <c r="GN119" s="72"/>
      <c r="GO119" s="351"/>
      <c r="GP119" s="345" t="str">
        <f t="shared" si="4867"/>
        <v/>
      </c>
      <c r="GQ119" s="573"/>
      <c r="GR119" s="947" t="str">
        <f t="shared" si="4842"/>
        <v/>
      </c>
      <c r="GS119" s="352"/>
      <c r="GT119" s="72"/>
      <c r="GU119" s="351"/>
      <c r="GV119" s="345" t="str">
        <f t="shared" si="4867"/>
        <v/>
      </c>
      <c r="GW119" s="573"/>
      <c r="GX119" s="947" t="str">
        <f t="shared" si="4843"/>
        <v/>
      </c>
      <c r="GY119" s="352"/>
      <c r="GZ119" s="72"/>
      <c r="HA119" s="351"/>
      <c r="HB119" s="345" t="str">
        <f t="shared" si="4867"/>
        <v/>
      </c>
      <c r="HC119" s="573"/>
      <c r="HD119" s="947" t="str">
        <f t="shared" si="4844"/>
        <v/>
      </c>
      <c r="HE119" s="352"/>
      <c r="HF119" s="72"/>
      <c r="HG119" s="351"/>
      <c r="HH119" s="345" t="str">
        <f t="shared" si="4867"/>
        <v/>
      </c>
      <c r="HI119" s="573"/>
      <c r="HJ119" s="947" t="str">
        <f t="shared" si="4845"/>
        <v/>
      </c>
      <c r="HK119" s="352"/>
      <c r="HL119" s="72"/>
      <c r="HM119" s="351"/>
      <c r="HN119" s="345" t="str">
        <f t="shared" si="4868"/>
        <v/>
      </c>
      <c r="HO119" s="573"/>
      <c r="HP119" s="947" t="str">
        <f t="shared" si="4847"/>
        <v/>
      </c>
      <c r="HQ119" s="352"/>
      <c r="HR119" s="72"/>
      <c r="HS119" s="351"/>
      <c r="HT119" s="345" t="str">
        <f t="shared" si="4868"/>
        <v/>
      </c>
      <c r="HU119" s="573"/>
      <c r="HV119" s="947" t="str">
        <f t="shared" si="4848"/>
        <v/>
      </c>
      <c r="HW119" s="352"/>
      <c r="HX119" s="72"/>
      <c r="HY119" s="351"/>
      <c r="HZ119" s="345" t="str">
        <f t="shared" si="4868"/>
        <v/>
      </c>
      <c r="IA119" s="573"/>
      <c r="IB119" s="947" t="str">
        <f t="shared" si="4849"/>
        <v/>
      </c>
      <c r="IC119" s="352"/>
      <c r="ID119" s="72"/>
      <c r="IE119" s="351"/>
      <c r="IF119" s="345" t="str">
        <f t="shared" si="4868"/>
        <v/>
      </c>
      <c r="IG119" s="573"/>
      <c r="IH119" s="947" t="str">
        <f t="shared" si="4850"/>
        <v/>
      </c>
      <c r="II119" s="352"/>
      <c r="IJ119" s="72"/>
      <c r="IK119" s="351"/>
      <c r="IL119" s="345" t="str">
        <f t="shared" si="4868"/>
        <v/>
      </c>
      <c r="IM119" s="573"/>
      <c r="IN119" s="947" t="str">
        <f t="shared" si="4851"/>
        <v/>
      </c>
      <c r="IO119" s="352"/>
      <c r="IP119" s="72"/>
      <c r="IQ119" s="351"/>
      <c r="IR119" s="345" t="str">
        <f t="shared" si="4868"/>
        <v/>
      </c>
      <c r="IS119" s="573"/>
      <c r="IT119" s="947" t="str">
        <f t="shared" si="4852"/>
        <v/>
      </c>
      <c r="IU119" s="352"/>
      <c r="IV119" s="72"/>
      <c r="IW119" s="351"/>
      <c r="IX119" s="345" t="str">
        <f t="shared" si="4868"/>
        <v/>
      </c>
      <c r="IY119" s="573"/>
      <c r="IZ119" s="947" t="str">
        <f t="shared" si="4853"/>
        <v/>
      </c>
      <c r="JA119" s="352"/>
      <c r="JB119" s="72"/>
      <c r="JC119" s="351"/>
      <c r="JD119" s="345" t="str">
        <f t="shared" si="4868"/>
        <v/>
      </c>
      <c r="JE119" s="573"/>
      <c r="JF119" s="947" t="str">
        <f t="shared" si="4854"/>
        <v/>
      </c>
      <c r="JG119" s="352"/>
      <c r="JH119" s="72"/>
      <c r="JI119" s="351"/>
      <c r="JJ119" s="345" t="str">
        <f t="shared" si="4868"/>
        <v/>
      </c>
      <c r="JK119" s="573"/>
      <c r="JL119" s="947" t="str">
        <f t="shared" si="4855"/>
        <v/>
      </c>
      <c r="JM119" s="353"/>
      <c r="JO119" s="351"/>
      <c r="JP119" s="345" t="str">
        <f t="shared" si="4868"/>
        <v/>
      </c>
      <c r="JQ119" s="573"/>
      <c r="JR119" s="947" t="str">
        <f t="shared" si="4856"/>
        <v/>
      </c>
      <c r="JS119" s="353"/>
      <c r="JU119" s="351"/>
      <c r="JV119" s="345" t="str">
        <f t="shared" si="4868"/>
        <v/>
      </c>
      <c r="JW119" s="573"/>
      <c r="JX119" s="947" t="str">
        <f t="shared" si="4857"/>
        <v/>
      </c>
      <c r="JY119" s="353"/>
      <c r="KA119" s="351"/>
      <c r="KB119" s="345" t="str">
        <f t="shared" si="4869"/>
        <v/>
      </c>
      <c r="KC119" s="573"/>
      <c r="KD119" s="947" t="str">
        <f t="shared" si="4859"/>
        <v/>
      </c>
      <c r="KE119" s="353"/>
      <c r="KG119" s="351"/>
      <c r="KH119" s="345" t="str">
        <f t="shared" si="4869"/>
        <v/>
      </c>
      <c r="KI119" s="573"/>
      <c r="KJ119" s="947" t="str">
        <f t="shared" si="4860"/>
        <v/>
      </c>
      <c r="KK119" s="353"/>
      <c r="KM119" s="351"/>
      <c r="KN119" s="345" t="str">
        <f t="shared" si="4869"/>
        <v/>
      </c>
      <c r="KO119" s="573"/>
      <c r="KP119" s="947" t="str">
        <f t="shared" si="4861"/>
        <v/>
      </c>
      <c r="KQ119" s="353"/>
      <c r="KS119" s="351"/>
      <c r="KT119" s="345" t="str">
        <f t="shared" si="4869"/>
        <v/>
      </c>
      <c r="KU119" s="573"/>
      <c r="KV119" s="947" t="str">
        <f t="shared" si="4862"/>
        <v/>
      </c>
      <c r="KW119" s="353"/>
      <c r="KY119" s="351"/>
      <c r="KZ119" s="345" t="str">
        <f t="shared" si="4869"/>
        <v/>
      </c>
      <c r="LA119" s="573"/>
      <c r="LB119" s="947" t="str">
        <f t="shared" si="4863"/>
        <v/>
      </c>
      <c r="LC119" s="353"/>
    </row>
    <row r="120" spans="1:315" s="71" customFormat="1" x14ac:dyDescent="0.2">
      <c r="A120" s="62"/>
      <c r="B120" s="62"/>
      <c r="C120" s="62" t="str">
        <f t="shared" si="4864"/>
        <v/>
      </c>
      <c r="D120" s="62"/>
      <c r="E120" s="62"/>
      <c r="F120" s="62" t="s">
        <v>77</v>
      </c>
      <c r="G120" s="114"/>
      <c r="I120" s="900" t="s">
        <v>16</v>
      </c>
      <c r="K120" s="116"/>
      <c r="L120" s="901">
        <v>460000</v>
      </c>
      <c r="M120" s="937"/>
      <c r="N120" s="387"/>
      <c r="O120" s="388"/>
      <c r="P120" s="389"/>
      <c r="Q120" s="296"/>
      <c r="R120" s="345" t="str">
        <f t="shared" si="4808"/>
        <v/>
      </c>
      <c r="S120" s="572"/>
      <c r="T120" s="945" t="str">
        <f t="shared" si="4809"/>
        <v/>
      </c>
      <c r="U120" s="350"/>
      <c r="V120" s="389"/>
      <c r="W120" s="296"/>
      <c r="X120" s="345" t="str">
        <f t="shared" si="4865"/>
        <v/>
      </c>
      <c r="Y120" s="572"/>
      <c r="Z120" s="945" t="str">
        <f t="shared" si="4811"/>
        <v/>
      </c>
      <c r="AA120" s="350"/>
      <c r="AB120" s="389"/>
      <c r="AC120" s="296"/>
      <c r="AD120" s="345" t="str">
        <f t="shared" si="4865"/>
        <v/>
      </c>
      <c r="AE120" s="572"/>
      <c r="AF120" s="945" t="str">
        <f t="shared" si="4812"/>
        <v/>
      </c>
      <c r="AG120" s="350"/>
      <c r="AH120" s="389"/>
      <c r="AI120" s="296"/>
      <c r="AJ120" s="345" t="str">
        <f t="shared" si="4865"/>
        <v/>
      </c>
      <c r="AK120" s="572"/>
      <c r="AL120" s="945" t="str">
        <f t="shared" si="4813"/>
        <v/>
      </c>
      <c r="AM120" s="350"/>
      <c r="AN120" s="389"/>
      <c r="AO120" s="296"/>
      <c r="AP120" s="345" t="str">
        <f t="shared" si="4865"/>
        <v/>
      </c>
      <c r="AQ120" s="572"/>
      <c r="AR120" s="945" t="str">
        <f t="shared" si="4814"/>
        <v/>
      </c>
      <c r="AS120" s="350"/>
      <c r="AT120" s="389"/>
      <c r="AU120" s="296"/>
      <c r="AV120" s="345" t="str">
        <f t="shared" si="4865"/>
        <v/>
      </c>
      <c r="AW120" s="572"/>
      <c r="AX120" s="945" t="str">
        <f t="shared" si="4815"/>
        <v/>
      </c>
      <c r="AY120" s="350"/>
      <c r="AZ120" s="389"/>
      <c r="BA120" s="296"/>
      <c r="BB120" s="345" t="str">
        <f t="shared" si="4865"/>
        <v/>
      </c>
      <c r="BC120" s="572"/>
      <c r="BD120" s="945" t="str">
        <f t="shared" si="4816"/>
        <v/>
      </c>
      <c r="BE120" s="350"/>
      <c r="BF120" s="389"/>
      <c r="BG120" s="296"/>
      <c r="BH120" s="345" t="str">
        <f t="shared" si="4865"/>
        <v/>
      </c>
      <c r="BI120" s="572"/>
      <c r="BJ120" s="945" t="str">
        <f t="shared" si="4817"/>
        <v/>
      </c>
      <c r="BK120" s="350"/>
      <c r="BL120" s="389"/>
      <c r="BM120" s="296"/>
      <c r="BN120" s="345" t="str">
        <f t="shared" si="4865"/>
        <v/>
      </c>
      <c r="BO120" s="572"/>
      <c r="BP120" s="945" t="str">
        <f t="shared" si="4818"/>
        <v/>
      </c>
      <c r="BQ120" s="350"/>
      <c r="BR120" s="389"/>
      <c r="BS120" s="296"/>
      <c r="BT120" s="345" t="str">
        <f t="shared" si="4865"/>
        <v/>
      </c>
      <c r="BU120" s="572"/>
      <c r="BV120" s="945" t="str">
        <f t="shared" si="4819"/>
        <v/>
      </c>
      <c r="BW120" s="350"/>
      <c r="BX120" s="72"/>
      <c r="BY120" s="351"/>
      <c r="BZ120" s="345" t="str">
        <f t="shared" si="4865"/>
        <v/>
      </c>
      <c r="CA120" s="573"/>
      <c r="CB120" s="947" t="str">
        <f t="shared" si="4820"/>
        <v/>
      </c>
      <c r="CC120" s="352"/>
      <c r="CD120" s="72"/>
      <c r="CE120" s="351"/>
      <c r="CF120" s="345" t="str">
        <f t="shared" si="4865"/>
        <v/>
      </c>
      <c r="CG120" s="573"/>
      <c r="CH120" s="947" t="str">
        <f t="shared" si="4821"/>
        <v/>
      </c>
      <c r="CI120" s="352"/>
      <c r="CJ120" s="72"/>
      <c r="CK120" s="351"/>
      <c r="CL120" s="345" t="str">
        <f t="shared" si="4866"/>
        <v/>
      </c>
      <c r="CM120" s="573"/>
      <c r="CN120" s="947" t="str">
        <f t="shared" si="4823"/>
        <v/>
      </c>
      <c r="CO120" s="352"/>
      <c r="CP120" s="72"/>
      <c r="CQ120" s="351"/>
      <c r="CR120" s="345" t="str">
        <f t="shared" si="4866"/>
        <v/>
      </c>
      <c r="CS120" s="573"/>
      <c r="CT120" s="947" t="str">
        <f t="shared" si="4824"/>
        <v/>
      </c>
      <c r="CU120" s="352"/>
      <c r="CV120" s="72"/>
      <c r="CW120" s="351"/>
      <c r="CX120" s="345" t="str">
        <f t="shared" si="4866"/>
        <v/>
      </c>
      <c r="CY120" s="573"/>
      <c r="CZ120" s="947" t="str">
        <f t="shared" si="4825"/>
        <v/>
      </c>
      <c r="DA120" s="352"/>
      <c r="DB120" s="72"/>
      <c r="DC120" s="351"/>
      <c r="DD120" s="345" t="str">
        <f t="shared" si="4866"/>
        <v/>
      </c>
      <c r="DE120" s="573"/>
      <c r="DF120" s="947" t="str">
        <f t="shared" si="4826"/>
        <v/>
      </c>
      <c r="DG120" s="352"/>
      <c r="DH120" s="72"/>
      <c r="DI120" s="351"/>
      <c r="DJ120" s="345" t="str">
        <f t="shared" si="4866"/>
        <v/>
      </c>
      <c r="DK120" s="573"/>
      <c r="DL120" s="947" t="str">
        <f t="shared" si="4827"/>
        <v/>
      </c>
      <c r="DM120" s="352"/>
      <c r="DN120" s="72"/>
      <c r="DO120" s="351"/>
      <c r="DP120" s="345" t="str">
        <f t="shared" si="4866"/>
        <v/>
      </c>
      <c r="DQ120" s="573"/>
      <c r="DR120" s="947" t="str">
        <f t="shared" si="4828"/>
        <v/>
      </c>
      <c r="DS120" s="352"/>
      <c r="DT120" s="72"/>
      <c r="DU120" s="351"/>
      <c r="DV120" s="345" t="str">
        <f t="shared" si="4866"/>
        <v/>
      </c>
      <c r="DW120" s="573"/>
      <c r="DX120" s="947" t="str">
        <f t="shared" si="4829"/>
        <v/>
      </c>
      <c r="DY120" s="352"/>
      <c r="DZ120" s="72"/>
      <c r="EA120" s="351"/>
      <c r="EB120" s="345" t="str">
        <f t="shared" si="4866"/>
        <v/>
      </c>
      <c r="EC120" s="573"/>
      <c r="ED120" s="947" t="str">
        <f t="shared" si="4830"/>
        <v/>
      </c>
      <c r="EE120" s="352"/>
      <c r="EF120" s="72"/>
      <c r="EG120" s="351"/>
      <c r="EH120" s="345" t="str">
        <f t="shared" si="4866"/>
        <v/>
      </c>
      <c r="EI120" s="573"/>
      <c r="EJ120" s="947" t="str">
        <f t="shared" si="4831"/>
        <v/>
      </c>
      <c r="EK120" s="352"/>
      <c r="EL120" s="72"/>
      <c r="EM120" s="351"/>
      <c r="EN120" s="345" t="str">
        <f t="shared" si="4866"/>
        <v/>
      </c>
      <c r="EO120" s="573"/>
      <c r="EP120" s="947" t="str">
        <f t="shared" si="4832"/>
        <v/>
      </c>
      <c r="EQ120" s="352"/>
      <c r="ER120" s="72"/>
      <c r="ES120" s="351"/>
      <c r="ET120" s="345" t="str">
        <f t="shared" si="4866"/>
        <v/>
      </c>
      <c r="EU120" s="573"/>
      <c r="EV120" s="947" t="str">
        <f t="shared" si="4833"/>
        <v/>
      </c>
      <c r="EW120" s="352"/>
      <c r="EX120" s="72"/>
      <c r="EY120" s="351"/>
      <c r="EZ120" s="345" t="str">
        <f t="shared" si="4867"/>
        <v/>
      </c>
      <c r="FA120" s="573"/>
      <c r="FB120" s="947" t="str">
        <f t="shared" si="4835"/>
        <v/>
      </c>
      <c r="FC120" s="352"/>
      <c r="FD120" s="72"/>
      <c r="FE120" s="351"/>
      <c r="FF120" s="345" t="str">
        <f t="shared" si="4867"/>
        <v/>
      </c>
      <c r="FG120" s="573"/>
      <c r="FH120" s="947" t="str">
        <f t="shared" si="4836"/>
        <v/>
      </c>
      <c r="FI120" s="352"/>
      <c r="FJ120" s="72"/>
      <c r="FK120" s="351"/>
      <c r="FL120" s="345" t="str">
        <f t="shared" si="4867"/>
        <v/>
      </c>
      <c r="FM120" s="573"/>
      <c r="FN120" s="947" t="str">
        <f t="shared" si="4837"/>
        <v/>
      </c>
      <c r="FO120" s="352"/>
      <c r="FP120" s="72"/>
      <c r="FQ120" s="351"/>
      <c r="FR120" s="345" t="str">
        <f t="shared" si="4867"/>
        <v/>
      </c>
      <c r="FS120" s="573"/>
      <c r="FT120" s="947" t="str">
        <f t="shared" si="4838"/>
        <v/>
      </c>
      <c r="FU120" s="352"/>
      <c r="FV120" s="72"/>
      <c r="FW120" s="351"/>
      <c r="FX120" s="345" t="str">
        <f t="shared" si="4867"/>
        <v/>
      </c>
      <c r="FY120" s="573"/>
      <c r="FZ120" s="947" t="str">
        <f t="shared" si="4839"/>
        <v/>
      </c>
      <c r="GA120" s="352"/>
      <c r="GB120" s="72"/>
      <c r="GC120" s="351"/>
      <c r="GD120" s="345" t="str">
        <f t="shared" si="4867"/>
        <v/>
      </c>
      <c r="GE120" s="573"/>
      <c r="GF120" s="947" t="str">
        <f t="shared" si="4840"/>
        <v/>
      </c>
      <c r="GG120" s="352"/>
      <c r="GH120" s="72"/>
      <c r="GI120" s="351"/>
      <c r="GJ120" s="345" t="str">
        <f t="shared" si="4867"/>
        <v/>
      </c>
      <c r="GK120" s="573"/>
      <c r="GL120" s="947" t="str">
        <f t="shared" si="4841"/>
        <v/>
      </c>
      <c r="GM120" s="352"/>
      <c r="GN120" s="72"/>
      <c r="GO120" s="351"/>
      <c r="GP120" s="345" t="str">
        <f t="shared" si="4867"/>
        <v/>
      </c>
      <c r="GQ120" s="573"/>
      <c r="GR120" s="947" t="str">
        <f t="shared" si="4842"/>
        <v/>
      </c>
      <c r="GS120" s="352"/>
      <c r="GT120" s="72"/>
      <c r="GU120" s="351"/>
      <c r="GV120" s="345" t="str">
        <f t="shared" si="4867"/>
        <v/>
      </c>
      <c r="GW120" s="573"/>
      <c r="GX120" s="947" t="str">
        <f t="shared" si="4843"/>
        <v/>
      </c>
      <c r="GY120" s="352"/>
      <c r="GZ120" s="72"/>
      <c r="HA120" s="351"/>
      <c r="HB120" s="345" t="str">
        <f t="shared" si="4867"/>
        <v/>
      </c>
      <c r="HC120" s="573"/>
      <c r="HD120" s="947" t="str">
        <f t="shared" si="4844"/>
        <v/>
      </c>
      <c r="HE120" s="352"/>
      <c r="HF120" s="72"/>
      <c r="HG120" s="351"/>
      <c r="HH120" s="345" t="str">
        <f t="shared" si="4867"/>
        <v/>
      </c>
      <c r="HI120" s="573"/>
      <c r="HJ120" s="947" t="str">
        <f t="shared" si="4845"/>
        <v/>
      </c>
      <c r="HK120" s="352"/>
      <c r="HL120" s="72"/>
      <c r="HM120" s="351"/>
      <c r="HN120" s="345" t="str">
        <f t="shared" si="4868"/>
        <v/>
      </c>
      <c r="HO120" s="573"/>
      <c r="HP120" s="947" t="str">
        <f t="shared" si="4847"/>
        <v/>
      </c>
      <c r="HQ120" s="352"/>
      <c r="HR120" s="72"/>
      <c r="HS120" s="351"/>
      <c r="HT120" s="345" t="str">
        <f t="shared" si="4868"/>
        <v/>
      </c>
      <c r="HU120" s="573"/>
      <c r="HV120" s="947" t="str">
        <f t="shared" si="4848"/>
        <v/>
      </c>
      <c r="HW120" s="352"/>
      <c r="HX120" s="72"/>
      <c r="HY120" s="351"/>
      <c r="HZ120" s="345" t="str">
        <f t="shared" si="4868"/>
        <v/>
      </c>
      <c r="IA120" s="573"/>
      <c r="IB120" s="947" t="str">
        <f t="shared" si="4849"/>
        <v/>
      </c>
      <c r="IC120" s="352"/>
      <c r="ID120" s="72"/>
      <c r="IE120" s="351"/>
      <c r="IF120" s="345" t="str">
        <f t="shared" si="4868"/>
        <v/>
      </c>
      <c r="IG120" s="573"/>
      <c r="IH120" s="947" t="str">
        <f t="shared" si="4850"/>
        <v/>
      </c>
      <c r="II120" s="352"/>
      <c r="IJ120" s="72"/>
      <c r="IK120" s="351"/>
      <c r="IL120" s="345" t="str">
        <f t="shared" si="4868"/>
        <v/>
      </c>
      <c r="IM120" s="573"/>
      <c r="IN120" s="947" t="str">
        <f t="shared" si="4851"/>
        <v/>
      </c>
      <c r="IO120" s="352"/>
      <c r="IP120" s="72"/>
      <c r="IQ120" s="351"/>
      <c r="IR120" s="345" t="str">
        <f t="shared" si="4868"/>
        <v/>
      </c>
      <c r="IS120" s="573"/>
      <c r="IT120" s="947" t="str">
        <f t="shared" si="4852"/>
        <v/>
      </c>
      <c r="IU120" s="352"/>
      <c r="IV120" s="72"/>
      <c r="IW120" s="351"/>
      <c r="IX120" s="345" t="str">
        <f t="shared" si="4868"/>
        <v/>
      </c>
      <c r="IY120" s="573"/>
      <c r="IZ120" s="947" t="str">
        <f t="shared" si="4853"/>
        <v/>
      </c>
      <c r="JA120" s="352"/>
      <c r="JB120" s="72"/>
      <c r="JC120" s="351"/>
      <c r="JD120" s="345" t="str">
        <f t="shared" si="4868"/>
        <v/>
      </c>
      <c r="JE120" s="573"/>
      <c r="JF120" s="947" t="str">
        <f t="shared" si="4854"/>
        <v/>
      </c>
      <c r="JG120" s="352"/>
      <c r="JH120" s="72"/>
      <c r="JI120" s="351"/>
      <c r="JJ120" s="345" t="str">
        <f t="shared" si="4868"/>
        <v/>
      </c>
      <c r="JK120" s="573"/>
      <c r="JL120" s="947" t="str">
        <f t="shared" si="4855"/>
        <v/>
      </c>
      <c r="JM120" s="353"/>
      <c r="JO120" s="351"/>
      <c r="JP120" s="345" t="str">
        <f t="shared" si="4868"/>
        <v/>
      </c>
      <c r="JQ120" s="573"/>
      <c r="JR120" s="947" t="str">
        <f t="shared" si="4856"/>
        <v/>
      </c>
      <c r="JS120" s="353"/>
      <c r="JU120" s="351"/>
      <c r="JV120" s="345" t="str">
        <f t="shared" si="4868"/>
        <v/>
      </c>
      <c r="JW120" s="573"/>
      <c r="JX120" s="947" t="str">
        <f t="shared" si="4857"/>
        <v/>
      </c>
      <c r="JY120" s="353"/>
      <c r="KA120" s="351"/>
      <c r="KB120" s="345" t="str">
        <f t="shared" si="4869"/>
        <v/>
      </c>
      <c r="KC120" s="573"/>
      <c r="KD120" s="947" t="str">
        <f t="shared" si="4859"/>
        <v/>
      </c>
      <c r="KE120" s="353"/>
      <c r="KG120" s="351"/>
      <c r="KH120" s="345" t="str">
        <f t="shared" si="4869"/>
        <v/>
      </c>
      <c r="KI120" s="573"/>
      <c r="KJ120" s="947" t="str">
        <f t="shared" si="4860"/>
        <v/>
      </c>
      <c r="KK120" s="353"/>
      <c r="KM120" s="351"/>
      <c r="KN120" s="345" t="str">
        <f t="shared" si="4869"/>
        <v/>
      </c>
      <c r="KO120" s="573"/>
      <c r="KP120" s="947" t="str">
        <f t="shared" si="4861"/>
        <v/>
      </c>
      <c r="KQ120" s="353"/>
      <c r="KS120" s="351"/>
      <c r="KT120" s="345" t="str">
        <f t="shared" si="4869"/>
        <v/>
      </c>
      <c r="KU120" s="573"/>
      <c r="KV120" s="947" t="str">
        <f t="shared" si="4862"/>
        <v/>
      </c>
      <c r="KW120" s="353"/>
      <c r="KY120" s="351"/>
      <c r="KZ120" s="345" t="str">
        <f t="shared" si="4869"/>
        <v/>
      </c>
      <c r="LA120" s="573"/>
      <c r="LB120" s="947" t="str">
        <f t="shared" si="4863"/>
        <v/>
      </c>
      <c r="LC120" s="353"/>
    </row>
    <row r="121" spans="1:315" s="71" customFormat="1" x14ac:dyDescent="0.2">
      <c r="A121" s="62"/>
      <c r="B121" s="62"/>
      <c r="C121" s="62" t="str">
        <f t="shared" si="4864"/>
        <v/>
      </c>
      <c r="D121" s="62"/>
      <c r="E121" s="62"/>
      <c r="F121" s="62" t="s">
        <v>77</v>
      </c>
      <c r="G121" s="114"/>
      <c r="I121" s="900" t="s">
        <v>16</v>
      </c>
      <c r="K121" s="116"/>
      <c r="L121" s="901">
        <v>460000</v>
      </c>
      <c r="M121" s="937"/>
      <c r="N121" s="387"/>
      <c r="O121" s="388"/>
      <c r="P121" s="389"/>
      <c r="Q121" s="296"/>
      <c r="R121" s="345" t="str">
        <f t="shared" si="4808"/>
        <v/>
      </c>
      <c r="S121" s="572"/>
      <c r="T121" s="945" t="str">
        <f t="shared" si="4809"/>
        <v/>
      </c>
      <c r="U121" s="350"/>
      <c r="V121" s="389"/>
      <c r="W121" s="296"/>
      <c r="X121" s="345" t="str">
        <f t="shared" si="4865"/>
        <v/>
      </c>
      <c r="Y121" s="572"/>
      <c r="Z121" s="945" t="str">
        <f t="shared" si="4811"/>
        <v/>
      </c>
      <c r="AA121" s="350"/>
      <c r="AB121" s="389"/>
      <c r="AC121" s="296"/>
      <c r="AD121" s="345" t="str">
        <f t="shared" si="4865"/>
        <v/>
      </c>
      <c r="AE121" s="572"/>
      <c r="AF121" s="945" t="str">
        <f t="shared" si="4812"/>
        <v/>
      </c>
      <c r="AG121" s="350"/>
      <c r="AH121" s="389"/>
      <c r="AI121" s="296"/>
      <c r="AJ121" s="345" t="str">
        <f t="shared" si="4865"/>
        <v/>
      </c>
      <c r="AK121" s="572"/>
      <c r="AL121" s="945" t="str">
        <f t="shared" si="4813"/>
        <v/>
      </c>
      <c r="AM121" s="350"/>
      <c r="AN121" s="389"/>
      <c r="AO121" s="296"/>
      <c r="AP121" s="345" t="str">
        <f t="shared" si="4865"/>
        <v/>
      </c>
      <c r="AQ121" s="572"/>
      <c r="AR121" s="945" t="str">
        <f t="shared" si="4814"/>
        <v/>
      </c>
      <c r="AS121" s="350"/>
      <c r="AT121" s="389"/>
      <c r="AU121" s="296"/>
      <c r="AV121" s="345" t="str">
        <f t="shared" si="4865"/>
        <v/>
      </c>
      <c r="AW121" s="572"/>
      <c r="AX121" s="945" t="str">
        <f t="shared" si="4815"/>
        <v/>
      </c>
      <c r="AY121" s="350"/>
      <c r="AZ121" s="389"/>
      <c r="BA121" s="296"/>
      <c r="BB121" s="345" t="str">
        <f t="shared" si="4865"/>
        <v/>
      </c>
      <c r="BC121" s="572"/>
      <c r="BD121" s="945" t="str">
        <f t="shared" si="4816"/>
        <v/>
      </c>
      <c r="BE121" s="350"/>
      <c r="BF121" s="389"/>
      <c r="BG121" s="296"/>
      <c r="BH121" s="345" t="str">
        <f t="shared" si="4865"/>
        <v/>
      </c>
      <c r="BI121" s="572"/>
      <c r="BJ121" s="945" t="str">
        <f t="shared" si="4817"/>
        <v/>
      </c>
      <c r="BK121" s="350"/>
      <c r="BL121" s="389"/>
      <c r="BM121" s="296"/>
      <c r="BN121" s="345" t="str">
        <f t="shared" si="4865"/>
        <v/>
      </c>
      <c r="BO121" s="572"/>
      <c r="BP121" s="945" t="str">
        <f t="shared" si="4818"/>
        <v/>
      </c>
      <c r="BQ121" s="350"/>
      <c r="BR121" s="389"/>
      <c r="BS121" s="296"/>
      <c r="BT121" s="345" t="str">
        <f t="shared" si="4865"/>
        <v/>
      </c>
      <c r="BU121" s="572"/>
      <c r="BV121" s="945" t="str">
        <f t="shared" si="4819"/>
        <v/>
      </c>
      <c r="BW121" s="350"/>
      <c r="BX121" s="72"/>
      <c r="BY121" s="351"/>
      <c r="BZ121" s="345" t="str">
        <f t="shared" si="4865"/>
        <v/>
      </c>
      <c r="CA121" s="573"/>
      <c r="CB121" s="947" t="str">
        <f t="shared" si="4820"/>
        <v/>
      </c>
      <c r="CC121" s="352"/>
      <c r="CD121" s="72"/>
      <c r="CE121" s="351"/>
      <c r="CF121" s="345" t="str">
        <f t="shared" si="4865"/>
        <v/>
      </c>
      <c r="CG121" s="573"/>
      <c r="CH121" s="947" t="str">
        <f t="shared" si="4821"/>
        <v/>
      </c>
      <c r="CI121" s="352"/>
      <c r="CJ121" s="72"/>
      <c r="CK121" s="351"/>
      <c r="CL121" s="345" t="str">
        <f t="shared" si="4866"/>
        <v/>
      </c>
      <c r="CM121" s="573"/>
      <c r="CN121" s="947" t="str">
        <f t="shared" si="4823"/>
        <v/>
      </c>
      <c r="CO121" s="352"/>
      <c r="CP121" s="72"/>
      <c r="CQ121" s="351"/>
      <c r="CR121" s="345" t="str">
        <f t="shared" si="4866"/>
        <v/>
      </c>
      <c r="CS121" s="573"/>
      <c r="CT121" s="947" t="str">
        <f t="shared" si="4824"/>
        <v/>
      </c>
      <c r="CU121" s="352"/>
      <c r="CV121" s="72"/>
      <c r="CW121" s="351"/>
      <c r="CX121" s="345" t="str">
        <f t="shared" si="4866"/>
        <v/>
      </c>
      <c r="CY121" s="573"/>
      <c r="CZ121" s="947" t="str">
        <f t="shared" si="4825"/>
        <v/>
      </c>
      <c r="DA121" s="352"/>
      <c r="DB121" s="72"/>
      <c r="DC121" s="351"/>
      <c r="DD121" s="345" t="str">
        <f t="shared" si="4866"/>
        <v/>
      </c>
      <c r="DE121" s="573"/>
      <c r="DF121" s="947" t="str">
        <f t="shared" si="4826"/>
        <v/>
      </c>
      <c r="DG121" s="352"/>
      <c r="DH121" s="72"/>
      <c r="DI121" s="351"/>
      <c r="DJ121" s="345" t="str">
        <f t="shared" si="4866"/>
        <v/>
      </c>
      <c r="DK121" s="573"/>
      <c r="DL121" s="947" t="str">
        <f t="shared" si="4827"/>
        <v/>
      </c>
      <c r="DM121" s="352"/>
      <c r="DN121" s="72"/>
      <c r="DO121" s="351"/>
      <c r="DP121" s="345" t="str">
        <f t="shared" si="4866"/>
        <v/>
      </c>
      <c r="DQ121" s="573"/>
      <c r="DR121" s="947" t="str">
        <f t="shared" si="4828"/>
        <v/>
      </c>
      <c r="DS121" s="352"/>
      <c r="DT121" s="72"/>
      <c r="DU121" s="351"/>
      <c r="DV121" s="345" t="str">
        <f t="shared" si="4866"/>
        <v/>
      </c>
      <c r="DW121" s="573"/>
      <c r="DX121" s="947" t="str">
        <f t="shared" si="4829"/>
        <v/>
      </c>
      <c r="DY121" s="352"/>
      <c r="DZ121" s="72"/>
      <c r="EA121" s="351"/>
      <c r="EB121" s="345" t="str">
        <f t="shared" si="4866"/>
        <v/>
      </c>
      <c r="EC121" s="573"/>
      <c r="ED121" s="947" t="str">
        <f t="shared" si="4830"/>
        <v/>
      </c>
      <c r="EE121" s="352"/>
      <c r="EF121" s="72"/>
      <c r="EG121" s="351"/>
      <c r="EH121" s="345" t="str">
        <f t="shared" si="4866"/>
        <v/>
      </c>
      <c r="EI121" s="573"/>
      <c r="EJ121" s="947" t="str">
        <f t="shared" si="4831"/>
        <v/>
      </c>
      <c r="EK121" s="352"/>
      <c r="EL121" s="72"/>
      <c r="EM121" s="351"/>
      <c r="EN121" s="345" t="str">
        <f t="shared" si="4866"/>
        <v/>
      </c>
      <c r="EO121" s="573"/>
      <c r="EP121" s="947" t="str">
        <f t="shared" si="4832"/>
        <v/>
      </c>
      <c r="EQ121" s="352"/>
      <c r="ER121" s="72"/>
      <c r="ES121" s="351"/>
      <c r="ET121" s="345" t="str">
        <f t="shared" si="4866"/>
        <v/>
      </c>
      <c r="EU121" s="573"/>
      <c r="EV121" s="947" t="str">
        <f t="shared" si="4833"/>
        <v/>
      </c>
      <c r="EW121" s="352"/>
      <c r="EX121" s="72"/>
      <c r="EY121" s="351"/>
      <c r="EZ121" s="345" t="str">
        <f t="shared" si="4867"/>
        <v/>
      </c>
      <c r="FA121" s="573"/>
      <c r="FB121" s="947" t="str">
        <f t="shared" si="4835"/>
        <v/>
      </c>
      <c r="FC121" s="352"/>
      <c r="FD121" s="72"/>
      <c r="FE121" s="351"/>
      <c r="FF121" s="345" t="str">
        <f t="shared" si="4867"/>
        <v/>
      </c>
      <c r="FG121" s="573"/>
      <c r="FH121" s="947" t="str">
        <f t="shared" si="4836"/>
        <v/>
      </c>
      <c r="FI121" s="352"/>
      <c r="FJ121" s="72"/>
      <c r="FK121" s="351"/>
      <c r="FL121" s="345" t="str">
        <f t="shared" si="4867"/>
        <v/>
      </c>
      <c r="FM121" s="573"/>
      <c r="FN121" s="947" t="str">
        <f t="shared" si="4837"/>
        <v/>
      </c>
      <c r="FO121" s="352"/>
      <c r="FP121" s="72"/>
      <c r="FQ121" s="351"/>
      <c r="FR121" s="345" t="str">
        <f t="shared" si="4867"/>
        <v/>
      </c>
      <c r="FS121" s="573"/>
      <c r="FT121" s="947" t="str">
        <f t="shared" si="4838"/>
        <v/>
      </c>
      <c r="FU121" s="352"/>
      <c r="FV121" s="72"/>
      <c r="FW121" s="351"/>
      <c r="FX121" s="345" t="str">
        <f t="shared" si="4867"/>
        <v/>
      </c>
      <c r="FY121" s="573"/>
      <c r="FZ121" s="947" t="str">
        <f t="shared" si="4839"/>
        <v/>
      </c>
      <c r="GA121" s="352"/>
      <c r="GB121" s="72"/>
      <c r="GC121" s="351"/>
      <c r="GD121" s="345" t="str">
        <f t="shared" si="4867"/>
        <v/>
      </c>
      <c r="GE121" s="573"/>
      <c r="GF121" s="947" t="str">
        <f t="shared" si="4840"/>
        <v/>
      </c>
      <c r="GG121" s="352"/>
      <c r="GH121" s="72"/>
      <c r="GI121" s="351"/>
      <c r="GJ121" s="345" t="str">
        <f t="shared" si="4867"/>
        <v/>
      </c>
      <c r="GK121" s="573"/>
      <c r="GL121" s="947" t="str">
        <f t="shared" si="4841"/>
        <v/>
      </c>
      <c r="GM121" s="352"/>
      <c r="GN121" s="72"/>
      <c r="GO121" s="351"/>
      <c r="GP121" s="345" t="str">
        <f t="shared" si="4867"/>
        <v/>
      </c>
      <c r="GQ121" s="573"/>
      <c r="GR121" s="947" t="str">
        <f t="shared" si="4842"/>
        <v/>
      </c>
      <c r="GS121" s="352"/>
      <c r="GT121" s="72"/>
      <c r="GU121" s="351"/>
      <c r="GV121" s="345" t="str">
        <f t="shared" si="4867"/>
        <v/>
      </c>
      <c r="GW121" s="573"/>
      <c r="GX121" s="947" t="str">
        <f t="shared" si="4843"/>
        <v/>
      </c>
      <c r="GY121" s="352"/>
      <c r="GZ121" s="72"/>
      <c r="HA121" s="351"/>
      <c r="HB121" s="345" t="str">
        <f t="shared" si="4867"/>
        <v/>
      </c>
      <c r="HC121" s="573"/>
      <c r="HD121" s="947" t="str">
        <f t="shared" si="4844"/>
        <v/>
      </c>
      <c r="HE121" s="352"/>
      <c r="HF121" s="72"/>
      <c r="HG121" s="351"/>
      <c r="HH121" s="345" t="str">
        <f t="shared" si="4867"/>
        <v/>
      </c>
      <c r="HI121" s="573"/>
      <c r="HJ121" s="947" t="str">
        <f t="shared" si="4845"/>
        <v/>
      </c>
      <c r="HK121" s="352"/>
      <c r="HL121" s="72"/>
      <c r="HM121" s="351"/>
      <c r="HN121" s="345" t="str">
        <f t="shared" si="4868"/>
        <v/>
      </c>
      <c r="HO121" s="573"/>
      <c r="HP121" s="947" t="str">
        <f t="shared" si="4847"/>
        <v/>
      </c>
      <c r="HQ121" s="352"/>
      <c r="HR121" s="72"/>
      <c r="HS121" s="351"/>
      <c r="HT121" s="345" t="str">
        <f t="shared" si="4868"/>
        <v/>
      </c>
      <c r="HU121" s="573"/>
      <c r="HV121" s="947" t="str">
        <f t="shared" si="4848"/>
        <v/>
      </c>
      <c r="HW121" s="352"/>
      <c r="HX121" s="72"/>
      <c r="HY121" s="351"/>
      <c r="HZ121" s="345" t="str">
        <f t="shared" si="4868"/>
        <v/>
      </c>
      <c r="IA121" s="573"/>
      <c r="IB121" s="947" t="str">
        <f t="shared" si="4849"/>
        <v/>
      </c>
      <c r="IC121" s="352"/>
      <c r="ID121" s="72"/>
      <c r="IE121" s="351"/>
      <c r="IF121" s="345" t="str">
        <f t="shared" si="4868"/>
        <v/>
      </c>
      <c r="IG121" s="573"/>
      <c r="IH121" s="947" t="str">
        <f t="shared" si="4850"/>
        <v/>
      </c>
      <c r="II121" s="352"/>
      <c r="IJ121" s="72"/>
      <c r="IK121" s="351"/>
      <c r="IL121" s="345" t="str">
        <f t="shared" si="4868"/>
        <v/>
      </c>
      <c r="IM121" s="573"/>
      <c r="IN121" s="947" t="str">
        <f t="shared" si="4851"/>
        <v/>
      </c>
      <c r="IO121" s="352"/>
      <c r="IP121" s="72"/>
      <c r="IQ121" s="351"/>
      <c r="IR121" s="345" t="str">
        <f t="shared" si="4868"/>
        <v/>
      </c>
      <c r="IS121" s="573"/>
      <c r="IT121" s="947" t="str">
        <f t="shared" si="4852"/>
        <v/>
      </c>
      <c r="IU121" s="352"/>
      <c r="IV121" s="72"/>
      <c r="IW121" s="351"/>
      <c r="IX121" s="345" t="str">
        <f t="shared" si="4868"/>
        <v/>
      </c>
      <c r="IY121" s="573"/>
      <c r="IZ121" s="947" t="str">
        <f t="shared" si="4853"/>
        <v/>
      </c>
      <c r="JA121" s="352"/>
      <c r="JB121" s="72"/>
      <c r="JC121" s="351"/>
      <c r="JD121" s="345" t="str">
        <f t="shared" si="4868"/>
        <v/>
      </c>
      <c r="JE121" s="573"/>
      <c r="JF121" s="947" t="str">
        <f t="shared" si="4854"/>
        <v/>
      </c>
      <c r="JG121" s="352"/>
      <c r="JH121" s="72"/>
      <c r="JI121" s="351"/>
      <c r="JJ121" s="345" t="str">
        <f t="shared" si="4868"/>
        <v/>
      </c>
      <c r="JK121" s="573"/>
      <c r="JL121" s="947" t="str">
        <f t="shared" si="4855"/>
        <v/>
      </c>
      <c r="JM121" s="353"/>
      <c r="JO121" s="351"/>
      <c r="JP121" s="345" t="str">
        <f t="shared" si="4868"/>
        <v/>
      </c>
      <c r="JQ121" s="573"/>
      <c r="JR121" s="947" t="str">
        <f t="shared" si="4856"/>
        <v/>
      </c>
      <c r="JS121" s="353"/>
      <c r="JU121" s="351"/>
      <c r="JV121" s="345" t="str">
        <f t="shared" si="4868"/>
        <v/>
      </c>
      <c r="JW121" s="573"/>
      <c r="JX121" s="947" t="str">
        <f t="shared" si="4857"/>
        <v/>
      </c>
      <c r="JY121" s="353"/>
      <c r="KA121" s="351"/>
      <c r="KB121" s="345" t="str">
        <f t="shared" si="4869"/>
        <v/>
      </c>
      <c r="KC121" s="573"/>
      <c r="KD121" s="947" t="str">
        <f t="shared" si="4859"/>
        <v/>
      </c>
      <c r="KE121" s="353"/>
      <c r="KG121" s="351"/>
      <c r="KH121" s="345" t="str">
        <f t="shared" si="4869"/>
        <v/>
      </c>
      <c r="KI121" s="573"/>
      <c r="KJ121" s="947" t="str">
        <f t="shared" si="4860"/>
        <v/>
      </c>
      <c r="KK121" s="353"/>
      <c r="KM121" s="351"/>
      <c r="KN121" s="345" t="str">
        <f t="shared" si="4869"/>
        <v/>
      </c>
      <c r="KO121" s="573"/>
      <c r="KP121" s="947" t="str">
        <f t="shared" si="4861"/>
        <v/>
      </c>
      <c r="KQ121" s="353"/>
      <c r="KS121" s="351"/>
      <c r="KT121" s="345" t="str">
        <f t="shared" si="4869"/>
        <v/>
      </c>
      <c r="KU121" s="573"/>
      <c r="KV121" s="947" t="str">
        <f t="shared" si="4862"/>
        <v/>
      </c>
      <c r="KW121" s="353"/>
      <c r="KY121" s="351"/>
      <c r="KZ121" s="345" t="str">
        <f t="shared" si="4869"/>
        <v/>
      </c>
      <c r="LA121" s="573"/>
      <c r="LB121" s="947" t="str">
        <f t="shared" si="4863"/>
        <v/>
      </c>
      <c r="LC121" s="353"/>
    </row>
    <row r="122" spans="1:315" s="71" customFormat="1" x14ac:dyDescent="0.2">
      <c r="A122" s="62"/>
      <c r="B122" s="62"/>
      <c r="C122" s="62" t="str">
        <f t="shared" si="4864"/>
        <v/>
      </c>
      <c r="D122" s="62"/>
      <c r="E122" s="62"/>
      <c r="F122" s="62" t="s">
        <v>77</v>
      </c>
      <c r="G122" s="114"/>
      <c r="I122" s="900" t="s">
        <v>16</v>
      </c>
      <c r="K122" s="116"/>
      <c r="L122" s="901">
        <v>460000</v>
      </c>
      <c r="M122" s="937"/>
      <c r="N122" s="387"/>
      <c r="O122" s="388"/>
      <c r="P122" s="389"/>
      <c r="Q122" s="296"/>
      <c r="R122" s="345" t="str">
        <f t="shared" ref="R122:R131" si="4870">IF(AND(R$2=2,ISNUMBER($M122),SUMIFS(122:122,$2:$2,3)&lt;&gt;1,SUMIFS(122:122,$2:$2,3)&lt;&gt;0),"Row does not total to 100%",IF(SUMIFS(122:122,$2:$2,4)&gt;$M122,"Row total is too high",""))</f>
        <v/>
      </c>
      <c r="S122" s="572"/>
      <c r="T122" s="945" t="str">
        <f t="shared" ref="T122:T131" si="4871">IF(T$2=4,IF(SUMIFS(122:122,$2:$2,3)&lt;&gt;0,IFERROR(S122*$M122,""),IF($M$78="Yes",IFERROR($M122*Q$72,""),IFERROR(S122*$M122,""))),"")</f>
        <v/>
      </c>
      <c r="U122" s="350"/>
      <c r="V122" s="389"/>
      <c r="W122" s="296"/>
      <c r="X122" s="345" t="str">
        <f t="shared" ref="X122:X131" si="4872">IF(AND(X$2=2,ISNUMBER($M122),SUMIFS(122:122,$2:$2,3)&lt;&gt;1,SUMIFS(122:122,$2:$2,3)&lt;&gt;0),"Row does not total to 100%",IF(SUMIFS(122:122,$2:$2,4)&gt;$M122,"Row total is too high",""))</f>
        <v/>
      </c>
      <c r="Y122" s="572"/>
      <c r="Z122" s="945" t="str">
        <f t="shared" ref="Z122:Z131" si="4873">IF(Z$2=4,IF(SUMIFS(122:122,$2:$2,3)&lt;&gt;0,IFERROR(Y122*$M122,""),IF($M$78="Yes",IFERROR($M122*W$72,""),IFERROR(Y122*$M122,""))),"")</f>
        <v/>
      </c>
      <c r="AA122" s="350"/>
      <c r="AB122" s="389"/>
      <c r="AC122" s="296"/>
      <c r="AD122" s="345" t="str">
        <f t="shared" ref="AD122:AD131" si="4874">IF(AND(AD$2=2,ISNUMBER($M122),SUMIFS(122:122,$2:$2,3)&lt;&gt;1,SUMIFS(122:122,$2:$2,3)&lt;&gt;0),"Row does not total to 100%",IF(SUMIFS(122:122,$2:$2,4)&gt;$M122,"Row total is too high",""))</f>
        <v/>
      </c>
      <c r="AE122" s="572"/>
      <c r="AF122" s="945" t="str">
        <f t="shared" ref="AF122:AF131" si="4875">IF(AF$2=4,IF(SUMIFS(122:122,$2:$2,3)&lt;&gt;0,IFERROR(AE122*$M122,""),IF($M$78="Yes",IFERROR($M122*AC$72,""),IFERROR(AE122*$M122,""))),"")</f>
        <v/>
      </c>
      <c r="AG122" s="350"/>
      <c r="AH122" s="389"/>
      <c r="AI122" s="296"/>
      <c r="AJ122" s="345" t="str">
        <f t="shared" ref="AJ122:AJ131" si="4876">IF(AND(AJ$2=2,ISNUMBER($M122),SUMIFS(122:122,$2:$2,3)&lt;&gt;1,SUMIFS(122:122,$2:$2,3)&lt;&gt;0),"Row does not total to 100%",IF(SUMIFS(122:122,$2:$2,4)&gt;$M122,"Row total is too high",""))</f>
        <v/>
      </c>
      <c r="AK122" s="572"/>
      <c r="AL122" s="945" t="str">
        <f t="shared" ref="AL122:AL131" si="4877">IF(AL$2=4,IF(SUMIFS(122:122,$2:$2,3)&lt;&gt;0,IFERROR(AK122*$M122,""),IF($M$78="Yes",IFERROR($M122*AI$72,""),IFERROR(AK122*$M122,""))),"")</f>
        <v/>
      </c>
      <c r="AM122" s="350"/>
      <c r="AN122" s="389"/>
      <c r="AO122" s="296"/>
      <c r="AP122" s="345" t="str">
        <f t="shared" ref="AP122:AP131" si="4878">IF(AND(AP$2=2,ISNUMBER($M122),SUMIFS(122:122,$2:$2,3)&lt;&gt;1,SUMIFS(122:122,$2:$2,3)&lt;&gt;0),"Row does not total to 100%",IF(SUMIFS(122:122,$2:$2,4)&gt;$M122,"Row total is too high",""))</f>
        <v/>
      </c>
      <c r="AQ122" s="572"/>
      <c r="AR122" s="945" t="str">
        <f t="shared" ref="AR122:AR131" si="4879">IF(AR$2=4,IF(SUMIFS(122:122,$2:$2,3)&lt;&gt;0,IFERROR(AQ122*$M122,""),IF($M$78="Yes",IFERROR($M122*AO$72,""),IFERROR(AQ122*$M122,""))),"")</f>
        <v/>
      </c>
      <c r="AS122" s="350"/>
      <c r="AT122" s="389"/>
      <c r="AU122" s="296"/>
      <c r="AV122" s="345" t="str">
        <f t="shared" ref="AV122:AV131" si="4880">IF(AND(AV$2=2,ISNUMBER($M122),SUMIFS(122:122,$2:$2,3)&lt;&gt;1,SUMIFS(122:122,$2:$2,3)&lt;&gt;0),"Row does not total to 100%",IF(SUMIFS(122:122,$2:$2,4)&gt;$M122,"Row total is too high",""))</f>
        <v/>
      </c>
      <c r="AW122" s="572"/>
      <c r="AX122" s="945" t="str">
        <f t="shared" ref="AX122:AX131" si="4881">IF(AX$2=4,IF(SUMIFS(122:122,$2:$2,3)&lt;&gt;0,IFERROR(AW122*$M122,""),IF($M$78="Yes",IFERROR($M122*AU$72,""),IFERROR(AW122*$M122,""))),"")</f>
        <v/>
      </c>
      <c r="AY122" s="350"/>
      <c r="AZ122" s="389"/>
      <c r="BA122" s="296"/>
      <c r="BB122" s="345" t="str">
        <f t="shared" ref="BB122:BB131" si="4882">IF(AND(BB$2=2,ISNUMBER($M122),SUMIFS(122:122,$2:$2,3)&lt;&gt;1,SUMIFS(122:122,$2:$2,3)&lt;&gt;0),"Row does not total to 100%",IF(SUMIFS(122:122,$2:$2,4)&gt;$M122,"Row total is too high",""))</f>
        <v/>
      </c>
      <c r="BC122" s="572"/>
      <c r="BD122" s="945" t="str">
        <f t="shared" ref="BD122:BD131" si="4883">IF(BD$2=4,IF(SUMIFS(122:122,$2:$2,3)&lt;&gt;0,IFERROR(BC122*$M122,""),IF($M$78="Yes",IFERROR($M122*BA$72,""),IFERROR(BC122*$M122,""))),"")</f>
        <v/>
      </c>
      <c r="BE122" s="350"/>
      <c r="BF122" s="389"/>
      <c r="BG122" s="296"/>
      <c r="BH122" s="345" t="str">
        <f t="shared" ref="BH122:BH131" si="4884">IF(AND(BH$2=2,ISNUMBER($M122),SUMIFS(122:122,$2:$2,3)&lt;&gt;1,SUMIFS(122:122,$2:$2,3)&lt;&gt;0),"Row does not total to 100%",IF(SUMIFS(122:122,$2:$2,4)&gt;$M122,"Row total is too high",""))</f>
        <v/>
      </c>
      <c r="BI122" s="572"/>
      <c r="BJ122" s="945" t="str">
        <f t="shared" ref="BJ122:BJ131" si="4885">IF(BJ$2=4,IF(SUMIFS(122:122,$2:$2,3)&lt;&gt;0,IFERROR(BI122*$M122,""),IF($M$78="Yes",IFERROR($M122*BG$72,""),IFERROR(BI122*$M122,""))),"")</f>
        <v/>
      </c>
      <c r="BK122" s="350"/>
      <c r="BL122" s="389"/>
      <c r="BM122" s="296"/>
      <c r="BN122" s="345" t="str">
        <f t="shared" ref="BN122:BN131" si="4886">IF(AND(BN$2=2,ISNUMBER($M122),SUMIFS(122:122,$2:$2,3)&lt;&gt;1,SUMIFS(122:122,$2:$2,3)&lt;&gt;0),"Row does not total to 100%",IF(SUMIFS(122:122,$2:$2,4)&gt;$M122,"Row total is too high",""))</f>
        <v/>
      </c>
      <c r="BO122" s="572"/>
      <c r="BP122" s="945" t="str">
        <f t="shared" ref="BP122:BP131" si="4887">IF(BP$2=4,IF(SUMIFS(122:122,$2:$2,3)&lt;&gt;0,IFERROR(BO122*$M122,""),IF($M$78="Yes",IFERROR($M122*BM$72,""),IFERROR(BO122*$M122,""))),"")</f>
        <v/>
      </c>
      <c r="BQ122" s="350"/>
      <c r="BR122" s="389"/>
      <c r="BS122" s="296"/>
      <c r="BT122" s="345" t="str">
        <f t="shared" ref="BT122:BT131" si="4888">IF(AND(BT$2=2,ISNUMBER($M122),SUMIFS(122:122,$2:$2,3)&lt;&gt;1,SUMIFS(122:122,$2:$2,3)&lt;&gt;0),"Row does not total to 100%",IF(SUMIFS(122:122,$2:$2,4)&gt;$M122,"Row total is too high",""))</f>
        <v/>
      </c>
      <c r="BU122" s="572"/>
      <c r="BV122" s="945" t="str">
        <f t="shared" ref="BV122:BV131" si="4889">IF(BV$2=4,IF(SUMIFS(122:122,$2:$2,3)&lt;&gt;0,IFERROR(BU122*$M122,""),IF($M$78="Yes",IFERROR($M122*BS$72,""),IFERROR(BU122*$M122,""))),"")</f>
        <v/>
      </c>
      <c r="BW122" s="350"/>
      <c r="BX122" s="72"/>
      <c r="BY122" s="351"/>
      <c r="BZ122" s="345" t="str">
        <f t="shared" ref="BZ122:BZ131" si="4890">IF(AND(BZ$2=2,ISNUMBER($M122),SUMIFS(122:122,$2:$2,3)&lt;&gt;1,SUMIFS(122:122,$2:$2,3)&lt;&gt;0),"Row does not total to 100%",IF(SUMIFS(122:122,$2:$2,4)&gt;$M122,"Row total is too high",""))</f>
        <v/>
      </c>
      <c r="CA122" s="573"/>
      <c r="CB122" s="947" t="str">
        <f t="shared" ref="CB122:CB131" si="4891">IF(CB$2=4,IF(SUMIFS(122:122,$2:$2,3)&lt;&gt;0,IFERROR(CA122*$M122,""),IF($M$78="Yes",IFERROR($M122*BY$72,""),IFERROR(CA122*$M122,""))),"")</f>
        <v/>
      </c>
      <c r="CC122" s="352"/>
      <c r="CD122" s="72"/>
      <c r="CE122" s="351"/>
      <c r="CF122" s="345" t="str">
        <f t="shared" ref="CF122:CF131" si="4892">IF(AND(CF$2=2,ISNUMBER($M122),SUMIFS(122:122,$2:$2,3)&lt;&gt;1,SUMIFS(122:122,$2:$2,3)&lt;&gt;0),"Row does not total to 100%",IF(SUMIFS(122:122,$2:$2,4)&gt;$M122,"Row total is too high",""))</f>
        <v/>
      </c>
      <c r="CG122" s="573"/>
      <c r="CH122" s="947" t="str">
        <f t="shared" ref="CH122:CH131" si="4893">IF(CH$2=4,IF(SUMIFS(122:122,$2:$2,3)&lt;&gt;0,IFERROR(CG122*$M122,""),IF($M$78="Yes",IFERROR($M122*CE$72,""),IFERROR(CG122*$M122,""))),"")</f>
        <v/>
      </c>
      <c r="CI122" s="352"/>
      <c r="CJ122" s="72"/>
      <c r="CK122" s="351"/>
      <c r="CL122" s="345" t="str">
        <f t="shared" ref="CL122:CL131" si="4894">IF(AND(CL$2=2,ISNUMBER($M122),SUMIFS(122:122,$2:$2,3)&lt;&gt;1,SUMIFS(122:122,$2:$2,3)&lt;&gt;0),"Row does not total to 100%",IF(SUMIFS(122:122,$2:$2,4)&gt;$M122,"Row total is too high",""))</f>
        <v/>
      </c>
      <c r="CM122" s="573"/>
      <c r="CN122" s="947" t="str">
        <f t="shared" ref="CN122:CN131" si="4895">IF(CN$2=4,IF(SUMIFS(122:122,$2:$2,3)&lt;&gt;0,IFERROR(CM122*$M122,""),IF($M$78="Yes",IFERROR($M122*CK$72,""),IFERROR(CM122*$M122,""))),"")</f>
        <v/>
      </c>
      <c r="CO122" s="352"/>
      <c r="CP122" s="72"/>
      <c r="CQ122" s="351"/>
      <c r="CR122" s="345" t="str">
        <f t="shared" ref="CR122:CR131" si="4896">IF(AND(CR$2=2,ISNUMBER($M122),SUMIFS(122:122,$2:$2,3)&lt;&gt;1,SUMIFS(122:122,$2:$2,3)&lt;&gt;0),"Row does not total to 100%",IF(SUMIFS(122:122,$2:$2,4)&gt;$M122,"Row total is too high",""))</f>
        <v/>
      </c>
      <c r="CS122" s="573"/>
      <c r="CT122" s="947" t="str">
        <f t="shared" ref="CT122:CT131" si="4897">IF(CT$2=4,IF(SUMIFS(122:122,$2:$2,3)&lt;&gt;0,IFERROR(CS122*$M122,""),IF($M$78="Yes",IFERROR($M122*CQ$72,""),IFERROR(CS122*$M122,""))),"")</f>
        <v/>
      </c>
      <c r="CU122" s="352"/>
      <c r="CV122" s="72"/>
      <c r="CW122" s="351"/>
      <c r="CX122" s="345" t="str">
        <f t="shared" ref="CX122:CX131" si="4898">IF(AND(CX$2=2,ISNUMBER($M122),SUMIFS(122:122,$2:$2,3)&lt;&gt;1,SUMIFS(122:122,$2:$2,3)&lt;&gt;0),"Row does not total to 100%",IF(SUMIFS(122:122,$2:$2,4)&gt;$M122,"Row total is too high",""))</f>
        <v/>
      </c>
      <c r="CY122" s="573"/>
      <c r="CZ122" s="947" t="str">
        <f t="shared" ref="CZ122:CZ131" si="4899">IF(CZ$2=4,IF(SUMIFS(122:122,$2:$2,3)&lt;&gt;0,IFERROR(CY122*$M122,""),IF($M$78="Yes",IFERROR($M122*CW$72,""),IFERROR(CY122*$M122,""))),"")</f>
        <v/>
      </c>
      <c r="DA122" s="352"/>
      <c r="DB122" s="72"/>
      <c r="DC122" s="351"/>
      <c r="DD122" s="345" t="str">
        <f t="shared" ref="DD122:DD131" si="4900">IF(AND(DD$2=2,ISNUMBER($M122),SUMIFS(122:122,$2:$2,3)&lt;&gt;1,SUMIFS(122:122,$2:$2,3)&lt;&gt;0),"Row does not total to 100%",IF(SUMIFS(122:122,$2:$2,4)&gt;$M122,"Row total is too high",""))</f>
        <v/>
      </c>
      <c r="DE122" s="573"/>
      <c r="DF122" s="947" t="str">
        <f t="shared" ref="DF122:DF131" si="4901">IF(DF$2=4,IF(SUMIFS(122:122,$2:$2,3)&lt;&gt;0,IFERROR(DE122*$M122,""),IF($M$78="Yes",IFERROR($M122*DC$72,""),IFERROR(DE122*$M122,""))),"")</f>
        <v/>
      </c>
      <c r="DG122" s="352"/>
      <c r="DH122" s="72"/>
      <c r="DI122" s="351"/>
      <c r="DJ122" s="345" t="str">
        <f t="shared" ref="DJ122:DJ131" si="4902">IF(AND(DJ$2=2,ISNUMBER($M122),SUMIFS(122:122,$2:$2,3)&lt;&gt;1,SUMIFS(122:122,$2:$2,3)&lt;&gt;0),"Row does not total to 100%",IF(SUMIFS(122:122,$2:$2,4)&gt;$M122,"Row total is too high",""))</f>
        <v/>
      </c>
      <c r="DK122" s="573"/>
      <c r="DL122" s="947" t="str">
        <f t="shared" ref="DL122:DL131" si="4903">IF(DL$2=4,IF(SUMIFS(122:122,$2:$2,3)&lt;&gt;0,IFERROR(DK122*$M122,""),IF($M$78="Yes",IFERROR($M122*DI$72,""),IFERROR(DK122*$M122,""))),"")</f>
        <v/>
      </c>
      <c r="DM122" s="352"/>
      <c r="DN122" s="72"/>
      <c r="DO122" s="351"/>
      <c r="DP122" s="345" t="str">
        <f t="shared" ref="DP122:DP131" si="4904">IF(AND(DP$2=2,ISNUMBER($M122),SUMIFS(122:122,$2:$2,3)&lt;&gt;1,SUMIFS(122:122,$2:$2,3)&lt;&gt;0),"Row does not total to 100%",IF(SUMIFS(122:122,$2:$2,4)&gt;$M122,"Row total is too high",""))</f>
        <v/>
      </c>
      <c r="DQ122" s="573"/>
      <c r="DR122" s="947" t="str">
        <f t="shared" ref="DR122:DR131" si="4905">IF(DR$2=4,IF(SUMIFS(122:122,$2:$2,3)&lt;&gt;0,IFERROR(DQ122*$M122,""),IF($M$78="Yes",IFERROR($M122*DO$72,""),IFERROR(DQ122*$M122,""))),"")</f>
        <v/>
      </c>
      <c r="DS122" s="352"/>
      <c r="DT122" s="72"/>
      <c r="DU122" s="351"/>
      <c r="DV122" s="345" t="str">
        <f t="shared" ref="DV122:DV131" si="4906">IF(AND(DV$2=2,ISNUMBER($M122),SUMIFS(122:122,$2:$2,3)&lt;&gt;1,SUMIFS(122:122,$2:$2,3)&lt;&gt;0),"Row does not total to 100%",IF(SUMIFS(122:122,$2:$2,4)&gt;$M122,"Row total is too high",""))</f>
        <v/>
      </c>
      <c r="DW122" s="573"/>
      <c r="DX122" s="947" t="str">
        <f t="shared" ref="DX122:DX131" si="4907">IF(DX$2=4,IF(SUMIFS(122:122,$2:$2,3)&lt;&gt;0,IFERROR(DW122*$M122,""),IF($M$78="Yes",IFERROR($M122*DU$72,""),IFERROR(DW122*$M122,""))),"")</f>
        <v/>
      </c>
      <c r="DY122" s="352"/>
      <c r="DZ122" s="72"/>
      <c r="EA122" s="351"/>
      <c r="EB122" s="345" t="str">
        <f t="shared" ref="EB122:EB131" si="4908">IF(AND(EB$2=2,ISNUMBER($M122),SUMIFS(122:122,$2:$2,3)&lt;&gt;1,SUMIFS(122:122,$2:$2,3)&lt;&gt;0),"Row does not total to 100%",IF(SUMIFS(122:122,$2:$2,4)&gt;$M122,"Row total is too high",""))</f>
        <v/>
      </c>
      <c r="EC122" s="573"/>
      <c r="ED122" s="947" t="str">
        <f t="shared" ref="ED122:ED131" si="4909">IF(ED$2=4,IF(SUMIFS(122:122,$2:$2,3)&lt;&gt;0,IFERROR(EC122*$M122,""),IF($M$78="Yes",IFERROR($M122*EA$72,""),IFERROR(EC122*$M122,""))),"")</f>
        <v/>
      </c>
      <c r="EE122" s="352"/>
      <c r="EF122" s="72"/>
      <c r="EG122" s="351"/>
      <c r="EH122" s="345" t="str">
        <f t="shared" ref="EH122:EH131" si="4910">IF(AND(EH$2=2,ISNUMBER($M122),SUMIFS(122:122,$2:$2,3)&lt;&gt;1,SUMIFS(122:122,$2:$2,3)&lt;&gt;0),"Row does not total to 100%",IF(SUMIFS(122:122,$2:$2,4)&gt;$M122,"Row total is too high",""))</f>
        <v/>
      </c>
      <c r="EI122" s="573"/>
      <c r="EJ122" s="947" t="str">
        <f t="shared" ref="EJ122:EJ131" si="4911">IF(EJ$2=4,IF(SUMIFS(122:122,$2:$2,3)&lt;&gt;0,IFERROR(EI122*$M122,""),IF($M$78="Yes",IFERROR($M122*EG$72,""),IFERROR(EI122*$M122,""))),"")</f>
        <v/>
      </c>
      <c r="EK122" s="352"/>
      <c r="EL122" s="72"/>
      <c r="EM122" s="351"/>
      <c r="EN122" s="345" t="str">
        <f t="shared" ref="EN122:EN131" si="4912">IF(AND(EN$2=2,ISNUMBER($M122),SUMIFS(122:122,$2:$2,3)&lt;&gt;1,SUMIFS(122:122,$2:$2,3)&lt;&gt;0),"Row does not total to 100%",IF(SUMIFS(122:122,$2:$2,4)&gt;$M122,"Row total is too high",""))</f>
        <v/>
      </c>
      <c r="EO122" s="573"/>
      <c r="EP122" s="947" t="str">
        <f t="shared" ref="EP122:EP131" si="4913">IF(EP$2=4,IF(SUMIFS(122:122,$2:$2,3)&lt;&gt;0,IFERROR(EO122*$M122,""),IF($M$78="Yes",IFERROR($M122*EM$72,""),IFERROR(EO122*$M122,""))),"")</f>
        <v/>
      </c>
      <c r="EQ122" s="352"/>
      <c r="ER122" s="72"/>
      <c r="ES122" s="351"/>
      <c r="ET122" s="345" t="str">
        <f t="shared" ref="ET122:ET131" si="4914">IF(AND(ET$2=2,ISNUMBER($M122),SUMIFS(122:122,$2:$2,3)&lt;&gt;1,SUMIFS(122:122,$2:$2,3)&lt;&gt;0),"Row does not total to 100%",IF(SUMIFS(122:122,$2:$2,4)&gt;$M122,"Row total is too high",""))</f>
        <v/>
      </c>
      <c r="EU122" s="573"/>
      <c r="EV122" s="947" t="str">
        <f t="shared" ref="EV122:EV131" si="4915">IF(EV$2=4,IF(SUMIFS(122:122,$2:$2,3)&lt;&gt;0,IFERROR(EU122*$M122,""),IF($M$78="Yes",IFERROR($M122*ES$72,""),IFERROR(EU122*$M122,""))),"")</f>
        <v/>
      </c>
      <c r="EW122" s="352"/>
      <c r="EX122" s="72"/>
      <c r="EY122" s="351"/>
      <c r="EZ122" s="345" t="str">
        <f t="shared" ref="EZ122:EZ131" si="4916">IF(AND(EZ$2=2,ISNUMBER($M122),SUMIFS(122:122,$2:$2,3)&lt;&gt;1,SUMIFS(122:122,$2:$2,3)&lt;&gt;0),"Row does not total to 100%",IF(SUMIFS(122:122,$2:$2,4)&gt;$M122,"Row total is too high",""))</f>
        <v/>
      </c>
      <c r="FA122" s="573"/>
      <c r="FB122" s="947" t="str">
        <f t="shared" ref="FB122:FB131" si="4917">IF(FB$2=4,IF(SUMIFS(122:122,$2:$2,3)&lt;&gt;0,IFERROR(FA122*$M122,""),IF($M$78="Yes",IFERROR($M122*EY$72,""),IFERROR(FA122*$M122,""))),"")</f>
        <v/>
      </c>
      <c r="FC122" s="352"/>
      <c r="FD122" s="72"/>
      <c r="FE122" s="351"/>
      <c r="FF122" s="345" t="str">
        <f t="shared" ref="FF122:FF131" si="4918">IF(AND(FF$2=2,ISNUMBER($M122),SUMIFS(122:122,$2:$2,3)&lt;&gt;1,SUMIFS(122:122,$2:$2,3)&lt;&gt;0),"Row does not total to 100%",IF(SUMIFS(122:122,$2:$2,4)&gt;$M122,"Row total is too high",""))</f>
        <v/>
      </c>
      <c r="FG122" s="573"/>
      <c r="FH122" s="947" t="str">
        <f t="shared" ref="FH122:FH131" si="4919">IF(FH$2=4,IF(SUMIFS(122:122,$2:$2,3)&lt;&gt;0,IFERROR(FG122*$M122,""),IF($M$78="Yes",IFERROR($M122*FE$72,""),IFERROR(FG122*$M122,""))),"")</f>
        <v/>
      </c>
      <c r="FI122" s="352"/>
      <c r="FJ122" s="72"/>
      <c r="FK122" s="351"/>
      <c r="FL122" s="345" t="str">
        <f t="shared" ref="FL122:FL131" si="4920">IF(AND(FL$2=2,ISNUMBER($M122),SUMIFS(122:122,$2:$2,3)&lt;&gt;1,SUMIFS(122:122,$2:$2,3)&lt;&gt;0),"Row does not total to 100%",IF(SUMIFS(122:122,$2:$2,4)&gt;$M122,"Row total is too high",""))</f>
        <v/>
      </c>
      <c r="FM122" s="573"/>
      <c r="FN122" s="947" t="str">
        <f t="shared" ref="FN122:FN131" si="4921">IF(FN$2=4,IF(SUMIFS(122:122,$2:$2,3)&lt;&gt;0,IFERROR(FM122*$M122,""),IF($M$78="Yes",IFERROR($M122*FK$72,""),IFERROR(FM122*$M122,""))),"")</f>
        <v/>
      </c>
      <c r="FO122" s="352"/>
      <c r="FP122" s="72"/>
      <c r="FQ122" s="351"/>
      <c r="FR122" s="345" t="str">
        <f t="shared" ref="FR122:FR131" si="4922">IF(AND(FR$2=2,ISNUMBER($M122),SUMIFS(122:122,$2:$2,3)&lt;&gt;1,SUMIFS(122:122,$2:$2,3)&lt;&gt;0),"Row does not total to 100%",IF(SUMIFS(122:122,$2:$2,4)&gt;$M122,"Row total is too high",""))</f>
        <v/>
      </c>
      <c r="FS122" s="573"/>
      <c r="FT122" s="947" t="str">
        <f t="shared" ref="FT122:FT131" si="4923">IF(FT$2=4,IF(SUMIFS(122:122,$2:$2,3)&lt;&gt;0,IFERROR(FS122*$M122,""),IF($M$78="Yes",IFERROR($M122*FQ$72,""),IFERROR(FS122*$M122,""))),"")</f>
        <v/>
      </c>
      <c r="FU122" s="352"/>
      <c r="FV122" s="72"/>
      <c r="FW122" s="351"/>
      <c r="FX122" s="345" t="str">
        <f t="shared" ref="FX122:FX131" si="4924">IF(AND(FX$2=2,ISNUMBER($M122),SUMIFS(122:122,$2:$2,3)&lt;&gt;1,SUMIFS(122:122,$2:$2,3)&lt;&gt;0),"Row does not total to 100%",IF(SUMIFS(122:122,$2:$2,4)&gt;$M122,"Row total is too high",""))</f>
        <v/>
      </c>
      <c r="FY122" s="573"/>
      <c r="FZ122" s="947" t="str">
        <f t="shared" ref="FZ122:FZ131" si="4925">IF(FZ$2=4,IF(SUMIFS(122:122,$2:$2,3)&lt;&gt;0,IFERROR(FY122*$M122,""),IF($M$78="Yes",IFERROR($M122*FW$72,""),IFERROR(FY122*$M122,""))),"")</f>
        <v/>
      </c>
      <c r="GA122" s="352"/>
      <c r="GB122" s="72"/>
      <c r="GC122" s="351"/>
      <c r="GD122" s="345" t="str">
        <f t="shared" ref="GD122:GD131" si="4926">IF(AND(GD$2=2,ISNUMBER($M122),SUMIFS(122:122,$2:$2,3)&lt;&gt;1,SUMIFS(122:122,$2:$2,3)&lt;&gt;0),"Row does not total to 100%",IF(SUMIFS(122:122,$2:$2,4)&gt;$M122,"Row total is too high",""))</f>
        <v/>
      </c>
      <c r="GE122" s="573"/>
      <c r="GF122" s="947" t="str">
        <f t="shared" ref="GF122:GF131" si="4927">IF(GF$2=4,IF(SUMIFS(122:122,$2:$2,3)&lt;&gt;0,IFERROR(GE122*$M122,""),IF($M$78="Yes",IFERROR($M122*GC$72,""),IFERROR(GE122*$M122,""))),"")</f>
        <v/>
      </c>
      <c r="GG122" s="352"/>
      <c r="GH122" s="72"/>
      <c r="GI122" s="351"/>
      <c r="GJ122" s="345" t="str">
        <f t="shared" ref="GJ122:GJ131" si="4928">IF(AND(GJ$2=2,ISNUMBER($M122),SUMIFS(122:122,$2:$2,3)&lt;&gt;1,SUMIFS(122:122,$2:$2,3)&lt;&gt;0),"Row does not total to 100%",IF(SUMIFS(122:122,$2:$2,4)&gt;$M122,"Row total is too high",""))</f>
        <v/>
      </c>
      <c r="GK122" s="573"/>
      <c r="GL122" s="947" t="str">
        <f t="shared" ref="GL122:GL131" si="4929">IF(GL$2=4,IF(SUMIFS(122:122,$2:$2,3)&lt;&gt;0,IFERROR(GK122*$M122,""),IF($M$78="Yes",IFERROR($M122*GI$72,""),IFERROR(GK122*$M122,""))),"")</f>
        <v/>
      </c>
      <c r="GM122" s="352"/>
      <c r="GN122" s="72"/>
      <c r="GO122" s="351"/>
      <c r="GP122" s="345" t="str">
        <f t="shared" ref="GP122:GP131" si="4930">IF(AND(GP$2=2,ISNUMBER($M122),SUMIFS(122:122,$2:$2,3)&lt;&gt;1,SUMIFS(122:122,$2:$2,3)&lt;&gt;0),"Row does not total to 100%",IF(SUMIFS(122:122,$2:$2,4)&gt;$M122,"Row total is too high",""))</f>
        <v/>
      </c>
      <c r="GQ122" s="573"/>
      <c r="GR122" s="947" t="str">
        <f t="shared" ref="GR122:GR131" si="4931">IF(GR$2=4,IF(SUMIFS(122:122,$2:$2,3)&lt;&gt;0,IFERROR(GQ122*$M122,""),IF($M$78="Yes",IFERROR($M122*GO$72,""),IFERROR(GQ122*$M122,""))),"")</f>
        <v/>
      </c>
      <c r="GS122" s="352"/>
      <c r="GT122" s="72"/>
      <c r="GU122" s="351"/>
      <c r="GV122" s="345" t="str">
        <f t="shared" ref="GV122:GV131" si="4932">IF(AND(GV$2=2,ISNUMBER($M122),SUMIFS(122:122,$2:$2,3)&lt;&gt;1,SUMIFS(122:122,$2:$2,3)&lt;&gt;0),"Row does not total to 100%",IF(SUMIFS(122:122,$2:$2,4)&gt;$M122,"Row total is too high",""))</f>
        <v/>
      </c>
      <c r="GW122" s="573"/>
      <c r="GX122" s="947" t="str">
        <f t="shared" ref="GX122:GX131" si="4933">IF(GX$2=4,IF(SUMIFS(122:122,$2:$2,3)&lt;&gt;0,IFERROR(GW122*$M122,""),IF($M$78="Yes",IFERROR($M122*GU$72,""),IFERROR(GW122*$M122,""))),"")</f>
        <v/>
      </c>
      <c r="GY122" s="352"/>
      <c r="GZ122" s="72"/>
      <c r="HA122" s="351"/>
      <c r="HB122" s="345" t="str">
        <f t="shared" ref="HB122:HB131" si="4934">IF(AND(HB$2=2,ISNUMBER($M122),SUMIFS(122:122,$2:$2,3)&lt;&gt;1,SUMIFS(122:122,$2:$2,3)&lt;&gt;0),"Row does not total to 100%",IF(SUMIFS(122:122,$2:$2,4)&gt;$M122,"Row total is too high",""))</f>
        <v/>
      </c>
      <c r="HC122" s="573"/>
      <c r="HD122" s="947" t="str">
        <f t="shared" ref="HD122:HD131" si="4935">IF(HD$2=4,IF(SUMIFS(122:122,$2:$2,3)&lt;&gt;0,IFERROR(HC122*$M122,""),IF($M$78="Yes",IFERROR($M122*HA$72,""),IFERROR(HC122*$M122,""))),"")</f>
        <v/>
      </c>
      <c r="HE122" s="352"/>
      <c r="HF122" s="72"/>
      <c r="HG122" s="351"/>
      <c r="HH122" s="345" t="str">
        <f t="shared" ref="HH122:HH131" si="4936">IF(AND(HH$2=2,ISNUMBER($M122),SUMIFS(122:122,$2:$2,3)&lt;&gt;1,SUMIFS(122:122,$2:$2,3)&lt;&gt;0),"Row does not total to 100%",IF(SUMIFS(122:122,$2:$2,4)&gt;$M122,"Row total is too high",""))</f>
        <v/>
      </c>
      <c r="HI122" s="573"/>
      <c r="HJ122" s="947" t="str">
        <f t="shared" ref="HJ122:HJ131" si="4937">IF(HJ$2=4,IF(SUMIFS(122:122,$2:$2,3)&lt;&gt;0,IFERROR(HI122*$M122,""),IF($M$78="Yes",IFERROR($M122*HG$72,""),IFERROR(HI122*$M122,""))),"")</f>
        <v/>
      </c>
      <c r="HK122" s="352"/>
      <c r="HL122" s="72"/>
      <c r="HM122" s="351"/>
      <c r="HN122" s="345" t="str">
        <f t="shared" ref="HN122:HN131" si="4938">IF(AND(HN$2=2,ISNUMBER($M122),SUMIFS(122:122,$2:$2,3)&lt;&gt;1,SUMIFS(122:122,$2:$2,3)&lt;&gt;0),"Row does not total to 100%",IF(SUMIFS(122:122,$2:$2,4)&gt;$M122,"Row total is too high",""))</f>
        <v/>
      </c>
      <c r="HO122" s="573"/>
      <c r="HP122" s="947" t="str">
        <f t="shared" ref="HP122:HP131" si="4939">IF(HP$2=4,IF(SUMIFS(122:122,$2:$2,3)&lt;&gt;0,IFERROR(HO122*$M122,""),IF($M$78="Yes",IFERROR($M122*HM$72,""),IFERROR(HO122*$M122,""))),"")</f>
        <v/>
      </c>
      <c r="HQ122" s="352"/>
      <c r="HR122" s="72"/>
      <c r="HS122" s="351"/>
      <c r="HT122" s="345" t="str">
        <f t="shared" ref="HT122:HT131" si="4940">IF(AND(HT$2=2,ISNUMBER($M122),SUMIFS(122:122,$2:$2,3)&lt;&gt;1,SUMIFS(122:122,$2:$2,3)&lt;&gt;0),"Row does not total to 100%",IF(SUMIFS(122:122,$2:$2,4)&gt;$M122,"Row total is too high",""))</f>
        <v/>
      </c>
      <c r="HU122" s="573"/>
      <c r="HV122" s="947" t="str">
        <f t="shared" ref="HV122:HV131" si="4941">IF(HV$2=4,IF(SUMIFS(122:122,$2:$2,3)&lt;&gt;0,IFERROR(HU122*$M122,""),IF($M$78="Yes",IFERROR($M122*HS$72,""),IFERROR(HU122*$M122,""))),"")</f>
        <v/>
      </c>
      <c r="HW122" s="352"/>
      <c r="HX122" s="72"/>
      <c r="HY122" s="351"/>
      <c r="HZ122" s="345" t="str">
        <f t="shared" ref="HZ122:HZ131" si="4942">IF(AND(HZ$2=2,ISNUMBER($M122),SUMIFS(122:122,$2:$2,3)&lt;&gt;1,SUMIFS(122:122,$2:$2,3)&lt;&gt;0),"Row does not total to 100%",IF(SUMIFS(122:122,$2:$2,4)&gt;$M122,"Row total is too high",""))</f>
        <v/>
      </c>
      <c r="IA122" s="573"/>
      <c r="IB122" s="947" t="str">
        <f t="shared" ref="IB122:IB131" si="4943">IF(IB$2=4,IF(SUMIFS(122:122,$2:$2,3)&lt;&gt;0,IFERROR(IA122*$M122,""),IF($M$78="Yes",IFERROR($M122*HY$72,""),IFERROR(IA122*$M122,""))),"")</f>
        <v/>
      </c>
      <c r="IC122" s="352"/>
      <c r="ID122" s="72"/>
      <c r="IE122" s="351"/>
      <c r="IF122" s="345" t="str">
        <f t="shared" ref="IF122:IF131" si="4944">IF(AND(IF$2=2,ISNUMBER($M122),SUMIFS(122:122,$2:$2,3)&lt;&gt;1,SUMIFS(122:122,$2:$2,3)&lt;&gt;0),"Row does not total to 100%",IF(SUMIFS(122:122,$2:$2,4)&gt;$M122,"Row total is too high",""))</f>
        <v/>
      </c>
      <c r="IG122" s="573"/>
      <c r="IH122" s="947" t="str">
        <f t="shared" ref="IH122:IH131" si="4945">IF(IH$2=4,IF(SUMIFS(122:122,$2:$2,3)&lt;&gt;0,IFERROR(IG122*$M122,""),IF($M$78="Yes",IFERROR($M122*IE$72,""),IFERROR(IG122*$M122,""))),"")</f>
        <v/>
      </c>
      <c r="II122" s="352"/>
      <c r="IJ122" s="72"/>
      <c r="IK122" s="351"/>
      <c r="IL122" s="345" t="str">
        <f t="shared" ref="IL122:IL131" si="4946">IF(AND(IL$2=2,ISNUMBER($M122),SUMIFS(122:122,$2:$2,3)&lt;&gt;1,SUMIFS(122:122,$2:$2,3)&lt;&gt;0),"Row does not total to 100%",IF(SUMIFS(122:122,$2:$2,4)&gt;$M122,"Row total is too high",""))</f>
        <v/>
      </c>
      <c r="IM122" s="573"/>
      <c r="IN122" s="947" t="str">
        <f t="shared" ref="IN122:IN131" si="4947">IF(IN$2=4,IF(SUMIFS(122:122,$2:$2,3)&lt;&gt;0,IFERROR(IM122*$M122,""),IF($M$78="Yes",IFERROR($M122*IK$72,""),IFERROR(IM122*$M122,""))),"")</f>
        <v/>
      </c>
      <c r="IO122" s="352"/>
      <c r="IP122" s="72"/>
      <c r="IQ122" s="351"/>
      <c r="IR122" s="345" t="str">
        <f t="shared" ref="IR122:IR131" si="4948">IF(AND(IR$2=2,ISNUMBER($M122),SUMIFS(122:122,$2:$2,3)&lt;&gt;1,SUMIFS(122:122,$2:$2,3)&lt;&gt;0),"Row does not total to 100%",IF(SUMIFS(122:122,$2:$2,4)&gt;$M122,"Row total is too high",""))</f>
        <v/>
      </c>
      <c r="IS122" s="573"/>
      <c r="IT122" s="947" t="str">
        <f t="shared" ref="IT122:IT131" si="4949">IF(IT$2=4,IF(SUMIFS(122:122,$2:$2,3)&lt;&gt;0,IFERROR(IS122*$M122,""),IF($M$78="Yes",IFERROR($M122*IQ$72,""),IFERROR(IS122*$M122,""))),"")</f>
        <v/>
      </c>
      <c r="IU122" s="352"/>
      <c r="IV122" s="72"/>
      <c r="IW122" s="351"/>
      <c r="IX122" s="345" t="str">
        <f t="shared" ref="IX122:IX131" si="4950">IF(AND(IX$2=2,ISNUMBER($M122),SUMIFS(122:122,$2:$2,3)&lt;&gt;1,SUMIFS(122:122,$2:$2,3)&lt;&gt;0),"Row does not total to 100%",IF(SUMIFS(122:122,$2:$2,4)&gt;$M122,"Row total is too high",""))</f>
        <v/>
      </c>
      <c r="IY122" s="573"/>
      <c r="IZ122" s="947" t="str">
        <f t="shared" ref="IZ122:IZ131" si="4951">IF(IZ$2=4,IF(SUMIFS(122:122,$2:$2,3)&lt;&gt;0,IFERROR(IY122*$M122,""),IF($M$78="Yes",IFERROR($M122*IW$72,""),IFERROR(IY122*$M122,""))),"")</f>
        <v/>
      </c>
      <c r="JA122" s="352"/>
      <c r="JB122" s="72"/>
      <c r="JC122" s="351"/>
      <c r="JD122" s="345" t="str">
        <f t="shared" ref="JD122:JD131" si="4952">IF(AND(JD$2=2,ISNUMBER($M122),SUMIFS(122:122,$2:$2,3)&lt;&gt;1,SUMIFS(122:122,$2:$2,3)&lt;&gt;0),"Row does not total to 100%",IF(SUMIFS(122:122,$2:$2,4)&gt;$M122,"Row total is too high",""))</f>
        <v/>
      </c>
      <c r="JE122" s="573"/>
      <c r="JF122" s="947" t="str">
        <f t="shared" ref="JF122:JF131" si="4953">IF(JF$2=4,IF(SUMIFS(122:122,$2:$2,3)&lt;&gt;0,IFERROR(JE122*$M122,""),IF($M$78="Yes",IFERROR($M122*JC$72,""),IFERROR(JE122*$M122,""))),"")</f>
        <v/>
      </c>
      <c r="JG122" s="352"/>
      <c r="JH122" s="72"/>
      <c r="JI122" s="351"/>
      <c r="JJ122" s="345" t="str">
        <f t="shared" ref="JJ122:JJ131" si="4954">IF(AND(JJ$2=2,ISNUMBER($M122),SUMIFS(122:122,$2:$2,3)&lt;&gt;1,SUMIFS(122:122,$2:$2,3)&lt;&gt;0),"Row does not total to 100%",IF(SUMIFS(122:122,$2:$2,4)&gt;$M122,"Row total is too high",""))</f>
        <v/>
      </c>
      <c r="JK122" s="573"/>
      <c r="JL122" s="947" t="str">
        <f t="shared" ref="JL122:JL131" si="4955">IF(JL$2=4,IF(SUMIFS(122:122,$2:$2,3)&lt;&gt;0,IFERROR(JK122*$M122,""),IF($M$78="Yes",IFERROR($M122*JI$72,""),IFERROR(JK122*$M122,""))),"")</f>
        <v/>
      </c>
      <c r="JM122" s="353"/>
      <c r="JO122" s="351"/>
      <c r="JP122" s="345" t="str">
        <f t="shared" ref="JP122:JP131" si="4956">IF(AND(JP$2=2,ISNUMBER($M122),SUMIFS(122:122,$2:$2,3)&lt;&gt;1,SUMIFS(122:122,$2:$2,3)&lt;&gt;0),"Row does not total to 100%",IF(SUMIFS(122:122,$2:$2,4)&gt;$M122,"Row total is too high",""))</f>
        <v/>
      </c>
      <c r="JQ122" s="573"/>
      <c r="JR122" s="947" t="str">
        <f t="shared" ref="JR122:JR131" si="4957">IF(JR$2=4,IF(SUMIFS(122:122,$2:$2,3)&lt;&gt;0,IFERROR(JQ122*$M122,""),IF($M$78="Yes",IFERROR($M122*JO$72,""),IFERROR(JQ122*$M122,""))),"")</f>
        <v/>
      </c>
      <c r="JS122" s="353"/>
      <c r="JU122" s="351"/>
      <c r="JV122" s="345" t="str">
        <f t="shared" ref="JV122:JV131" si="4958">IF(AND(JV$2=2,ISNUMBER($M122),SUMIFS(122:122,$2:$2,3)&lt;&gt;1,SUMIFS(122:122,$2:$2,3)&lt;&gt;0),"Row does not total to 100%",IF(SUMIFS(122:122,$2:$2,4)&gt;$M122,"Row total is too high",""))</f>
        <v/>
      </c>
      <c r="JW122" s="573"/>
      <c r="JX122" s="947" t="str">
        <f t="shared" ref="JX122:JX131" si="4959">IF(JX$2=4,IF(SUMIFS(122:122,$2:$2,3)&lt;&gt;0,IFERROR(JW122*$M122,""),IF($M$78="Yes",IFERROR($M122*JU$72,""),IFERROR(JW122*$M122,""))),"")</f>
        <v/>
      </c>
      <c r="JY122" s="353"/>
      <c r="KA122" s="351"/>
      <c r="KB122" s="345" t="str">
        <f t="shared" ref="KB122:KB131" si="4960">IF(AND(KB$2=2,ISNUMBER($M122),SUMIFS(122:122,$2:$2,3)&lt;&gt;1,SUMIFS(122:122,$2:$2,3)&lt;&gt;0),"Row does not total to 100%",IF(SUMIFS(122:122,$2:$2,4)&gt;$M122,"Row total is too high",""))</f>
        <v/>
      </c>
      <c r="KC122" s="573"/>
      <c r="KD122" s="947" t="str">
        <f t="shared" ref="KD122:KD131" si="4961">IF(KD$2=4,IF(SUMIFS(122:122,$2:$2,3)&lt;&gt;0,IFERROR(KC122*$M122,""),IF($M$78="Yes",IFERROR($M122*KA$72,""),IFERROR(KC122*$M122,""))),"")</f>
        <v/>
      </c>
      <c r="KE122" s="353"/>
      <c r="KG122" s="351"/>
      <c r="KH122" s="345" t="str">
        <f t="shared" ref="KH122:KH131" si="4962">IF(AND(KH$2=2,ISNUMBER($M122),SUMIFS(122:122,$2:$2,3)&lt;&gt;1,SUMIFS(122:122,$2:$2,3)&lt;&gt;0),"Row does not total to 100%",IF(SUMIFS(122:122,$2:$2,4)&gt;$M122,"Row total is too high",""))</f>
        <v/>
      </c>
      <c r="KI122" s="573"/>
      <c r="KJ122" s="947" t="str">
        <f t="shared" ref="KJ122:KJ131" si="4963">IF(KJ$2=4,IF(SUMIFS(122:122,$2:$2,3)&lt;&gt;0,IFERROR(KI122*$M122,""),IF($M$78="Yes",IFERROR($M122*KG$72,""),IFERROR(KI122*$M122,""))),"")</f>
        <v/>
      </c>
      <c r="KK122" s="353"/>
      <c r="KM122" s="351"/>
      <c r="KN122" s="345" t="str">
        <f t="shared" ref="KN122:KN131" si="4964">IF(AND(KN$2=2,ISNUMBER($M122),SUMIFS(122:122,$2:$2,3)&lt;&gt;1,SUMIFS(122:122,$2:$2,3)&lt;&gt;0),"Row does not total to 100%",IF(SUMIFS(122:122,$2:$2,4)&gt;$M122,"Row total is too high",""))</f>
        <v/>
      </c>
      <c r="KO122" s="573"/>
      <c r="KP122" s="947" t="str">
        <f t="shared" ref="KP122:KP131" si="4965">IF(KP$2=4,IF(SUMIFS(122:122,$2:$2,3)&lt;&gt;0,IFERROR(KO122*$M122,""),IF($M$78="Yes",IFERROR($M122*KM$72,""),IFERROR(KO122*$M122,""))),"")</f>
        <v/>
      </c>
      <c r="KQ122" s="353"/>
      <c r="KS122" s="351"/>
      <c r="KT122" s="345" t="str">
        <f t="shared" ref="KT122:KT131" si="4966">IF(AND(KT$2=2,ISNUMBER($M122),SUMIFS(122:122,$2:$2,3)&lt;&gt;1,SUMIFS(122:122,$2:$2,3)&lt;&gt;0),"Row does not total to 100%",IF(SUMIFS(122:122,$2:$2,4)&gt;$M122,"Row total is too high",""))</f>
        <v/>
      </c>
      <c r="KU122" s="573"/>
      <c r="KV122" s="947" t="str">
        <f t="shared" ref="KV122:KV131" si="4967">IF(KV$2=4,IF(SUMIFS(122:122,$2:$2,3)&lt;&gt;0,IFERROR(KU122*$M122,""),IF($M$78="Yes",IFERROR($M122*KS$72,""),IFERROR(KU122*$M122,""))),"")</f>
        <v/>
      </c>
      <c r="KW122" s="353"/>
      <c r="KY122" s="351"/>
      <c r="KZ122" s="345" t="str">
        <f t="shared" ref="KZ122:KZ131" si="4968">IF(AND(KZ$2=2,ISNUMBER($M122),SUMIFS(122:122,$2:$2,3)&lt;&gt;1,SUMIFS(122:122,$2:$2,3)&lt;&gt;0),"Row does not total to 100%",IF(SUMIFS(122:122,$2:$2,4)&gt;$M122,"Row total is too high",""))</f>
        <v/>
      </c>
      <c r="LA122" s="573"/>
      <c r="LB122" s="947" t="str">
        <f t="shared" ref="LB122:LB131" si="4969">IF(LB$2=4,IF(SUMIFS(122:122,$2:$2,3)&lt;&gt;0,IFERROR(LA122*$M122,""),IF($M$78="Yes",IFERROR($M122*KY$72,""),IFERROR(LA122*$M122,""))),"")</f>
        <v/>
      </c>
      <c r="LC122" s="353"/>
    </row>
    <row r="123" spans="1:315" s="71" customFormat="1" x14ac:dyDescent="0.2">
      <c r="A123" s="62"/>
      <c r="B123" s="62"/>
      <c r="C123" s="62" t="str">
        <f t="shared" si="4864"/>
        <v/>
      </c>
      <c r="D123" s="62"/>
      <c r="E123" s="62"/>
      <c r="F123" s="62" t="s">
        <v>77</v>
      </c>
      <c r="G123" s="114"/>
      <c r="I123" s="900" t="s">
        <v>16</v>
      </c>
      <c r="K123" s="116"/>
      <c r="L123" s="901">
        <v>460000</v>
      </c>
      <c r="M123" s="937"/>
      <c r="N123" s="387"/>
      <c r="O123" s="388"/>
      <c r="P123" s="389"/>
      <c r="Q123" s="296"/>
      <c r="R123" s="345" t="str">
        <f t="shared" si="4870"/>
        <v/>
      </c>
      <c r="S123" s="572"/>
      <c r="T123" s="945" t="str">
        <f t="shared" si="4871"/>
        <v/>
      </c>
      <c r="U123" s="350"/>
      <c r="V123" s="389"/>
      <c r="W123" s="296"/>
      <c r="X123" s="345" t="str">
        <f t="shared" si="4872"/>
        <v/>
      </c>
      <c r="Y123" s="572"/>
      <c r="Z123" s="945" t="str">
        <f t="shared" si="4873"/>
        <v/>
      </c>
      <c r="AA123" s="350"/>
      <c r="AB123" s="389"/>
      <c r="AC123" s="296"/>
      <c r="AD123" s="345" t="str">
        <f t="shared" si="4874"/>
        <v/>
      </c>
      <c r="AE123" s="572"/>
      <c r="AF123" s="945" t="str">
        <f t="shared" si="4875"/>
        <v/>
      </c>
      <c r="AG123" s="350"/>
      <c r="AH123" s="389"/>
      <c r="AI123" s="296"/>
      <c r="AJ123" s="345" t="str">
        <f t="shared" si="4876"/>
        <v/>
      </c>
      <c r="AK123" s="572"/>
      <c r="AL123" s="945" t="str">
        <f t="shared" si="4877"/>
        <v/>
      </c>
      <c r="AM123" s="350"/>
      <c r="AN123" s="389"/>
      <c r="AO123" s="296"/>
      <c r="AP123" s="345" t="str">
        <f t="shared" si="4878"/>
        <v/>
      </c>
      <c r="AQ123" s="572"/>
      <c r="AR123" s="945" t="str">
        <f t="shared" si="4879"/>
        <v/>
      </c>
      <c r="AS123" s="350"/>
      <c r="AT123" s="389"/>
      <c r="AU123" s="296"/>
      <c r="AV123" s="345" t="str">
        <f t="shared" si="4880"/>
        <v/>
      </c>
      <c r="AW123" s="572"/>
      <c r="AX123" s="945" t="str">
        <f t="shared" si="4881"/>
        <v/>
      </c>
      <c r="AY123" s="350"/>
      <c r="AZ123" s="389"/>
      <c r="BA123" s="296"/>
      <c r="BB123" s="345" t="str">
        <f t="shared" si="4882"/>
        <v/>
      </c>
      <c r="BC123" s="572"/>
      <c r="BD123" s="945" t="str">
        <f t="shared" si="4883"/>
        <v/>
      </c>
      <c r="BE123" s="350"/>
      <c r="BF123" s="389"/>
      <c r="BG123" s="296"/>
      <c r="BH123" s="345" t="str">
        <f t="shared" si="4884"/>
        <v/>
      </c>
      <c r="BI123" s="572"/>
      <c r="BJ123" s="945" t="str">
        <f t="shared" si="4885"/>
        <v/>
      </c>
      <c r="BK123" s="350"/>
      <c r="BL123" s="389"/>
      <c r="BM123" s="296"/>
      <c r="BN123" s="345" t="str">
        <f t="shared" si="4886"/>
        <v/>
      </c>
      <c r="BO123" s="572"/>
      <c r="BP123" s="945" t="str">
        <f t="shared" si="4887"/>
        <v/>
      </c>
      <c r="BQ123" s="350"/>
      <c r="BR123" s="389"/>
      <c r="BS123" s="296"/>
      <c r="BT123" s="345" t="str">
        <f t="shared" si="4888"/>
        <v/>
      </c>
      <c r="BU123" s="572"/>
      <c r="BV123" s="945" t="str">
        <f t="shared" si="4889"/>
        <v/>
      </c>
      <c r="BW123" s="350"/>
      <c r="BX123" s="72"/>
      <c r="BY123" s="351"/>
      <c r="BZ123" s="345" t="str">
        <f t="shared" si="4890"/>
        <v/>
      </c>
      <c r="CA123" s="573"/>
      <c r="CB123" s="947" t="str">
        <f t="shared" si="4891"/>
        <v/>
      </c>
      <c r="CC123" s="352"/>
      <c r="CD123" s="72"/>
      <c r="CE123" s="351"/>
      <c r="CF123" s="345" t="str">
        <f t="shared" si="4892"/>
        <v/>
      </c>
      <c r="CG123" s="573"/>
      <c r="CH123" s="947" t="str">
        <f t="shared" si="4893"/>
        <v/>
      </c>
      <c r="CI123" s="352"/>
      <c r="CJ123" s="72"/>
      <c r="CK123" s="351"/>
      <c r="CL123" s="345" t="str">
        <f t="shared" si="4894"/>
        <v/>
      </c>
      <c r="CM123" s="573"/>
      <c r="CN123" s="947" t="str">
        <f t="shared" si="4895"/>
        <v/>
      </c>
      <c r="CO123" s="352"/>
      <c r="CP123" s="72"/>
      <c r="CQ123" s="351"/>
      <c r="CR123" s="345" t="str">
        <f t="shared" si="4896"/>
        <v/>
      </c>
      <c r="CS123" s="573"/>
      <c r="CT123" s="947" t="str">
        <f t="shared" si="4897"/>
        <v/>
      </c>
      <c r="CU123" s="352"/>
      <c r="CV123" s="72"/>
      <c r="CW123" s="351"/>
      <c r="CX123" s="345" t="str">
        <f t="shared" si="4898"/>
        <v/>
      </c>
      <c r="CY123" s="573"/>
      <c r="CZ123" s="947" t="str">
        <f t="shared" si="4899"/>
        <v/>
      </c>
      <c r="DA123" s="352"/>
      <c r="DB123" s="72"/>
      <c r="DC123" s="351"/>
      <c r="DD123" s="345" t="str">
        <f t="shared" si="4900"/>
        <v/>
      </c>
      <c r="DE123" s="573"/>
      <c r="DF123" s="947" t="str">
        <f t="shared" si="4901"/>
        <v/>
      </c>
      <c r="DG123" s="352"/>
      <c r="DH123" s="72"/>
      <c r="DI123" s="351"/>
      <c r="DJ123" s="345" t="str">
        <f t="shared" si="4902"/>
        <v/>
      </c>
      <c r="DK123" s="573"/>
      <c r="DL123" s="947" t="str">
        <f t="shared" si="4903"/>
        <v/>
      </c>
      <c r="DM123" s="352"/>
      <c r="DN123" s="72"/>
      <c r="DO123" s="351"/>
      <c r="DP123" s="345" t="str">
        <f t="shared" si="4904"/>
        <v/>
      </c>
      <c r="DQ123" s="573"/>
      <c r="DR123" s="947" t="str">
        <f t="shared" si="4905"/>
        <v/>
      </c>
      <c r="DS123" s="352"/>
      <c r="DT123" s="72"/>
      <c r="DU123" s="351"/>
      <c r="DV123" s="345" t="str">
        <f t="shared" si="4906"/>
        <v/>
      </c>
      <c r="DW123" s="573"/>
      <c r="DX123" s="947" t="str">
        <f t="shared" si="4907"/>
        <v/>
      </c>
      <c r="DY123" s="352"/>
      <c r="DZ123" s="72"/>
      <c r="EA123" s="351"/>
      <c r="EB123" s="345" t="str">
        <f t="shared" si="4908"/>
        <v/>
      </c>
      <c r="EC123" s="573"/>
      <c r="ED123" s="947" t="str">
        <f t="shared" si="4909"/>
        <v/>
      </c>
      <c r="EE123" s="352"/>
      <c r="EF123" s="72"/>
      <c r="EG123" s="351"/>
      <c r="EH123" s="345" t="str">
        <f t="shared" si="4910"/>
        <v/>
      </c>
      <c r="EI123" s="573"/>
      <c r="EJ123" s="947" t="str">
        <f t="shared" si="4911"/>
        <v/>
      </c>
      <c r="EK123" s="352"/>
      <c r="EL123" s="72"/>
      <c r="EM123" s="351"/>
      <c r="EN123" s="345" t="str">
        <f t="shared" si="4912"/>
        <v/>
      </c>
      <c r="EO123" s="573"/>
      <c r="EP123" s="947" t="str">
        <f t="shared" si="4913"/>
        <v/>
      </c>
      <c r="EQ123" s="352"/>
      <c r="ER123" s="72"/>
      <c r="ES123" s="351"/>
      <c r="ET123" s="345" t="str">
        <f t="shared" si="4914"/>
        <v/>
      </c>
      <c r="EU123" s="573"/>
      <c r="EV123" s="947" t="str">
        <f t="shared" si="4915"/>
        <v/>
      </c>
      <c r="EW123" s="352"/>
      <c r="EX123" s="72"/>
      <c r="EY123" s="351"/>
      <c r="EZ123" s="345" t="str">
        <f t="shared" si="4916"/>
        <v/>
      </c>
      <c r="FA123" s="573"/>
      <c r="FB123" s="947" t="str">
        <f t="shared" si="4917"/>
        <v/>
      </c>
      <c r="FC123" s="352"/>
      <c r="FD123" s="72"/>
      <c r="FE123" s="351"/>
      <c r="FF123" s="345" t="str">
        <f t="shared" si="4918"/>
        <v/>
      </c>
      <c r="FG123" s="573"/>
      <c r="FH123" s="947" t="str">
        <f t="shared" si="4919"/>
        <v/>
      </c>
      <c r="FI123" s="352"/>
      <c r="FJ123" s="72"/>
      <c r="FK123" s="351"/>
      <c r="FL123" s="345" t="str">
        <f t="shared" si="4920"/>
        <v/>
      </c>
      <c r="FM123" s="573"/>
      <c r="FN123" s="947" t="str">
        <f t="shared" si="4921"/>
        <v/>
      </c>
      <c r="FO123" s="352"/>
      <c r="FP123" s="72"/>
      <c r="FQ123" s="351"/>
      <c r="FR123" s="345" t="str">
        <f t="shared" si="4922"/>
        <v/>
      </c>
      <c r="FS123" s="573"/>
      <c r="FT123" s="947" t="str">
        <f t="shared" si="4923"/>
        <v/>
      </c>
      <c r="FU123" s="352"/>
      <c r="FV123" s="72"/>
      <c r="FW123" s="351"/>
      <c r="FX123" s="345" t="str">
        <f t="shared" si="4924"/>
        <v/>
      </c>
      <c r="FY123" s="573"/>
      <c r="FZ123" s="947" t="str">
        <f t="shared" si="4925"/>
        <v/>
      </c>
      <c r="GA123" s="352"/>
      <c r="GB123" s="72"/>
      <c r="GC123" s="351"/>
      <c r="GD123" s="345" t="str">
        <f t="shared" si="4926"/>
        <v/>
      </c>
      <c r="GE123" s="573"/>
      <c r="GF123" s="947" t="str">
        <f t="shared" si="4927"/>
        <v/>
      </c>
      <c r="GG123" s="352"/>
      <c r="GH123" s="72"/>
      <c r="GI123" s="351"/>
      <c r="GJ123" s="345" t="str">
        <f t="shared" si="4928"/>
        <v/>
      </c>
      <c r="GK123" s="573"/>
      <c r="GL123" s="947" t="str">
        <f t="shared" si="4929"/>
        <v/>
      </c>
      <c r="GM123" s="352"/>
      <c r="GN123" s="72"/>
      <c r="GO123" s="351"/>
      <c r="GP123" s="345" t="str">
        <f t="shared" si="4930"/>
        <v/>
      </c>
      <c r="GQ123" s="573"/>
      <c r="GR123" s="947" t="str">
        <f t="shared" si="4931"/>
        <v/>
      </c>
      <c r="GS123" s="352"/>
      <c r="GT123" s="72"/>
      <c r="GU123" s="351"/>
      <c r="GV123" s="345" t="str">
        <f t="shared" si="4932"/>
        <v/>
      </c>
      <c r="GW123" s="573"/>
      <c r="GX123" s="947" t="str">
        <f t="shared" si="4933"/>
        <v/>
      </c>
      <c r="GY123" s="352"/>
      <c r="GZ123" s="72"/>
      <c r="HA123" s="351"/>
      <c r="HB123" s="345" t="str">
        <f t="shared" si="4934"/>
        <v/>
      </c>
      <c r="HC123" s="573"/>
      <c r="HD123" s="947" t="str">
        <f t="shared" si="4935"/>
        <v/>
      </c>
      <c r="HE123" s="352"/>
      <c r="HF123" s="72"/>
      <c r="HG123" s="351"/>
      <c r="HH123" s="345" t="str">
        <f t="shared" si="4936"/>
        <v/>
      </c>
      <c r="HI123" s="573"/>
      <c r="HJ123" s="947" t="str">
        <f t="shared" si="4937"/>
        <v/>
      </c>
      <c r="HK123" s="352"/>
      <c r="HL123" s="72"/>
      <c r="HM123" s="351"/>
      <c r="HN123" s="345" t="str">
        <f t="shared" si="4938"/>
        <v/>
      </c>
      <c r="HO123" s="573"/>
      <c r="HP123" s="947" t="str">
        <f t="shared" si="4939"/>
        <v/>
      </c>
      <c r="HQ123" s="352"/>
      <c r="HR123" s="72"/>
      <c r="HS123" s="351"/>
      <c r="HT123" s="345" t="str">
        <f t="shared" si="4940"/>
        <v/>
      </c>
      <c r="HU123" s="573"/>
      <c r="HV123" s="947" t="str">
        <f t="shared" si="4941"/>
        <v/>
      </c>
      <c r="HW123" s="352"/>
      <c r="HX123" s="72"/>
      <c r="HY123" s="351"/>
      <c r="HZ123" s="345" t="str">
        <f t="shared" si="4942"/>
        <v/>
      </c>
      <c r="IA123" s="573"/>
      <c r="IB123" s="947" t="str">
        <f t="shared" si="4943"/>
        <v/>
      </c>
      <c r="IC123" s="352"/>
      <c r="ID123" s="72"/>
      <c r="IE123" s="351"/>
      <c r="IF123" s="345" t="str">
        <f t="shared" si="4944"/>
        <v/>
      </c>
      <c r="IG123" s="573"/>
      <c r="IH123" s="947" t="str">
        <f t="shared" si="4945"/>
        <v/>
      </c>
      <c r="II123" s="352"/>
      <c r="IJ123" s="72"/>
      <c r="IK123" s="351"/>
      <c r="IL123" s="345" t="str">
        <f t="shared" si="4946"/>
        <v/>
      </c>
      <c r="IM123" s="573"/>
      <c r="IN123" s="947" t="str">
        <f t="shared" si="4947"/>
        <v/>
      </c>
      <c r="IO123" s="352"/>
      <c r="IP123" s="72"/>
      <c r="IQ123" s="351"/>
      <c r="IR123" s="345" t="str">
        <f t="shared" si="4948"/>
        <v/>
      </c>
      <c r="IS123" s="573"/>
      <c r="IT123" s="947" t="str">
        <f t="shared" si="4949"/>
        <v/>
      </c>
      <c r="IU123" s="352"/>
      <c r="IV123" s="72"/>
      <c r="IW123" s="351"/>
      <c r="IX123" s="345" t="str">
        <f t="shared" si="4950"/>
        <v/>
      </c>
      <c r="IY123" s="573"/>
      <c r="IZ123" s="947" t="str">
        <f t="shared" si="4951"/>
        <v/>
      </c>
      <c r="JA123" s="352"/>
      <c r="JB123" s="72"/>
      <c r="JC123" s="351"/>
      <c r="JD123" s="345" t="str">
        <f t="shared" si="4952"/>
        <v/>
      </c>
      <c r="JE123" s="573"/>
      <c r="JF123" s="947" t="str">
        <f t="shared" si="4953"/>
        <v/>
      </c>
      <c r="JG123" s="352"/>
      <c r="JH123" s="72"/>
      <c r="JI123" s="351"/>
      <c r="JJ123" s="345" t="str">
        <f t="shared" si="4954"/>
        <v/>
      </c>
      <c r="JK123" s="573"/>
      <c r="JL123" s="947" t="str">
        <f t="shared" si="4955"/>
        <v/>
      </c>
      <c r="JM123" s="353"/>
      <c r="JO123" s="351"/>
      <c r="JP123" s="345" t="str">
        <f t="shared" si="4956"/>
        <v/>
      </c>
      <c r="JQ123" s="573"/>
      <c r="JR123" s="947" t="str">
        <f t="shared" si="4957"/>
        <v/>
      </c>
      <c r="JS123" s="353"/>
      <c r="JU123" s="351"/>
      <c r="JV123" s="345" t="str">
        <f t="shared" si="4958"/>
        <v/>
      </c>
      <c r="JW123" s="573"/>
      <c r="JX123" s="947" t="str">
        <f t="shared" si="4959"/>
        <v/>
      </c>
      <c r="JY123" s="353"/>
      <c r="KA123" s="351"/>
      <c r="KB123" s="345" t="str">
        <f t="shared" si="4960"/>
        <v/>
      </c>
      <c r="KC123" s="573"/>
      <c r="KD123" s="947" t="str">
        <f t="shared" si="4961"/>
        <v/>
      </c>
      <c r="KE123" s="353"/>
      <c r="KG123" s="351"/>
      <c r="KH123" s="345" t="str">
        <f t="shared" si="4962"/>
        <v/>
      </c>
      <c r="KI123" s="573"/>
      <c r="KJ123" s="947" t="str">
        <f t="shared" si="4963"/>
        <v/>
      </c>
      <c r="KK123" s="353"/>
      <c r="KM123" s="351"/>
      <c r="KN123" s="345" t="str">
        <f t="shared" si="4964"/>
        <v/>
      </c>
      <c r="KO123" s="573"/>
      <c r="KP123" s="947" t="str">
        <f t="shared" si="4965"/>
        <v/>
      </c>
      <c r="KQ123" s="353"/>
      <c r="KS123" s="351"/>
      <c r="KT123" s="345" t="str">
        <f t="shared" si="4966"/>
        <v/>
      </c>
      <c r="KU123" s="573"/>
      <c r="KV123" s="947" t="str">
        <f t="shared" si="4967"/>
        <v/>
      </c>
      <c r="KW123" s="353"/>
      <c r="KY123" s="351"/>
      <c r="KZ123" s="345" t="str">
        <f t="shared" si="4968"/>
        <v/>
      </c>
      <c r="LA123" s="573"/>
      <c r="LB123" s="947" t="str">
        <f t="shared" si="4969"/>
        <v/>
      </c>
      <c r="LC123" s="353"/>
    </row>
    <row r="124" spans="1:315" s="71" customFormat="1" x14ac:dyDescent="0.2">
      <c r="A124" s="62"/>
      <c r="B124" s="62"/>
      <c r="C124" s="62" t="str">
        <f t="shared" si="4864"/>
        <v/>
      </c>
      <c r="D124" s="62"/>
      <c r="E124" s="62"/>
      <c r="F124" s="62" t="s">
        <v>77</v>
      </c>
      <c r="G124" s="114"/>
      <c r="I124" s="900" t="s">
        <v>16</v>
      </c>
      <c r="K124" s="116"/>
      <c r="L124" s="901">
        <v>460000</v>
      </c>
      <c r="M124" s="937"/>
      <c r="N124" s="387"/>
      <c r="O124" s="388"/>
      <c r="P124" s="389"/>
      <c r="Q124" s="296"/>
      <c r="R124" s="345" t="str">
        <f t="shared" si="4870"/>
        <v/>
      </c>
      <c r="S124" s="572"/>
      <c r="T124" s="945" t="str">
        <f t="shared" si="4871"/>
        <v/>
      </c>
      <c r="U124" s="350"/>
      <c r="V124" s="389"/>
      <c r="W124" s="296"/>
      <c r="X124" s="345" t="str">
        <f t="shared" si="4872"/>
        <v/>
      </c>
      <c r="Y124" s="572"/>
      <c r="Z124" s="945" t="str">
        <f t="shared" si="4873"/>
        <v/>
      </c>
      <c r="AA124" s="350"/>
      <c r="AB124" s="389"/>
      <c r="AC124" s="296"/>
      <c r="AD124" s="345" t="str">
        <f t="shared" si="4874"/>
        <v/>
      </c>
      <c r="AE124" s="572"/>
      <c r="AF124" s="945" t="str">
        <f t="shared" si="4875"/>
        <v/>
      </c>
      <c r="AG124" s="350"/>
      <c r="AH124" s="389"/>
      <c r="AI124" s="296"/>
      <c r="AJ124" s="345" t="str">
        <f t="shared" si="4876"/>
        <v/>
      </c>
      <c r="AK124" s="572"/>
      <c r="AL124" s="945" t="str">
        <f t="shared" si="4877"/>
        <v/>
      </c>
      <c r="AM124" s="350"/>
      <c r="AN124" s="389"/>
      <c r="AO124" s="296"/>
      <c r="AP124" s="345" t="str">
        <f t="shared" si="4878"/>
        <v/>
      </c>
      <c r="AQ124" s="572"/>
      <c r="AR124" s="945" t="str">
        <f t="shared" si="4879"/>
        <v/>
      </c>
      <c r="AS124" s="350"/>
      <c r="AT124" s="389"/>
      <c r="AU124" s="296"/>
      <c r="AV124" s="345" t="str">
        <f t="shared" si="4880"/>
        <v/>
      </c>
      <c r="AW124" s="572"/>
      <c r="AX124" s="945" t="str">
        <f t="shared" si="4881"/>
        <v/>
      </c>
      <c r="AY124" s="350"/>
      <c r="AZ124" s="389"/>
      <c r="BA124" s="296"/>
      <c r="BB124" s="345" t="str">
        <f t="shared" si="4882"/>
        <v/>
      </c>
      <c r="BC124" s="572"/>
      <c r="BD124" s="945" t="str">
        <f t="shared" si="4883"/>
        <v/>
      </c>
      <c r="BE124" s="350"/>
      <c r="BF124" s="389"/>
      <c r="BG124" s="296"/>
      <c r="BH124" s="345" t="str">
        <f t="shared" si="4884"/>
        <v/>
      </c>
      <c r="BI124" s="572"/>
      <c r="BJ124" s="945" t="str">
        <f t="shared" si="4885"/>
        <v/>
      </c>
      <c r="BK124" s="350"/>
      <c r="BL124" s="389"/>
      <c r="BM124" s="296"/>
      <c r="BN124" s="345" t="str">
        <f t="shared" si="4886"/>
        <v/>
      </c>
      <c r="BO124" s="572"/>
      <c r="BP124" s="945" t="str">
        <f t="shared" si="4887"/>
        <v/>
      </c>
      <c r="BQ124" s="350"/>
      <c r="BR124" s="389"/>
      <c r="BS124" s="296"/>
      <c r="BT124" s="345" t="str">
        <f t="shared" si="4888"/>
        <v/>
      </c>
      <c r="BU124" s="572"/>
      <c r="BV124" s="945" t="str">
        <f t="shared" si="4889"/>
        <v/>
      </c>
      <c r="BW124" s="350"/>
      <c r="BX124" s="72"/>
      <c r="BY124" s="351"/>
      <c r="BZ124" s="345" t="str">
        <f t="shared" si="4890"/>
        <v/>
      </c>
      <c r="CA124" s="573"/>
      <c r="CB124" s="947" t="str">
        <f t="shared" si="4891"/>
        <v/>
      </c>
      <c r="CC124" s="352"/>
      <c r="CD124" s="72"/>
      <c r="CE124" s="351"/>
      <c r="CF124" s="345" t="str">
        <f t="shared" si="4892"/>
        <v/>
      </c>
      <c r="CG124" s="573"/>
      <c r="CH124" s="947" t="str">
        <f t="shared" si="4893"/>
        <v/>
      </c>
      <c r="CI124" s="352"/>
      <c r="CJ124" s="72"/>
      <c r="CK124" s="351"/>
      <c r="CL124" s="345" t="str">
        <f t="shared" si="4894"/>
        <v/>
      </c>
      <c r="CM124" s="573"/>
      <c r="CN124" s="947" t="str">
        <f t="shared" si="4895"/>
        <v/>
      </c>
      <c r="CO124" s="352"/>
      <c r="CP124" s="72"/>
      <c r="CQ124" s="351"/>
      <c r="CR124" s="345" t="str">
        <f t="shared" si="4896"/>
        <v/>
      </c>
      <c r="CS124" s="573"/>
      <c r="CT124" s="947" t="str">
        <f t="shared" si="4897"/>
        <v/>
      </c>
      <c r="CU124" s="352"/>
      <c r="CV124" s="72"/>
      <c r="CW124" s="351"/>
      <c r="CX124" s="345" t="str">
        <f t="shared" si="4898"/>
        <v/>
      </c>
      <c r="CY124" s="573"/>
      <c r="CZ124" s="947" t="str">
        <f t="shared" si="4899"/>
        <v/>
      </c>
      <c r="DA124" s="352"/>
      <c r="DB124" s="72"/>
      <c r="DC124" s="351"/>
      <c r="DD124" s="345" t="str">
        <f t="shared" si="4900"/>
        <v/>
      </c>
      <c r="DE124" s="573"/>
      <c r="DF124" s="947" t="str">
        <f t="shared" si="4901"/>
        <v/>
      </c>
      <c r="DG124" s="352"/>
      <c r="DH124" s="72"/>
      <c r="DI124" s="351"/>
      <c r="DJ124" s="345" t="str">
        <f t="shared" si="4902"/>
        <v/>
      </c>
      <c r="DK124" s="573"/>
      <c r="DL124" s="947" t="str">
        <f t="shared" si="4903"/>
        <v/>
      </c>
      <c r="DM124" s="352"/>
      <c r="DN124" s="72"/>
      <c r="DO124" s="351"/>
      <c r="DP124" s="345" t="str">
        <f t="shared" si="4904"/>
        <v/>
      </c>
      <c r="DQ124" s="573"/>
      <c r="DR124" s="947" t="str">
        <f t="shared" si="4905"/>
        <v/>
      </c>
      <c r="DS124" s="352"/>
      <c r="DT124" s="72"/>
      <c r="DU124" s="351"/>
      <c r="DV124" s="345" t="str">
        <f t="shared" si="4906"/>
        <v/>
      </c>
      <c r="DW124" s="573"/>
      <c r="DX124" s="947" t="str">
        <f t="shared" si="4907"/>
        <v/>
      </c>
      <c r="DY124" s="352"/>
      <c r="DZ124" s="72"/>
      <c r="EA124" s="351"/>
      <c r="EB124" s="345" t="str">
        <f t="shared" si="4908"/>
        <v/>
      </c>
      <c r="EC124" s="573"/>
      <c r="ED124" s="947" t="str">
        <f t="shared" si="4909"/>
        <v/>
      </c>
      <c r="EE124" s="352"/>
      <c r="EF124" s="72"/>
      <c r="EG124" s="351"/>
      <c r="EH124" s="345" t="str">
        <f t="shared" si="4910"/>
        <v/>
      </c>
      <c r="EI124" s="573"/>
      <c r="EJ124" s="947" t="str">
        <f t="shared" si="4911"/>
        <v/>
      </c>
      <c r="EK124" s="352"/>
      <c r="EL124" s="72"/>
      <c r="EM124" s="351"/>
      <c r="EN124" s="345" t="str">
        <f t="shared" si="4912"/>
        <v/>
      </c>
      <c r="EO124" s="573"/>
      <c r="EP124" s="947" t="str">
        <f t="shared" si="4913"/>
        <v/>
      </c>
      <c r="EQ124" s="352"/>
      <c r="ER124" s="72"/>
      <c r="ES124" s="351"/>
      <c r="ET124" s="345" t="str">
        <f t="shared" si="4914"/>
        <v/>
      </c>
      <c r="EU124" s="573"/>
      <c r="EV124" s="947" t="str">
        <f t="shared" si="4915"/>
        <v/>
      </c>
      <c r="EW124" s="352"/>
      <c r="EX124" s="72"/>
      <c r="EY124" s="351"/>
      <c r="EZ124" s="345" t="str">
        <f t="shared" si="4916"/>
        <v/>
      </c>
      <c r="FA124" s="573"/>
      <c r="FB124" s="947" t="str">
        <f t="shared" si="4917"/>
        <v/>
      </c>
      <c r="FC124" s="352"/>
      <c r="FD124" s="72"/>
      <c r="FE124" s="351"/>
      <c r="FF124" s="345" t="str">
        <f t="shared" si="4918"/>
        <v/>
      </c>
      <c r="FG124" s="573"/>
      <c r="FH124" s="947" t="str">
        <f t="shared" si="4919"/>
        <v/>
      </c>
      <c r="FI124" s="352"/>
      <c r="FJ124" s="72"/>
      <c r="FK124" s="351"/>
      <c r="FL124" s="345" t="str">
        <f t="shared" si="4920"/>
        <v/>
      </c>
      <c r="FM124" s="573"/>
      <c r="FN124" s="947" t="str">
        <f t="shared" si="4921"/>
        <v/>
      </c>
      <c r="FO124" s="352"/>
      <c r="FP124" s="72"/>
      <c r="FQ124" s="351"/>
      <c r="FR124" s="345" t="str">
        <f t="shared" si="4922"/>
        <v/>
      </c>
      <c r="FS124" s="573"/>
      <c r="FT124" s="947" t="str">
        <f t="shared" si="4923"/>
        <v/>
      </c>
      <c r="FU124" s="352"/>
      <c r="FV124" s="72"/>
      <c r="FW124" s="351"/>
      <c r="FX124" s="345" t="str">
        <f t="shared" si="4924"/>
        <v/>
      </c>
      <c r="FY124" s="573"/>
      <c r="FZ124" s="947" t="str">
        <f t="shared" si="4925"/>
        <v/>
      </c>
      <c r="GA124" s="352"/>
      <c r="GB124" s="72"/>
      <c r="GC124" s="351"/>
      <c r="GD124" s="345" t="str">
        <f t="shared" si="4926"/>
        <v/>
      </c>
      <c r="GE124" s="573"/>
      <c r="GF124" s="947" t="str">
        <f t="shared" si="4927"/>
        <v/>
      </c>
      <c r="GG124" s="352"/>
      <c r="GH124" s="72"/>
      <c r="GI124" s="351"/>
      <c r="GJ124" s="345" t="str">
        <f t="shared" si="4928"/>
        <v/>
      </c>
      <c r="GK124" s="573"/>
      <c r="GL124" s="947" t="str">
        <f t="shared" si="4929"/>
        <v/>
      </c>
      <c r="GM124" s="352"/>
      <c r="GN124" s="72"/>
      <c r="GO124" s="351"/>
      <c r="GP124" s="345" t="str">
        <f t="shared" si="4930"/>
        <v/>
      </c>
      <c r="GQ124" s="573"/>
      <c r="GR124" s="947" t="str">
        <f t="shared" si="4931"/>
        <v/>
      </c>
      <c r="GS124" s="352"/>
      <c r="GT124" s="72"/>
      <c r="GU124" s="351"/>
      <c r="GV124" s="345" t="str">
        <f t="shared" si="4932"/>
        <v/>
      </c>
      <c r="GW124" s="573"/>
      <c r="GX124" s="947" t="str">
        <f t="shared" si="4933"/>
        <v/>
      </c>
      <c r="GY124" s="352"/>
      <c r="GZ124" s="72"/>
      <c r="HA124" s="351"/>
      <c r="HB124" s="345" t="str">
        <f t="shared" si="4934"/>
        <v/>
      </c>
      <c r="HC124" s="573"/>
      <c r="HD124" s="947" t="str">
        <f t="shared" si="4935"/>
        <v/>
      </c>
      <c r="HE124" s="352"/>
      <c r="HF124" s="72"/>
      <c r="HG124" s="351"/>
      <c r="HH124" s="345" t="str">
        <f t="shared" si="4936"/>
        <v/>
      </c>
      <c r="HI124" s="573"/>
      <c r="HJ124" s="947" t="str">
        <f t="shared" si="4937"/>
        <v/>
      </c>
      <c r="HK124" s="352"/>
      <c r="HL124" s="72"/>
      <c r="HM124" s="351"/>
      <c r="HN124" s="345" t="str">
        <f t="shared" si="4938"/>
        <v/>
      </c>
      <c r="HO124" s="573"/>
      <c r="HP124" s="947" t="str">
        <f t="shared" si="4939"/>
        <v/>
      </c>
      <c r="HQ124" s="352"/>
      <c r="HR124" s="72"/>
      <c r="HS124" s="351"/>
      <c r="HT124" s="345" t="str">
        <f t="shared" si="4940"/>
        <v/>
      </c>
      <c r="HU124" s="573"/>
      <c r="HV124" s="947" t="str">
        <f t="shared" si="4941"/>
        <v/>
      </c>
      <c r="HW124" s="352"/>
      <c r="HX124" s="72"/>
      <c r="HY124" s="351"/>
      <c r="HZ124" s="345" t="str">
        <f t="shared" si="4942"/>
        <v/>
      </c>
      <c r="IA124" s="573"/>
      <c r="IB124" s="947" t="str">
        <f t="shared" si="4943"/>
        <v/>
      </c>
      <c r="IC124" s="352"/>
      <c r="ID124" s="72"/>
      <c r="IE124" s="351"/>
      <c r="IF124" s="345" t="str">
        <f t="shared" si="4944"/>
        <v/>
      </c>
      <c r="IG124" s="573"/>
      <c r="IH124" s="947" t="str">
        <f t="shared" si="4945"/>
        <v/>
      </c>
      <c r="II124" s="352"/>
      <c r="IJ124" s="72"/>
      <c r="IK124" s="351"/>
      <c r="IL124" s="345" t="str">
        <f t="shared" si="4946"/>
        <v/>
      </c>
      <c r="IM124" s="573"/>
      <c r="IN124" s="947" t="str">
        <f t="shared" si="4947"/>
        <v/>
      </c>
      <c r="IO124" s="352"/>
      <c r="IP124" s="72"/>
      <c r="IQ124" s="351"/>
      <c r="IR124" s="345" t="str">
        <f t="shared" si="4948"/>
        <v/>
      </c>
      <c r="IS124" s="573"/>
      <c r="IT124" s="947" t="str">
        <f t="shared" si="4949"/>
        <v/>
      </c>
      <c r="IU124" s="352"/>
      <c r="IV124" s="72"/>
      <c r="IW124" s="351"/>
      <c r="IX124" s="345" t="str">
        <f t="shared" si="4950"/>
        <v/>
      </c>
      <c r="IY124" s="573"/>
      <c r="IZ124" s="947" t="str">
        <f t="shared" si="4951"/>
        <v/>
      </c>
      <c r="JA124" s="352"/>
      <c r="JB124" s="72"/>
      <c r="JC124" s="351"/>
      <c r="JD124" s="345" t="str">
        <f t="shared" si="4952"/>
        <v/>
      </c>
      <c r="JE124" s="573"/>
      <c r="JF124" s="947" t="str">
        <f t="shared" si="4953"/>
        <v/>
      </c>
      <c r="JG124" s="352"/>
      <c r="JH124" s="72"/>
      <c r="JI124" s="351"/>
      <c r="JJ124" s="345" t="str">
        <f t="shared" si="4954"/>
        <v/>
      </c>
      <c r="JK124" s="573"/>
      <c r="JL124" s="947" t="str">
        <f t="shared" si="4955"/>
        <v/>
      </c>
      <c r="JM124" s="353"/>
      <c r="JO124" s="351"/>
      <c r="JP124" s="345" t="str">
        <f t="shared" si="4956"/>
        <v/>
      </c>
      <c r="JQ124" s="573"/>
      <c r="JR124" s="947" t="str">
        <f t="shared" si="4957"/>
        <v/>
      </c>
      <c r="JS124" s="353"/>
      <c r="JU124" s="351"/>
      <c r="JV124" s="345" t="str">
        <f t="shared" si="4958"/>
        <v/>
      </c>
      <c r="JW124" s="573"/>
      <c r="JX124" s="947" t="str">
        <f t="shared" si="4959"/>
        <v/>
      </c>
      <c r="JY124" s="353"/>
      <c r="KA124" s="351"/>
      <c r="KB124" s="345" t="str">
        <f t="shared" si="4960"/>
        <v/>
      </c>
      <c r="KC124" s="573"/>
      <c r="KD124" s="947" t="str">
        <f t="shared" si="4961"/>
        <v/>
      </c>
      <c r="KE124" s="353"/>
      <c r="KG124" s="351"/>
      <c r="KH124" s="345" t="str">
        <f t="shared" si="4962"/>
        <v/>
      </c>
      <c r="KI124" s="573"/>
      <c r="KJ124" s="947" t="str">
        <f t="shared" si="4963"/>
        <v/>
      </c>
      <c r="KK124" s="353"/>
      <c r="KM124" s="351"/>
      <c r="KN124" s="345" t="str">
        <f t="shared" si="4964"/>
        <v/>
      </c>
      <c r="KO124" s="573"/>
      <c r="KP124" s="947" t="str">
        <f t="shared" si="4965"/>
        <v/>
      </c>
      <c r="KQ124" s="353"/>
      <c r="KS124" s="351"/>
      <c r="KT124" s="345" t="str">
        <f t="shared" si="4966"/>
        <v/>
      </c>
      <c r="KU124" s="573"/>
      <c r="KV124" s="947" t="str">
        <f t="shared" si="4967"/>
        <v/>
      </c>
      <c r="KW124" s="353"/>
      <c r="KY124" s="351"/>
      <c r="KZ124" s="345" t="str">
        <f t="shared" si="4968"/>
        <v/>
      </c>
      <c r="LA124" s="573"/>
      <c r="LB124" s="947" t="str">
        <f t="shared" si="4969"/>
        <v/>
      </c>
      <c r="LC124" s="353"/>
    </row>
    <row r="125" spans="1:315" s="71" customFormat="1" x14ac:dyDescent="0.2">
      <c r="A125" s="62"/>
      <c r="B125" s="62"/>
      <c r="C125" s="62" t="str">
        <f t="shared" si="4864"/>
        <v/>
      </c>
      <c r="D125" s="62"/>
      <c r="E125" s="62"/>
      <c r="F125" s="62" t="s">
        <v>77</v>
      </c>
      <c r="G125" s="114"/>
      <c r="I125" s="900" t="s">
        <v>16</v>
      </c>
      <c r="K125" s="116"/>
      <c r="L125" s="901">
        <v>460000</v>
      </c>
      <c r="M125" s="937"/>
      <c r="N125" s="387"/>
      <c r="O125" s="388"/>
      <c r="P125" s="389"/>
      <c r="Q125" s="296"/>
      <c r="R125" s="345" t="str">
        <f t="shared" si="4870"/>
        <v/>
      </c>
      <c r="S125" s="572"/>
      <c r="T125" s="945" t="str">
        <f t="shared" si="4871"/>
        <v/>
      </c>
      <c r="U125" s="350"/>
      <c r="V125" s="389"/>
      <c r="W125" s="296"/>
      <c r="X125" s="345" t="str">
        <f t="shared" si="4872"/>
        <v/>
      </c>
      <c r="Y125" s="572"/>
      <c r="Z125" s="945" t="str">
        <f t="shared" si="4873"/>
        <v/>
      </c>
      <c r="AA125" s="350"/>
      <c r="AB125" s="389"/>
      <c r="AC125" s="296"/>
      <c r="AD125" s="345" t="str">
        <f t="shared" si="4874"/>
        <v/>
      </c>
      <c r="AE125" s="572"/>
      <c r="AF125" s="945" t="str">
        <f t="shared" si="4875"/>
        <v/>
      </c>
      <c r="AG125" s="350"/>
      <c r="AH125" s="389"/>
      <c r="AI125" s="296"/>
      <c r="AJ125" s="345" t="str">
        <f t="shared" si="4876"/>
        <v/>
      </c>
      <c r="AK125" s="572"/>
      <c r="AL125" s="945" t="str">
        <f t="shared" si="4877"/>
        <v/>
      </c>
      <c r="AM125" s="350"/>
      <c r="AN125" s="389"/>
      <c r="AO125" s="296"/>
      <c r="AP125" s="345" t="str">
        <f t="shared" si="4878"/>
        <v/>
      </c>
      <c r="AQ125" s="572"/>
      <c r="AR125" s="945" t="str">
        <f t="shared" si="4879"/>
        <v/>
      </c>
      <c r="AS125" s="350"/>
      <c r="AT125" s="389"/>
      <c r="AU125" s="296"/>
      <c r="AV125" s="345" t="str">
        <f t="shared" si="4880"/>
        <v/>
      </c>
      <c r="AW125" s="572"/>
      <c r="AX125" s="945" t="str">
        <f t="shared" si="4881"/>
        <v/>
      </c>
      <c r="AY125" s="350"/>
      <c r="AZ125" s="389"/>
      <c r="BA125" s="296"/>
      <c r="BB125" s="345" t="str">
        <f t="shared" si="4882"/>
        <v/>
      </c>
      <c r="BC125" s="572"/>
      <c r="BD125" s="945" t="str">
        <f t="shared" si="4883"/>
        <v/>
      </c>
      <c r="BE125" s="350"/>
      <c r="BF125" s="389"/>
      <c r="BG125" s="296"/>
      <c r="BH125" s="345" t="str">
        <f t="shared" si="4884"/>
        <v/>
      </c>
      <c r="BI125" s="572"/>
      <c r="BJ125" s="945" t="str">
        <f t="shared" si="4885"/>
        <v/>
      </c>
      <c r="BK125" s="350"/>
      <c r="BL125" s="389"/>
      <c r="BM125" s="296"/>
      <c r="BN125" s="345" t="str">
        <f t="shared" si="4886"/>
        <v/>
      </c>
      <c r="BO125" s="572"/>
      <c r="BP125" s="945" t="str">
        <f t="shared" si="4887"/>
        <v/>
      </c>
      <c r="BQ125" s="350"/>
      <c r="BR125" s="389"/>
      <c r="BS125" s="296"/>
      <c r="BT125" s="345" t="str">
        <f t="shared" si="4888"/>
        <v/>
      </c>
      <c r="BU125" s="572"/>
      <c r="BV125" s="945" t="str">
        <f t="shared" si="4889"/>
        <v/>
      </c>
      <c r="BW125" s="350"/>
      <c r="BX125" s="72"/>
      <c r="BY125" s="351"/>
      <c r="BZ125" s="345" t="str">
        <f t="shared" si="4890"/>
        <v/>
      </c>
      <c r="CA125" s="573"/>
      <c r="CB125" s="947" t="str">
        <f t="shared" si="4891"/>
        <v/>
      </c>
      <c r="CC125" s="352"/>
      <c r="CD125" s="72"/>
      <c r="CE125" s="351"/>
      <c r="CF125" s="345" t="str">
        <f t="shared" si="4892"/>
        <v/>
      </c>
      <c r="CG125" s="573"/>
      <c r="CH125" s="947" t="str">
        <f t="shared" si="4893"/>
        <v/>
      </c>
      <c r="CI125" s="352"/>
      <c r="CJ125" s="72"/>
      <c r="CK125" s="351"/>
      <c r="CL125" s="345" t="str">
        <f t="shared" si="4894"/>
        <v/>
      </c>
      <c r="CM125" s="573"/>
      <c r="CN125" s="947" t="str">
        <f t="shared" si="4895"/>
        <v/>
      </c>
      <c r="CO125" s="352"/>
      <c r="CP125" s="72"/>
      <c r="CQ125" s="351"/>
      <c r="CR125" s="345" t="str">
        <f t="shared" si="4896"/>
        <v/>
      </c>
      <c r="CS125" s="573"/>
      <c r="CT125" s="947" t="str">
        <f t="shared" si="4897"/>
        <v/>
      </c>
      <c r="CU125" s="352"/>
      <c r="CV125" s="72"/>
      <c r="CW125" s="351"/>
      <c r="CX125" s="345" t="str">
        <f t="shared" si="4898"/>
        <v/>
      </c>
      <c r="CY125" s="573"/>
      <c r="CZ125" s="947" t="str">
        <f t="shared" si="4899"/>
        <v/>
      </c>
      <c r="DA125" s="352"/>
      <c r="DB125" s="72"/>
      <c r="DC125" s="351"/>
      <c r="DD125" s="345" t="str">
        <f t="shared" si="4900"/>
        <v/>
      </c>
      <c r="DE125" s="573"/>
      <c r="DF125" s="947" t="str">
        <f t="shared" si="4901"/>
        <v/>
      </c>
      <c r="DG125" s="352"/>
      <c r="DH125" s="72"/>
      <c r="DI125" s="351"/>
      <c r="DJ125" s="345" t="str">
        <f t="shared" si="4902"/>
        <v/>
      </c>
      <c r="DK125" s="573"/>
      <c r="DL125" s="947" t="str">
        <f t="shared" si="4903"/>
        <v/>
      </c>
      <c r="DM125" s="352"/>
      <c r="DN125" s="72"/>
      <c r="DO125" s="351"/>
      <c r="DP125" s="345" t="str">
        <f t="shared" si="4904"/>
        <v/>
      </c>
      <c r="DQ125" s="573"/>
      <c r="DR125" s="947" t="str">
        <f t="shared" si="4905"/>
        <v/>
      </c>
      <c r="DS125" s="352"/>
      <c r="DT125" s="72"/>
      <c r="DU125" s="351"/>
      <c r="DV125" s="345" t="str">
        <f t="shared" si="4906"/>
        <v/>
      </c>
      <c r="DW125" s="573"/>
      <c r="DX125" s="947" t="str">
        <f t="shared" si="4907"/>
        <v/>
      </c>
      <c r="DY125" s="352"/>
      <c r="DZ125" s="72"/>
      <c r="EA125" s="351"/>
      <c r="EB125" s="345" t="str">
        <f t="shared" si="4908"/>
        <v/>
      </c>
      <c r="EC125" s="573"/>
      <c r="ED125" s="947" t="str">
        <f t="shared" si="4909"/>
        <v/>
      </c>
      <c r="EE125" s="352"/>
      <c r="EF125" s="72"/>
      <c r="EG125" s="351"/>
      <c r="EH125" s="345" t="str">
        <f t="shared" si="4910"/>
        <v/>
      </c>
      <c r="EI125" s="573"/>
      <c r="EJ125" s="947" t="str">
        <f t="shared" si="4911"/>
        <v/>
      </c>
      <c r="EK125" s="352"/>
      <c r="EL125" s="72"/>
      <c r="EM125" s="351"/>
      <c r="EN125" s="345" t="str">
        <f t="shared" si="4912"/>
        <v/>
      </c>
      <c r="EO125" s="573"/>
      <c r="EP125" s="947" t="str">
        <f t="shared" si="4913"/>
        <v/>
      </c>
      <c r="EQ125" s="352"/>
      <c r="ER125" s="72"/>
      <c r="ES125" s="351"/>
      <c r="ET125" s="345" t="str">
        <f t="shared" si="4914"/>
        <v/>
      </c>
      <c r="EU125" s="573"/>
      <c r="EV125" s="947" t="str">
        <f t="shared" si="4915"/>
        <v/>
      </c>
      <c r="EW125" s="352"/>
      <c r="EX125" s="72"/>
      <c r="EY125" s="351"/>
      <c r="EZ125" s="345" t="str">
        <f t="shared" si="4916"/>
        <v/>
      </c>
      <c r="FA125" s="573"/>
      <c r="FB125" s="947" t="str">
        <f t="shared" si="4917"/>
        <v/>
      </c>
      <c r="FC125" s="352"/>
      <c r="FD125" s="72"/>
      <c r="FE125" s="351"/>
      <c r="FF125" s="345" t="str">
        <f t="shared" si="4918"/>
        <v/>
      </c>
      <c r="FG125" s="573"/>
      <c r="FH125" s="947" t="str">
        <f t="shared" si="4919"/>
        <v/>
      </c>
      <c r="FI125" s="352"/>
      <c r="FJ125" s="72"/>
      <c r="FK125" s="351"/>
      <c r="FL125" s="345" t="str">
        <f t="shared" si="4920"/>
        <v/>
      </c>
      <c r="FM125" s="573"/>
      <c r="FN125" s="947" t="str">
        <f t="shared" si="4921"/>
        <v/>
      </c>
      <c r="FO125" s="352"/>
      <c r="FP125" s="72"/>
      <c r="FQ125" s="351"/>
      <c r="FR125" s="345" t="str">
        <f t="shared" si="4922"/>
        <v/>
      </c>
      <c r="FS125" s="573"/>
      <c r="FT125" s="947" t="str">
        <f t="shared" si="4923"/>
        <v/>
      </c>
      <c r="FU125" s="352"/>
      <c r="FV125" s="72"/>
      <c r="FW125" s="351"/>
      <c r="FX125" s="345" t="str">
        <f t="shared" si="4924"/>
        <v/>
      </c>
      <c r="FY125" s="573"/>
      <c r="FZ125" s="947" t="str">
        <f t="shared" si="4925"/>
        <v/>
      </c>
      <c r="GA125" s="352"/>
      <c r="GB125" s="72"/>
      <c r="GC125" s="351"/>
      <c r="GD125" s="345" t="str">
        <f t="shared" si="4926"/>
        <v/>
      </c>
      <c r="GE125" s="573"/>
      <c r="GF125" s="947" t="str">
        <f t="shared" si="4927"/>
        <v/>
      </c>
      <c r="GG125" s="352"/>
      <c r="GH125" s="72"/>
      <c r="GI125" s="351"/>
      <c r="GJ125" s="345" t="str">
        <f t="shared" si="4928"/>
        <v/>
      </c>
      <c r="GK125" s="573"/>
      <c r="GL125" s="947" t="str">
        <f t="shared" si="4929"/>
        <v/>
      </c>
      <c r="GM125" s="352"/>
      <c r="GN125" s="72"/>
      <c r="GO125" s="351"/>
      <c r="GP125" s="345" t="str">
        <f t="shared" si="4930"/>
        <v/>
      </c>
      <c r="GQ125" s="573"/>
      <c r="GR125" s="947" t="str">
        <f t="shared" si="4931"/>
        <v/>
      </c>
      <c r="GS125" s="352"/>
      <c r="GT125" s="72"/>
      <c r="GU125" s="351"/>
      <c r="GV125" s="345" t="str">
        <f t="shared" si="4932"/>
        <v/>
      </c>
      <c r="GW125" s="573"/>
      <c r="GX125" s="947" t="str">
        <f t="shared" si="4933"/>
        <v/>
      </c>
      <c r="GY125" s="352"/>
      <c r="GZ125" s="72"/>
      <c r="HA125" s="351"/>
      <c r="HB125" s="345" t="str">
        <f t="shared" si="4934"/>
        <v/>
      </c>
      <c r="HC125" s="573"/>
      <c r="HD125" s="947" t="str">
        <f t="shared" si="4935"/>
        <v/>
      </c>
      <c r="HE125" s="352"/>
      <c r="HF125" s="72"/>
      <c r="HG125" s="351"/>
      <c r="HH125" s="345" t="str">
        <f t="shared" si="4936"/>
        <v/>
      </c>
      <c r="HI125" s="573"/>
      <c r="HJ125" s="947" t="str">
        <f t="shared" si="4937"/>
        <v/>
      </c>
      <c r="HK125" s="352"/>
      <c r="HL125" s="72"/>
      <c r="HM125" s="351"/>
      <c r="HN125" s="345" t="str">
        <f t="shared" si="4938"/>
        <v/>
      </c>
      <c r="HO125" s="573"/>
      <c r="HP125" s="947" t="str">
        <f t="shared" si="4939"/>
        <v/>
      </c>
      <c r="HQ125" s="352"/>
      <c r="HR125" s="72"/>
      <c r="HS125" s="351"/>
      <c r="HT125" s="345" t="str">
        <f t="shared" si="4940"/>
        <v/>
      </c>
      <c r="HU125" s="573"/>
      <c r="HV125" s="947" t="str">
        <f t="shared" si="4941"/>
        <v/>
      </c>
      <c r="HW125" s="352"/>
      <c r="HX125" s="72"/>
      <c r="HY125" s="351"/>
      <c r="HZ125" s="345" t="str">
        <f t="shared" si="4942"/>
        <v/>
      </c>
      <c r="IA125" s="573"/>
      <c r="IB125" s="947" t="str">
        <f t="shared" si="4943"/>
        <v/>
      </c>
      <c r="IC125" s="352"/>
      <c r="ID125" s="72"/>
      <c r="IE125" s="351"/>
      <c r="IF125" s="345" t="str">
        <f t="shared" si="4944"/>
        <v/>
      </c>
      <c r="IG125" s="573"/>
      <c r="IH125" s="947" t="str">
        <f t="shared" si="4945"/>
        <v/>
      </c>
      <c r="II125" s="352"/>
      <c r="IJ125" s="72"/>
      <c r="IK125" s="351"/>
      <c r="IL125" s="345" t="str">
        <f t="shared" si="4946"/>
        <v/>
      </c>
      <c r="IM125" s="573"/>
      <c r="IN125" s="947" t="str">
        <f t="shared" si="4947"/>
        <v/>
      </c>
      <c r="IO125" s="352"/>
      <c r="IP125" s="72"/>
      <c r="IQ125" s="351"/>
      <c r="IR125" s="345" t="str">
        <f t="shared" si="4948"/>
        <v/>
      </c>
      <c r="IS125" s="573"/>
      <c r="IT125" s="947" t="str">
        <f t="shared" si="4949"/>
        <v/>
      </c>
      <c r="IU125" s="352"/>
      <c r="IV125" s="72"/>
      <c r="IW125" s="351"/>
      <c r="IX125" s="345" t="str">
        <f t="shared" si="4950"/>
        <v/>
      </c>
      <c r="IY125" s="573"/>
      <c r="IZ125" s="947" t="str">
        <f t="shared" si="4951"/>
        <v/>
      </c>
      <c r="JA125" s="352"/>
      <c r="JB125" s="72"/>
      <c r="JC125" s="351"/>
      <c r="JD125" s="345" t="str">
        <f t="shared" si="4952"/>
        <v/>
      </c>
      <c r="JE125" s="573"/>
      <c r="JF125" s="947" t="str">
        <f t="shared" si="4953"/>
        <v/>
      </c>
      <c r="JG125" s="352"/>
      <c r="JH125" s="72"/>
      <c r="JI125" s="351"/>
      <c r="JJ125" s="345" t="str">
        <f t="shared" si="4954"/>
        <v/>
      </c>
      <c r="JK125" s="573"/>
      <c r="JL125" s="947" t="str">
        <f t="shared" si="4955"/>
        <v/>
      </c>
      <c r="JM125" s="353"/>
      <c r="JO125" s="351"/>
      <c r="JP125" s="345" t="str">
        <f t="shared" si="4956"/>
        <v/>
      </c>
      <c r="JQ125" s="573"/>
      <c r="JR125" s="947" t="str">
        <f t="shared" si="4957"/>
        <v/>
      </c>
      <c r="JS125" s="353"/>
      <c r="JU125" s="351"/>
      <c r="JV125" s="345" t="str">
        <f t="shared" si="4958"/>
        <v/>
      </c>
      <c r="JW125" s="573"/>
      <c r="JX125" s="947" t="str">
        <f t="shared" si="4959"/>
        <v/>
      </c>
      <c r="JY125" s="353"/>
      <c r="KA125" s="351"/>
      <c r="KB125" s="345" t="str">
        <f t="shared" si="4960"/>
        <v/>
      </c>
      <c r="KC125" s="573"/>
      <c r="KD125" s="947" t="str">
        <f t="shared" si="4961"/>
        <v/>
      </c>
      <c r="KE125" s="353"/>
      <c r="KG125" s="351"/>
      <c r="KH125" s="345" t="str">
        <f t="shared" si="4962"/>
        <v/>
      </c>
      <c r="KI125" s="573"/>
      <c r="KJ125" s="947" t="str">
        <f t="shared" si="4963"/>
        <v/>
      </c>
      <c r="KK125" s="353"/>
      <c r="KM125" s="351"/>
      <c r="KN125" s="345" t="str">
        <f t="shared" si="4964"/>
        <v/>
      </c>
      <c r="KO125" s="573"/>
      <c r="KP125" s="947" t="str">
        <f t="shared" si="4965"/>
        <v/>
      </c>
      <c r="KQ125" s="353"/>
      <c r="KS125" s="351"/>
      <c r="KT125" s="345" t="str">
        <f t="shared" si="4966"/>
        <v/>
      </c>
      <c r="KU125" s="573"/>
      <c r="KV125" s="947" t="str">
        <f t="shared" si="4967"/>
        <v/>
      </c>
      <c r="KW125" s="353"/>
      <c r="KY125" s="351"/>
      <c r="KZ125" s="345" t="str">
        <f t="shared" si="4968"/>
        <v/>
      </c>
      <c r="LA125" s="573"/>
      <c r="LB125" s="947" t="str">
        <f t="shared" si="4969"/>
        <v/>
      </c>
      <c r="LC125" s="353"/>
    </row>
    <row r="126" spans="1:315" s="71" customFormat="1" x14ac:dyDescent="0.2">
      <c r="A126" s="62"/>
      <c r="B126" s="62"/>
      <c r="C126" s="62" t="str">
        <f t="shared" si="4864"/>
        <v/>
      </c>
      <c r="D126" s="62"/>
      <c r="E126" s="62"/>
      <c r="F126" s="62" t="s">
        <v>77</v>
      </c>
      <c r="G126" s="114"/>
      <c r="I126" s="900" t="s">
        <v>16</v>
      </c>
      <c r="K126" s="116"/>
      <c r="L126" s="901">
        <v>460000</v>
      </c>
      <c r="M126" s="937"/>
      <c r="N126" s="387"/>
      <c r="O126" s="388"/>
      <c r="P126" s="389"/>
      <c r="Q126" s="296"/>
      <c r="R126" s="345" t="str">
        <f t="shared" si="4870"/>
        <v/>
      </c>
      <c r="S126" s="572"/>
      <c r="T126" s="945" t="str">
        <f t="shared" si="4871"/>
        <v/>
      </c>
      <c r="U126" s="350"/>
      <c r="V126" s="389"/>
      <c r="W126" s="296"/>
      <c r="X126" s="345" t="str">
        <f t="shared" si="4872"/>
        <v/>
      </c>
      <c r="Y126" s="572"/>
      <c r="Z126" s="945" t="str">
        <f t="shared" si="4873"/>
        <v/>
      </c>
      <c r="AA126" s="350"/>
      <c r="AB126" s="389"/>
      <c r="AC126" s="296"/>
      <c r="AD126" s="345" t="str">
        <f t="shared" si="4874"/>
        <v/>
      </c>
      <c r="AE126" s="572"/>
      <c r="AF126" s="945" t="str">
        <f t="shared" si="4875"/>
        <v/>
      </c>
      <c r="AG126" s="350"/>
      <c r="AH126" s="389"/>
      <c r="AI126" s="296"/>
      <c r="AJ126" s="345" t="str">
        <f t="shared" si="4876"/>
        <v/>
      </c>
      <c r="AK126" s="572"/>
      <c r="AL126" s="945" t="str">
        <f t="shared" si="4877"/>
        <v/>
      </c>
      <c r="AM126" s="350"/>
      <c r="AN126" s="389"/>
      <c r="AO126" s="296"/>
      <c r="AP126" s="345" t="str">
        <f t="shared" si="4878"/>
        <v/>
      </c>
      <c r="AQ126" s="572"/>
      <c r="AR126" s="945" t="str">
        <f t="shared" si="4879"/>
        <v/>
      </c>
      <c r="AS126" s="350"/>
      <c r="AT126" s="389"/>
      <c r="AU126" s="296"/>
      <c r="AV126" s="345" t="str">
        <f t="shared" si="4880"/>
        <v/>
      </c>
      <c r="AW126" s="572"/>
      <c r="AX126" s="945" t="str">
        <f t="shared" si="4881"/>
        <v/>
      </c>
      <c r="AY126" s="350"/>
      <c r="AZ126" s="389"/>
      <c r="BA126" s="296"/>
      <c r="BB126" s="345" t="str">
        <f t="shared" si="4882"/>
        <v/>
      </c>
      <c r="BC126" s="572"/>
      <c r="BD126" s="945" t="str">
        <f t="shared" si="4883"/>
        <v/>
      </c>
      <c r="BE126" s="350"/>
      <c r="BF126" s="389"/>
      <c r="BG126" s="296"/>
      <c r="BH126" s="345" t="str">
        <f t="shared" si="4884"/>
        <v/>
      </c>
      <c r="BI126" s="572"/>
      <c r="BJ126" s="945" t="str">
        <f t="shared" si="4885"/>
        <v/>
      </c>
      <c r="BK126" s="350"/>
      <c r="BL126" s="389"/>
      <c r="BM126" s="296"/>
      <c r="BN126" s="345" t="str">
        <f t="shared" si="4886"/>
        <v/>
      </c>
      <c r="BO126" s="572"/>
      <c r="BP126" s="945" t="str">
        <f t="shared" si="4887"/>
        <v/>
      </c>
      <c r="BQ126" s="350"/>
      <c r="BR126" s="389"/>
      <c r="BS126" s="296"/>
      <c r="BT126" s="345" t="str">
        <f t="shared" si="4888"/>
        <v/>
      </c>
      <c r="BU126" s="572"/>
      <c r="BV126" s="945" t="str">
        <f t="shared" si="4889"/>
        <v/>
      </c>
      <c r="BW126" s="350"/>
      <c r="BX126" s="72"/>
      <c r="BY126" s="351"/>
      <c r="BZ126" s="345" t="str">
        <f t="shared" si="4890"/>
        <v/>
      </c>
      <c r="CA126" s="573"/>
      <c r="CB126" s="947" t="str">
        <f t="shared" si="4891"/>
        <v/>
      </c>
      <c r="CC126" s="352"/>
      <c r="CD126" s="72"/>
      <c r="CE126" s="351"/>
      <c r="CF126" s="345" t="str">
        <f t="shared" si="4892"/>
        <v/>
      </c>
      <c r="CG126" s="573"/>
      <c r="CH126" s="947" t="str">
        <f t="shared" si="4893"/>
        <v/>
      </c>
      <c r="CI126" s="352"/>
      <c r="CJ126" s="72"/>
      <c r="CK126" s="351"/>
      <c r="CL126" s="345" t="str">
        <f t="shared" si="4894"/>
        <v/>
      </c>
      <c r="CM126" s="573"/>
      <c r="CN126" s="947" t="str">
        <f t="shared" si="4895"/>
        <v/>
      </c>
      <c r="CO126" s="352"/>
      <c r="CP126" s="72"/>
      <c r="CQ126" s="351"/>
      <c r="CR126" s="345" t="str">
        <f t="shared" si="4896"/>
        <v/>
      </c>
      <c r="CS126" s="573"/>
      <c r="CT126" s="947" t="str">
        <f t="shared" si="4897"/>
        <v/>
      </c>
      <c r="CU126" s="352"/>
      <c r="CV126" s="72"/>
      <c r="CW126" s="351"/>
      <c r="CX126" s="345" t="str">
        <f t="shared" si="4898"/>
        <v/>
      </c>
      <c r="CY126" s="573"/>
      <c r="CZ126" s="947" t="str">
        <f t="shared" si="4899"/>
        <v/>
      </c>
      <c r="DA126" s="352"/>
      <c r="DB126" s="72"/>
      <c r="DC126" s="351"/>
      <c r="DD126" s="345" t="str">
        <f t="shared" si="4900"/>
        <v/>
      </c>
      <c r="DE126" s="573"/>
      <c r="DF126" s="947" t="str">
        <f t="shared" si="4901"/>
        <v/>
      </c>
      <c r="DG126" s="352"/>
      <c r="DH126" s="72"/>
      <c r="DI126" s="351"/>
      <c r="DJ126" s="345" t="str">
        <f t="shared" si="4902"/>
        <v/>
      </c>
      <c r="DK126" s="573"/>
      <c r="DL126" s="947" t="str">
        <f t="shared" si="4903"/>
        <v/>
      </c>
      <c r="DM126" s="352"/>
      <c r="DN126" s="72"/>
      <c r="DO126" s="351"/>
      <c r="DP126" s="345" t="str">
        <f t="shared" si="4904"/>
        <v/>
      </c>
      <c r="DQ126" s="573"/>
      <c r="DR126" s="947" t="str">
        <f t="shared" si="4905"/>
        <v/>
      </c>
      <c r="DS126" s="352"/>
      <c r="DT126" s="72"/>
      <c r="DU126" s="351"/>
      <c r="DV126" s="345" t="str">
        <f t="shared" si="4906"/>
        <v/>
      </c>
      <c r="DW126" s="573"/>
      <c r="DX126" s="947" t="str">
        <f t="shared" si="4907"/>
        <v/>
      </c>
      <c r="DY126" s="352"/>
      <c r="DZ126" s="72"/>
      <c r="EA126" s="351"/>
      <c r="EB126" s="345" t="str">
        <f t="shared" si="4908"/>
        <v/>
      </c>
      <c r="EC126" s="573"/>
      <c r="ED126" s="947" t="str">
        <f t="shared" si="4909"/>
        <v/>
      </c>
      <c r="EE126" s="352"/>
      <c r="EF126" s="72"/>
      <c r="EG126" s="351"/>
      <c r="EH126" s="345" t="str">
        <f t="shared" si="4910"/>
        <v/>
      </c>
      <c r="EI126" s="573"/>
      <c r="EJ126" s="947" t="str">
        <f t="shared" si="4911"/>
        <v/>
      </c>
      <c r="EK126" s="352"/>
      <c r="EL126" s="72"/>
      <c r="EM126" s="351"/>
      <c r="EN126" s="345" t="str">
        <f t="shared" si="4912"/>
        <v/>
      </c>
      <c r="EO126" s="573"/>
      <c r="EP126" s="947" t="str">
        <f t="shared" si="4913"/>
        <v/>
      </c>
      <c r="EQ126" s="352"/>
      <c r="ER126" s="72"/>
      <c r="ES126" s="351"/>
      <c r="ET126" s="345" t="str">
        <f t="shared" si="4914"/>
        <v/>
      </c>
      <c r="EU126" s="573"/>
      <c r="EV126" s="947" t="str">
        <f t="shared" si="4915"/>
        <v/>
      </c>
      <c r="EW126" s="352"/>
      <c r="EX126" s="72"/>
      <c r="EY126" s="351"/>
      <c r="EZ126" s="345" t="str">
        <f t="shared" si="4916"/>
        <v/>
      </c>
      <c r="FA126" s="573"/>
      <c r="FB126" s="947" t="str">
        <f t="shared" si="4917"/>
        <v/>
      </c>
      <c r="FC126" s="352"/>
      <c r="FD126" s="72"/>
      <c r="FE126" s="351"/>
      <c r="FF126" s="345" t="str">
        <f t="shared" si="4918"/>
        <v/>
      </c>
      <c r="FG126" s="573"/>
      <c r="FH126" s="947" t="str">
        <f t="shared" si="4919"/>
        <v/>
      </c>
      <c r="FI126" s="352"/>
      <c r="FJ126" s="72"/>
      <c r="FK126" s="351"/>
      <c r="FL126" s="345" t="str">
        <f t="shared" si="4920"/>
        <v/>
      </c>
      <c r="FM126" s="573"/>
      <c r="FN126" s="947" t="str">
        <f t="shared" si="4921"/>
        <v/>
      </c>
      <c r="FO126" s="352"/>
      <c r="FP126" s="72"/>
      <c r="FQ126" s="351"/>
      <c r="FR126" s="345" t="str">
        <f t="shared" si="4922"/>
        <v/>
      </c>
      <c r="FS126" s="573"/>
      <c r="FT126" s="947" t="str">
        <f t="shared" si="4923"/>
        <v/>
      </c>
      <c r="FU126" s="352"/>
      <c r="FV126" s="72"/>
      <c r="FW126" s="351"/>
      <c r="FX126" s="345" t="str">
        <f t="shared" si="4924"/>
        <v/>
      </c>
      <c r="FY126" s="573"/>
      <c r="FZ126" s="947" t="str">
        <f t="shared" si="4925"/>
        <v/>
      </c>
      <c r="GA126" s="352"/>
      <c r="GB126" s="72"/>
      <c r="GC126" s="351"/>
      <c r="GD126" s="345" t="str">
        <f t="shared" si="4926"/>
        <v/>
      </c>
      <c r="GE126" s="573"/>
      <c r="GF126" s="947" t="str">
        <f t="shared" si="4927"/>
        <v/>
      </c>
      <c r="GG126" s="352"/>
      <c r="GH126" s="72"/>
      <c r="GI126" s="351"/>
      <c r="GJ126" s="345" t="str">
        <f t="shared" si="4928"/>
        <v/>
      </c>
      <c r="GK126" s="573"/>
      <c r="GL126" s="947" t="str">
        <f t="shared" si="4929"/>
        <v/>
      </c>
      <c r="GM126" s="352"/>
      <c r="GN126" s="72"/>
      <c r="GO126" s="351"/>
      <c r="GP126" s="345" t="str">
        <f t="shared" si="4930"/>
        <v/>
      </c>
      <c r="GQ126" s="573"/>
      <c r="GR126" s="947" t="str">
        <f t="shared" si="4931"/>
        <v/>
      </c>
      <c r="GS126" s="352"/>
      <c r="GT126" s="72"/>
      <c r="GU126" s="351"/>
      <c r="GV126" s="345" t="str">
        <f t="shared" si="4932"/>
        <v/>
      </c>
      <c r="GW126" s="573"/>
      <c r="GX126" s="947" t="str">
        <f t="shared" si="4933"/>
        <v/>
      </c>
      <c r="GY126" s="352"/>
      <c r="GZ126" s="72"/>
      <c r="HA126" s="351"/>
      <c r="HB126" s="345" t="str">
        <f t="shared" si="4934"/>
        <v/>
      </c>
      <c r="HC126" s="573"/>
      <c r="HD126" s="947" t="str">
        <f t="shared" si="4935"/>
        <v/>
      </c>
      <c r="HE126" s="352"/>
      <c r="HF126" s="72"/>
      <c r="HG126" s="351"/>
      <c r="HH126" s="345" t="str">
        <f t="shared" si="4936"/>
        <v/>
      </c>
      <c r="HI126" s="573"/>
      <c r="HJ126" s="947" t="str">
        <f t="shared" si="4937"/>
        <v/>
      </c>
      <c r="HK126" s="352"/>
      <c r="HL126" s="72"/>
      <c r="HM126" s="351"/>
      <c r="HN126" s="345" t="str">
        <f t="shared" si="4938"/>
        <v/>
      </c>
      <c r="HO126" s="573"/>
      <c r="HP126" s="947" t="str">
        <f t="shared" si="4939"/>
        <v/>
      </c>
      <c r="HQ126" s="352"/>
      <c r="HR126" s="72"/>
      <c r="HS126" s="351"/>
      <c r="HT126" s="345" t="str">
        <f t="shared" si="4940"/>
        <v/>
      </c>
      <c r="HU126" s="573"/>
      <c r="HV126" s="947" t="str">
        <f t="shared" si="4941"/>
        <v/>
      </c>
      <c r="HW126" s="352"/>
      <c r="HX126" s="72"/>
      <c r="HY126" s="351"/>
      <c r="HZ126" s="345" t="str">
        <f t="shared" si="4942"/>
        <v/>
      </c>
      <c r="IA126" s="573"/>
      <c r="IB126" s="947" t="str">
        <f t="shared" si="4943"/>
        <v/>
      </c>
      <c r="IC126" s="352"/>
      <c r="ID126" s="72"/>
      <c r="IE126" s="351"/>
      <c r="IF126" s="345" t="str">
        <f t="shared" si="4944"/>
        <v/>
      </c>
      <c r="IG126" s="573"/>
      <c r="IH126" s="947" t="str">
        <f t="shared" si="4945"/>
        <v/>
      </c>
      <c r="II126" s="352"/>
      <c r="IJ126" s="72"/>
      <c r="IK126" s="351"/>
      <c r="IL126" s="345" t="str">
        <f t="shared" si="4946"/>
        <v/>
      </c>
      <c r="IM126" s="573"/>
      <c r="IN126" s="947" t="str">
        <f t="shared" si="4947"/>
        <v/>
      </c>
      <c r="IO126" s="352"/>
      <c r="IP126" s="72"/>
      <c r="IQ126" s="351"/>
      <c r="IR126" s="345" t="str">
        <f t="shared" si="4948"/>
        <v/>
      </c>
      <c r="IS126" s="573"/>
      <c r="IT126" s="947" t="str">
        <f t="shared" si="4949"/>
        <v/>
      </c>
      <c r="IU126" s="352"/>
      <c r="IV126" s="72"/>
      <c r="IW126" s="351"/>
      <c r="IX126" s="345" t="str">
        <f t="shared" si="4950"/>
        <v/>
      </c>
      <c r="IY126" s="573"/>
      <c r="IZ126" s="947" t="str">
        <f t="shared" si="4951"/>
        <v/>
      </c>
      <c r="JA126" s="352"/>
      <c r="JB126" s="72"/>
      <c r="JC126" s="351"/>
      <c r="JD126" s="345" t="str">
        <f t="shared" si="4952"/>
        <v/>
      </c>
      <c r="JE126" s="573"/>
      <c r="JF126" s="947" t="str">
        <f t="shared" si="4953"/>
        <v/>
      </c>
      <c r="JG126" s="352"/>
      <c r="JH126" s="72"/>
      <c r="JI126" s="351"/>
      <c r="JJ126" s="345" t="str">
        <f t="shared" si="4954"/>
        <v/>
      </c>
      <c r="JK126" s="573"/>
      <c r="JL126" s="947" t="str">
        <f t="shared" si="4955"/>
        <v/>
      </c>
      <c r="JM126" s="353"/>
      <c r="JO126" s="351"/>
      <c r="JP126" s="345" t="str">
        <f t="shared" si="4956"/>
        <v/>
      </c>
      <c r="JQ126" s="573"/>
      <c r="JR126" s="947" t="str">
        <f t="shared" si="4957"/>
        <v/>
      </c>
      <c r="JS126" s="353"/>
      <c r="JU126" s="351"/>
      <c r="JV126" s="345" t="str">
        <f t="shared" si="4958"/>
        <v/>
      </c>
      <c r="JW126" s="573"/>
      <c r="JX126" s="947" t="str">
        <f t="shared" si="4959"/>
        <v/>
      </c>
      <c r="JY126" s="353"/>
      <c r="KA126" s="351"/>
      <c r="KB126" s="345" t="str">
        <f t="shared" si="4960"/>
        <v/>
      </c>
      <c r="KC126" s="573"/>
      <c r="KD126" s="947" t="str">
        <f t="shared" si="4961"/>
        <v/>
      </c>
      <c r="KE126" s="353"/>
      <c r="KG126" s="351"/>
      <c r="KH126" s="345" t="str">
        <f t="shared" si="4962"/>
        <v/>
      </c>
      <c r="KI126" s="573"/>
      <c r="KJ126" s="947" t="str">
        <f t="shared" si="4963"/>
        <v/>
      </c>
      <c r="KK126" s="353"/>
      <c r="KM126" s="351"/>
      <c r="KN126" s="345" t="str">
        <f t="shared" si="4964"/>
        <v/>
      </c>
      <c r="KO126" s="573"/>
      <c r="KP126" s="947" t="str">
        <f t="shared" si="4965"/>
        <v/>
      </c>
      <c r="KQ126" s="353"/>
      <c r="KS126" s="351"/>
      <c r="KT126" s="345" t="str">
        <f t="shared" si="4966"/>
        <v/>
      </c>
      <c r="KU126" s="573"/>
      <c r="KV126" s="947" t="str">
        <f t="shared" si="4967"/>
        <v/>
      </c>
      <c r="KW126" s="353"/>
      <c r="KY126" s="351"/>
      <c r="KZ126" s="345" t="str">
        <f t="shared" si="4968"/>
        <v/>
      </c>
      <c r="LA126" s="573"/>
      <c r="LB126" s="947" t="str">
        <f t="shared" si="4969"/>
        <v/>
      </c>
      <c r="LC126" s="353"/>
    </row>
    <row r="127" spans="1:315" s="71" customFormat="1" x14ac:dyDescent="0.2">
      <c r="A127" s="62"/>
      <c r="B127" s="62"/>
      <c r="C127" s="62" t="str">
        <f t="shared" si="4864"/>
        <v/>
      </c>
      <c r="D127" s="62"/>
      <c r="E127" s="62"/>
      <c r="F127" s="62" t="s">
        <v>77</v>
      </c>
      <c r="G127" s="114"/>
      <c r="I127" s="900" t="s">
        <v>16</v>
      </c>
      <c r="K127" s="116"/>
      <c r="L127" s="901">
        <v>460000</v>
      </c>
      <c r="M127" s="937"/>
      <c r="N127" s="387"/>
      <c r="O127" s="388"/>
      <c r="P127" s="389"/>
      <c r="Q127" s="296"/>
      <c r="R127" s="345" t="str">
        <f t="shared" si="4870"/>
        <v/>
      </c>
      <c r="S127" s="572"/>
      <c r="T127" s="945" t="str">
        <f t="shared" si="4871"/>
        <v/>
      </c>
      <c r="U127" s="350"/>
      <c r="V127" s="389"/>
      <c r="W127" s="296"/>
      <c r="X127" s="345" t="str">
        <f t="shared" si="4872"/>
        <v/>
      </c>
      <c r="Y127" s="572"/>
      <c r="Z127" s="945" t="str">
        <f t="shared" si="4873"/>
        <v/>
      </c>
      <c r="AA127" s="350"/>
      <c r="AB127" s="389"/>
      <c r="AC127" s="296"/>
      <c r="AD127" s="345" t="str">
        <f t="shared" si="4874"/>
        <v/>
      </c>
      <c r="AE127" s="572"/>
      <c r="AF127" s="945" t="str">
        <f t="shared" si="4875"/>
        <v/>
      </c>
      <c r="AG127" s="350"/>
      <c r="AH127" s="389"/>
      <c r="AI127" s="296"/>
      <c r="AJ127" s="345" t="str">
        <f t="shared" si="4876"/>
        <v/>
      </c>
      <c r="AK127" s="572"/>
      <c r="AL127" s="945" t="str">
        <f t="shared" si="4877"/>
        <v/>
      </c>
      <c r="AM127" s="350"/>
      <c r="AN127" s="389"/>
      <c r="AO127" s="296"/>
      <c r="AP127" s="345" t="str">
        <f t="shared" si="4878"/>
        <v/>
      </c>
      <c r="AQ127" s="572"/>
      <c r="AR127" s="945" t="str">
        <f t="shared" si="4879"/>
        <v/>
      </c>
      <c r="AS127" s="350"/>
      <c r="AT127" s="389"/>
      <c r="AU127" s="296"/>
      <c r="AV127" s="345" t="str">
        <f t="shared" si="4880"/>
        <v/>
      </c>
      <c r="AW127" s="572"/>
      <c r="AX127" s="945" t="str">
        <f t="shared" si="4881"/>
        <v/>
      </c>
      <c r="AY127" s="350"/>
      <c r="AZ127" s="389"/>
      <c r="BA127" s="296"/>
      <c r="BB127" s="345" t="str">
        <f t="shared" si="4882"/>
        <v/>
      </c>
      <c r="BC127" s="572"/>
      <c r="BD127" s="945" t="str">
        <f t="shared" si="4883"/>
        <v/>
      </c>
      <c r="BE127" s="350"/>
      <c r="BF127" s="389"/>
      <c r="BG127" s="296"/>
      <c r="BH127" s="345" t="str">
        <f t="shared" si="4884"/>
        <v/>
      </c>
      <c r="BI127" s="572"/>
      <c r="BJ127" s="945" t="str">
        <f t="shared" si="4885"/>
        <v/>
      </c>
      <c r="BK127" s="350"/>
      <c r="BL127" s="389"/>
      <c r="BM127" s="296"/>
      <c r="BN127" s="345" t="str">
        <f t="shared" si="4886"/>
        <v/>
      </c>
      <c r="BO127" s="572"/>
      <c r="BP127" s="945" t="str">
        <f t="shared" si="4887"/>
        <v/>
      </c>
      <c r="BQ127" s="350"/>
      <c r="BR127" s="389"/>
      <c r="BS127" s="296"/>
      <c r="BT127" s="345" t="str">
        <f t="shared" si="4888"/>
        <v/>
      </c>
      <c r="BU127" s="572"/>
      <c r="BV127" s="945" t="str">
        <f t="shared" si="4889"/>
        <v/>
      </c>
      <c r="BW127" s="350"/>
      <c r="BX127" s="72"/>
      <c r="BY127" s="351"/>
      <c r="BZ127" s="345" t="str">
        <f t="shared" si="4890"/>
        <v/>
      </c>
      <c r="CA127" s="573"/>
      <c r="CB127" s="947" t="str">
        <f t="shared" si="4891"/>
        <v/>
      </c>
      <c r="CC127" s="352"/>
      <c r="CD127" s="72"/>
      <c r="CE127" s="351"/>
      <c r="CF127" s="345" t="str">
        <f t="shared" si="4892"/>
        <v/>
      </c>
      <c r="CG127" s="573"/>
      <c r="CH127" s="947" t="str">
        <f t="shared" si="4893"/>
        <v/>
      </c>
      <c r="CI127" s="352"/>
      <c r="CJ127" s="72"/>
      <c r="CK127" s="351"/>
      <c r="CL127" s="345" t="str">
        <f t="shared" si="4894"/>
        <v/>
      </c>
      <c r="CM127" s="573"/>
      <c r="CN127" s="947" t="str">
        <f t="shared" si="4895"/>
        <v/>
      </c>
      <c r="CO127" s="352"/>
      <c r="CP127" s="72"/>
      <c r="CQ127" s="351"/>
      <c r="CR127" s="345" t="str">
        <f t="shared" si="4896"/>
        <v/>
      </c>
      <c r="CS127" s="573"/>
      <c r="CT127" s="947" t="str">
        <f t="shared" si="4897"/>
        <v/>
      </c>
      <c r="CU127" s="352"/>
      <c r="CV127" s="72"/>
      <c r="CW127" s="351"/>
      <c r="CX127" s="345" t="str">
        <f t="shared" si="4898"/>
        <v/>
      </c>
      <c r="CY127" s="573"/>
      <c r="CZ127" s="947" t="str">
        <f t="shared" si="4899"/>
        <v/>
      </c>
      <c r="DA127" s="352"/>
      <c r="DB127" s="72"/>
      <c r="DC127" s="351"/>
      <c r="DD127" s="345" t="str">
        <f t="shared" si="4900"/>
        <v/>
      </c>
      <c r="DE127" s="573"/>
      <c r="DF127" s="947" t="str">
        <f t="shared" si="4901"/>
        <v/>
      </c>
      <c r="DG127" s="352"/>
      <c r="DH127" s="72"/>
      <c r="DI127" s="351"/>
      <c r="DJ127" s="345" t="str">
        <f t="shared" si="4902"/>
        <v/>
      </c>
      <c r="DK127" s="573"/>
      <c r="DL127" s="947" t="str">
        <f t="shared" si="4903"/>
        <v/>
      </c>
      <c r="DM127" s="352"/>
      <c r="DN127" s="72"/>
      <c r="DO127" s="351"/>
      <c r="DP127" s="345" t="str">
        <f t="shared" si="4904"/>
        <v/>
      </c>
      <c r="DQ127" s="573"/>
      <c r="DR127" s="947" t="str">
        <f t="shared" si="4905"/>
        <v/>
      </c>
      <c r="DS127" s="352"/>
      <c r="DT127" s="72"/>
      <c r="DU127" s="351"/>
      <c r="DV127" s="345" t="str">
        <f t="shared" si="4906"/>
        <v/>
      </c>
      <c r="DW127" s="573"/>
      <c r="DX127" s="947" t="str">
        <f t="shared" si="4907"/>
        <v/>
      </c>
      <c r="DY127" s="352"/>
      <c r="DZ127" s="72"/>
      <c r="EA127" s="351"/>
      <c r="EB127" s="345" t="str">
        <f t="shared" si="4908"/>
        <v/>
      </c>
      <c r="EC127" s="573"/>
      <c r="ED127" s="947" t="str">
        <f t="shared" si="4909"/>
        <v/>
      </c>
      <c r="EE127" s="352"/>
      <c r="EF127" s="72"/>
      <c r="EG127" s="351"/>
      <c r="EH127" s="345" t="str">
        <f t="shared" si="4910"/>
        <v/>
      </c>
      <c r="EI127" s="573"/>
      <c r="EJ127" s="947" t="str">
        <f t="shared" si="4911"/>
        <v/>
      </c>
      <c r="EK127" s="352"/>
      <c r="EL127" s="72"/>
      <c r="EM127" s="351"/>
      <c r="EN127" s="345" t="str">
        <f t="shared" si="4912"/>
        <v/>
      </c>
      <c r="EO127" s="573"/>
      <c r="EP127" s="947" t="str">
        <f t="shared" si="4913"/>
        <v/>
      </c>
      <c r="EQ127" s="352"/>
      <c r="ER127" s="72"/>
      <c r="ES127" s="351"/>
      <c r="ET127" s="345" t="str">
        <f t="shared" si="4914"/>
        <v/>
      </c>
      <c r="EU127" s="573"/>
      <c r="EV127" s="947" t="str">
        <f t="shared" si="4915"/>
        <v/>
      </c>
      <c r="EW127" s="352"/>
      <c r="EX127" s="72"/>
      <c r="EY127" s="351"/>
      <c r="EZ127" s="345" t="str">
        <f t="shared" si="4916"/>
        <v/>
      </c>
      <c r="FA127" s="573"/>
      <c r="FB127" s="947" t="str">
        <f t="shared" si="4917"/>
        <v/>
      </c>
      <c r="FC127" s="352"/>
      <c r="FD127" s="72"/>
      <c r="FE127" s="351"/>
      <c r="FF127" s="345" t="str">
        <f t="shared" si="4918"/>
        <v/>
      </c>
      <c r="FG127" s="573"/>
      <c r="FH127" s="947" t="str">
        <f t="shared" si="4919"/>
        <v/>
      </c>
      <c r="FI127" s="352"/>
      <c r="FJ127" s="72"/>
      <c r="FK127" s="351"/>
      <c r="FL127" s="345" t="str">
        <f t="shared" si="4920"/>
        <v/>
      </c>
      <c r="FM127" s="573"/>
      <c r="FN127" s="947" t="str">
        <f t="shared" si="4921"/>
        <v/>
      </c>
      <c r="FO127" s="352"/>
      <c r="FP127" s="72"/>
      <c r="FQ127" s="351"/>
      <c r="FR127" s="345" t="str">
        <f t="shared" si="4922"/>
        <v/>
      </c>
      <c r="FS127" s="573"/>
      <c r="FT127" s="947" t="str">
        <f t="shared" si="4923"/>
        <v/>
      </c>
      <c r="FU127" s="352"/>
      <c r="FV127" s="72"/>
      <c r="FW127" s="351"/>
      <c r="FX127" s="345" t="str">
        <f t="shared" si="4924"/>
        <v/>
      </c>
      <c r="FY127" s="573"/>
      <c r="FZ127" s="947" t="str">
        <f t="shared" si="4925"/>
        <v/>
      </c>
      <c r="GA127" s="352"/>
      <c r="GB127" s="72"/>
      <c r="GC127" s="351"/>
      <c r="GD127" s="345" t="str">
        <f t="shared" si="4926"/>
        <v/>
      </c>
      <c r="GE127" s="573"/>
      <c r="GF127" s="947" t="str">
        <f t="shared" si="4927"/>
        <v/>
      </c>
      <c r="GG127" s="352"/>
      <c r="GH127" s="72"/>
      <c r="GI127" s="351"/>
      <c r="GJ127" s="345" t="str">
        <f t="shared" si="4928"/>
        <v/>
      </c>
      <c r="GK127" s="573"/>
      <c r="GL127" s="947" t="str">
        <f t="shared" si="4929"/>
        <v/>
      </c>
      <c r="GM127" s="352"/>
      <c r="GN127" s="72"/>
      <c r="GO127" s="351"/>
      <c r="GP127" s="345" t="str">
        <f t="shared" si="4930"/>
        <v/>
      </c>
      <c r="GQ127" s="573"/>
      <c r="GR127" s="947" t="str">
        <f t="shared" si="4931"/>
        <v/>
      </c>
      <c r="GS127" s="352"/>
      <c r="GT127" s="72"/>
      <c r="GU127" s="351"/>
      <c r="GV127" s="345" t="str">
        <f t="shared" si="4932"/>
        <v/>
      </c>
      <c r="GW127" s="573"/>
      <c r="GX127" s="947" t="str">
        <f t="shared" si="4933"/>
        <v/>
      </c>
      <c r="GY127" s="352"/>
      <c r="GZ127" s="72"/>
      <c r="HA127" s="351"/>
      <c r="HB127" s="345" t="str">
        <f t="shared" si="4934"/>
        <v/>
      </c>
      <c r="HC127" s="573"/>
      <c r="HD127" s="947" t="str">
        <f t="shared" si="4935"/>
        <v/>
      </c>
      <c r="HE127" s="352"/>
      <c r="HF127" s="72"/>
      <c r="HG127" s="351"/>
      <c r="HH127" s="345" t="str">
        <f t="shared" si="4936"/>
        <v/>
      </c>
      <c r="HI127" s="573"/>
      <c r="HJ127" s="947" t="str">
        <f t="shared" si="4937"/>
        <v/>
      </c>
      <c r="HK127" s="352"/>
      <c r="HL127" s="72"/>
      <c r="HM127" s="351"/>
      <c r="HN127" s="345" t="str">
        <f t="shared" si="4938"/>
        <v/>
      </c>
      <c r="HO127" s="573"/>
      <c r="HP127" s="947" t="str">
        <f t="shared" si="4939"/>
        <v/>
      </c>
      <c r="HQ127" s="352"/>
      <c r="HR127" s="72"/>
      <c r="HS127" s="351"/>
      <c r="HT127" s="345" t="str">
        <f t="shared" si="4940"/>
        <v/>
      </c>
      <c r="HU127" s="573"/>
      <c r="HV127" s="947" t="str">
        <f t="shared" si="4941"/>
        <v/>
      </c>
      <c r="HW127" s="352"/>
      <c r="HX127" s="72"/>
      <c r="HY127" s="351"/>
      <c r="HZ127" s="345" t="str">
        <f t="shared" si="4942"/>
        <v/>
      </c>
      <c r="IA127" s="573"/>
      <c r="IB127" s="947" t="str">
        <f t="shared" si="4943"/>
        <v/>
      </c>
      <c r="IC127" s="352"/>
      <c r="ID127" s="72"/>
      <c r="IE127" s="351"/>
      <c r="IF127" s="345" t="str">
        <f t="shared" si="4944"/>
        <v/>
      </c>
      <c r="IG127" s="573"/>
      <c r="IH127" s="947" t="str">
        <f t="shared" si="4945"/>
        <v/>
      </c>
      <c r="II127" s="352"/>
      <c r="IJ127" s="72"/>
      <c r="IK127" s="351"/>
      <c r="IL127" s="345" t="str">
        <f t="shared" si="4946"/>
        <v/>
      </c>
      <c r="IM127" s="573"/>
      <c r="IN127" s="947" t="str">
        <f t="shared" si="4947"/>
        <v/>
      </c>
      <c r="IO127" s="352"/>
      <c r="IP127" s="72"/>
      <c r="IQ127" s="351"/>
      <c r="IR127" s="345" t="str">
        <f t="shared" si="4948"/>
        <v/>
      </c>
      <c r="IS127" s="573"/>
      <c r="IT127" s="947" t="str">
        <f t="shared" si="4949"/>
        <v/>
      </c>
      <c r="IU127" s="352"/>
      <c r="IV127" s="72"/>
      <c r="IW127" s="351"/>
      <c r="IX127" s="345" t="str">
        <f t="shared" si="4950"/>
        <v/>
      </c>
      <c r="IY127" s="573"/>
      <c r="IZ127" s="947" t="str">
        <f t="shared" si="4951"/>
        <v/>
      </c>
      <c r="JA127" s="352"/>
      <c r="JB127" s="72"/>
      <c r="JC127" s="351"/>
      <c r="JD127" s="345" t="str">
        <f t="shared" si="4952"/>
        <v/>
      </c>
      <c r="JE127" s="573"/>
      <c r="JF127" s="947" t="str">
        <f t="shared" si="4953"/>
        <v/>
      </c>
      <c r="JG127" s="352"/>
      <c r="JH127" s="72"/>
      <c r="JI127" s="351"/>
      <c r="JJ127" s="345" t="str">
        <f t="shared" si="4954"/>
        <v/>
      </c>
      <c r="JK127" s="573"/>
      <c r="JL127" s="947" t="str">
        <f t="shared" si="4955"/>
        <v/>
      </c>
      <c r="JM127" s="353"/>
      <c r="JO127" s="351"/>
      <c r="JP127" s="345" t="str">
        <f t="shared" si="4956"/>
        <v/>
      </c>
      <c r="JQ127" s="573"/>
      <c r="JR127" s="947" t="str">
        <f t="shared" si="4957"/>
        <v/>
      </c>
      <c r="JS127" s="353"/>
      <c r="JU127" s="351"/>
      <c r="JV127" s="345" t="str">
        <f t="shared" si="4958"/>
        <v/>
      </c>
      <c r="JW127" s="573"/>
      <c r="JX127" s="947" t="str">
        <f t="shared" si="4959"/>
        <v/>
      </c>
      <c r="JY127" s="353"/>
      <c r="KA127" s="351"/>
      <c r="KB127" s="345" t="str">
        <f t="shared" si="4960"/>
        <v/>
      </c>
      <c r="KC127" s="573"/>
      <c r="KD127" s="947" t="str">
        <f t="shared" si="4961"/>
        <v/>
      </c>
      <c r="KE127" s="353"/>
      <c r="KG127" s="351"/>
      <c r="KH127" s="345" t="str">
        <f t="shared" si="4962"/>
        <v/>
      </c>
      <c r="KI127" s="573"/>
      <c r="KJ127" s="947" t="str">
        <f t="shared" si="4963"/>
        <v/>
      </c>
      <c r="KK127" s="353"/>
      <c r="KM127" s="351"/>
      <c r="KN127" s="345" t="str">
        <f t="shared" si="4964"/>
        <v/>
      </c>
      <c r="KO127" s="573"/>
      <c r="KP127" s="947" t="str">
        <f t="shared" si="4965"/>
        <v/>
      </c>
      <c r="KQ127" s="353"/>
      <c r="KS127" s="351"/>
      <c r="KT127" s="345" t="str">
        <f t="shared" si="4966"/>
        <v/>
      </c>
      <c r="KU127" s="573"/>
      <c r="KV127" s="947" t="str">
        <f t="shared" si="4967"/>
        <v/>
      </c>
      <c r="KW127" s="353"/>
      <c r="KY127" s="351"/>
      <c r="KZ127" s="345" t="str">
        <f t="shared" si="4968"/>
        <v/>
      </c>
      <c r="LA127" s="573"/>
      <c r="LB127" s="947" t="str">
        <f t="shared" si="4969"/>
        <v/>
      </c>
      <c r="LC127" s="353"/>
    </row>
    <row r="128" spans="1:315" s="71" customFormat="1" x14ac:dyDescent="0.2">
      <c r="A128" s="62"/>
      <c r="B128" s="62"/>
      <c r="C128" s="62" t="str">
        <f t="shared" si="4864"/>
        <v/>
      </c>
      <c r="D128" s="62"/>
      <c r="E128" s="62"/>
      <c r="F128" s="62" t="s">
        <v>77</v>
      </c>
      <c r="G128" s="114"/>
      <c r="I128" s="900" t="s">
        <v>16</v>
      </c>
      <c r="K128" s="116"/>
      <c r="L128" s="901">
        <v>460000</v>
      </c>
      <c r="M128" s="937"/>
      <c r="N128" s="387"/>
      <c r="O128" s="388"/>
      <c r="P128" s="389"/>
      <c r="Q128" s="296"/>
      <c r="R128" s="345" t="str">
        <f t="shared" si="4870"/>
        <v/>
      </c>
      <c r="S128" s="572"/>
      <c r="T128" s="945" t="str">
        <f t="shared" si="4871"/>
        <v/>
      </c>
      <c r="U128" s="350"/>
      <c r="V128" s="389"/>
      <c r="W128" s="296"/>
      <c r="X128" s="345" t="str">
        <f t="shared" si="4872"/>
        <v/>
      </c>
      <c r="Y128" s="572"/>
      <c r="Z128" s="945" t="str">
        <f t="shared" si="4873"/>
        <v/>
      </c>
      <c r="AA128" s="350"/>
      <c r="AB128" s="389"/>
      <c r="AC128" s="296"/>
      <c r="AD128" s="345" t="str">
        <f t="shared" si="4874"/>
        <v/>
      </c>
      <c r="AE128" s="572"/>
      <c r="AF128" s="945" t="str">
        <f t="shared" si="4875"/>
        <v/>
      </c>
      <c r="AG128" s="350"/>
      <c r="AH128" s="389"/>
      <c r="AI128" s="296"/>
      <c r="AJ128" s="345" t="str">
        <f t="shared" si="4876"/>
        <v/>
      </c>
      <c r="AK128" s="572"/>
      <c r="AL128" s="945" t="str">
        <f t="shared" si="4877"/>
        <v/>
      </c>
      <c r="AM128" s="350"/>
      <c r="AN128" s="389"/>
      <c r="AO128" s="296"/>
      <c r="AP128" s="345" t="str">
        <f t="shared" si="4878"/>
        <v/>
      </c>
      <c r="AQ128" s="572"/>
      <c r="AR128" s="945" t="str">
        <f t="shared" si="4879"/>
        <v/>
      </c>
      <c r="AS128" s="350"/>
      <c r="AT128" s="389"/>
      <c r="AU128" s="296"/>
      <c r="AV128" s="345" t="str">
        <f t="shared" si="4880"/>
        <v/>
      </c>
      <c r="AW128" s="572"/>
      <c r="AX128" s="945" t="str">
        <f t="shared" si="4881"/>
        <v/>
      </c>
      <c r="AY128" s="350"/>
      <c r="AZ128" s="389"/>
      <c r="BA128" s="296"/>
      <c r="BB128" s="345" t="str">
        <f t="shared" si="4882"/>
        <v/>
      </c>
      <c r="BC128" s="572"/>
      <c r="BD128" s="945" t="str">
        <f t="shared" si="4883"/>
        <v/>
      </c>
      <c r="BE128" s="350"/>
      <c r="BF128" s="389"/>
      <c r="BG128" s="296"/>
      <c r="BH128" s="345" t="str">
        <f t="shared" si="4884"/>
        <v/>
      </c>
      <c r="BI128" s="572"/>
      <c r="BJ128" s="945" t="str">
        <f t="shared" si="4885"/>
        <v/>
      </c>
      <c r="BK128" s="350"/>
      <c r="BL128" s="389"/>
      <c r="BM128" s="296"/>
      <c r="BN128" s="345" t="str">
        <f t="shared" si="4886"/>
        <v/>
      </c>
      <c r="BO128" s="572"/>
      <c r="BP128" s="945" t="str">
        <f t="shared" si="4887"/>
        <v/>
      </c>
      <c r="BQ128" s="350"/>
      <c r="BR128" s="389"/>
      <c r="BS128" s="296"/>
      <c r="BT128" s="345" t="str">
        <f t="shared" si="4888"/>
        <v/>
      </c>
      <c r="BU128" s="572"/>
      <c r="BV128" s="945" t="str">
        <f t="shared" si="4889"/>
        <v/>
      </c>
      <c r="BW128" s="350"/>
      <c r="BX128" s="72"/>
      <c r="BY128" s="351"/>
      <c r="BZ128" s="345" t="str">
        <f t="shared" si="4890"/>
        <v/>
      </c>
      <c r="CA128" s="573"/>
      <c r="CB128" s="947" t="str">
        <f t="shared" si="4891"/>
        <v/>
      </c>
      <c r="CC128" s="352"/>
      <c r="CD128" s="72"/>
      <c r="CE128" s="351"/>
      <c r="CF128" s="345" t="str">
        <f t="shared" si="4892"/>
        <v/>
      </c>
      <c r="CG128" s="573"/>
      <c r="CH128" s="947" t="str">
        <f t="shared" si="4893"/>
        <v/>
      </c>
      <c r="CI128" s="352"/>
      <c r="CJ128" s="72"/>
      <c r="CK128" s="351"/>
      <c r="CL128" s="345" t="str">
        <f t="shared" si="4894"/>
        <v/>
      </c>
      <c r="CM128" s="573"/>
      <c r="CN128" s="947" t="str">
        <f t="shared" si="4895"/>
        <v/>
      </c>
      <c r="CO128" s="352"/>
      <c r="CP128" s="72"/>
      <c r="CQ128" s="351"/>
      <c r="CR128" s="345" t="str">
        <f t="shared" si="4896"/>
        <v/>
      </c>
      <c r="CS128" s="573"/>
      <c r="CT128" s="947" t="str">
        <f t="shared" si="4897"/>
        <v/>
      </c>
      <c r="CU128" s="352"/>
      <c r="CV128" s="72"/>
      <c r="CW128" s="351"/>
      <c r="CX128" s="345" t="str">
        <f t="shared" si="4898"/>
        <v/>
      </c>
      <c r="CY128" s="573"/>
      <c r="CZ128" s="947" t="str">
        <f t="shared" si="4899"/>
        <v/>
      </c>
      <c r="DA128" s="352"/>
      <c r="DB128" s="72"/>
      <c r="DC128" s="351"/>
      <c r="DD128" s="345" t="str">
        <f t="shared" si="4900"/>
        <v/>
      </c>
      <c r="DE128" s="573"/>
      <c r="DF128" s="947" t="str">
        <f t="shared" si="4901"/>
        <v/>
      </c>
      <c r="DG128" s="352"/>
      <c r="DH128" s="72"/>
      <c r="DI128" s="351"/>
      <c r="DJ128" s="345" t="str">
        <f t="shared" si="4902"/>
        <v/>
      </c>
      <c r="DK128" s="573"/>
      <c r="DL128" s="947" t="str">
        <f t="shared" si="4903"/>
        <v/>
      </c>
      <c r="DM128" s="352"/>
      <c r="DN128" s="72"/>
      <c r="DO128" s="351"/>
      <c r="DP128" s="345" t="str">
        <f t="shared" si="4904"/>
        <v/>
      </c>
      <c r="DQ128" s="573"/>
      <c r="DR128" s="947" t="str">
        <f t="shared" si="4905"/>
        <v/>
      </c>
      <c r="DS128" s="352"/>
      <c r="DT128" s="72"/>
      <c r="DU128" s="351"/>
      <c r="DV128" s="345" t="str">
        <f t="shared" si="4906"/>
        <v/>
      </c>
      <c r="DW128" s="573"/>
      <c r="DX128" s="947" t="str">
        <f t="shared" si="4907"/>
        <v/>
      </c>
      <c r="DY128" s="352"/>
      <c r="DZ128" s="72"/>
      <c r="EA128" s="351"/>
      <c r="EB128" s="345" t="str">
        <f t="shared" si="4908"/>
        <v/>
      </c>
      <c r="EC128" s="573"/>
      <c r="ED128" s="947" t="str">
        <f t="shared" si="4909"/>
        <v/>
      </c>
      <c r="EE128" s="352"/>
      <c r="EF128" s="72"/>
      <c r="EG128" s="351"/>
      <c r="EH128" s="345" t="str">
        <f t="shared" si="4910"/>
        <v/>
      </c>
      <c r="EI128" s="573"/>
      <c r="EJ128" s="947" t="str">
        <f t="shared" si="4911"/>
        <v/>
      </c>
      <c r="EK128" s="352"/>
      <c r="EL128" s="72"/>
      <c r="EM128" s="351"/>
      <c r="EN128" s="345" t="str">
        <f t="shared" si="4912"/>
        <v/>
      </c>
      <c r="EO128" s="573"/>
      <c r="EP128" s="947" t="str">
        <f t="shared" si="4913"/>
        <v/>
      </c>
      <c r="EQ128" s="352"/>
      <c r="ER128" s="72"/>
      <c r="ES128" s="351"/>
      <c r="ET128" s="345" t="str">
        <f t="shared" si="4914"/>
        <v/>
      </c>
      <c r="EU128" s="573"/>
      <c r="EV128" s="947" t="str">
        <f t="shared" si="4915"/>
        <v/>
      </c>
      <c r="EW128" s="352"/>
      <c r="EX128" s="72"/>
      <c r="EY128" s="351"/>
      <c r="EZ128" s="345" t="str">
        <f t="shared" si="4916"/>
        <v/>
      </c>
      <c r="FA128" s="573"/>
      <c r="FB128" s="947" t="str">
        <f t="shared" si="4917"/>
        <v/>
      </c>
      <c r="FC128" s="352"/>
      <c r="FD128" s="72"/>
      <c r="FE128" s="351"/>
      <c r="FF128" s="345" t="str">
        <f t="shared" si="4918"/>
        <v/>
      </c>
      <c r="FG128" s="573"/>
      <c r="FH128" s="947" t="str">
        <f t="shared" si="4919"/>
        <v/>
      </c>
      <c r="FI128" s="352"/>
      <c r="FJ128" s="72"/>
      <c r="FK128" s="351"/>
      <c r="FL128" s="345" t="str">
        <f t="shared" si="4920"/>
        <v/>
      </c>
      <c r="FM128" s="573"/>
      <c r="FN128" s="947" t="str">
        <f t="shared" si="4921"/>
        <v/>
      </c>
      <c r="FO128" s="352"/>
      <c r="FP128" s="72"/>
      <c r="FQ128" s="351"/>
      <c r="FR128" s="345" t="str">
        <f t="shared" si="4922"/>
        <v/>
      </c>
      <c r="FS128" s="573"/>
      <c r="FT128" s="947" t="str">
        <f t="shared" si="4923"/>
        <v/>
      </c>
      <c r="FU128" s="352"/>
      <c r="FV128" s="72"/>
      <c r="FW128" s="351"/>
      <c r="FX128" s="345" t="str">
        <f t="shared" si="4924"/>
        <v/>
      </c>
      <c r="FY128" s="573"/>
      <c r="FZ128" s="947" t="str">
        <f t="shared" si="4925"/>
        <v/>
      </c>
      <c r="GA128" s="352"/>
      <c r="GB128" s="72"/>
      <c r="GC128" s="351"/>
      <c r="GD128" s="345" t="str">
        <f t="shared" si="4926"/>
        <v/>
      </c>
      <c r="GE128" s="573"/>
      <c r="GF128" s="947" t="str">
        <f t="shared" si="4927"/>
        <v/>
      </c>
      <c r="GG128" s="352"/>
      <c r="GH128" s="72"/>
      <c r="GI128" s="351"/>
      <c r="GJ128" s="345" t="str">
        <f t="shared" si="4928"/>
        <v/>
      </c>
      <c r="GK128" s="573"/>
      <c r="GL128" s="947" t="str">
        <f t="shared" si="4929"/>
        <v/>
      </c>
      <c r="GM128" s="352"/>
      <c r="GN128" s="72"/>
      <c r="GO128" s="351"/>
      <c r="GP128" s="345" t="str">
        <f t="shared" si="4930"/>
        <v/>
      </c>
      <c r="GQ128" s="573"/>
      <c r="GR128" s="947" t="str">
        <f t="shared" si="4931"/>
        <v/>
      </c>
      <c r="GS128" s="352"/>
      <c r="GT128" s="72"/>
      <c r="GU128" s="351"/>
      <c r="GV128" s="345" t="str">
        <f t="shared" si="4932"/>
        <v/>
      </c>
      <c r="GW128" s="573"/>
      <c r="GX128" s="947" t="str">
        <f t="shared" si="4933"/>
        <v/>
      </c>
      <c r="GY128" s="352"/>
      <c r="GZ128" s="72"/>
      <c r="HA128" s="351"/>
      <c r="HB128" s="345" t="str">
        <f t="shared" si="4934"/>
        <v/>
      </c>
      <c r="HC128" s="573"/>
      <c r="HD128" s="947" t="str">
        <f t="shared" si="4935"/>
        <v/>
      </c>
      <c r="HE128" s="352"/>
      <c r="HF128" s="72"/>
      <c r="HG128" s="351"/>
      <c r="HH128" s="345" t="str">
        <f t="shared" si="4936"/>
        <v/>
      </c>
      <c r="HI128" s="573"/>
      <c r="HJ128" s="947" t="str">
        <f t="shared" si="4937"/>
        <v/>
      </c>
      <c r="HK128" s="352"/>
      <c r="HL128" s="72"/>
      <c r="HM128" s="351"/>
      <c r="HN128" s="345" t="str">
        <f t="shared" si="4938"/>
        <v/>
      </c>
      <c r="HO128" s="573"/>
      <c r="HP128" s="947" t="str">
        <f t="shared" si="4939"/>
        <v/>
      </c>
      <c r="HQ128" s="352"/>
      <c r="HR128" s="72"/>
      <c r="HS128" s="351"/>
      <c r="HT128" s="345" t="str">
        <f t="shared" si="4940"/>
        <v/>
      </c>
      <c r="HU128" s="573"/>
      <c r="HV128" s="947" t="str">
        <f t="shared" si="4941"/>
        <v/>
      </c>
      <c r="HW128" s="352"/>
      <c r="HX128" s="72"/>
      <c r="HY128" s="351"/>
      <c r="HZ128" s="345" t="str">
        <f t="shared" si="4942"/>
        <v/>
      </c>
      <c r="IA128" s="573"/>
      <c r="IB128" s="947" t="str">
        <f t="shared" si="4943"/>
        <v/>
      </c>
      <c r="IC128" s="352"/>
      <c r="ID128" s="72"/>
      <c r="IE128" s="351"/>
      <c r="IF128" s="345" t="str">
        <f t="shared" si="4944"/>
        <v/>
      </c>
      <c r="IG128" s="573"/>
      <c r="IH128" s="947" t="str">
        <f t="shared" si="4945"/>
        <v/>
      </c>
      <c r="II128" s="352"/>
      <c r="IJ128" s="72"/>
      <c r="IK128" s="351"/>
      <c r="IL128" s="345" t="str">
        <f t="shared" si="4946"/>
        <v/>
      </c>
      <c r="IM128" s="573"/>
      <c r="IN128" s="947" t="str">
        <f t="shared" si="4947"/>
        <v/>
      </c>
      <c r="IO128" s="352"/>
      <c r="IP128" s="72"/>
      <c r="IQ128" s="351"/>
      <c r="IR128" s="345" t="str">
        <f t="shared" si="4948"/>
        <v/>
      </c>
      <c r="IS128" s="573"/>
      <c r="IT128" s="947" t="str">
        <f t="shared" si="4949"/>
        <v/>
      </c>
      <c r="IU128" s="352"/>
      <c r="IV128" s="72"/>
      <c r="IW128" s="351"/>
      <c r="IX128" s="345" t="str">
        <f t="shared" si="4950"/>
        <v/>
      </c>
      <c r="IY128" s="573"/>
      <c r="IZ128" s="947" t="str">
        <f t="shared" si="4951"/>
        <v/>
      </c>
      <c r="JA128" s="352"/>
      <c r="JB128" s="72"/>
      <c r="JC128" s="351"/>
      <c r="JD128" s="345" t="str">
        <f t="shared" si="4952"/>
        <v/>
      </c>
      <c r="JE128" s="573"/>
      <c r="JF128" s="947" t="str">
        <f t="shared" si="4953"/>
        <v/>
      </c>
      <c r="JG128" s="352"/>
      <c r="JH128" s="72"/>
      <c r="JI128" s="351"/>
      <c r="JJ128" s="345" t="str">
        <f t="shared" si="4954"/>
        <v/>
      </c>
      <c r="JK128" s="573"/>
      <c r="JL128" s="947" t="str">
        <f t="shared" si="4955"/>
        <v/>
      </c>
      <c r="JM128" s="353"/>
      <c r="JO128" s="351"/>
      <c r="JP128" s="345" t="str">
        <f t="shared" si="4956"/>
        <v/>
      </c>
      <c r="JQ128" s="573"/>
      <c r="JR128" s="947" t="str">
        <f t="shared" si="4957"/>
        <v/>
      </c>
      <c r="JS128" s="353"/>
      <c r="JU128" s="351"/>
      <c r="JV128" s="345" t="str">
        <f t="shared" si="4958"/>
        <v/>
      </c>
      <c r="JW128" s="573"/>
      <c r="JX128" s="947" t="str">
        <f t="shared" si="4959"/>
        <v/>
      </c>
      <c r="JY128" s="353"/>
      <c r="KA128" s="351"/>
      <c r="KB128" s="345" t="str">
        <f t="shared" si="4960"/>
        <v/>
      </c>
      <c r="KC128" s="573"/>
      <c r="KD128" s="947" t="str">
        <f t="shared" si="4961"/>
        <v/>
      </c>
      <c r="KE128" s="353"/>
      <c r="KG128" s="351"/>
      <c r="KH128" s="345" t="str">
        <f t="shared" si="4962"/>
        <v/>
      </c>
      <c r="KI128" s="573"/>
      <c r="KJ128" s="947" t="str">
        <f t="shared" si="4963"/>
        <v/>
      </c>
      <c r="KK128" s="353"/>
      <c r="KM128" s="351"/>
      <c r="KN128" s="345" t="str">
        <f t="shared" si="4964"/>
        <v/>
      </c>
      <c r="KO128" s="573"/>
      <c r="KP128" s="947" t="str">
        <f t="shared" si="4965"/>
        <v/>
      </c>
      <c r="KQ128" s="353"/>
      <c r="KS128" s="351"/>
      <c r="KT128" s="345" t="str">
        <f t="shared" si="4966"/>
        <v/>
      </c>
      <c r="KU128" s="573"/>
      <c r="KV128" s="947" t="str">
        <f t="shared" si="4967"/>
        <v/>
      </c>
      <c r="KW128" s="353"/>
      <c r="KY128" s="351"/>
      <c r="KZ128" s="345" t="str">
        <f t="shared" si="4968"/>
        <v/>
      </c>
      <c r="LA128" s="573"/>
      <c r="LB128" s="947" t="str">
        <f t="shared" si="4969"/>
        <v/>
      </c>
      <c r="LC128" s="353"/>
    </row>
    <row r="129" spans="1:315" s="71" customFormat="1" x14ac:dyDescent="0.2">
      <c r="A129" s="62"/>
      <c r="B129" s="62"/>
      <c r="C129" s="62" t="str">
        <f t="shared" si="4864"/>
        <v/>
      </c>
      <c r="D129" s="62"/>
      <c r="E129" s="62"/>
      <c r="F129" s="62" t="s">
        <v>77</v>
      </c>
      <c r="G129" s="114"/>
      <c r="I129" s="900" t="s">
        <v>16</v>
      </c>
      <c r="K129" s="116"/>
      <c r="L129" s="901">
        <v>460000</v>
      </c>
      <c r="M129" s="937"/>
      <c r="N129" s="387"/>
      <c r="O129" s="388"/>
      <c r="P129" s="389"/>
      <c r="Q129" s="296"/>
      <c r="R129" s="345" t="str">
        <f t="shared" si="4870"/>
        <v/>
      </c>
      <c r="S129" s="572"/>
      <c r="T129" s="945" t="str">
        <f t="shared" si="4871"/>
        <v/>
      </c>
      <c r="U129" s="350"/>
      <c r="V129" s="389"/>
      <c r="W129" s="296"/>
      <c r="X129" s="345" t="str">
        <f t="shared" si="4872"/>
        <v/>
      </c>
      <c r="Y129" s="572"/>
      <c r="Z129" s="945" t="str">
        <f t="shared" si="4873"/>
        <v/>
      </c>
      <c r="AA129" s="350"/>
      <c r="AB129" s="389"/>
      <c r="AC129" s="296"/>
      <c r="AD129" s="345" t="str">
        <f t="shared" si="4874"/>
        <v/>
      </c>
      <c r="AE129" s="572"/>
      <c r="AF129" s="945" t="str">
        <f t="shared" si="4875"/>
        <v/>
      </c>
      <c r="AG129" s="350"/>
      <c r="AH129" s="389"/>
      <c r="AI129" s="296"/>
      <c r="AJ129" s="345" t="str">
        <f t="shared" si="4876"/>
        <v/>
      </c>
      <c r="AK129" s="572"/>
      <c r="AL129" s="945" t="str">
        <f t="shared" si="4877"/>
        <v/>
      </c>
      <c r="AM129" s="350"/>
      <c r="AN129" s="389"/>
      <c r="AO129" s="296"/>
      <c r="AP129" s="345" t="str">
        <f t="shared" si="4878"/>
        <v/>
      </c>
      <c r="AQ129" s="572"/>
      <c r="AR129" s="945" t="str">
        <f t="shared" si="4879"/>
        <v/>
      </c>
      <c r="AS129" s="350"/>
      <c r="AT129" s="389"/>
      <c r="AU129" s="296"/>
      <c r="AV129" s="345" t="str">
        <f t="shared" si="4880"/>
        <v/>
      </c>
      <c r="AW129" s="572"/>
      <c r="AX129" s="945" t="str">
        <f t="shared" si="4881"/>
        <v/>
      </c>
      <c r="AY129" s="350"/>
      <c r="AZ129" s="389"/>
      <c r="BA129" s="296"/>
      <c r="BB129" s="345" t="str">
        <f t="shared" si="4882"/>
        <v/>
      </c>
      <c r="BC129" s="572"/>
      <c r="BD129" s="945" t="str">
        <f t="shared" si="4883"/>
        <v/>
      </c>
      <c r="BE129" s="350"/>
      <c r="BF129" s="389"/>
      <c r="BG129" s="296"/>
      <c r="BH129" s="345" t="str">
        <f t="shared" si="4884"/>
        <v/>
      </c>
      <c r="BI129" s="572"/>
      <c r="BJ129" s="945" t="str">
        <f t="shared" si="4885"/>
        <v/>
      </c>
      <c r="BK129" s="350"/>
      <c r="BL129" s="389"/>
      <c r="BM129" s="296"/>
      <c r="BN129" s="345" t="str">
        <f t="shared" si="4886"/>
        <v/>
      </c>
      <c r="BO129" s="572"/>
      <c r="BP129" s="945" t="str">
        <f t="shared" si="4887"/>
        <v/>
      </c>
      <c r="BQ129" s="350"/>
      <c r="BR129" s="389"/>
      <c r="BS129" s="296"/>
      <c r="BT129" s="345" t="str">
        <f t="shared" si="4888"/>
        <v/>
      </c>
      <c r="BU129" s="572"/>
      <c r="BV129" s="945" t="str">
        <f t="shared" si="4889"/>
        <v/>
      </c>
      <c r="BW129" s="350"/>
      <c r="BX129" s="72"/>
      <c r="BY129" s="351"/>
      <c r="BZ129" s="345" t="str">
        <f t="shared" si="4890"/>
        <v/>
      </c>
      <c r="CA129" s="573"/>
      <c r="CB129" s="947" t="str">
        <f t="shared" si="4891"/>
        <v/>
      </c>
      <c r="CC129" s="352"/>
      <c r="CD129" s="72"/>
      <c r="CE129" s="351"/>
      <c r="CF129" s="345" t="str">
        <f t="shared" si="4892"/>
        <v/>
      </c>
      <c r="CG129" s="573"/>
      <c r="CH129" s="947" t="str">
        <f t="shared" si="4893"/>
        <v/>
      </c>
      <c r="CI129" s="352"/>
      <c r="CJ129" s="72"/>
      <c r="CK129" s="351"/>
      <c r="CL129" s="345" t="str">
        <f t="shared" si="4894"/>
        <v/>
      </c>
      <c r="CM129" s="573"/>
      <c r="CN129" s="947" t="str">
        <f t="shared" si="4895"/>
        <v/>
      </c>
      <c r="CO129" s="352"/>
      <c r="CP129" s="72"/>
      <c r="CQ129" s="351"/>
      <c r="CR129" s="345" t="str">
        <f t="shared" si="4896"/>
        <v/>
      </c>
      <c r="CS129" s="573"/>
      <c r="CT129" s="947" t="str">
        <f t="shared" si="4897"/>
        <v/>
      </c>
      <c r="CU129" s="352"/>
      <c r="CV129" s="72"/>
      <c r="CW129" s="351"/>
      <c r="CX129" s="345" t="str">
        <f t="shared" si="4898"/>
        <v/>
      </c>
      <c r="CY129" s="573"/>
      <c r="CZ129" s="947" t="str">
        <f t="shared" si="4899"/>
        <v/>
      </c>
      <c r="DA129" s="352"/>
      <c r="DB129" s="72"/>
      <c r="DC129" s="351"/>
      <c r="DD129" s="345" t="str">
        <f t="shared" si="4900"/>
        <v/>
      </c>
      <c r="DE129" s="573"/>
      <c r="DF129" s="947" t="str">
        <f t="shared" si="4901"/>
        <v/>
      </c>
      <c r="DG129" s="352"/>
      <c r="DH129" s="72"/>
      <c r="DI129" s="351"/>
      <c r="DJ129" s="345" t="str">
        <f t="shared" si="4902"/>
        <v/>
      </c>
      <c r="DK129" s="573"/>
      <c r="DL129" s="947" t="str">
        <f t="shared" si="4903"/>
        <v/>
      </c>
      <c r="DM129" s="352"/>
      <c r="DN129" s="72"/>
      <c r="DO129" s="351"/>
      <c r="DP129" s="345" t="str">
        <f t="shared" si="4904"/>
        <v/>
      </c>
      <c r="DQ129" s="573"/>
      <c r="DR129" s="947" t="str">
        <f t="shared" si="4905"/>
        <v/>
      </c>
      <c r="DS129" s="352"/>
      <c r="DT129" s="72"/>
      <c r="DU129" s="351"/>
      <c r="DV129" s="345" t="str">
        <f t="shared" si="4906"/>
        <v/>
      </c>
      <c r="DW129" s="573"/>
      <c r="DX129" s="947" t="str">
        <f t="shared" si="4907"/>
        <v/>
      </c>
      <c r="DY129" s="352"/>
      <c r="DZ129" s="72"/>
      <c r="EA129" s="351"/>
      <c r="EB129" s="345" t="str">
        <f t="shared" si="4908"/>
        <v/>
      </c>
      <c r="EC129" s="573"/>
      <c r="ED129" s="947" t="str">
        <f t="shared" si="4909"/>
        <v/>
      </c>
      <c r="EE129" s="352"/>
      <c r="EF129" s="72"/>
      <c r="EG129" s="351"/>
      <c r="EH129" s="345" t="str">
        <f t="shared" si="4910"/>
        <v/>
      </c>
      <c r="EI129" s="573"/>
      <c r="EJ129" s="947" t="str">
        <f t="shared" si="4911"/>
        <v/>
      </c>
      <c r="EK129" s="352"/>
      <c r="EL129" s="72"/>
      <c r="EM129" s="351"/>
      <c r="EN129" s="345" t="str">
        <f t="shared" si="4912"/>
        <v/>
      </c>
      <c r="EO129" s="573"/>
      <c r="EP129" s="947" t="str">
        <f t="shared" si="4913"/>
        <v/>
      </c>
      <c r="EQ129" s="352"/>
      <c r="ER129" s="72"/>
      <c r="ES129" s="351"/>
      <c r="ET129" s="345" t="str">
        <f t="shared" si="4914"/>
        <v/>
      </c>
      <c r="EU129" s="573"/>
      <c r="EV129" s="947" t="str">
        <f t="shared" si="4915"/>
        <v/>
      </c>
      <c r="EW129" s="352"/>
      <c r="EX129" s="72"/>
      <c r="EY129" s="351"/>
      <c r="EZ129" s="345" t="str">
        <f t="shared" si="4916"/>
        <v/>
      </c>
      <c r="FA129" s="573"/>
      <c r="FB129" s="947" t="str">
        <f t="shared" si="4917"/>
        <v/>
      </c>
      <c r="FC129" s="352"/>
      <c r="FD129" s="72"/>
      <c r="FE129" s="351"/>
      <c r="FF129" s="345" t="str">
        <f t="shared" si="4918"/>
        <v/>
      </c>
      <c r="FG129" s="573"/>
      <c r="FH129" s="947" t="str">
        <f t="shared" si="4919"/>
        <v/>
      </c>
      <c r="FI129" s="352"/>
      <c r="FJ129" s="72"/>
      <c r="FK129" s="351"/>
      <c r="FL129" s="345" t="str">
        <f t="shared" si="4920"/>
        <v/>
      </c>
      <c r="FM129" s="573"/>
      <c r="FN129" s="947" t="str">
        <f t="shared" si="4921"/>
        <v/>
      </c>
      <c r="FO129" s="352"/>
      <c r="FP129" s="72"/>
      <c r="FQ129" s="351"/>
      <c r="FR129" s="345" t="str">
        <f t="shared" si="4922"/>
        <v/>
      </c>
      <c r="FS129" s="573"/>
      <c r="FT129" s="947" t="str">
        <f t="shared" si="4923"/>
        <v/>
      </c>
      <c r="FU129" s="352"/>
      <c r="FV129" s="72"/>
      <c r="FW129" s="351"/>
      <c r="FX129" s="345" t="str">
        <f t="shared" si="4924"/>
        <v/>
      </c>
      <c r="FY129" s="573"/>
      <c r="FZ129" s="947" t="str">
        <f t="shared" si="4925"/>
        <v/>
      </c>
      <c r="GA129" s="352"/>
      <c r="GB129" s="72"/>
      <c r="GC129" s="351"/>
      <c r="GD129" s="345" t="str">
        <f t="shared" si="4926"/>
        <v/>
      </c>
      <c r="GE129" s="573"/>
      <c r="GF129" s="947" t="str">
        <f t="shared" si="4927"/>
        <v/>
      </c>
      <c r="GG129" s="352"/>
      <c r="GH129" s="72"/>
      <c r="GI129" s="351"/>
      <c r="GJ129" s="345" t="str">
        <f t="shared" si="4928"/>
        <v/>
      </c>
      <c r="GK129" s="573"/>
      <c r="GL129" s="947" t="str">
        <f t="shared" si="4929"/>
        <v/>
      </c>
      <c r="GM129" s="352"/>
      <c r="GN129" s="72"/>
      <c r="GO129" s="351"/>
      <c r="GP129" s="345" t="str">
        <f t="shared" si="4930"/>
        <v/>
      </c>
      <c r="GQ129" s="573"/>
      <c r="GR129" s="947" t="str">
        <f t="shared" si="4931"/>
        <v/>
      </c>
      <c r="GS129" s="352"/>
      <c r="GT129" s="72"/>
      <c r="GU129" s="351"/>
      <c r="GV129" s="345" t="str">
        <f t="shared" si="4932"/>
        <v/>
      </c>
      <c r="GW129" s="573"/>
      <c r="GX129" s="947" t="str">
        <f t="shared" si="4933"/>
        <v/>
      </c>
      <c r="GY129" s="352"/>
      <c r="GZ129" s="72"/>
      <c r="HA129" s="351"/>
      <c r="HB129" s="345" t="str">
        <f t="shared" si="4934"/>
        <v/>
      </c>
      <c r="HC129" s="573"/>
      <c r="HD129" s="947" t="str">
        <f t="shared" si="4935"/>
        <v/>
      </c>
      <c r="HE129" s="352"/>
      <c r="HF129" s="72"/>
      <c r="HG129" s="351"/>
      <c r="HH129" s="345" t="str">
        <f t="shared" si="4936"/>
        <v/>
      </c>
      <c r="HI129" s="573"/>
      <c r="HJ129" s="947" t="str">
        <f t="shared" si="4937"/>
        <v/>
      </c>
      <c r="HK129" s="352"/>
      <c r="HL129" s="72"/>
      <c r="HM129" s="351"/>
      <c r="HN129" s="345" t="str">
        <f t="shared" si="4938"/>
        <v/>
      </c>
      <c r="HO129" s="573"/>
      <c r="HP129" s="947" t="str">
        <f t="shared" si="4939"/>
        <v/>
      </c>
      <c r="HQ129" s="352"/>
      <c r="HR129" s="72"/>
      <c r="HS129" s="351"/>
      <c r="HT129" s="345" t="str">
        <f t="shared" si="4940"/>
        <v/>
      </c>
      <c r="HU129" s="573"/>
      <c r="HV129" s="947" t="str">
        <f t="shared" si="4941"/>
        <v/>
      </c>
      <c r="HW129" s="352"/>
      <c r="HX129" s="72"/>
      <c r="HY129" s="351"/>
      <c r="HZ129" s="345" t="str">
        <f t="shared" si="4942"/>
        <v/>
      </c>
      <c r="IA129" s="573"/>
      <c r="IB129" s="947" t="str">
        <f t="shared" si="4943"/>
        <v/>
      </c>
      <c r="IC129" s="352"/>
      <c r="ID129" s="72"/>
      <c r="IE129" s="351"/>
      <c r="IF129" s="345" t="str">
        <f t="shared" si="4944"/>
        <v/>
      </c>
      <c r="IG129" s="573"/>
      <c r="IH129" s="947" t="str">
        <f t="shared" si="4945"/>
        <v/>
      </c>
      <c r="II129" s="352"/>
      <c r="IJ129" s="72"/>
      <c r="IK129" s="351"/>
      <c r="IL129" s="345" t="str">
        <f t="shared" si="4946"/>
        <v/>
      </c>
      <c r="IM129" s="573"/>
      <c r="IN129" s="947" t="str">
        <f t="shared" si="4947"/>
        <v/>
      </c>
      <c r="IO129" s="352"/>
      <c r="IP129" s="72"/>
      <c r="IQ129" s="351"/>
      <c r="IR129" s="345" t="str">
        <f t="shared" si="4948"/>
        <v/>
      </c>
      <c r="IS129" s="573"/>
      <c r="IT129" s="947" t="str">
        <f t="shared" si="4949"/>
        <v/>
      </c>
      <c r="IU129" s="352"/>
      <c r="IV129" s="72"/>
      <c r="IW129" s="351"/>
      <c r="IX129" s="345" t="str">
        <f t="shared" si="4950"/>
        <v/>
      </c>
      <c r="IY129" s="573"/>
      <c r="IZ129" s="947" t="str">
        <f t="shared" si="4951"/>
        <v/>
      </c>
      <c r="JA129" s="352"/>
      <c r="JB129" s="72"/>
      <c r="JC129" s="351"/>
      <c r="JD129" s="345" t="str">
        <f t="shared" si="4952"/>
        <v/>
      </c>
      <c r="JE129" s="573"/>
      <c r="JF129" s="947" t="str">
        <f t="shared" si="4953"/>
        <v/>
      </c>
      <c r="JG129" s="352"/>
      <c r="JH129" s="72"/>
      <c r="JI129" s="351"/>
      <c r="JJ129" s="345" t="str">
        <f t="shared" si="4954"/>
        <v/>
      </c>
      <c r="JK129" s="573"/>
      <c r="JL129" s="947" t="str">
        <f t="shared" si="4955"/>
        <v/>
      </c>
      <c r="JM129" s="353"/>
      <c r="JO129" s="351"/>
      <c r="JP129" s="345" t="str">
        <f t="shared" si="4956"/>
        <v/>
      </c>
      <c r="JQ129" s="573"/>
      <c r="JR129" s="947" t="str">
        <f t="shared" si="4957"/>
        <v/>
      </c>
      <c r="JS129" s="353"/>
      <c r="JU129" s="351"/>
      <c r="JV129" s="345" t="str">
        <f t="shared" si="4958"/>
        <v/>
      </c>
      <c r="JW129" s="573"/>
      <c r="JX129" s="947" t="str">
        <f t="shared" si="4959"/>
        <v/>
      </c>
      <c r="JY129" s="353"/>
      <c r="KA129" s="351"/>
      <c r="KB129" s="345" t="str">
        <f t="shared" si="4960"/>
        <v/>
      </c>
      <c r="KC129" s="573"/>
      <c r="KD129" s="947" t="str">
        <f t="shared" si="4961"/>
        <v/>
      </c>
      <c r="KE129" s="353"/>
      <c r="KG129" s="351"/>
      <c r="KH129" s="345" t="str">
        <f t="shared" si="4962"/>
        <v/>
      </c>
      <c r="KI129" s="573"/>
      <c r="KJ129" s="947" t="str">
        <f t="shared" si="4963"/>
        <v/>
      </c>
      <c r="KK129" s="353"/>
      <c r="KM129" s="351"/>
      <c r="KN129" s="345" t="str">
        <f t="shared" si="4964"/>
        <v/>
      </c>
      <c r="KO129" s="573"/>
      <c r="KP129" s="947" t="str">
        <f t="shared" si="4965"/>
        <v/>
      </c>
      <c r="KQ129" s="353"/>
      <c r="KS129" s="351"/>
      <c r="KT129" s="345" t="str">
        <f t="shared" si="4966"/>
        <v/>
      </c>
      <c r="KU129" s="573"/>
      <c r="KV129" s="947" t="str">
        <f t="shared" si="4967"/>
        <v/>
      </c>
      <c r="KW129" s="353"/>
      <c r="KY129" s="351"/>
      <c r="KZ129" s="345" t="str">
        <f t="shared" si="4968"/>
        <v/>
      </c>
      <c r="LA129" s="573"/>
      <c r="LB129" s="947" t="str">
        <f t="shared" si="4969"/>
        <v/>
      </c>
      <c r="LC129" s="353"/>
    </row>
    <row r="130" spans="1:315" s="71" customFormat="1" x14ac:dyDescent="0.2">
      <c r="A130" s="62"/>
      <c r="B130" s="62"/>
      <c r="C130" s="62" t="str">
        <f t="shared" si="4864"/>
        <v/>
      </c>
      <c r="D130" s="62"/>
      <c r="E130" s="62"/>
      <c r="F130" s="62" t="s">
        <v>77</v>
      </c>
      <c r="G130" s="114"/>
      <c r="I130" s="900" t="s">
        <v>16</v>
      </c>
      <c r="K130" s="116"/>
      <c r="L130" s="901">
        <v>460000</v>
      </c>
      <c r="M130" s="937"/>
      <c r="N130" s="387"/>
      <c r="O130" s="388"/>
      <c r="P130" s="389"/>
      <c r="Q130" s="296"/>
      <c r="R130" s="345" t="str">
        <f t="shared" si="4870"/>
        <v/>
      </c>
      <c r="S130" s="572"/>
      <c r="T130" s="945" t="str">
        <f t="shared" si="4871"/>
        <v/>
      </c>
      <c r="U130" s="350"/>
      <c r="V130" s="389"/>
      <c r="W130" s="296"/>
      <c r="X130" s="345" t="str">
        <f t="shared" si="4872"/>
        <v/>
      </c>
      <c r="Y130" s="572"/>
      <c r="Z130" s="945" t="str">
        <f t="shared" si="4873"/>
        <v/>
      </c>
      <c r="AA130" s="350"/>
      <c r="AB130" s="389"/>
      <c r="AC130" s="296"/>
      <c r="AD130" s="345" t="str">
        <f t="shared" si="4874"/>
        <v/>
      </c>
      <c r="AE130" s="572"/>
      <c r="AF130" s="945" t="str">
        <f t="shared" si="4875"/>
        <v/>
      </c>
      <c r="AG130" s="350"/>
      <c r="AH130" s="389"/>
      <c r="AI130" s="296"/>
      <c r="AJ130" s="345" t="str">
        <f t="shared" si="4876"/>
        <v/>
      </c>
      <c r="AK130" s="572"/>
      <c r="AL130" s="945" t="str">
        <f t="shared" si="4877"/>
        <v/>
      </c>
      <c r="AM130" s="350"/>
      <c r="AN130" s="389"/>
      <c r="AO130" s="296"/>
      <c r="AP130" s="345" t="str">
        <f t="shared" si="4878"/>
        <v/>
      </c>
      <c r="AQ130" s="572"/>
      <c r="AR130" s="945" t="str">
        <f t="shared" si="4879"/>
        <v/>
      </c>
      <c r="AS130" s="350"/>
      <c r="AT130" s="389"/>
      <c r="AU130" s="296"/>
      <c r="AV130" s="345" t="str">
        <f t="shared" si="4880"/>
        <v/>
      </c>
      <c r="AW130" s="572"/>
      <c r="AX130" s="945" t="str">
        <f t="shared" si="4881"/>
        <v/>
      </c>
      <c r="AY130" s="350"/>
      <c r="AZ130" s="389"/>
      <c r="BA130" s="296"/>
      <c r="BB130" s="345" t="str">
        <f t="shared" si="4882"/>
        <v/>
      </c>
      <c r="BC130" s="572"/>
      <c r="BD130" s="945" t="str">
        <f t="shared" si="4883"/>
        <v/>
      </c>
      <c r="BE130" s="350"/>
      <c r="BF130" s="389"/>
      <c r="BG130" s="296"/>
      <c r="BH130" s="345" t="str">
        <f t="shared" si="4884"/>
        <v/>
      </c>
      <c r="BI130" s="572"/>
      <c r="BJ130" s="945" t="str">
        <f t="shared" si="4885"/>
        <v/>
      </c>
      <c r="BK130" s="350"/>
      <c r="BL130" s="389"/>
      <c r="BM130" s="296"/>
      <c r="BN130" s="345" t="str">
        <f t="shared" si="4886"/>
        <v/>
      </c>
      <c r="BO130" s="572"/>
      <c r="BP130" s="945" t="str">
        <f t="shared" si="4887"/>
        <v/>
      </c>
      <c r="BQ130" s="350"/>
      <c r="BR130" s="389"/>
      <c r="BS130" s="296"/>
      <c r="BT130" s="345" t="str">
        <f t="shared" si="4888"/>
        <v/>
      </c>
      <c r="BU130" s="572"/>
      <c r="BV130" s="945" t="str">
        <f t="shared" si="4889"/>
        <v/>
      </c>
      <c r="BW130" s="350"/>
      <c r="BX130" s="72"/>
      <c r="BY130" s="351"/>
      <c r="BZ130" s="345" t="str">
        <f t="shared" si="4890"/>
        <v/>
      </c>
      <c r="CA130" s="573"/>
      <c r="CB130" s="947" t="str">
        <f t="shared" si="4891"/>
        <v/>
      </c>
      <c r="CC130" s="352"/>
      <c r="CD130" s="72"/>
      <c r="CE130" s="351"/>
      <c r="CF130" s="345" t="str">
        <f t="shared" si="4892"/>
        <v/>
      </c>
      <c r="CG130" s="573"/>
      <c r="CH130" s="947" t="str">
        <f t="shared" si="4893"/>
        <v/>
      </c>
      <c r="CI130" s="352"/>
      <c r="CJ130" s="72"/>
      <c r="CK130" s="351"/>
      <c r="CL130" s="345" t="str">
        <f t="shared" si="4894"/>
        <v/>
      </c>
      <c r="CM130" s="573"/>
      <c r="CN130" s="947" t="str">
        <f t="shared" si="4895"/>
        <v/>
      </c>
      <c r="CO130" s="352"/>
      <c r="CP130" s="72"/>
      <c r="CQ130" s="351"/>
      <c r="CR130" s="345" t="str">
        <f t="shared" si="4896"/>
        <v/>
      </c>
      <c r="CS130" s="573"/>
      <c r="CT130" s="947" t="str">
        <f t="shared" si="4897"/>
        <v/>
      </c>
      <c r="CU130" s="352"/>
      <c r="CV130" s="72"/>
      <c r="CW130" s="351"/>
      <c r="CX130" s="345" t="str">
        <f t="shared" si="4898"/>
        <v/>
      </c>
      <c r="CY130" s="573"/>
      <c r="CZ130" s="947" t="str">
        <f t="shared" si="4899"/>
        <v/>
      </c>
      <c r="DA130" s="352"/>
      <c r="DB130" s="72"/>
      <c r="DC130" s="351"/>
      <c r="DD130" s="345" t="str">
        <f t="shared" si="4900"/>
        <v/>
      </c>
      <c r="DE130" s="573"/>
      <c r="DF130" s="947" t="str">
        <f t="shared" si="4901"/>
        <v/>
      </c>
      <c r="DG130" s="352"/>
      <c r="DH130" s="72"/>
      <c r="DI130" s="351"/>
      <c r="DJ130" s="345" t="str">
        <f t="shared" si="4902"/>
        <v/>
      </c>
      <c r="DK130" s="573"/>
      <c r="DL130" s="947" t="str">
        <f t="shared" si="4903"/>
        <v/>
      </c>
      <c r="DM130" s="352"/>
      <c r="DN130" s="72"/>
      <c r="DO130" s="351"/>
      <c r="DP130" s="345" t="str">
        <f t="shared" si="4904"/>
        <v/>
      </c>
      <c r="DQ130" s="573"/>
      <c r="DR130" s="947" t="str">
        <f t="shared" si="4905"/>
        <v/>
      </c>
      <c r="DS130" s="352"/>
      <c r="DT130" s="72"/>
      <c r="DU130" s="351"/>
      <c r="DV130" s="345" t="str">
        <f t="shared" si="4906"/>
        <v/>
      </c>
      <c r="DW130" s="573"/>
      <c r="DX130" s="947" t="str">
        <f t="shared" si="4907"/>
        <v/>
      </c>
      <c r="DY130" s="352"/>
      <c r="DZ130" s="72"/>
      <c r="EA130" s="351"/>
      <c r="EB130" s="345" t="str">
        <f t="shared" si="4908"/>
        <v/>
      </c>
      <c r="EC130" s="573"/>
      <c r="ED130" s="947" t="str">
        <f t="shared" si="4909"/>
        <v/>
      </c>
      <c r="EE130" s="352"/>
      <c r="EF130" s="72"/>
      <c r="EG130" s="351"/>
      <c r="EH130" s="345" t="str">
        <f t="shared" si="4910"/>
        <v/>
      </c>
      <c r="EI130" s="573"/>
      <c r="EJ130" s="947" t="str">
        <f t="shared" si="4911"/>
        <v/>
      </c>
      <c r="EK130" s="352"/>
      <c r="EL130" s="72"/>
      <c r="EM130" s="351"/>
      <c r="EN130" s="345" t="str">
        <f t="shared" si="4912"/>
        <v/>
      </c>
      <c r="EO130" s="573"/>
      <c r="EP130" s="947" t="str">
        <f t="shared" si="4913"/>
        <v/>
      </c>
      <c r="EQ130" s="352"/>
      <c r="ER130" s="72"/>
      <c r="ES130" s="351"/>
      <c r="ET130" s="345" t="str">
        <f t="shared" si="4914"/>
        <v/>
      </c>
      <c r="EU130" s="573"/>
      <c r="EV130" s="947" t="str">
        <f t="shared" si="4915"/>
        <v/>
      </c>
      <c r="EW130" s="352"/>
      <c r="EX130" s="72"/>
      <c r="EY130" s="351"/>
      <c r="EZ130" s="345" t="str">
        <f t="shared" si="4916"/>
        <v/>
      </c>
      <c r="FA130" s="573"/>
      <c r="FB130" s="947" t="str">
        <f t="shared" si="4917"/>
        <v/>
      </c>
      <c r="FC130" s="352"/>
      <c r="FD130" s="72"/>
      <c r="FE130" s="351"/>
      <c r="FF130" s="345" t="str">
        <f t="shared" si="4918"/>
        <v/>
      </c>
      <c r="FG130" s="573"/>
      <c r="FH130" s="947" t="str">
        <f t="shared" si="4919"/>
        <v/>
      </c>
      <c r="FI130" s="352"/>
      <c r="FJ130" s="72"/>
      <c r="FK130" s="351"/>
      <c r="FL130" s="345" t="str">
        <f t="shared" si="4920"/>
        <v/>
      </c>
      <c r="FM130" s="573"/>
      <c r="FN130" s="947" t="str">
        <f t="shared" si="4921"/>
        <v/>
      </c>
      <c r="FO130" s="352"/>
      <c r="FP130" s="72"/>
      <c r="FQ130" s="351"/>
      <c r="FR130" s="345" t="str">
        <f t="shared" si="4922"/>
        <v/>
      </c>
      <c r="FS130" s="573"/>
      <c r="FT130" s="947" t="str">
        <f t="shared" si="4923"/>
        <v/>
      </c>
      <c r="FU130" s="352"/>
      <c r="FV130" s="72"/>
      <c r="FW130" s="351"/>
      <c r="FX130" s="345" t="str">
        <f t="shared" si="4924"/>
        <v/>
      </c>
      <c r="FY130" s="573"/>
      <c r="FZ130" s="947" t="str">
        <f t="shared" si="4925"/>
        <v/>
      </c>
      <c r="GA130" s="352"/>
      <c r="GB130" s="72"/>
      <c r="GC130" s="351"/>
      <c r="GD130" s="345" t="str">
        <f t="shared" si="4926"/>
        <v/>
      </c>
      <c r="GE130" s="573"/>
      <c r="GF130" s="947" t="str">
        <f t="shared" si="4927"/>
        <v/>
      </c>
      <c r="GG130" s="352"/>
      <c r="GH130" s="72"/>
      <c r="GI130" s="351"/>
      <c r="GJ130" s="345" t="str">
        <f t="shared" si="4928"/>
        <v/>
      </c>
      <c r="GK130" s="573"/>
      <c r="GL130" s="947" t="str">
        <f t="shared" si="4929"/>
        <v/>
      </c>
      <c r="GM130" s="352"/>
      <c r="GN130" s="72"/>
      <c r="GO130" s="351"/>
      <c r="GP130" s="345" t="str">
        <f t="shared" si="4930"/>
        <v/>
      </c>
      <c r="GQ130" s="573"/>
      <c r="GR130" s="947" t="str">
        <f t="shared" si="4931"/>
        <v/>
      </c>
      <c r="GS130" s="352"/>
      <c r="GT130" s="72"/>
      <c r="GU130" s="351"/>
      <c r="GV130" s="345" t="str">
        <f t="shared" si="4932"/>
        <v/>
      </c>
      <c r="GW130" s="573"/>
      <c r="GX130" s="947" t="str">
        <f t="shared" si="4933"/>
        <v/>
      </c>
      <c r="GY130" s="352"/>
      <c r="GZ130" s="72"/>
      <c r="HA130" s="351"/>
      <c r="HB130" s="345" t="str">
        <f t="shared" si="4934"/>
        <v/>
      </c>
      <c r="HC130" s="573"/>
      <c r="HD130" s="947" t="str">
        <f t="shared" si="4935"/>
        <v/>
      </c>
      <c r="HE130" s="352"/>
      <c r="HF130" s="72"/>
      <c r="HG130" s="351"/>
      <c r="HH130" s="345" t="str">
        <f t="shared" si="4936"/>
        <v/>
      </c>
      <c r="HI130" s="573"/>
      <c r="HJ130" s="947" t="str">
        <f t="shared" si="4937"/>
        <v/>
      </c>
      <c r="HK130" s="352"/>
      <c r="HL130" s="72"/>
      <c r="HM130" s="351"/>
      <c r="HN130" s="345" t="str">
        <f t="shared" si="4938"/>
        <v/>
      </c>
      <c r="HO130" s="573"/>
      <c r="HP130" s="947" t="str">
        <f t="shared" si="4939"/>
        <v/>
      </c>
      <c r="HQ130" s="352"/>
      <c r="HR130" s="72"/>
      <c r="HS130" s="351"/>
      <c r="HT130" s="345" t="str">
        <f t="shared" si="4940"/>
        <v/>
      </c>
      <c r="HU130" s="573"/>
      <c r="HV130" s="947" t="str">
        <f t="shared" si="4941"/>
        <v/>
      </c>
      <c r="HW130" s="352"/>
      <c r="HX130" s="72"/>
      <c r="HY130" s="351"/>
      <c r="HZ130" s="345" t="str">
        <f t="shared" si="4942"/>
        <v/>
      </c>
      <c r="IA130" s="573"/>
      <c r="IB130" s="947" t="str">
        <f t="shared" si="4943"/>
        <v/>
      </c>
      <c r="IC130" s="352"/>
      <c r="ID130" s="72"/>
      <c r="IE130" s="351"/>
      <c r="IF130" s="345" t="str">
        <f t="shared" si="4944"/>
        <v/>
      </c>
      <c r="IG130" s="573"/>
      <c r="IH130" s="947" t="str">
        <f t="shared" si="4945"/>
        <v/>
      </c>
      <c r="II130" s="352"/>
      <c r="IJ130" s="72"/>
      <c r="IK130" s="351"/>
      <c r="IL130" s="345" t="str">
        <f t="shared" si="4946"/>
        <v/>
      </c>
      <c r="IM130" s="573"/>
      <c r="IN130" s="947" t="str">
        <f t="shared" si="4947"/>
        <v/>
      </c>
      <c r="IO130" s="352"/>
      <c r="IP130" s="72"/>
      <c r="IQ130" s="351"/>
      <c r="IR130" s="345" t="str">
        <f t="shared" si="4948"/>
        <v/>
      </c>
      <c r="IS130" s="573"/>
      <c r="IT130" s="947" t="str">
        <f t="shared" si="4949"/>
        <v/>
      </c>
      <c r="IU130" s="352"/>
      <c r="IV130" s="72"/>
      <c r="IW130" s="351"/>
      <c r="IX130" s="345" t="str">
        <f t="shared" si="4950"/>
        <v/>
      </c>
      <c r="IY130" s="573"/>
      <c r="IZ130" s="947" t="str">
        <f t="shared" si="4951"/>
        <v/>
      </c>
      <c r="JA130" s="352"/>
      <c r="JB130" s="72"/>
      <c r="JC130" s="351"/>
      <c r="JD130" s="345" t="str">
        <f t="shared" si="4952"/>
        <v/>
      </c>
      <c r="JE130" s="573"/>
      <c r="JF130" s="947" t="str">
        <f t="shared" si="4953"/>
        <v/>
      </c>
      <c r="JG130" s="352"/>
      <c r="JH130" s="72"/>
      <c r="JI130" s="351"/>
      <c r="JJ130" s="345" t="str">
        <f t="shared" si="4954"/>
        <v/>
      </c>
      <c r="JK130" s="573"/>
      <c r="JL130" s="947" t="str">
        <f t="shared" si="4955"/>
        <v/>
      </c>
      <c r="JM130" s="353"/>
      <c r="JO130" s="351"/>
      <c r="JP130" s="345" t="str">
        <f t="shared" si="4956"/>
        <v/>
      </c>
      <c r="JQ130" s="573"/>
      <c r="JR130" s="947" t="str">
        <f t="shared" si="4957"/>
        <v/>
      </c>
      <c r="JS130" s="353"/>
      <c r="JU130" s="351"/>
      <c r="JV130" s="345" t="str">
        <f t="shared" si="4958"/>
        <v/>
      </c>
      <c r="JW130" s="573"/>
      <c r="JX130" s="947" t="str">
        <f t="shared" si="4959"/>
        <v/>
      </c>
      <c r="JY130" s="353"/>
      <c r="KA130" s="351"/>
      <c r="KB130" s="345" t="str">
        <f t="shared" si="4960"/>
        <v/>
      </c>
      <c r="KC130" s="573"/>
      <c r="KD130" s="947" t="str">
        <f t="shared" si="4961"/>
        <v/>
      </c>
      <c r="KE130" s="353"/>
      <c r="KG130" s="351"/>
      <c r="KH130" s="345" t="str">
        <f t="shared" si="4962"/>
        <v/>
      </c>
      <c r="KI130" s="573"/>
      <c r="KJ130" s="947" t="str">
        <f t="shared" si="4963"/>
        <v/>
      </c>
      <c r="KK130" s="353"/>
      <c r="KM130" s="351"/>
      <c r="KN130" s="345" t="str">
        <f t="shared" si="4964"/>
        <v/>
      </c>
      <c r="KO130" s="573"/>
      <c r="KP130" s="947" t="str">
        <f t="shared" si="4965"/>
        <v/>
      </c>
      <c r="KQ130" s="353"/>
      <c r="KS130" s="351"/>
      <c r="KT130" s="345" t="str">
        <f t="shared" si="4966"/>
        <v/>
      </c>
      <c r="KU130" s="573"/>
      <c r="KV130" s="947" t="str">
        <f t="shared" si="4967"/>
        <v/>
      </c>
      <c r="KW130" s="353"/>
      <c r="KY130" s="351"/>
      <c r="KZ130" s="345" t="str">
        <f t="shared" si="4968"/>
        <v/>
      </c>
      <c r="LA130" s="573"/>
      <c r="LB130" s="947" t="str">
        <f t="shared" si="4969"/>
        <v/>
      </c>
      <c r="LC130" s="353"/>
    </row>
    <row r="131" spans="1:315" s="71" customFormat="1" x14ac:dyDescent="0.2">
      <c r="A131" s="62"/>
      <c r="B131" s="62"/>
      <c r="C131" s="62" t="str">
        <f t="shared" si="4864"/>
        <v/>
      </c>
      <c r="D131" s="62"/>
      <c r="E131" s="62"/>
      <c r="F131" s="62" t="s">
        <v>77</v>
      </c>
      <c r="G131" s="114"/>
      <c r="I131" s="900" t="s">
        <v>16</v>
      </c>
      <c r="K131" s="116"/>
      <c r="L131" s="901">
        <v>460000</v>
      </c>
      <c r="M131" s="938"/>
      <c r="N131" s="387"/>
      <c r="O131" s="388"/>
      <c r="P131" s="389"/>
      <c r="Q131" s="296"/>
      <c r="R131" s="345" t="str">
        <f t="shared" si="4870"/>
        <v/>
      </c>
      <c r="S131" s="572"/>
      <c r="T131" s="945" t="str">
        <f t="shared" si="4871"/>
        <v/>
      </c>
      <c r="U131" s="350"/>
      <c r="V131" s="389"/>
      <c r="W131" s="296"/>
      <c r="X131" s="345" t="str">
        <f t="shared" si="4872"/>
        <v/>
      </c>
      <c r="Y131" s="572"/>
      <c r="Z131" s="945" t="str">
        <f t="shared" si="4873"/>
        <v/>
      </c>
      <c r="AA131" s="350"/>
      <c r="AB131" s="389"/>
      <c r="AC131" s="296"/>
      <c r="AD131" s="345" t="str">
        <f t="shared" si="4874"/>
        <v/>
      </c>
      <c r="AE131" s="572"/>
      <c r="AF131" s="945" t="str">
        <f t="shared" si="4875"/>
        <v/>
      </c>
      <c r="AG131" s="350"/>
      <c r="AH131" s="389"/>
      <c r="AI131" s="296"/>
      <c r="AJ131" s="345" t="str">
        <f t="shared" si="4876"/>
        <v/>
      </c>
      <c r="AK131" s="572"/>
      <c r="AL131" s="945" t="str">
        <f t="shared" si="4877"/>
        <v/>
      </c>
      <c r="AM131" s="350"/>
      <c r="AN131" s="389"/>
      <c r="AO131" s="296"/>
      <c r="AP131" s="345" t="str">
        <f t="shared" si="4878"/>
        <v/>
      </c>
      <c r="AQ131" s="572"/>
      <c r="AR131" s="945" t="str">
        <f t="shared" si="4879"/>
        <v/>
      </c>
      <c r="AS131" s="350"/>
      <c r="AT131" s="389"/>
      <c r="AU131" s="296"/>
      <c r="AV131" s="345" t="str">
        <f t="shared" si="4880"/>
        <v/>
      </c>
      <c r="AW131" s="572"/>
      <c r="AX131" s="945" t="str">
        <f t="shared" si="4881"/>
        <v/>
      </c>
      <c r="AY131" s="350"/>
      <c r="AZ131" s="389"/>
      <c r="BA131" s="296"/>
      <c r="BB131" s="345" t="str">
        <f t="shared" si="4882"/>
        <v/>
      </c>
      <c r="BC131" s="572"/>
      <c r="BD131" s="945" t="str">
        <f t="shared" si="4883"/>
        <v/>
      </c>
      <c r="BE131" s="350"/>
      <c r="BF131" s="389"/>
      <c r="BG131" s="296"/>
      <c r="BH131" s="345" t="str">
        <f t="shared" si="4884"/>
        <v/>
      </c>
      <c r="BI131" s="572"/>
      <c r="BJ131" s="945" t="str">
        <f t="shared" si="4885"/>
        <v/>
      </c>
      <c r="BK131" s="350"/>
      <c r="BL131" s="389"/>
      <c r="BM131" s="296"/>
      <c r="BN131" s="345" t="str">
        <f t="shared" si="4886"/>
        <v/>
      </c>
      <c r="BO131" s="572"/>
      <c r="BP131" s="945" t="str">
        <f t="shared" si="4887"/>
        <v/>
      </c>
      <c r="BQ131" s="350"/>
      <c r="BR131" s="389"/>
      <c r="BS131" s="296"/>
      <c r="BT131" s="345" t="str">
        <f t="shared" si="4888"/>
        <v/>
      </c>
      <c r="BU131" s="572"/>
      <c r="BV131" s="945" t="str">
        <f t="shared" si="4889"/>
        <v/>
      </c>
      <c r="BW131" s="350"/>
      <c r="BX131" s="72"/>
      <c r="BY131" s="351"/>
      <c r="BZ131" s="345" t="str">
        <f t="shared" si="4890"/>
        <v/>
      </c>
      <c r="CA131" s="573"/>
      <c r="CB131" s="947" t="str">
        <f t="shared" si="4891"/>
        <v/>
      </c>
      <c r="CC131" s="352"/>
      <c r="CD131" s="72"/>
      <c r="CE131" s="351"/>
      <c r="CF131" s="345" t="str">
        <f t="shared" si="4892"/>
        <v/>
      </c>
      <c r="CG131" s="573"/>
      <c r="CH131" s="947" t="str">
        <f t="shared" si="4893"/>
        <v/>
      </c>
      <c r="CI131" s="352"/>
      <c r="CJ131" s="72"/>
      <c r="CK131" s="351"/>
      <c r="CL131" s="345" t="str">
        <f t="shared" si="4894"/>
        <v/>
      </c>
      <c r="CM131" s="573"/>
      <c r="CN131" s="947" t="str">
        <f t="shared" si="4895"/>
        <v/>
      </c>
      <c r="CO131" s="352"/>
      <c r="CP131" s="72"/>
      <c r="CQ131" s="351"/>
      <c r="CR131" s="345" t="str">
        <f t="shared" si="4896"/>
        <v/>
      </c>
      <c r="CS131" s="573"/>
      <c r="CT131" s="947" t="str">
        <f t="shared" si="4897"/>
        <v/>
      </c>
      <c r="CU131" s="352"/>
      <c r="CV131" s="72"/>
      <c r="CW131" s="351"/>
      <c r="CX131" s="345" t="str">
        <f t="shared" si="4898"/>
        <v/>
      </c>
      <c r="CY131" s="573"/>
      <c r="CZ131" s="947" t="str">
        <f t="shared" si="4899"/>
        <v/>
      </c>
      <c r="DA131" s="352"/>
      <c r="DB131" s="72"/>
      <c r="DC131" s="351"/>
      <c r="DD131" s="345" t="str">
        <f t="shared" si="4900"/>
        <v/>
      </c>
      <c r="DE131" s="573"/>
      <c r="DF131" s="947" t="str">
        <f t="shared" si="4901"/>
        <v/>
      </c>
      <c r="DG131" s="352"/>
      <c r="DH131" s="72"/>
      <c r="DI131" s="351"/>
      <c r="DJ131" s="345" t="str">
        <f t="shared" si="4902"/>
        <v/>
      </c>
      <c r="DK131" s="573"/>
      <c r="DL131" s="947" t="str">
        <f t="shared" si="4903"/>
        <v/>
      </c>
      <c r="DM131" s="352"/>
      <c r="DN131" s="72"/>
      <c r="DO131" s="351"/>
      <c r="DP131" s="345" t="str">
        <f t="shared" si="4904"/>
        <v/>
      </c>
      <c r="DQ131" s="573"/>
      <c r="DR131" s="947" t="str">
        <f t="shared" si="4905"/>
        <v/>
      </c>
      <c r="DS131" s="352"/>
      <c r="DT131" s="72"/>
      <c r="DU131" s="351"/>
      <c r="DV131" s="345" t="str">
        <f t="shared" si="4906"/>
        <v/>
      </c>
      <c r="DW131" s="573"/>
      <c r="DX131" s="947" t="str">
        <f t="shared" si="4907"/>
        <v/>
      </c>
      <c r="DY131" s="352"/>
      <c r="DZ131" s="72"/>
      <c r="EA131" s="351"/>
      <c r="EB131" s="345" t="str">
        <f t="shared" si="4908"/>
        <v/>
      </c>
      <c r="EC131" s="573"/>
      <c r="ED131" s="947" t="str">
        <f t="shared" si="4909"/>
        <v/>
      </c>
      <c r="EE131" s="352"/>
      <c r="EF131" s="72"/>
      <c r="EG131" s="351"/>
      <c r="EH131" s="345" t="str">
        <f t="shared" si="4910"/>
        <v/>
      </c>
      <c r="EI131" s="573"/>
      <c r="EJ131" s="947" t="str">
        <f t="shared" si="4911"/>
        <v/>
      </c>
      <c r="EK131" s="352"/>
      <c r="EL131" s="72"/>
      <c r="EM131" s="351"/>
      <c r="EN131" s="345" t="str">
        <f t="shared" si="4912"/>
        <v/>
      </c>
      <c r="EO131" s="573"/>
      <c r="EP131" s="947" t="str">
        <f t="shared" si="4913"/>
        <v/>
      </c>
      <c r="EQ131" s="352"/>
      <c r="ER131" s="72"/>
      <c r="ES131" s="351"/>
      <c r="ET131" s="345" t="str">
        <f t="shared" si="4914"/>
        <v/>
      </c>
      <c r="EU131" s="573"/>
      <c r="EV131" s="947" t="str">
        <f t="shared" si="4915"/>
        <v/>
      </c>
      <c r="EW131" s="352"/>
      <c r="EX131" s="72"/>
      <c r="EY131" s="351"/>
      <c r="EZ131" s="345" t="str">
        <f t="shared" si="4916"/>
        <v/>
      </c>
      <c r="FA131" s="573"/>
      <c r="FB131" s="947" t="str">
        <f t="shared" si="4917"/>
        <v/>
      </c>
      <c r="FC131" s="352"/>
      <c r="FD131" s="72"/>
      <c r="FE131" s="351"/>
      <c r="FF131" s="345" t="str">
        <f t="shared" si="4918"/>
        <v/>
      </c>
      <c r="FG131" s="573"/>
      <c r="FH131" s="947" t="str">
        <f t="shared" si="4919"/>
        <v/>
      </c>
      <c r="FI131" s="352"/>
      <c r="FJ131" s="72"/>
      <c r="FK131" s="351"/>
      <c r="FL131" s="345" t="str">
        <f t="shared" si="4920"/>
        <v/>
      </c>
      <c r="FM131" s="573"/>
      <c r="FN131" s="947" t="str">
        <f t="shared" si="4921"/>
        <v/>
      </c>
      <c r="FO131" s="352"/>
      <c r="FP131" s="72"/>
      <c r="FQ131" s="351"/>
      <c r="FR131" s="345" t="str">
        <f t="shared" si="4922"/>
        <v/>
      </c>
      <c r="FS131" s="573"/>
      <c r="FT131" s="947" t="str">
        <f t="shared" si="4923"/>
        <v/>
      </c>
      <c r="FU131" s="352"/>
      <c r="FV131" s="72"/>
      <c r="FW131" s="351"/>
      <c r="FX131" s="345" t="str">
        <f t="shared" si="4924"/>
        <v/>
      </c>
      <c r="FY131" s="573"/>
      <c r="FZ131" s="947" t="str">
        <f t="shared" si="4925"/>
        <v/>
      </c>
      <c r="GA131" s="352"/>
      <c r="GB131" s="72"/>
      <c r="GC131" s="351"/>
      <c r="GD131" s="345" t="str">
        <f t="shared" si="4926"/>
        <v/>
      </c>
      <c r="GE131" s="573"/>
      <c r="GF131" s="947" t="str">
        <f t="shared" si="4927"/>
        <v/>
      </c>
      <c r="GG131" s="352"/>
      <c r="GH131" s="72"/>
      <c r="GI131" s="351"/>
      <c r="GJ131" s="345" t="str">
        <f t="shared" si="4928"/>
        <v/>
      </c>
      <c r="GK131" s="573"/>
      <c r="GL131" s="947" t="str">
        <f t="shared" si="4929"/>
        <v/>
      </c>
      <c r="GM131" s="352"/>
      <c r="GN131" s="72"/>
      <c r="GO131" s="351"/>
      <c r="GP131" s="345" t="str">
        <f t="shared" si="4930"/>
        <v/>
      </c>
      <c r="GQ131" s="573"/>
      <c r="GR131" s="947" t="str">
        <f t="shared" si="4931"/>
        <v/>
      </c>
      <c r="GS131" s="352"/>
      <c r="GT131" s="72"/>
      <c r="GU131" s="351"/>
      <c r="GV131" s="345" t="str">
        <f t="shared" si="4932"/>
        <v/>
      </c>
      <c r="GW131" s="573"/>
      <c r="GX131" s="947" t="str">
        <f t="shared" si="4933"/>
        <v/>
      </c>
      <c r="GY131" s="352"/>
      <c r="GZ131" s="72"/>
      <c r="HA131" s="351"/>
      <c r="HB131" s="345" t="str">
        <f t="shared" si="4934"/>
        <v/>
      </c>
      <c r="HC131" s="573"/>
      <c r="HD131" s="947" t="str">
        <f t="shared" si="4935"/>
        <v/>
      </c>
      <c r="HE131" s="352"/>
      <c r="HF131" s="72"/>
      <c r="HG131" s="351"/>
      <c r="HH131" s="345" t="str">
        <f t="shared" si="4936"/>
        <v/>
      </c>
      <c r="HI131" s="573"/>
      <c r="HJ131" s="947" t="str">
        <f t="shared" si="4937"/>
        <v/>
      </c>
      <c r="HK131" s="352"/>
      <c r="HL131" s="72"/>
      <c r="HM131" s="351"/>
      <c r="HN131" s="345" t="str">
        <f t="shared" si="4938"/>
        <v/>
      </c>
      <c r="HO131" s="573"/>
      <c r="HP131" s="947" t="str">
        <f t="shared" si="4939"/>
        <v/>
      </c>
      <c r="HQ131" s="352"/>
      <c r="HR131" s="72"/>
      <c r="HS131" s="351"/>
      <c r="HT131" s="345" t="str">
        <f t="shared" si="4940"/>
        <v/>
      </c>
      <c r="HU131" s="573"/>
      <c r="HV131" s="947" t="str">
        <f t="shared" si="4941"/>
        <v/>
      </c>
      <c r="HW131" s="352"/>
      <c r="HX131" s="72"/>
      <c r="HY131" s="351"/>
      <c r="HZ131" s="345" t="str">
        <f t="shared" si="4942"/>
        <v/>
      </c>
      <c r="IA131" s="573"/>
      <c r="IB131" s="947" t="str">
        <f t="shared" si="4943"/>
        <v/>
      </c>
      <c r="IC131" s="352"/>
      <c r="ID131" s="72"/>
      <c r="IE131" s="351"/>
      <c r="IF131" s="345" t="str">
        <f t="shared" si="4944"/>
        <v/>
      </c>
      <c r="IG131" s="573"/>
      <c r="IH131" s="947" t="str">
        <f t="shared" si="4945"/>
        <v/>
      </c>
      <c r="II131" s="352"/>
      <c r="IJ131" s="72"/>
      <c r="IK131" s="351"/>
      <c r="IL131" s="345" t="str">
        <f t="shared" si="4946"/>
        <v/>
      </c>
      <c r="IM131" s="573"/>
      <c r="IN131" s="947" t="str">
        <f t="shared" si="4947"/>
        <v/>
      </c>
      <c r="IO131" s="352"/>
      <c r="IP131" s="72"/>
      <c r="IQ131" s="351"/>
      <c r="IR131" s="345" t="str">
        <f t="shared" si="4948"/>
        <v/>
      </c>
      <c r="IS131" s="573"/>
      <c r="IT131" s="947" t="str">
        <f t="shared" si="4949"/>
        <v/>
      </c>
      <c r="IU131" s="352"/>
      <c r="IV131" s="72"/>
      <c r="IW131" s="351"/>
      <c r="IX131" s="345" t="str">
        <f t="shared" si="4950"/>
        <v/>
      </c>
      <c r="IY131" s="573"/>
      <c r="IZ131" s="947" t="str">
        <f t="shared" si="4951"/>
        <v/>
      </c>
      <c r="JA131" s="352"/>
      <c r="JB131" s="72"/>
      <c r="JC131" s="351"/>
      <c r="JD131" s="345" t="str">
        <f t="shared" si="4952"/>
        <v/>
      </c>
      <c r="JE131" s="573"/>
      <c r="JF131" s="947" t="str">
        <f t="shared" si="4953"/>
        <v/>
      </c>
      <c r="JG131" s="352"/>
      <c r="JH131" s="72"/>
      <c r="JI131" s="351"/>
      <c r="JJ131" s="345" t="str">
        <f t="shared" si="4954"/>
        <v/>
      </c>
      <c r="JK131" s="573"/>
      <c r="JL131" s="947" t="str">
        <f t="shared" si="4955"/>
        <v/>
      </c>
      <c r="JM131" s="353"/>
      <c r="JO131" s="351"/>
      <c r="JP131" s="345" t="str">
        <f t="shared" si="4956"/>
        <v/>
      </c>
      <c r="JQ131" s="573"/>
      <c r="JR131" s="947" t="str">
        <f t="shared" si="4957"/>
        <v/>
      </c>
      <c r="JS131" s="353"/>
      <c r="JU131" s="351"/>
      <c r="JV131" s="345" t="str">
        <f t="shared" si="4958"/>
        <v/>
      </c>
      <c r="JW131" s="573"/>
      <c r="JX131" s="947" t="str">
        <f t="shared" si="4959"/>
        <v/>
      </c>
      <c r="JY131" s="353"/>
      <c r="KA131" s="351"/>
      <c r="KB131" s="345" t="str">
        <f t="shared" si="4960"/>
        <v/>
      </c>
      <c r="KC131" s="573"/>
      <c r="KD131" s="947" t="str">
        <f t="shared" si="4961"/>
        <v/>
      </c>
      <c r="KE131" s="353"/>
      <c r="KG131" s="351"/>
      <c r="KH131" s="345" t="str">
        <f t="shared" si="4962"/>
        <v/>
      </c>
      <c r="KI131" s="573"/>
      <c r="KJ131" s="947" t="str">
        <f t="shared" si="4963"/>
        <v/>
      </c>
      <c r="KK131" s="353"/>
      <c r="KM131" s="351"/>
      <c r="KN131" s="345" t="str">
        <f t="shared" si="4964"/>
        <v/>
      </c>
      <c r="KO131" s="573"/>
      <c r="KP131" s="947" t="str">
        <f t="shared" si="4965"/>
        <v/>
      </c>
      <c r="KQ131" s="353"/>
      <c r="KS131" s="351"/>
      <c r="KT131" s="345" t="str">
        <f t="shared" si="4966"/>
        <v/>
      </c>
      <c r="KU131" s="573"/>
      <c r="KV131" s="947" t="str">
        <f t="shared" si="4967"/>
        <v/>
      </c>
      <c r="KW131" s="353"/>
      <c r="KY131" s="351"/>
      <c r="KZ131" s="345" t="str">
        <f t="shared" si="4968"/>
        <v/>
      </c>
      <c r="LA131" s="573"/>
      <c r="LB131" s="947" t="str">
        <f t="shared" si="4969"/>
        <v/>
      </c>
      <c r="LC131" s="353"/>
    </row>
    <row r="132" spans="1:315" s="82" customFormat="1" x14ac:dyDescent="0.2">
      <c r="A132" s="62"/>
      <c r="B132" s="62"/>
      <c r="C132" s="62"/>
      <c r="D132" s="62"/>
      <c r="E132" s="62"/>
      <c r="F132" s="62" t="s">
        <v>75</v>
      </c>
      <c r="G132" s="114"/>
      <c r="I132" s="390" t="s">
        <v>46</v>
      </c>
      <c r="J132" s="390"/>
      <c r="K132" s="391"/>
      <c r="L132" s="391"/>
      <c r="M132" s="939">
        <f>SUM(M102:M131)</f>
        <v>0</v>
      </c>
      <c r="N132" s="356"/>
      <c r="O132" s="357"/>
      <c r="P132" s="378"/>
      <c r="Q132" s="379"/>
      <c r="R132" s="380"/>
      <c r="S132" s="381"/>
      <c r="T132" s="948" t="str">
        <f>IF(T$2=4,SUM(T102:T131),"")</f>
        <v/>
      </c>
      <c r="U132" s="382"/>
      <c r="V132" s="378"/>
      <c r="W132" s="379"/>
      <c r="X132" s="380"/>
      <c r="Y132" s="381"/>
      <c r="Z132" s="948" t="str">
        <f>IF(Z$2=4,SUM(Z102:Z131),"")</f>
        <v/>
      </c>
      <c r="AA132" s="382"/>
      <c r="AB132" s="378"/>
      <c r="AC132" s="379"/>
      <c r="AD132" s="380"/>
      <c r="AE132" s="381"/>
      <c r="AF132" s="948" t="str">
        <f>IF(AF$2=4,SUM(AF102:AF131),"")</f>
        <v/>
      </c>
      <c r="AG132" s="382"/>
      <c r="AH132" s="378"/>
      <c r="AI132" s="379"/>
      <c r="AJ132" s="380"/>
      <c r="AK132" s="381"/>
      <c r="AL132" s="948" t="str">
        <f>IF(AL$2=4,SUM(AL102:AL131),"")</f>
        <v/>
      </c>
      <c r="AM132" s="382"/>
      <c r="AN132" s="378"/>
      <c r="AO132" s="379"/>
      <c r="AP132" s="380"/>
      <c r="AQ132" s="381"/>
      <c r="AR132" s="948" t="str">
        <f>IF(AR$2=4,SUM(AR102:AR131),"")</f>
        <v/>
      </c>
      <c r="AS132" s="382"/>
      <c r="AT132" s="378"/>
      <c r="AU132" s="379"/>
      <c r="AV132" s="380"/>
      <c r="AW132" s="381"/>
      <c r="AX132" s="948" t="str">
        <f>IF(AX$2=4,SUM(AX102:AX131),"")</f>
        <v/>
      </c>
      <c r="AY132" s="382"/>
      <c r="AZ132" s="378"/>
      <c r="BA132" s="379"/>
      <c r="BB132" s="380"/>
      <c r="BC132" s="381"/>
      <c r="BD132" s="948" t="str">
        <f>IF(BD$2=4,SUM(BD102:BD131),"")</f>
        <v/>
      </c>
      <c r="BE132" s="382"/>
      <c r="BF132" s="378"/>
      <c r="BG132" s="379"/>
      <c r="BH132" s="380"/>
      <c r="BI132" s="381"/>
      <c r="BJ132" s="948" t="str">
        <f>IF(BJ$2=4,SUM(BJ102:BJ131),"")</f>
        <v/>
      </c>
      <c r="BK132" s="382"/>
      <c r="BL132" s="378"/>
      <c r="BM132" s="379"/>
      <c r="BN132" s="380"/>
      <c r="BO132" s="381"/>
      <c r="BP132" s="948" t="str">
        <f>IF(BP$2=4,SUM(BP102:BP131),"")</f>
        <v/>
      </c>
      <c r="BQ132" s="382"/>
      <c r="BR132" s="378"/>
      <c r="BS132" s="379"/>
      <c r="BT132" s="380"/>
      <c r="BU132" s="381"/>
      <c r="BV132" s="948" t="str">
        <f>IF(BV$2=4,SUM(BV102:BV131),"")</f>
        <v/>
      </c>
      <c r="BW132" s="382"/>
      <c r="BX132" s="83"/>
      <c r="BZ132" s="380"/>
      <c r="CA132" s="375"/>
      <c r="CB132" s="957" t="str">
        <f>IF(CB$2=4,SUM(CB102:CB131),"")</f>
        <v/>
      </c>
      <c r="CC132" s="352"/>
      <c r="CD132" s="83"/>
      <c r="CF132" s="380"/>
      <c r="CG132" s="375"/>
      <c r="CH132" s="957" t="str">
        <f>IF(CH$2=4,SUM(CH102:CH131),"")</f>
        <v/>
      </c>
      <c r="CI132" s="352"/>
      <c r="CJ132" s="83"/>
      <c r="CL132" s="380"/>
      <c r="CM132" s="375"/>
      <c r="CN132" s="957" t="str">
        <f>IF(CN$2=4,SUM(CN102:CN131),"")</f>
        <v/>
      </c>
      <c r="CO132" s="352"/>
      <c r="CP132" s="83"/>
      <c r="CR132" s="380"/>
      <c r="CS132" s="375"/>
      <c r="CT132" s="957" t="str">
        <f>IF(CT$2=4,SUM(CT102:CT131),"")</f>
        <v/>
      </c>
      <c r="CU132" s="352"/>
      <c r="CV132" s="83"/>
      <c r="CX132" s="380"/>
      <c r="CY132" s="375"/>
      <c r="CZ132" s="957" t="str">
        <f>IF(CZ$2=4,SUM(CZ102:CZ131),"")</f>
        <v/>
      </c>
      <c r="DA132" s="352"/>
      <c r="DB132" s="83"/>
      <c r="DD132" s="380"/>
      <c r="DE132" s="375"/>
      <c r="DF132" s="957" t="str">
        <f>IF(DF$2=4,SUM(DF102:DF131),"")</f>
        <v/>
      </c>
      <c r="DG132" s="352"/>
      <c r="DH132" s="83"/>
      <c r="DJ132" s="380"/>
      <c r="DK132" s="375"/>
      <c r="DL132" s="957" t="str">
        <f>IF(DL$2=4,SUM(DL102:DL131),"")</f>
        <v/>
      </c>
      <c r="DM132" s="352"/>
      <c r="DN132" s="83"/>
      <c r="DP132" s="380"/>
      <c r="DQ132" s="375"/>
      <c r="DR132" s="957" t="str">
        <f>IF(DR$2=4,SUM(DR102:DR131),"")</f>
        <v/>
      </c>
      <c r="DS132" s="352"/>
      <c r="DT132" s="83"/>
      <c r="DV132" s="380"/>
      <c r="DW132" s="375"/>
      <c r="DX132" s="957" t="str">
        <f>IF(DX$2=4,SUM(DX102:DX131),"")</f>
        <v/>
      </c>
      <c r="DY132" s="352"/>
      <c r="DZ132" s="83"/>
      <c r="EB132" s="380"/>
      <c r="EC132" s="375"/>
      <c r="ED132" s="957" t="str">
        <f>IF(ED$2=4,SUM(ED102:ED131),"")</f>
        <v/>
      </c>
      <c r="EE132" s="352"/>
      <c r="EF132" s="83"/>
      <c r="EH132" s="380"/>
      <c r="EI132" s="375"/>
      <c r="EJ132" s="957" t="str">
        <f>IF(EJ$2=4,SUM(EJ102:EJ131),"")</f>
        <v/>
      </c>
      <c r="EK132" s="352"/>
      <c r="EL132" s="83"/>
      <c r="EN132" s="380"/>
      <c r="EO132" s="375"/>
      <c r="EP132" s="957" t="str">
        <f>IF(EP$2=4,SUM(EP102:EP131),"")</f>
        <v/>
      </c>
      <c r="EQ132" s="352"/>
      <c r="ER132" s="83"/>
      <c r="ET132" s="380"/>
      <c r="EU132" s="375"/>
      <c r="EV132" s="957" t="str">
        <f>IF(EV$2=4,SUM(EV102:EV131),"")</f>
        <v/>
      </c>
      <c r="EW132" s="352"/>
      <c r="EX132" s="83"/>
      <c r="EZ132" s="380"/>
      <c r="FA132" s="375"/>
      <c r="FB132" s="957" t="str">
        <f>IF(FB$2=4,SUM(FB102:FB131),"")</f>
        <v/>
      </c>
      <c r="FC132" s="352"/>
      <c r="FD132" s="83"/>
      <c r="FF132" s="380"/>
      <c r="FG132" s="375"/>
      <c r="FH132" s="957" t="str">
        <f>IF(FH$2=4,SUM(FH102:FH131),"")</f>
        <v/>
      </c>
      <c r="FI132" s="352"/>
      <c r="FJ132" s="83"/>
      <c r="FL132" s="380"/>
      <c r="FM132" s="375"/>
      <c r="FN132" s="957" t="str">
        <f>IF(FN$2=4,SUM(FN102:FN131),"")</f>
        <v/>
      </c>
      <c r="FO132" s="352"/>
      <c r="FP132" s="83"/>
      <c r="FR132" s="380"/>
      <c r="FS132" s="375"/>
      <c r="FT132" s="957" t="str">
        <f>IF(FT$2=4,SUM(FT102:FT131),"")</f>
        <v/>
      </c>
      <c r="FU132" s="352"/>
      <c r="FV132" s="83"/>
      <c r="FX132" s="380"/>
      <c r="FY132" s="375"/>
      <c r="FZ132" s="957" t="str">
        <f>IF(FZ$2=4,SUM(FZ102:FZ131),"")</f>
        <v/>
      </c>
      <c r="GA132" s="352"/>
      <c r="GB132" s="83"/>
      <c r="GD132" s="380"/>
      <c r="GE132" s="375"/>
      <c r="GF132" s="957" t="str">
        <f>IF(GF$2=4,SUM(GF102:GF131),"")</f>
        <v/>
      </c>
      <c r="GG132" s="352"/>
      <c r="GH132" s="83"/>
      <c r="GJ132" s="380"/>
      <c r="GK132" s="375"/>
      <c r="GL132" s="957" t="str">
        <f>IF(GL$2=4,SUM(GL102:GL131),"")</f>
        <v/>
      </c>
      <c r="GM132" s="352"/>
      <c r="GN132" s="83"/>
      <c r="GP132" s="380"/>
      <c r="GQ132" s="375"/>
      <c r="GR132" s="957" t="str">
        <f>IF(GR$2=4,SUM(GR102:GR131),"")</f>
        <v/>
      </c>
      <c r="GS132" s="352"/>
      <c r="GT132" s="83"/>
      <c r="GV132" s="380"/>
      <c r="GW132" s="375"/>
      <c r="GX132" s="957" t="str">
        <f>IF(GX$2=4,SUM(GX102:GX131),"")</f>
        <v/>
      </c>
      <c r="GY132" s="352"/>
      <c r="GZ132" s="83"/>
      <c r="HB132" s="380"/>
      <c r="HC132" s="375"/>
      <c r="HD132" s="957" t="str">
        <f>IF(HD$2=4,SUM(HD102:HD131),"")</f>
        <v/>
      </c>
      <c r="HE132" s="352"/>
      <c r="HF132" s="83"/>
      <c r="HH132" s="380"/>
      <c r="HI132" s="375"/>
      <c r="HJ132" s="957" t="str">
        <f>IF(HJ$2=4,SUM(HJ102:HJ131),"")</f>
        <v/>
      </c>
      <c r="HK132" s="352"/>
      <c r="HL132" s="83"/>
      <c r="HN132" s="380"/>
      <c r="HO132" s="375"/>
      <c r="HP132" s="957" t="str">
        <f>IF(HP$2=4,SUM(HP102:HP131),"")</f>
        <v/>
      </c>
      <c r="HQ132" s="352"/>
      <c r="HR132" s="83"/>
      <c r="HT132" s="380"/>
      <c r="HU132" s="375"/>
      <c r="HV132" s="957" t="str">
        <f>IF(HV$2=4,SUM(HV102:HV131),"")</f>
        <v/>
      </c>
      <c r="HW132" s="352"/>
      <c r="HX132" s="83"/>
      <c r="HZ132" s="380"/>
      <c r="IA132" s="375"/>
      <c r="IB132" s="957" t="str">
        <f>IF(IB$2=4,SUM(IB102:IB131),"")</f>
        <v/>
      </c>
      <c r="IC132" s="352"/>
      <c r="ID132" s="83"/>
      <c r="IF132" s="380"/>
      <c r="IG132" s="375"/>
      <c r="IH132" s="957" t="str">
        <f>IF(IH$2=4,SUM(IH102:IH131),"")</f>
        <v/>
      </c>
      <c r="II132" s="352"/>
      <c r="IJ132" s="83"/>
      <c r="IL132" s="380"/>
      <c r="IM132" s="375"/>
      <c r="IN132" s="957" t="str">
        <f>IF(IN$2=4,SUM(IN102:IN131),"")</f>
        <v/>
      </c>
      <c r="IO132" s="352"/>
      <c r="IP132" s="83"/>
      <c r="IR132" s="380"/>
      <c r="IS132" s="375"/>
      <c r="IT132" s="957" t="str">
        <f>IF(IT$2=4,SUM(IT102:IT131),"")</f>
        <v/>
      </c>
      <c r="IU132" s="352"/>
      <c r="IV132" s="83"/>
      <c r="IX132" s="380"/>
      <c r="IY132" s="375"/>
      <c r="IZ132" s="957" t="str">
        <f>IF(IZ$2=4,SUM(IZ102:IZ131),"")</f>
        <v/>
      </c>
      <c r="JA132" s="352"/>
      <c r="JB132" s="83"/>
      <c r="JD132" s="380"/>
      <c r="JE132" s="375"/>
      <c r="JF132" s="957" t="str">
        <f>IF(JF$2=4,SUM(JF102:JF131),"")</f>
        <v/>
      </c>
      <c r="JG132" s="352"/>
      <c r="JH132" s="83"/>
      <c r="JJ132" s="366"/>
      <c r="JK132" s="375"/>
      <c r="JL132" s="957" t="str">
        <f>IF(JL$2=4,SUM(JL102:JL131),"")</f>
        <v/>
      </c>
      <c r="JM132" s="352"/>
      <c r="JP132" s="366"/>
      <c r="JQ132" s="375"/>
      <c r="JR132" s="957" t="str">
        <f>IF(JR$2=4,SUM(JR102:JR131),"")</f>
        <v/>
      </c>
      <c r="JS132" s="352"/>
      <c r="JV132" s="366"/>
      <c r="JW132" s="375"/>
      <c r="JX132" s="957" t="str">
        <f>IF(JX$2=4,SUM(JX102:JX131),"")</f>
        <v/>
      </c>
      <c r="JY132" s="352"/>
      <c r="KB132" s="366"/>
      <c r="KC132" s="375"/>
      <c r="KD132" s="957" t="str">
        <f>IF(KD$2=4,SUM(KD102:KD131),"")</f>
        <v/>
      </c>
      <c r="KE132" s="352"/>
      <c r="KH132" s="366"/>
      <c r="KI132" s="375"/>
      <c r="KJ132" s="957" t="str">
        <f>IF(KJ$2=4,SUM(KJ102:KJ131),"")</f>
        <v/>
      </c>
      <c r="KK132" s="352"/>
      <c r="KN132" s="366"/>
      <c r="KO132" s="375"/>
      <c r="KP132" s="957" t="str">
        <f>IF(KP$2=4,SUM(KP102:KP131),"")</f>
        <v/>
      </c>
      <c r="KQ132" s="352"/>
      <c r="KT132" s="366"/>
      <c r="KU132" s="375"/>
      <c r="KV132" s="957" t="str">
        <f>IF(KV$2=4,SUM(KV102:KV131),"")</f>
        <v/>
      </c>
      <c r="KW132" s="352"/>
      <c r="KZ132" s="366"/>
      <c r="LA132" s="375"/>
      <c r="LB132" s="957" t="str">
        <f>IF(LB$2=4,SUM(LB102:LB131),"")</f>
        <v/>
      </c>
      <c r="LC132" s="352"/>
    </row>
    <row r="133" spans="1:315" s="71" customFormat="1" ht="6" customHeight="1" x14ac:dyDescent="0.2">
      <c r="A133" s="62"/>
      <c r="B133" s="62"/>
      <c r="C133" s="62"/>
      <c r="D133" s="62"/>
      <c r="E133" s="62"/>
      <c r="F133" s="62" t="s">
        <v>77</v>
      </c>
      <c r="G133" s="114"/>
      <c r="K133" s="116"/>
      <c r="L133" s="116"/>
      <c r="M133" s="192"/>
      <c r="N133" s="384"/>
      <c r="O133" s="383"/>
      <c r="P133" s="72"/>
      <c r="R133" s="385"/>
      <c r="S133" s="344"/>
      <c r="T133" s="225"/>
      <c r="U133" s="74"/>
      <c r="V133" s="72"/>
      <c r="X133" s="385"/>
      <c r="Y133" s="344"/>
      <c r="Z133" s="225"/>
      <c r="AA133" s="74"/>
      <c r="AB133" s="72"/>
      <c r="AD133" s="385"/>
      <c r="AE133" s="344"/>
      <c r="AF133" s="225"/>
      <c r="AG133" s="74"/>
      <c r="AH133" s="72"/>
      <c r="AJ133" s="385"/>
      <c r="AK133" s="344"/>
      <c r="AL133" s="225"/>
      <c r="AM133" s="74"/>
      <c r="AN133" s="72"/>
      <c r="AP133" s="385"/>
      <c r="AQ133" s="344"/>
      <c r="AR133" s="225"/>
      <c r="AS133" s="74"/>
      <c r="AT133" s="72"/>
      <c r="AV133" s="385"/>
      <c r="AW133" s="344"/>
      <c r="AX133" s="225"/>
      <c r="AY133" s="74"/>
      <c r="AZ133" s="72"/>
      <c r="BB133" s="385"/>
      <c r="BC133" s="344"/>
      <c r="BD133" s="225"/>
      <c r="BE133" s="74"/>
      <c r="BF133" s="72"/>
      <c r="BH133" s="385"/>
      <c r="BI133" s="344"/>
      <c r="BJ133" s="225"/>
      <c r="BK133" s="74"/>
      <c r="BL133" s="72"/>
      <c r="BN133" s="385"/>
      <c r="BO133" s="344"/>
      <c r="BP133" s="225"/>
      <c r="BQ133" s="74"/>
      <c r="BR133" s="72"/>
      <c r="BT133" s="385"/>
      <c r="BU133" s="344"/>
      <c r="BV133" s="225"/>
      <c r="BW133" s="74"/>
      <c r="BX133" s="72"/>
      <c r="BZ133" s="385"/>
      <c r="CA133" s="344"/>
      <c r="CB133" s="225"/>
      <c r="CC133" s="74"/>
      <c r="CD133" s="72"/>
      <c r="CF133" s="385"/>
      <c r="CG133" s="344"/>
      <c r="CH133" s="225"/>
      <c r="CI133" s="74"/>
      <c r="CJ133" s="72"/>
      <c r="CL133" s="385"/>
      <c r="CM133" s="344"/>
      <c r="CN133" s="225"/>
      <c r="CO133" s="74"/>
      <c r="CP133" s="72"/>
      <c r="CR133" s="385"/>
      <c r="CS133" s="344"/>
      <c r="CT133" s="225"/>
      <c r="CU133" s="74"/>
      <c r="CV133" s="72"/>
      <c r="CX133" s="385"/>
      <c r="CY133" s="344"/>
      <c r="CZ133" s="225"/>
      <c r="DA133" s="74"/>
      <c r="DB133" s="72"/>
      <c r="DD133" s="385"/>
      <c r="DE133" s="344"/>
      <c r="DF133" s="225"/>
      <c r="DG133" s="74"/>
      <c r="DH133" s="72"/>
      <c r="DJ133" s="385"/>
      <c r="DK133" s="344"/>
      <c r="DL133" s="225"/>
      <c r="DM133" s="74"/>
      <c r="DN133" s="72"/>
      <c r="DP133" s="385"/>
      <c r="DQ133" s="344"/>
      <c r="DR133" s="225"/>
      <c r="DS133" s="74"/>
      <c r="DT133" s="72"/>
      <c r="DV133" s="385"/>
      <c r="DW133" s="344"/>
      <c r="DX133" s="225"/>
      <c r="DY133" s="74"/>
      <c r="DZ133" s="72"/>
      <c r="EB133" s="385"/>
      <c r="EC133" s="344"/>
      <c r="ED133" s="225"/>
      <c r="EE133" s="74"/>
      <c r="EF133" s="72"/>
      <c r="EH133" s="385"/>
      <c r="EI133" s="344"/>
      <c r="EJ133" s="225"/>
      <c r="EK133" s="74"/>
      <c r="EL133" s="72"/>
      <c r="EN133" s="385"/>
      <c r="EO133" s="344"/>
      <c r="EP133" s="225"/>
      <c r="EQ133" s="74"/>
      <c r="ER133" s="72"/>
      <c r="ET133" s="385"/>
      <c r="EU133" s="344"/>
      <c r="EV133" s="225"/>
      <c r="EW133" s="74"/>
      <c r="EX133" s="72"/>
      <c r="EZ133" s="385"/>
      <c r="FA133" s="344"/>
      <c r="FB133" s="225"/>
      <c r="FC133" s="74"/>
      <c r="FD133" s="72"/>
      <c r="FF133" s="385"/>
      <c r="FG133" s="344"/>
      <c r="FH133" s="225"/>
      <c r="FI133" s="74"/>
      <c r="FJ133" s="72"/>
      <c r="FL133" s="385"/>
      <c r="FM133" s="344"/>
      <c r="FN133" s="225"/>
      <c r="FO133" s="74"/>
      <c r="FP133" s="72"/>
      <c r="FR133" s="385"/>
      <c r="FS133" s="344"/>
      <c r="FT133" s="225"/>
      <c r="FU133" s="74"/>
      <c r="FV133" s="72"/>
      <c r="FX133" s="385"/>
      <c r="FY133" s="344"/>
      <c r="FZ133" s="225"/>
      <c r="GA133" s="74"/>
      <c r="GB133" s="72"/>
      <c r="GD133" s="385"/>
      <c r="GE133" s="344"/>
      <c r="GF133" s="225"/>
      <c r="GG133" s="74"/>
      <c r="GH133" s="72"/>
      <c r="GJ133" s="385"/>
      <c r="GK133" s="344"/>
      <c r="GL133" s="225"/>
      <c r="GM133" s="74"/>
      <c r="GN133" s="72"/>
      <c r="GP133" s="385"/>
      <c r="GQ133" s="344"/>
      <c r="GR133" s="225"/>
      <c r="GS133" s="74"/>
      <c r="GT133" s="72"/>
      <c r="GV133" s="385"/>
      <c r="GW133" s="344"/>
      <c r="GX133" s="225"/>
      <c r="GY133" s="74"/>
      <c r="GZ133" s="72"/>
      <c r="HB133" s="385"/>
      <c r="HC133" s="344"/>
      <c r="HD133" s="225"/>
      <c r="HE133" s="74"/>
      <c r="HF133" s="72"/>
      <c r="HH133" s="385"/>
      <c r="HI133" s="344"/>
      <c r="HJ133" s="225"/>
      <c r="HK133" s="74"/>
      <c r="HL133" s="72"/>
      <c r="HN133" s="385"/>
      <c r="HO133" s="344"/>
      <c r="HP133" s="225"/>
      <c r="HQ133" s="74"/>
      <c r="HR133" s="72"/>
      <c r="HT133" s="385"/>
      <c r="HU133" s="344"/>
      <c r="HV133" s="225"/>
      <c r="HW133" s="74"/>
      <c r="HX133" s="72"/>
      <c r="HZ133" s="385"/>
      <c r="IA133" s="344"/>
      <c r="IB133" s="225"/>
      <c r="IC133" s="74"/>
      <c r="ID133" s="72"/>
      <c r="IF133" s="385"/>
      <c r="IG133" s="344"/>
      <c r="IH133" s="225"/>
      <c r="II133" s="74"/>
      <c r="IJ133" s="72"/>
      <c r="IL133" s="385"/>
      <c r="IM133" s="344"/>
      <c r="IN133" s="225"/>
      <c r="IO133" s="74"/>
      <c r="IP133" s="72"/>
      <c r="IR133" s="385"/>
      <c r="IS133" s="344"/>
      <c r="IT133" s="225"/>
      <c r="IU133" s="74"/>
      <c r="IV133" s="72"/>
      <c r="IX133" s="385"/>
      <c r="IY133" s="344"/>
      <c r="IZ133" s="225"/>
      <c r="JA133" s="74"/>
      <c r="JB133" s="72"/>
      <c r="JD133" s="385"/>
      <c r="JE133" s="344"/>
      <c r="JF133" s="225"/>
      <c r="JG133" s="74"/>
      <c r="JH133" s="72"/>
      <c r="JJ133" s="345"/>
      <c r="JK133" s="344"/>
      <c r="JL133" s="225"/>
      <c r="JM133" s="225"/>
      <c r="JP133" s="345"/>
      <c r="JQ133" s="344"/>
      <c r="JR133" s="225"/>
      <c r="JS133" s="225"/>
      <c r="JV133" s="345"/>
      <c r="JW133" s="344"/>
      <c r="JX133" s="225"/>
      <c r="JY133" s="225"/>
      <c r="KB133" s="345"/>
      <c r="KC133" s="344"/>
      <c r="KD133" s="225"/>
      <c r="KE133" s="225"/>
      <c r="KH133" s="345"/>
      <c r="KI133" s="344"/>
      <c r="KJ133" s="225"/>
      <c r="KK133" s="225"/>
      <c r="KN133" s="345"/>
      <c r="KO133" s="344"/>
      <c r="KP133" s="225"/>
      <c r="KQ133" s="225"/>
      <c r="KT133" s="345"/>
      <c r="KU133" s="344"/>
      <c r="KV133" s="225"/>
      <c r="KW133" s="225"/>
      <c r="KZ133" s="345"/>
      <c r="LA133" s="344"/>
      <c r="LB133" s="225"/>
      <c r="LC133" s="225"/>
    </row>
    <row r="134" spans="1:315" s="82" customFormat="1" x14ac:dyDescent="0.2">
      <c r="A134" s="62"/>
      <c r="B134" s="62"/>
      <c r="C134" s="62"/>
      <c r="D134" s="62"/>
      <c r="E134" s="62"/>
      <c r="F134" s="62" t="s">
        <v>76</v>
      </c>
      <c r="G134" s="114"/>
      <c r="I134" s="392" t="s">
        <v>199</v>
      </c>
      <c r="J134" s="392"/>
      <c r="K134" s="393"/>
      <c r="L134" s="393"/>
      <c r="M134" s="940">
        <f>M100+M132</f>
        <v>0</v>
      </c>
      <c r="N134" s="394"/>
      <c r="O134" s="395"/>
      <c r="P134" s="396"/>
      <c r="Q134" s="397"/>
      <c r="R134" s="373"/>
      <c r="S134" s="398"/>
      <c r="T134" s="949" t="str">
        <f>IF(T$2=4,T100+T132,"")</f>
        <v/>
      </c>
      <c r="U134" s="382"/>
      <c r="V134" s="378"/>
      <c r="W134" s="397"/>
      <c r="X134" s="373"/>
      <c r="Y134" s="398"/>
      <c r="Z134" s="949" t="str">
        <f>IF(Z$2=4,Z100+Z132,"")</f>
        <v/>
      </c>
      <c r="AA134" s="382"/>
      <c r="AB134" s="378"/>
      <c r="AC134" s="397"/>
      <c r="AD134" s="373"/>
      <c r="AE134" s="398"/>
      <c r="AF134" s="949" t="str">
        <f>IF(AF$2=4,AF100+AF132,"")</f>
        <v/>
      </c>
      <c r="AG134" s="382"/>
      <c r="AH134" s="378"/>
      <c r="AI134" s="397"/>
      <c r="AJ134" s="373"/>
      <c r="AK134" s="398"/>
      <c r="AL134" s="949" t="str">
        <f>IF(AL$2=4,AL100+AL132,"")</f>
        <v/>
      </c>
      <c r="AM134" s="382"/>
      <c r="AN134" s="378"/>
      <c r="AO134" s="397"/>
      <c r="AP134" s="373"/>
      <c r="AQ134" s="398"/>
      <c r="AR134" s="949" t="str">
        <f>IF(AR$2=4,AR100+AR132,"")</f>
        <v/>
      </c>
      <c r="AS134" s="382"/>
      <c r="AT134" s="378"/>
      <c r="AU134" s="397"/>
      <c r="AV134" s="373"/>
      <c r="AW134" s="398"/>
      <c r="AX134" s="949" t="str">
        <f>IF(AX$2=4,AX100+AX132,"")</f>
        <v/>
      </c>
      <c r="AY134" s="382"/>
      <c r="AZ134" s="378"/>
      <c r="BA134" s="397"/>
      <c r="BB134" s="373"/>
      <c r="BC134" s="398"/>
      <c r="BD134" s="949" t="str">
        <f>IF(BD$2=4,BD100+BD132,"")</f>
        <v/>
      </c>
      <c r="BE134" s="382"/>
      <c r="BF134" s="378"/>
      <c r="BG134" s="397"/>
      <c r="BH134" s="373"/>
      <c r="BI134" s="398"/>
      <c r="BJ134" s="949" t="str">
        <f>IF(BJ$2=4,BJ100+BJ132,"")</f>
        <v/>
      </c>
      <c r="BK134" s="382"/>
      <c r="BL134" s="378"/>
      <c r="BM134" s="397"/>
      <c r="BN134" s="373"/>
      <c r="BO134" s="398"/>
      <c r="BP134" s="949" t="str">
        <f>IF(BP$2=4,BP100+BP132,"")</f>
        <v/>
      </c>
      <c r="BQ134" s="382"/>
      <c r="BR134" s="378"/>
      <c r="BS134" s="397"/>
      <c r="BT134" s="373"/>
      <c r="BU134" s="398"/>
      <c r="BV134" s="949" t="str">
        <f>IF(BV$2=4,BV100+BV132,"")</f>
        <v/>
      </c>
      <c r="BW134" s="382"/>
      <c r="BX134" s="83"/>
      <c r="BZ134" s="373"/>
      <c r="CA134" s="375"/>
      <c r="CB134" s="957" t="str">
        <f>IF(CB$2=4,CB100+CB132,"")</f>
        <v/>
      </c>
      <c r="CC134" s="352"/>
      <c r="CD134" s="83"/>
      <c r="CF134" s="373"/>
      <c r="CG134" s="375"/>
      <c r="CH134" s="957" t="str">
        <f>IF(CH$2=4,CH100+CH132,"")</f>
        <v/>
      </c>
      <c r="CI134" s="352"/>
      <c r="CJ134" s="83"/>
      <c r="CL134" s="373"/>
      <c r="CM134" s="375"/>
      <c r="CN134" s="957" t="str">
        <f>IF(CN$2=4,CN100+CN132,"")</f>
        <v/>
      </c>
      <c r="CO134" s="352"/>
      <c r="CP134" s="83"/>
      <c r="CR134" s="373"/>
      <c r="CS134" s="375"/>
      <c r="CT134" s="957" t="str">
        <f>IF(CT$2=4,CT100+CT132,"")</f>
        <v/>
      </c>
      <c r="CU134" s="352"/>
      <c r="CV134" s="83"/>
      <c r="CX134" s="373"/>
      <c r="CY134" s="375"/>
      <c r="CZ134" s="957" t="str">
        <f>IF(CZ$2=4,CZ100+CZ132,"")</f>
        <v/>
      </c>
      <c r="DA134" s="352"/>
      <c r="DB134" s="83"/>
      <c r="DD134" s="373"/>
      <c r="DE134" s="375"/>
      <c r="DF134" s="957" t="str">
        <f>IF(DF$2=4,DF100+DF132,"")</f>
        <v/>
      </c>
      <c r="DG134" s="352"/>
      <c r="DH134" s="83"/>
      <c r="DJ134" s="373"/>
      <c r="DK134" s="375"/>
      <c r="DL134" s="957" t="str">
        <f>IF(DL$2=4,DL100+DL132,"")</f>
        <v/>
      </c>
      <c r="DM134" s="352"/>
      <c r="DN134" s="83"/>
      <c r="DP134" s="373"/>
      <c r="DQ134" s="375"/>
      <c r="DR134" s="957" t="str">
        <f>IF(DR$2=4,DR100+DR132,"")</f>
        <v/>
      </c>
      <c r="DS134" s="352"/>
      <c r="DT134" s="83"/>
      <c r="DV134" s="373"/>
      <c r="DW134" s="375"/>
      <c r="DX134" s="957" t="str">
        <f>IF(DX$2=4,DX100+DX132,"")</f>
        <v/>
      </c>
      <c r="DY134" s="352"/>
      <c r="DZ134" s="83"/>
      <c r="EB134" s="373"/>
      <c r="EC134" s="375"/>
      <c r="ED134" s="957" t="str">
        <f>IF(ED$2=4,ED100+ED132,"")</f>
        <v/>
      </c>
      <c r="EE134" s="352"/>
      <c r="EF134" s="83"/>
      <c r="EH134" s="373"/>
      <c r="EI134" s="375"/>
      <c r="EJ134" s="957" t="str">
        <f>IF(EJ$2=4,EJ100+EJ132,"")</f>
        <v/>
      </c>
      <c r="EK134" s="352"/>
      <c r="EL134" s="83"/>
      <c r="EN134" s="373"/>
      <c r="EO134" s="375"/>
      <c r="EP134" s="957" t="str">
        <f>IF(EP$2=4,EP100+EP132,"")</f>
        <v/>
      </c>
      <c r="EQ134" s="352"/>
      <c r="ER134" s="83"/>
      <c r="ET134" s="373"/>
      <c r="EU134" s="375"/>
      <c r="EV134" s="957" t="str">
        <f>IF(EV$2=4,EV100+EV132,"")</f>
        <v/>
      </c>
      <c r="EW134" s="352"/>
      <c r="EX134" s="83"/>
      <c r="EZ134" s="373"/>
      <c r="FA134" s="375"/>
      <c r="FB134" s="957" t="str">
        <f>IF(FB$2=4,FB100+FB132,"")</f>
        <v/>
      </c>
      <c r="FC134" s="352"/>
      <c r="FD134" s="83"/>
      <c r="FF134" s="373"/>
      <c r="FG134" s="375"/>
      <c r="FH134" s="957" t="str">
        <f>IF(FH$2=4,FH100+FH132,"")</f>
        <v/>
      </c>
      <c r="FI134" s="352"/>
      <c r="FJ134" s="83"/>
      <c r="FL134" s="373"/>
      <c r="FM134" s="375"/>
      <c r="FN134" s="957" t="str">
        <f>IF(FN$2=4,FN100+FN132,"")</f>
        <v/>
      </c>
      <c r="FO134" s="352"/>
      <c r="FP134" s="83"/>
      <c r="FR134" s="373"/>
      <c r="FS134" s="375"/>
      <c r="FT134" s="957" t="str">
        <f>IF(FT$2=4,FT100+FT132,"")</f>
        <v/>
      </c>
      <c r="FU134" s="352"/>
      <c r="FV134" s="83"/>
      <c r="FX134" s="373"/>
      <c r="FY134" s="375"/>
      <c r="FZ134" s="957" t="str">
        <f>IF(FZ$2=4,FZ100+FZ132,"")</f>
        <v/>
      </c>
      <c r="GA134" s="352"/>
      <c r="GB134" s="83"/>
      <c r="GD134" s="373"/>
      <c r="GE134" s="375"/>
      <c r="GF134" s="957" t="str">
        <f>IF(GF$2=4,GF100+GF132,"")</f>
        <v/>
      </c>
      <c r="GG134" s="352"/>
      <c r="GH134" s="83"/>
      <c r="GJ134" s="373"/>
      <c r="GK134" s="375"/>
      <c r="GL134" s="957" t="str">
        <f>IF(GL$2=4,GL100+GL132,"")</f>
        <v/>
      </c>
      <c r="GM134" s="352"/>
      <c r="GN134" s="83"/>
      <c r="GP134" s="373"/>
      <c r="GQ134" s="375"/>
      <c r="GR134" s="957" t="str">
        <f>IF(GR$2=4,GR100+GR132,"")</f>
        <v/>
      </c>
      <c r="GS134" s="352"/>
      <c r="GT134" s="83"/>
      <c r="GV134" s="373"/>
      <c r="GW134" s="375"/>
      <c r="GX134" s="957" t="str">
        <f>IF(GX$2=4,GX100+GX132,"")</f>
        <v/>
      </c>
      <c r="GY134" s="352"/>
      <c r="GZ134" s="83"/>
      <c r="HB134" s="373"/>
      <c r="HC134" s="375"/>
      <c r="HD134" s="957" t="str">
        <f>IF(HD$2=4,HD100+HD132,"")</f>
        <v/>
      </c>
      <c r="HE134" s="352"/>
      <c r="HF134" s="83"/>
      <c r="HH134" s="373"/>
      <c r="HI134" s="375"/>
      <c r="HJ134" s="957" t="str">
        <f>IF(HJ$2=4,HJ100+HJ132,"")</f>
        <v/>
      </c>
      <c r="HK134" s="352"/>
      <c r="HL134" s="83"/>
      <c r="HN134" s="373"/>
      <c r="HO134" s="375"/>
      <c r="HP134" s="957" t="str">
        <f>IF(HP$2=4,HP100+HP132,"")</f>
        <v/>
      </c>
      <c r="HQ134" s="352"/>
      <c r="HR134" s="83"/>
      <c r="HT134" s="373"/>
      <c r="HU134" s="375"/>
      <c r="HV134" s="957" t="str">
        <f>IF(HV$2=4,HV100+HV132,"")</f>
        <v/>
      </c>
      <c r="HW134" s="352"/>
      <c r="HX134" s="83"/>
      <c r="HZ134" s="373"/>
      <c r="IA134" s="375"/>
      <c r="IB134" s="957" t="str">
        <f>IF(IB$2=4,IB100+IB132,"")</f>
        <v/>
      </c>
      <c r="IC134" s="352"/>
      <c r="ID134" s="83"/>
      <c r="IF134" s="373"/>
      <c r="IG134" s="375"/>
      <c r="IH134" s="957" t="str">
        <f>IF(IH$2=4,IH100+IH132,"")</f>
        <v/>
      </c>
      <c r="II134" s="352"/>
      <c r="IJ134" s="83"/>
      <c r="IL134" s="373"/>
      <c r="IM134" s="375"/>
      <c r="IN134" s="957" t="str">
        <f>IF(IN$2=4,IN100+IN132,"")</f>
        <v/>
      </c>
      <c r="IO134" s="352"/>
      <c r="IP134" s="83"/>
      <c r="IR134" s="373"/>
      <c r="IS134" s="375"/>
      <c r="IT134" s="957" t="str">
        <f>IF(IT$2=4,IT100+IT132,"")</f>
        <v/>
      </c>
      <c r="IU134" s="352"/>
      <c r="IV134" s="83"/>
      <c r="IX134" s="373"/>
      <c r="IY134" s="375"/>
      <c r="IZ134" s="957" t="str">
        <f>IF(IZ$2=4,IZ100+IZ132,"")</f>
        <v/>
      </c>
      <c r="JA134" s="352"/>
      <c r="JB134" s="83"/>
      <c r="JD134" s="373"/>
      <c r="JE134" s="375"/>
      <c r="JF134" s="957" t="str">
        <f>IF(JF$2=4,JF100+JF132,"")</f>
        <v/>
      </c>
      <c r="JG134" s="352"/>
      <c r="JH134" s="83"/>
      <c r="JJ134" s="366"/>
      <c r="JK134" s="375"/>
      <c r="JL134" s="957" t="str">
        <f>IF(JL$2=4,JL100+JL132,"")</f>
        <v/>
      </c>
      <c r="JM134" s="352"/>
      <c r="JP134" s="366"/>
      <c r="JQ134" s="375"/>
      <c r="JR134" s="957" t="str">
        <f>IF(JR$2=4,JR100+JR132,"")</f>
        <v/>
      </c>
      <c r="JS134" s="352"/>
      <c r="JV134" s="366"/>
      <c r="JW134" s="375"/>
      <c r="JX134" s="957" t="str">
        <f>IF(JX$2=4,JX100+JX132,"")</f>
        <v/>
      </c>
      <c r="JY134" s="352"/>
      <c r="KB134" s="366"/>
      <c r="KC134" s="375"/>
      <c r="KD134" s="957" t="str">
        <f>IF(KD$2=4,KD100+KD132,"")</f>
        <v/>
      </c>
      <c r="KE134" s="352"/>
      <c r="KH134" s="366"/>
      <c r="KI134" s="375"/>
      <c r="KJ134" s="957" t="str">
        <f>IF(KJ$2=4,KJ100+KJ132,"")</f>
        <v/>
      </c>
      <c r="KK134" s="352"/>
      <c r="KN134" s="366"/>
      <c r="KO134" s="375"/>
      <c r="KP134" s="957" t="str">
        <f>IF(KP$2=4,KP100+KP132,"")</f>
        <v/>
      </c>
      <c r="KQ134" s="352"/>
      <c r="KT134" s="366"/>
      <c r="KU134" s="375"/>
      <c r="KV134" s="957" t="str">
        <f>IF(KV$2=4,KV100+KV132,"")</f>
        <v/>
      </c>
      <c r="KW134" s="352"/>
      <c r="KZ134" s="366"/>
      <c r="LA134" s="375"/>
      <c r="LB134" s="957" t="str">
        <f>IF(LB$2=4,LB100+LB132,"")</f>
        <v/>
      </c>
      <c r="LC134" s="352"/>
    </row>
    <row r="135" spans="1:315" s="71" customFormat="1" x14ac:dyDescent="0.2">
      <c r="A135" s="62"/>
      <c r="B135" s="62"/>
      <c r="C135" s="62"/>
      <c r="D135" s="62"/>
      <c r="E135" s="62"/>
      <c r="F135" s="62" t="s">
        <v>77</v>
      </c>
      <c r="G135" s="114"/>
      <c r="I135" s="400" t="s">
        <v>19</v>
      </c>
      <c r="J135" s="400"/>
      <c r="K135" s="401">
        <f>IF('Part A - Inputs'!$C$9="",Reference!$F$3,IF(VALUE(LEFT('Part A - Inputs'!$C$9,1))=2,Reference!$F$3,0))</f>
        <v>0</v>
      </c>
      <c r="L135" s="386">
        <v>960100</v>
      </c>
      <c r="M135" s="941">
        <f>ROUND(M$134*K135,2)</f>
        <v>0</v>
      </c>
      <c r="N135" s="387"/>
      <c r="O135" s="388"/>
      <c r="P135" s="389"/>
      <c r="R135" s="385"/>
      <c r="S135" s="344"/>
      <c r="T135" s="947" t="str">
        <f>IF(T$2=4,ROUND(T$134*$K135,2),"")</f>
        <v/>
      </c>
      <c r="U135" s="350"/>
      <c r="V135" s="389"/>
      <c r="X135" s="385"/>
      <c r="Y135" s="344"/>
      <c r="Z135" s="947" t="str">
        <f>IF(Z$2=4,ROUND(Z$134*$K135,2),"")</f>
        <v/>
      </c>
      <c r="AA135" s="350"/>
      <c r="AB135" s="389"/>
      <c r="AD135" s="385"/>
      <c r="AE135" s="344"/>
      <c r="AF135" s="947" t="str">
        <f>IF(AF$2=4,ROUND(AF$134*$K135,2),"")</f>
        <v/>
      </c>
      <c r="AG135" s="350"/>
      <c r="AH135" s="389"/>
      <c r="AJ135" s="385"/>
      <c r="AK135" s="344"/>
      <c r="AL135" s="947" t="str">
        <f>IF(AL$2=4,ROUND(AL$134*$K135,2),"")</f>
        <v/>
      </c>
      <c r="AM135" s="350"/>
      <c r="AN135" s="389"/>
      <c r="AP135" s="385"/>
      <c r="AQ135" s="344"/>
      <c r="AR135" s="947" t="str">
        <f>IF(AR$2=4,ROUND(AR$134*$K135,2),"")</f>
        <v/>
      </c>
      <c r="AS135" s="350"/>
      <c r="AT135" s="389"/>
      <c r="AV135" s="385"/>
      <c r="AW135" s="344"/>
      <c r="AX135" s="947" t="str">
        <f>IF(AX$2=4,ROUND(AX$134*$K135,2),"")</f>
        <v/>
      </c>
      <c r="AY135" s="350"/>
      <c r="AZ135" s="389"/>
      <c r="BB135" s="385"/>
      <c r="BC135" s="344"/>
      <c r="BD135" s="947" t="str">
        <f>IF(BD$2=4,ROUND(BD$134*$K135,2),"")</f>
        <v/>
      </c>
      <c r="BE135" s="350"/>
      <c r="BF135" s="389"/>
      <c r="BH135" s="385"/>
      <c r="BI135" s="344"/>
      <c r="BJ135" s="947" t="str">
        <f>IF(BJ$2=4,ROUND(BJ$134*$K135,2),"")</f>
        <v/>
      </c>
      <c r="BK135" s="350"/>
      <c r="BL135" s="389"/>
      <c r="BN135" s="385"/>
      <c r="BO135" s="344"/>
      <c r="BP135" s="947" t="str">
        <f>IF(BP$2=4,ROUND(BP$134*$K135,2),"")</f>
        <v/>
      </c>
      <c r="BQ135" s="350"/>
      <c r="BR135" s="389"/>
      <c r="BT135" s="385"/>
      <c r="BU135" s="344"/>
      <c r="BV135" s="947" t="str">
        <f>IF(BV$2=4,ROUND(BV$134*$K135,2),"")</f>
        <v/>
      </c>
      <c r="BW135" s="350"/>
      <c r="BX135" s="72"/>
      <c r="BZ135" s="385"/>
      <c r="CA135" s="344"/>
      <c r="CB135" s="947" t="str">
        <f>IF(CB$2=4,ROUND(CB$134*$K135,2),"")</f>
        <v/>
      </c>
      <c r="CC135" s="352"/>
      <c r="CD135" s="72"/>
      <c r="CF135" s="385"/>
      <c r="CG135" s="344"/>
      <c r="CH135" s="947" t="str">
        <f>IF(CH$2=4,ROUND(CH$134*$K135,2),"")</f>
        <v/>
      </c>
      <c r="CI135" s="352"/>
      <c r="CJ135" s="72"/>
      <c r="CL135" s="385"/>
      <c r="CM135" s="344"/>
      <c r="CN135" s="947" t="str">
        <f>IF(CN$2=4,ROUND(CN$134*$K135,2),"")</f>
        <v/>
      </c>
      <c r="CO135" s="352"/>
      <c r="CP135" s="72"/>
      <c r="CR135" s="385"/>
      <c r="CS135" s="344"/>
      <c r="CT135" s="947" t="str">
        <f>IF(CT$2=4,ROUND(CT$134*$K135,2),"")</f>
        <v/>
      </c>
      <c r="CU135" s="352"/>
      <c r="CV135" s="72"/>
      <c r="CX135" s="385"/>
      <c r="CY135" s="344"/>
      <c r="CZ135" s="947" t="str">
        <f>IF(CZ$2=4,ROUND(CZ$134*$K135,2),"")</f>
        <v/>
      </c>
      <c r="DA135" s="352"/>
      <c r="DB135" s="72"/>
      <c r="DD135" s="385"/>
      <c r="DE135" s="344"/>
      <c r="DF135" s="947" t="str">
        <f>IF(DF$2=4,ROUND(DF$134*$K135,2),"")</f>
        <v/>
      </c>
      <c r="DG135" s="352"/>
      <c r="DH135" s="72"/>
      <c r="DJ135" s="385"/>
      <c r="DK135" s="344"/>
      <c r="DL135" s="947" t="str">
        <f>IF(DL$2=4,ROUND(DL$134*$K135,2),"")</f>
        <v/>
      </c>
      <c r="DM135" s="352"/>
      <c r="DN135" s="72"/>
      <c r="DP135" s="385"/>
      <c r="DQ135" s="344"/>
      <c r="DR135" s="947" t="str">
        <f>IF(DR$2=4,ROUND(DR$134*$K135,2),"")</f>
        <v/>
      </c>
      <c r="DS135" s="352"/>
      <c r="DT135" s="72"/>
      <c r="DV135" s="385"/>
      <c r="DW135" s="344"/>
      <c r="DX135" s="947" t="str">
        <f>IF(DX$2=4,ROUND(DX$134*$K135,2),"")</f>
        <v/>
      </c>
      <c r="DY135" s="352"/>
      <c r="DZ135" s="72"/>
      <c r="EB135" s="385"/>
      <c r="EC135" s="344"/>
      <c r="ED135" s="947" t="str">
        <f>IF(ED$2=4,ROUND(ED$134*$K135,2),"")</f>
        <v/>
      </c>
      <c r="EE135" s="352"/>
      <c r="EF135" s="72"/>
      <c r="EH135" s="385"/>
      <c r="EI135" s="344"/>
      <c r="EJ135" s="947" t="str">
        <f>IF(EJ$2=4,ROUND(EJ$134*$K135,2),"")</f>
        <v/>
      </c>
      <c r="EK135" s="352"/>
      <c r="EL135" s="72"/>
      <c r="EN135" s="385"/>
      <c r="EO135" s="344"/>
      <c r="EP135" s="947" t="str">
        <f>IF(EP$2=4,ROUND(EP$134*$K135,2),"")</f>
        <v/>
      </c>
      <c r="EQ135" s="352"/>
      <c r="ER135" s="72"/>
      <c r="ET135" s="385"/>
      <c r="EU135" s="344"/>
      <c r="EV135" s="947" t="str">
        <f>IF(EV$2=4,ROUND(EV$134*$K135,2),"")</f>
        <v/>
      </c>
      <c r="EW135" s="352"/>
      <c r="EX135" s="72"/>
      <c r="EZ135" s="385"/>
      <c r="FA135" s="344"/>
      <c r="FB135" s="947" t="str">
        <f>IF(FB$2=4,ROUND(FB$134*$K135,2),"")</f>
        <v/>
      </c>
      <c r="FC135" s="352"/>
      <c r="FD135" s="72"/>
      <c r="FF135" s="385"/>
      <c r="FG135" s="344"/>
      <c r="FH135" s="947" t="str">
        <f>IF(FH$2=4,ROUND(FH$134*$K135,2),"")</f>
        <v/>
      </c>
      <c r="FI135" s="352"/>
      <c r="FJ135" s="72"/>
      <c r="FL135" s="385"/>
      <c r="FM135" s="344"/>
      <c r="FN135" s="947" t="str">
        <f>IF(FN$2=4,ROUND(FN$134*$K135,2),"")</f>
        <v/>
      </c>
      <c r="FO135" s="352"/>
      <c r="FP135" s="72"/>
      <c r="FR135" s="385"/>
      <c r="FS135" s="344"/>
      <c r="FT135" s="947" t="str">
        <f>IF(FT$2=4,ROUND(FT$134*$K135,2),"")</f>
        <v/>
      </c>
      <c r="FU135" s="352"/>
      <c r="FV135" s="72"/>
      <c r="FX135" s="385"/>
      <c r="FY135" s="344"/>
      <c r="FZ135" s="947" t="str">
        <f>IF(FZ$2=4,ROUND(FZ$134*$K135,2),"")</f>
        <v/>
      </c>
      <c r="GA135" s="352"/>
      <c r="GB135" s="72"/>
      <c r="GD135" s="385"/>
      <c r="GE135" s="344"/>
      <c r="GF135" s="947" t="str">
        <f>IF(GF$2=4,ROUND(GF$134*$K135,2),"")</f>
        <v/>
      </c>
      <c r="GG135" s="352"/>
      <c r="GH135" s="72"/>
      <c r="GJ135" s="385"/>
      <c r="GK135" s="344"/>
      <c r="GL135" s="947" t="str">
        <f>IF(GL$2=4,ROUND(GL$134*$K135,2),"")</f>
        <v/>
      </c>
      <c r="GM135" s="352"/>
      <c r="GN135" s="72"/>
      <c r="GP135" s="385"/>
      <c r="GQ135" s="344"/>
      <c r="GR135" s="947" t="str">
        <f>IF(GR$2=4,ROUND(GR$134*$K135,2),"")</f>
        <v/>
      </c>
      <c r="GS135" s="352"/>
      <c r="GT135" s="72"/>
      <c r="GV135" s="385"/>
      <c r="GW135" s="344"/>
      <c r="GX135" s="947" t="str">
        <f>IF(GX$2=4,ROUND(GX$134*$K135,2),"")</f>
        <v/>
      </c>
      <c r="GY135" s="352"/>
      <c r="GZ135" s="72"/>
      <c r="HB135" s="385"/>
      <c r="HC135" s="344"/>
      <c r="HD135" s="947" t="str">
        <f>IF(HD$2=4,ROUND(HD$134*$K135,2),"")</f>
        <v/>
      </c>
      <c r="HE135" s="352"/>
      <c r="HF135" s="72"/>
      <c r="HH135" s="385"/>
      <c r="HI135" s="344"/>
      <c r="HJ135" s="947" t="str">
        <f>IF(HJ$2=4,ROUND(HJ$134*$K135,2),"")</f>
        <v/>
      </c>
      <c r="HK135" s="352"/>
      <c r="HL135" s="72"/>
      <c r="HN135" s="385"/>
      <c r="HO135" s="344"/>
      <c r="HP135" s="947" t="str">
        <f>IF(HP$2=4,ROUND(HP$134*$K135,2),"")</f>
        <v/>
      </c>
      <c r="HQ135" s="352"/>
      <c r="HR135" s="72"/>
      <c r="HT135" s="385"/>
      <c r="HU135" s="344"/>
      <c r="HV135" s="947" t="str">
        <f>IF(HV$2=4,ROUND(HV$134*$K135,2),"")</f>
        <v/>
      </c>
      <c r="HW135" s="352"/>
      <c r="HX135" s="72"/>
      <c r="HZ135" s="385"/>
      <c r="IA135" s="344"/>
      <c r="IB135" s="947" t="str">
        <f>IF(IB$2=4,ROUND(IB$134*$K135,2),"")</f>
        <v/>
      </c>
      <c r="IC135" s="352"/>
      <c r="ID135" s="72"/>
      <c r="IF135" s="385"/>
      <c r="IG135" s="344"/>
      <c r="IH135" s="947" t="str">
        <f>IF(IH$2=4,ROUND(IH$134*$K135,2),"")</f>
        <v/>
      </c>
      <c r="II135" s="352"/>
      <c r="IJ135" s="72"/>
      <c r="IL135" s="385"/>
      <c r="IM135" s="344"/>
      <c r="IN135" s="947" t="str">
        <f>IF(IN$2=4,ROUND(IN$134*$K135,2),"")</f>
        <v/>
      </c>
      <c r="IO135" s="352"/>
      <c r="IP135" s="72"/>
      <c r="IR135" s="385"/>
      <c r="IS135" s="344"/>
      <c r="IT135" s="947" t="str">
        <f>IF(IT$2=4,ROUND(IT$134*$K135,2),"")</f>
        <v/>
      </c>
      <c r="IU135" s="352"/>
      <c r="IV135" s="72"/>
      <c r="IX135" s="385"/>
      <c r="IY135" s="344"/>
      <c r="IZ135" s="947" t="str">
        <f>IF(IZ$2=4,ROUND(IZ$134*$K135,2),"")</f>
        <v/>
      </c>
      <c r="JA135" s="352"/>
      <c r="JB135" s="72"/>
      <c r="JD135" s="385"/>
      <c r="JE135" s="344"/>
      <c r="JF135" s="947" t="str">
        <f>IF(JF$2=4,ROUND(JF$134*$K135,2),"")</f>
        <v/>
      </c>
      <c r="JG135" s="352"/>
      <c r="JH135" s="72"/>
      <c r="JJ135" s="345"/>
      <c r="JK135" s="344"/>
      <c r="JL135" s="947" t="str">
        <f>IF(JL$2=4,ROUND(JL$134*$K135,2),"")</f>
        <v/>
      </c>
      <c r="JM135" s="353"/>
      <c r="JP135" s="345"/>
      <c r="JQ135" s="344"/>
      <c r="JR135" s="947" t="str">
        <f>IF(JR$2=4,ROUND(JR$134*$K135,2),"")</f>
        <v/>
      </c>
      <c r="JS135" s="353"/>
      <c r="JV135" s="345"/>
      <c r="JW135" s="344"/>
      <c r="JX135" s="947" t="str">
        <f>IF(JX$2=4,ROUND(JX$134*$K135,2),"")</f>
        <v/>
      </c>
      <c r="JY135" s="353"/>
      <c r="KB135" s="345"/>
      <c r="KC135" s="344"/>
      <c r="KD135" s="947" t="str">
        <f>IF(KD$2=4,ROUND(KD$134*$K135,2),"")</f>
        <v/>
      </c>
      <c r="KE135" s="353"/>
      <c r="KH135" s="345"/>
      <c r="KI135" s="344"/>
      <c r="KJ135" s="947" t="str">
        <f>IF(KJ$2=4,ROUND(KJ$134*$K135,2),"")</f>
        <v/>
      </c>
      <c r="KK135" s="353"/>
      <c r="KN135" s="345"/>
      <c r="KO135" s="344"/>
      <c r="KP135" s="947" t="str">
        <f>IF(KP$2=4,ROUND(KP$134*$K135,2),"")</f>
        <v/>
      </c>
      <c r="KQ135" s="353"/>
      <c r="KT135" s="345"/>
      <c r="KU135" s="344"/>
      <c r="KV135" s="947" t="str">
        <f>IF(KV$2=4,ROUND(KV$134*$K135,2),"")</f>
        <v/>
      </c>
      <c r="KW135" s="353"/>
      <c r="KZ135" s="345"/>
      <c r="LA135" s="344"/>
      <c r="LB135" s="947" t="str">
        <f>IF(LB$2=4,ROUND(LB$134*$K135,2),"")</f>
        <v/>
      </c>
      <c r="LC135" s="353"/>
    </row>
    <row r="136" spans="1:315" s="71" customFormat="1" x14ac:dyDescent="0.2">
      <c r="A136" s="62"/>
      <c r="B136" s="62"/>
      <c r="C136" s="62"/>
      <c r="D136" s="62"/>
      <c r="E136" s="62"/>
      <c r="F136" s="62" t="s">
        <v>77</v>
      </c>
      <c r="G136" s="114"/>
      <c r="I136" s="71" t="s">
        <v>20</v>
      </c>
      <c r="K136" s="401">
        <f>IF('Part A - Inputs'!$C$9="",Reference!$F$4,IF(VALUE(LEFT('Part A - Inputs'!$C$9,1))=2,Reference!$F$4,0))</f>
        <v>0</v>
      </c>
      <c r="L136" s="386">
        <v>960200</v>
      </c>
      <c r="M136" s="941">
        <f>ROUND(M$134*K136,2)</f>
        <v>0</v>
      </c>
      <c r="N136" s="387"/>
      <c r="O136" s="388"/>
      <c r="P136" s="389"/>
      <c r="R136" s="385"/>
      <c r="S136" s="344"/>
      <c r="T136" s="947" t="str">
        <f>IF(T$2=4,ROUND(T$134*$K136,2),"")</f>
        <v/>
      </c>
      <c r="U136" s="350"/>
      <c r="V136" s="389"/>
      <c r="X136" s="385"/>
      <c r="Y136" s="344"/>
      <c r="Z136" s="947" t="str">
        <f>IF(Z$2=4,ROUND(Z$134*$K136,2),"")</f>
        <v/>
      </c>
      <c r="AA136" s="350"/>
      <c r="AB136" s="389"/>
      <c r="AD136" s="385"/>
      <c r="AE136" s="344"/>
      <c r="AF136" s="947" t="str">
        <f>IF(AF$2=4,ROUND(AF$134*$K136,2),"")</f>
        <v/>
      </c>
      <c r="AG136" s="350"/>
      <c r="AH136" s="389"/>
      <c r="AJ136" s="385"/>
      <c r="AK136" s="344"/>
      <c r="AL136" s="947" t="str">
        <f>IF(AL$2=4,ROUND(AL$134*$K136,2),"")</f>
        <v/>
      </c>
      <c r="AM136" s="350"/>
      <c r="AN136" s="389"/>
      <c r="AP136" s="385"/>
      <c r="AQ136" s="344"/>
      <c r="AR136" s="947" t="str">
        <f>IF(AR$2=4,ROUND(AR$134*$K136,2),"")</f>
        <v/>
      </c>
      <c r="AS136" s="350"/>
      <c r="AT136" s="389"/>
      <c r="AV136" s="385"/>
      <c r="AW136" s="344"/>
      <c r="AX136" s="947" t="str">
        <f>IF(AX$2=4,ROUND(AX$134*$K136,2),"")</f>
        <v/>
      </c>
      <c r="AY136" s="350"/>
      <c r="AZ136" s="389"/>
      <c r="BB136" s="385"/>
      <c r="BC136" s="344"/>
      <c r="BD136" s="947" t="str">
        <f>IF(BD$2=4,ROUND(BD$134*$K136,2),"")</f>
        <v/>
      </c>
      <c r="BE136" s="350"/>
      <c r="BF136" s="389"/>
      <c r="BH136" s="385"/>
      <c r="BI136" s="344"/>
      <c r="BJ136" s="947" t="str">
        <f>IF(BJ$2=4,ROUND(BJ$134*$K136,2),"")</f>
        <v/>
      </c>
      <c r="BK136" s="350"/>
      <c r="BL136" s="389"/>
      <c r="BN136" s="385"/>
      <c r="BO136" s="344"/>
      <c r="BP136" s="947" t="str">
        <f>IF(BP$2=4,ROUND(BP$134*$K136,2),"")</f>
        <v/>
      </c>
      <c r="BQ136" s="350"/>
      <c r="BR136" s="389"/>
      <c r="BT136" s="385"/>
      <c r="BU136" s="344"/>
      <c r="BV136" s="947" t="str">
        <f>IF(BV$2=4,ROUND(BV$134*$K136,2),"")</f>
        <v/>
      </c>
      <c r="BW136" s="350"/>
      <c r="BX136" s="72"/>
      <c r="BZ136" s="385"/>
      <c r="CA136" s="344"/>
      <c r="CB136" s="947" t="str">
        <f>IF(CB$2=4,ROUND(CB$134*$K136,2),"")</f>
        <v/>
      </c>
      <c r="CC136" s="352"/>
      <c r="CD136" s="72"/>
      <c r="CF136" s="385"/>
      <c r="CG136" s="344"/>
      <c r="CH136" s="947" t="str">
        <f>IF(CH$2=4,ROUND(CH$134*$K136,2),"")</f>
        <v/>
      </c>
      <c r="CI136" s="352"/>
      <c r="CJ136" s="72"/>
      <c r="CL136" s="385"/>
      <c r="CM136" s="344"/>
      <c r="CN136" s="947" t="str">
        <f>IF(CN$2=4,ROUND(CN$134*$K136,2),"")</f>
        <v/>
      </c>
      <c r="CO136" s="352"/>
      <c r="CP136" s="72"/>
      <c r="CR136" s="385"/>
      <c r="CS136" s="344"/>
      <c r="CT136" s="947" t="str">
        <f>IF(CT$2=4,ROUND(CT$134*$K136,2),"")</f>
        <v/>
      </c>
      <c r="CU136" s="352"/>
      <c r="CV136" s="72"/>
      <c r="CX136" s="385"/>
      <c r="CY136" s="344"/>
      <c r="CZ136" s="947" t="str">
        <f>IF(CZ$2=4,ROUND(CZ$134*$K136,2),"")</f>
        <v/>
      </c>
      <c r="DA136" s="352"/>
      <c r="DB136" s="72"/>
      <c r="DD136" s="385"/>
      <c r="DE136" s="344"/>
      <c r="DF136" s="947" t="str">
        <f>IF(DF$2=4,ROUND(DF$134*$K136,2),"")</f>
        <v/>
      </c>
      <c r="DG136" s="352"/>
      <c r="DH136" s="72"/>
      <c r="DJ136" s="385"/>
      <c r="DK136" s="344"/>
      <c r="DL136" s="947" t="str">
        <f>IF(DL$2=4,ROUND(DL$134*$K136,2),"")</f>
        <v/>
      </c>
      <c r="DM136" s="352"/>
      <c r="DN136" s="72"/>
      <c r="DP136" s="385"/>
      <c r="DQ136" s="344"/>
      <c r="DR136" s="947" t="str">
        <f>IF(DR$2=4,ROUND(DR$134*$K136,2),"")</f>
        <v/>
      </c>
      <c r="DS136" s="352"/>
      <c r="DT136" s="72"/>
      <c r="DV136" s="385"/>
      <c r="DW136" s="344"/>
      <c r="DX136" s="947" t="str">
        <f>IF(DX$2=4,ROUND(DX$134*$K136,2),"")</f>
        <v/>
      </c>
      <c r="DY136" s="352"/>
      <c r="DZ136" s="72"/>
      <c r="EB136" s="385"/>
      <c r="EC136" s="344"/>
      <c r="ED136" s="947" t="str">
        <f>IF(ED$2=4,ROUND(ED$134*$K136,2),"")</f>
        <v/>
      </c>
      <c r="EE136" s="352"/>
      <c r="EF136" s="72"/>
      <c r="EH136" s="385"/>
      <c r="EI136" s="344"/>
      <c r="EJ136" s="947" t="str">
        <f>IF(EJ$2=4,ROUND(EJ$134*$K136,2),"")</f>
        <v/>
      </c>
      <c r="EK136" s="352"/>
      <c r="EL136" s="72"/>
      <c r="EN136" s="385"/>
      <c r="EO136" s="344"/>
      <c r="EP136" s="947" t="str">
        <f>IF(EP$2=4,ROUND(EP$134*$K136,2),"")</f>
        <v/>
      </c>
      <c r="EQ136" s="352"/>
      <c r="ER136" s="72"/>
      <c r="ET136" s="385"/>
      <c r="EU136" s="344"/>
      <c r="EV136" s="947" t="str">
        <f>IF(EV$2=4,ROUND(EV$134*$K136,2),"")</f>
        <v/>
      </c>
      <c r="EW136" s="352"/>
      <c r="EX136" s="72"/>
      <c r="EZ136" s="385"/>
      <c r="FA136" s="344"/>
      <c r="FB136" s="947" t="str">
        <f>IF(FB$2=4,ROUND(FB$134*$K136,2),"")</f>
        <v/>
      </c>
      <c r="FC136" s="352"/>
      <c r="FD136" s="72"/>
      <c r="FF136" s="385"/>
      <c r="FG136" s="344"/>
      <c r="FH136" s="947" t="str">
        <f>IF(FH$2=4,ROUND(FH$134*$K136,2),"")</f>
        <v/>
      </c>
      <c r="FI136" s="352"/>
      <c r="FJ136" s="72"/>
      <c r="FL136" s="385"/>
      <c r="FM136" s="344"/>
      <c r="FN136" s="947" t="str">
        <f>IF(FN$2=4,ROUND(FN$134*$K136,2),"")</f>
        <v/>
      </c>
      <c r="FO136" s="352"/>
      <c r="FP136" s="72"/>
      <c r="FR136" s="385"/>
      <c r="FS136" s="344"/>
      <c r="FT136" s="947" t="str">
        <f>IF(FT$2=4,ROUND(FT$134*$K136,2),"")</f>
        <v/>
      </c>
      <c r="FU136" s="352"/>
      <c r="FV136" s="72"/>
      <c r="FX136" s="385"/>
      <c r="FY136" s="344"/>
      <c r="FZ136" s="947" t="str">
        <f>IF(FZ$2=4,ROUND(FZ$134*$K136,2),"")</f>
        <v/>
      </c>
      <c r="GA136" s="352"/>
      <c r="GB136" s="72"/>
      <c r="GD136" s="385"/>
      <c r="GE136" s="344"/>
      <c r="GF136" s="947" t="str">
        <f>IF(GF$2=4,ROUND(GF$134*$K136,2),"")</f>
        <v/>
      </c>
      <c r="GG136" s="352"/>
      <c r="GH136" s="72"/>
      <c r="GJ136" s="385"/>
      <c r="GK136" s="344"/>
      <c r="GL136" s="947" t="str">
        <f>IF(GL$2=4,ROUND(GL$134*$K136,2),"")</f>
        <v/>
      </c>
      <c r="GM136" s="352"/>
      <c r="GN136" s="72"/>
      <c r="GP136" s="385"/>
      <c r="GQ136" s="344"/>
      <c r="GR136" s="947" t="str">
        <f>IF(GR$2=4,ROUND(GR$134*$K136,2),"")</f>
        <v/>
      </c>
      <c r="GS136" s="352"/>
      <c r="GT136" s="72"/>
      <c r="GV136" s="385"/>
      <c r="GW136" s="344"/>
      <c r="GX136" s="947" t="str">
        <f>IF(GX$2=4,ROUND(GX$134*$K136,2),"")</f>
        <v/>
      </c>
      <c r="GY136" s="352"/>
      <c r="GZ136" s="72"/>
      <c r="HB136" s="385"/>
      <c r="HC136" s="344"/>
      <c r="HD136" s="947" t="str">
        <f>IF(HD$2=4,ROUND(HD$134*$K136,2),"")</f>
        <v/>
      </c>
      <c r="HE136" s="352"/>
      <c r="HF136" s="72"/>
      <c r="HH136" s="385"/>
      <c r="HI136" s="344"/>
      <c r="HJ136" s="947" t="str">
        <f>IF(HJ$2=4,ROUND(HJ$134*$K136,2),"")</f>
        <v/>
      </c>
      <c r="HK136" s="352"/>
      <c r="HL136" s="72"/>
      <c r="HN136" s="385"/>
      <c r="HO136" s="344"/>
      <c r="HP136" s="947" t="str">
        <f>IF(HP$2=4,ROUND(HP$134*$K136,2),"")</f>
        <v/>
      </c>
      <c r="HQ136" s="352"/>
      <c r="HR136" s="72"/>
      <c r="HT136" s="385"/>
      <c r="HU136" s="344"/>
      <c r="HV136" s="947" t="str">
        <f>IF(HV$2=4,ROUND(HV$134*$K136,2),"")</f>
        <v/>
      </c>
      <c r="HW136" s="352"/>
      <c r="HX136" s="72"/>
      <c r="HZ136" s="385"/>
      <c r="IA136" s="344"/>
      <c r="IB136" s="947" t="str">
        <f>IF(IB$2=4,ROUND(IB$134*$K136,2),"")</f>
        <v/>
      </c>
      <c r="IC136" s="352"/>
      <c r="ID136" s="72"/>
      <c r="IF136" s="385"/>
      <c r="IG136" s="344"/>
      <c r="IH136" s="947" t="str">
        <f>IF(IH$2=4,ROUND(IH$134*$K136,2),"")</f>
        <v/>
      </c>
      <c r="II136" s="352"/>
      <c r="IJ136" s="72"/>
      <c r="IL136" s="385"/>
      <c r="IM136" s="344"/>
      <c r="IN136" s="947" t="str">
        <f>IF(IN$2=4,ROUND(IN$134*$K136,2),"")</f>
        <v/>
      </c>
      <c r="IO136" s="352"/>
      <c r="IP136" s="72"/>
      <c r="IR136" s="385"/>
      <c r="IS136" s="344"/>
      <c r="IT136" s="947" t="str">
        <f>IF(IT$2=4,ROUND(IT$134*$K136,2),"")</f>
        <v/>
      </c>
      <c r="IU136" s="352"/>
      <c r="IV136" s="72"/>
      <c r="IX136" s="385"/>
      <c r="IY136" s="344"/>
      <c r="IZ136" s="947" t="str">
        <f>IF(IZ$2=4,ROUND(IZ$134*$K136,2),"")</f>
        <v/>
      </c>
      <c r="JA136" s="352"/>
      <c r="JB136" s="72"/>
      <c r="JD136" s="385"/>
      <c r="JE136" s="344"/>
      <c r="JF136" s="947" t="str">
        <f>IF(JF$2=4,ROUND(JF$134*$K136,2),"")</f>
        <v/>
      </c>
      <c r="JG136" s="352"/>
      <c r="JH136" s="72"/>
      <c r="JJ136" s="345"/>
      <c r="JK136" s="344"/>
      <c r="JL136" s="947" t="str">
        <f>IF(JL$2=4,ROUND(JL$134*$K136,2),"")</f>
        <v/>
      </c>
      <c r="JM136" s="353"/>
      <c r="JP136" s="345"/>
      <c r="JQ136" s="344"/>
      <c r="JR136" s="947" t="str">
        <f>IF(JR$2=4,ROUND(JR$134*$K136,2),"")</f>
        <v/>
      </c>
      <c r="JS136" s="353"/>
      <c r="JV136" s="345"/>
      <c r="JW136" s="344"/>
      <c r="JX136" s="947" t="str">
        <f>IF(JX$2=4,ROUND(JX$134*$K136,2),"")</f>
        <v/>
      </c>
      <c r="JY136" s="353"/>
      <c r="KB136" s="345"/>
      <c r="KC136" s="344"/>
      <c r="KD136" s="947" t="str">
        <f>IF(KD$2=4,ROUND(KD$134*$K136,2),"")</f>
        <v/>
      </c>
      <c r="KE136" s="353"/>
      <c r="KH136" s="345"/>
      <c r="KI136" s="344"/>
      <c r="KJ136" s="947" t="str">
        <f>IF(KJ$2=4,ROUND(KJ$134*$K136,2),"")</f>
        <v/>
      </c>
      <c r="KK136" s="353"/>
      <c r="KN136" s="345"/>
      <c r="KO136" s="344"/>
      <c r="KP136" s="947" t="str">
        <f>IF(KP$2=4,ROUND(KP$134*$K136,2),"")</f>
        <v/>
      </c>
      <c r="KQ136" s="353"/>
      <c r="KT136" s="345"/>
      <c r="KU136" s="344"/>
      <c r="KV136" s="947" t="str">
        <f>IF(KV$2=4,ROUND(KV$134*$K136,2),"")</f>
        <v/>
      </c>
      <c r="KW136" s="353"/>
      <c r="KZ136" s="345"/>
      <c r="LA136" s="344"/>
      <c r="LB136" s="947" t="str">
        <f>IF(LB$2=4,ROUND(LB$134*$K136,2),"")</f>
        <v/>
      </c>
      <c r="LC136" s="353"/>
    </row>
    <row r="137" spans="1:315" s="71" customFormat="1" x14ac:dyDescent="0.2">
      <c r="A137" s="62"/>
      <c r="B137" s="62"/>
      <c r="C137" s="62" t="str">
        <f>IF(ISNUMBER(M137),3,"")</f>
        <v/>
      </c>
      <c r="D137" s="62"/>
      <c r="E137" s="62"/>
      <c r="F137" s="62" t="s">
        <v>77</v>
      </c>
      <c r="G137" s="114"/>
      <c r="I137" s="400" t="s">
        <v>47</v>
      </c>
      <c r="J137" s="400"/>
      <c r="K137" s="402"/>
      <c r="L137" s="386">
        <v>997106</v>
      </c>
      <c r="M137" s="938"/>
      <c r="N137" s="387"/>
      <c r="O137" s="388"/>
      <c r="P137" s="389"/>
      <c r="Q137" s="403"/>
      <c r="R137" s="345" t="str">
        <f>IF(AND(R$2=2,ISNUMBER($M137),SUMIFS(137:137,$2:$2,3)&lt;&gt;1,SUMIFS(137:137,$2:$2,3)&lt;&gt;0),"Row does not total to 100%",IF(SUMIFS(137:137,$2:$2,4)&gt;$M137,"Row total is too high",""))</f>
        <v/>
      </c>
      <c r="S137" s="11"/>
      <c r="T137" s="950" t="str">
        <f>IF(T$2=4,IF(SUMIFS(137:137,$2:$2,3)&lt;&gt;0,IFERROR(S137*$M137,""),IF($M$78="Yes",IFERROR($M137*Q$72,""),IFERROR(S137*$M137,""))),"")</f>
        <v/>
      </c>
      <c r="U137" s="350"/>
      <c r="V137" s="389"/>
      <c r="W137" s="403"/>
      <c r="X137" s="345" t="str">
        <f t="shared" ref="X137" si="4970">IF(AND(X$2=2,ISNUMBER($M137),SUMIFS(137:137,$2:$2,3)&lt;&gt;1,SUMIFS(137:137,$2:$2,3)&lt;&gt;0),"Row does not total to 100%",IF(SUMIFS(137:137,$2:$2,4)&gt;$M137,"Row total is too high",""))</f>
        <v/>
      </c>
      <c r="Y137" s="11"/>
      <c r="Z137" s="950" t="str">
        <f t="shared" ref="Z137" si="4971">IF(Z$2=4,IF(SUMIFS(137:137,$2:$2,3)&lt;&gt;0,IFERROR(Y137*$M137,""),IF($M$78="Yes",IFERROR($M137*W$72,""),IFERROR(Y137*$M137,""))),"")</f>
        <v/>
      </c>
      <c r="AA137" s="350"/>
      <c r="AB137" s="389"/>
      <c r="AC137" s="403"/>
      <c r="AD137" s="345" t="str">
        <f t="shared" ref="AD137" si="4972">IF(AND(AD$2=2,ISNUMBER($M137),SUMIFS(137:137,$2:$2,3)&lt;&gt;1,SUMIFS(137:137,$2:$2,3)&lt;&gt;0),"Row does not total to 100%",IF(SUMIFS(137:137,$2:$2,4)&gt;$M137,"Row total is too high",""))</f>
        <v/>
      </c>
      <c r="AE137" s="11"/>
      <c r="AF137" s="950" t="str">
        <f t="shared" ref="AF137" si="4973">IF(AF$2=4,IF(SUMIFS(137:137,$2:$2,3)&lt;&gt;0,IFERROR(AE137*$M137,""),IF($M$78="Yes",IFERROR($M137*AC$72,""),IFERROR(AE137*$M137,""))),"")</f>
        <v/>
      </c>
      <c r="AG137" s="350"/>
      <c r="AH137" s="389"/>
      <c r="AI137" s="403"/>
      <c r="AJ137" s="345" t="str">
        <f t="shared" ref="AJ137" si="4974">IF(AND(AJ$2=2,ISNUMBER($M137),SUMIFS(137:137,$2:$2,3)&lt;&gt;1,SUMIFS(137:137,$2:$2,3)&lt;&gt;0),"Row does not total to 100%",IF(SUMIFS(137:137,$2:$2,4)&gt;$M137,"Row total is too high",""))</f>
        <v/>
      </c>
      <c r="AK137" s="11"/>
      <c r="AL137" s="950" t="str">
        <f t="shared" ref="AL137" si="4975">IF(AL$2=4,IF(SUMIFS(137:137,$2:$2,3)&lt;&gt;0,IFERROR(AK137*$M137,""),IF($M$78="Yes",IFERROR($M137*AI$72,""),IFERROR(AK137*$M137,""))),"")</f>
        <v/>
      </c>
      <c r="AM137" s="350"/>
      <c r="AN137" s="389"/>
      <c r="AO137" s="403"/>
      <c r="AP137" s="345" t="str">
        <f t="shared" ref="AP137" si="4976">IF(AND(AP$2=2,ISNUMBER($M137),SUMIFS(137:137,$2:$2,3)&lt;&gt;1,SUMIFS(137:137,$2:$2,3)&lt;&gt;0),"Row does not total to 100%",IF(SUMIFS(137:137,$2:$2,4)&gt;$M137,"Row total is too high",""))</f>
        <v/>
      </c>
      <c r="AQ137" s="11"/>
      <c r="AR137" s="950" t="str">
        <f t="shared" ref="AR137" si="4977">IF(AR$2=4,IF(SUMIFS(137:137,$2:$2,3)&lt;&gt;0,IFERROR(AQ137*$M137,""),IF($M$78="Yes",IFERROR($M137*AO$72,""),IFERROR(AQ137*$M137,""))),"")</f>
        <v/>
      </c>
      <c r="AS137" s="350"/>
      <c r="AT137" s="389"/>
      <c r="AU137" s="403"/>
      <c r="AV137" s="345" t="str">
        <f t="shared" ref="AV137" si="4978">IF(AND(AV$2=2,ISNUMBER($M137),SUMIFS(137:137,$2:$2,3)&lt;&gt;1,SUMIFS(137:137,$2:$2,3)&lt;&gt;0),"Row does not total to 100%",IF(SUMIFS(137:137,$2:$2,4)&gt;$M137,"Row total is too high",""))</f>
        <v/>
      </c>
      <c r="AW137" s="11"/>
      <c r="AX137" s="950" t="str">
        <f t="shared" ref="AX137" si="4979">IF(AX$2=4,IF(SUMIFS(137:137,$2:$2,3)&lt;&gt;0,IFERROR(AW137*$M137,""),IF($M$78="Yes",IFERROR($M137*AU$72,""),IFERROR(AW137*$M137,""))),"")</f>
        <v/>
      </c>
      <c r="AY137" s="350"/>
      <c r="AZ137" s="389"/>
      <c r="BA137" s="403"/>
      <c r="BB137" s="345" t="str">
        <f t="shared" ref="BB137" si="4980">IF(AND(BB$2=2,ISNUMBER($M137),SUMIFS(137:137,$2:$2,3)&lt;&gt;1,SUMIFS(137:137,$2:$2,3)&lt;&gt;0),"Row does not total to 100%",IF(SUMIFS(137:137,$2:$2,4)&gt;$M137,"Row total is too high",""))</f>
        <v/>
      </c>
      <c r="BC137" s="11"/>
      <c r="BD137" s="950" t="str">
        <f t="shared" ref="BD137" si="4981">IF(BD$2=4,IF(SUMIFS(137:137,$2:$2,3)&lt;&gt;0,IFERROR(BC137*$M137,""),IF($M$78="Yes",IFERROR($M137*BA$72,""),IFERROR(BC137*$M137,""))),"")</f>
        <v/>
      </c>
      <c r="BE137" s="350"/>
      <c r="BF137" s="389"/>
      <c r="BG137" s="403"/>
      <c r="BH137" s="345" t="str">
        <f t="shared" ref="BH137" si="4982">IF(AND(BH$2=2,ISNUMBER($M137),SUMIFS(137:137,$2:$2,3)&lt;&gt;1,SUMIFS(137:137,$2:$2,3)&lt;&gt;0),"Row does not total to 100%",IF(SUMIFS(137:137,$2:$2,4)&gt;$M137,"Row total is too high",""))</f>
        <v/>
      </c>
      <c r="BI137" s="11"/>
      <c r="BJ137" s="950" t="str">
        <f t="shared" ref="BJ137" si="4983">IF(BJ$2=4,IF(SUMIFS(137:137,$2:$2,3)&lt;&gt;0,IFERROR(BI137*$M137,""),IF($M$78="Yes",IFERROR($M137*BG$72,""),IFERROR(BI137*$M137,""))),"")</f>
        <v/>
      </c>
      <c r="BK137" s="350"/>
      <c r="BL137" s="389"/>
      <c r="BM137" s="403"/>
      <c r="BN137" s="345" t="str">
        <f t="shared" ref="BN137" si="4984">IF(AND(BN$2=2,ISNUMBER($M137),SUMIFS(137:137,$2:$2,3)&lt;&gt;1,SUMIFS(137:137,$2:$2,3)&lt;&gt;0),"Row does not total to 100%",IF(SUMIFS(137:137,$2:$2,4)&gt;$M137,"Row total is too high",""))</f>
        <v/>
      </c>
      <c r="BO137" s="11"/>
      <c r="BP137" s="950" t="str">
        <f t="shared" ref="BP137" si="4985">IF(BP$2=4,IF(SUMIFS(137:137,$2:$2,3)&lt;&gt;0,IFERROR(BO137*$M137,""),IF($M$78="Yes",IFERROR($M137*BM$72,""),IFERROR(BO137*$M137,""))),"")</f>
        <v/>
      </c>
      <c r="BQ137" s="350"/>
      <c r="BR137" s="389"/>
      <c r="BS137" s="403"/>
      <c r="BT137" s="345" t="str">
        <f t="shared" ref="BT137" si="4986">IF(AND(BT$2=2,ISNUMBER($M137),SUMIFS(137:137,$2:$2,3)&lt;&gt;1,SUMIFS(137:137,$2:$2,3)&lt;&gt;0),"Row does not total to 100%",IF(SUMIFS(137:137,$2:$2,4)&gt;$M137,"Row total is too high",""))</f>
        <v/>
      </c>
      <c r="BU137" s="11"/>
      <c r="BV137" s="950" t="str">
        <f t="shared" ref="BV137" si="4987">IF(BV$2=4,IF(SUMIFS(137:137,$2:$2,3)&lt;&gt;0,IFERROR(BU137*$M137,""),IF($M$78="Yes",IFERROR($M137*BS$72,""),IFERROR(BU137*$M137,""))),"")</f>
        <v/>
      </c>
      <c r="BW137" s="350"/>
      <c r="BX137" s="72"/>
      <c r="BY137" s="351"/>
      <c r="BZ137" s="345" t="str">
        <f t="shared" ref="BZ137" si="4988">IF(AND(BZ$2=2,ISNUMBER($M137),SUMIFS(137:137,$2:$2,3)&lt;&gt;1,SUMIFS(137:137,$2:$2,3)&lt;&gt;0),"Row does not total to 100%",IF(SUMIFS(137:137,$2:$2,4)&gt;$M137,"Row total is too high",""))</f>
        <v/>
      </c>
      <c r="CA137" s="573"/>
      <c r="CB137" s="947" t="str">
        <f t="shared" ref="CB137" si="4989">IF(CB$2=4,IF(SUMIFS(137:137,$2:$2,3)&lt;&gt;0,IFERROR(CA137*$M137,""),IF($M$78="Yes",IFERROR($M137*BY$72,""),IFERROR(CA137*$M137,""))),"")</f>
        <v/>
      </c>
      <c r="CC137" s="352"/>
      <c r="CD137" s="72"/>
      <c r="CE137" s="351"/>
      <c r="CF137" s="345" t="str">
        <f t="shared" ref="CF137" si="4990">IF(AND(CF$2=2,ISNUMBER($M137),SUMIFS(137:137,$2:$2,3)&lt;&gt;1,SUMIFS(137:137,$2:$2,3)&lt;&gt;0),"Row does not total to 100%",IF(SUMIFS(137:137,$2:$2,4)&gt;$M137,"Row total is too high",""))</f>
        <v/>
      </c>
      <c r="CG137" s="573"/>
      <c r="CH137" s="947" t="str">
        <f t="shared" ref="CH137" si="4991">IF(CH$2=4,IF(SUMIFS(137:137,$2:$2,3)&lt;&gt;0,IFERROR(CG137*$M137,""),IF($M$78="Yes",IFERROR($M137*CE$72,""),IFERROR(CG137*$M137,""))),"")</f>
        <v/>
      </c>
      <c r="CI137" s="352"/>
      <c r="CJ137" s="72"/>
      <c r="CK137" s="351"/>
      <c r="CL137" s="345" t="str">
        <f t="shared" ref="CL137" si="4992">IF(AND(CL$2=2,ISNUMBER($M137),SUMIFS(137:137,$2:$2,3)&lt;&gt;1,SUMIFS(137:137,$2:$2,3)&lt;&gt;0),"Row does not total to 100%",IF(SUMIFS(137:137,$2:$2,4)&gt;$M137,"Row total is too high",""))</f>
        <v/>
      </c>
      <c r="CM137" s="573"/>
      <c r="CN137" s="947" t="str">
        <f t="shared" ref="CN137" si="4993">IF(CN$2=4,IF(SUMIFS(137:137,$2:$2,3)&lt;&gt;0,IFERROR(CM137*$M137,""),IF($M$78="Yes",IFERROR($M137*CK$72,""),IFERROR(CM137*$M137,""))),"")</f>
        <v/>
      </c>
      <c r="CO137" s="352"/>
      <c r="CP137" s="72"/>
      <c r="CQ137" s="351"/>
      <c r="CR137" s="345" t="str">
        <f t="shared" ref="CR137" si="4994">IF(AND(CR$2=2,ISNUMBER($M137),SUMIFS(137:137,$2:$2,3)&lt;&gt;1,SUMIFS(137:137,$2:$2,3)&lt;&gt;0),"Row does not total to 100%",IF(SUMIFS(137:137,$2:$2,4)&gt;$M137,"Row total is too high",""))</f>
        <v/>
      </c>
      <c r="CS137" s="573"/>
      <c r="CT137" s="947" t="str">
        <f t="shared" ref="CT137" si="4995">IF(CT$2=4,IF(SUMIFS(137:137,$2:$2,3)&lt;&gt;0,IFERROR(CS137*$M137,""),IF($M$78="Yes",IFERROR($M137*CQ$72,""),IFERROR(CS137*$M137,""))),"")</f>
        <v/>
      </c>
      <c r="CU137" s="352"/>
      <c r="CV137" s="72"/>
      <c r="CW137" s="351"/>
      <c r="CX137" s="345" t="str">
        <f t="shared" ref="CX137" si="4996">IF(AND(CX$2=2,ISNUMBER($M137),SUMIFS(137:137,$2:$2,3)&lt;&gt;1,SUMIFS(137:137,$2:$2,3)&lt;&gt;0),"Row does not total to 100%",IF(SUMIFS(137:137,$2:$2,4)&gt;$M137,"Row total is too high",""))</f>
        <v/>
      </c>
      <c r="CY137" s="573"/>
      <c r="CZ137" s="947" t="str">
        <f t="shared" ref="CZ137" si="4997">IF(CZ$2=4,IF(SUMIFS(137:137,$2:$2,3)&lt;&gt;0,IFERROR(CY137*$M137,""),IF($M$78="Yes",IFERROR($M137*CW$72,""),IFERROR(CY137*$M137,""))),"")</f>
        <v/>
      </c>
      <c r="DA137" s="352"/>
      <c r="DB137" s="72"/>
      <c r="DC137" s="351"/>
      <c r="DD137" s="345" t="str">
        <f t="shared" ref="DD137" si="4998">IF(AND(DD$2=2,ISNUMBER($M137),SUMIFS(137:137,$2:$2,3)&lt;&gt;1,SUMIFS(137:137,$2:$2,3)&lt;&gt;0),"Row does not total to 100%",IF(SUMIFS(137:137,$2:$2,4)&gt;$M137,"Row total is too high",""))</f>
        <v/>
      </c>
      <c r="DE137" s="573"/>
      <c r="DF137" s="947" t="str">
        <f t="shared" ref="DF137" si="4999">IF(DF$2=4,IF(SUMIFS(137:137,$2:$2,3)&lt;&gt;0,IFERROR(DE137*$M137,""),IF($M$78="Yes",IFERROR($M137*DC$72,""),IFERROR(DE137*$M137,""))),"")</f>
        <v/>
      </c>
      <c r="DG137" s="352"/>
      <c r="DH137" s="72"/>
      <c r="DI137" s="351"/>
      <c r="DJ137" s="345" t="str">
        <f t="shared" ref="DJ137" si="5000">IF(AND(DJ$2=2,ISNUMBER($M137),SUMIFS(137:137,$2:$2,3)&lt;&gt;1,SUMIFS(137:137,$2:$2,3)&lt;&gt;0),"Row does not total to 100%",IF(SUMIFS(137:137,$2:$2,4)&gt;$M137,"Row total is too high",""))</f>
        <v/>
      </c>
      <c r="DK137" s="573"/>
      <c r="DL137" s="947" t="str">
        <f t="shared" ref="DL137" si="5001">IF(DL$2=4,IF(SUMIFS(137:137,$2:$2,3)&lt;&gt;0,IFERROR(DK137*$M137,""),IF($M$78="Yes",IFERROR($M137*DI$72,""),IFERROR(DK137*$M137,""))),"")</f>
        <v/>
      </c>
      <c r="DM137" s="352"/>
      <c r="DN137" s="72"/>
      <c r="DO137" s="351"/>
      <c r="DP137" s="345" t="str">
        <f t="shared" ref="DP137" si="5002">IF(AND(DP$2=2,ISNUMBER($M137),SUMIFS(137:137,$2:$2,3)&lt;&gt;1,SUMIFS(137:137,$2:$2,3)&lt;&gt;0),"Row does not total to 100%",IF(SUMIFS(137:137,$2:$2,4)&gt;$M137,"Row total is too high",""))</f>
        <v/>
      </c>
      <c r="DQ137" s="573"/>
      <c r="DR137" s="947" t="str">
        <f t="shared" ref="DR137" si="5003">IF(DR$2=4,IF(SUMIFS(137:137,$2:$2,3)&lt;&gt;0,IFERROR(DQ137*$M137,""),IF($M$78="Yes",IFERROR($M137*DO$72,""),IFERROR(DQ137*$M137,""))),"")</f>
        <v/>
      </c>
      <c r="DS137" s="352"/>
      <c r="DT137" s="72"/>
      <c r="DU137" s="351"/>
      <c r="DV137" s="345" t="str">
        <f t="shared" ref="DV137" si="5004">IF(AND(DV$2=2,ISNUMBER($M137),SUMIFS(137:137,$2:$2,3)&lt;&gt;1,SUMIFS(137:137,$2:$2,3)&lt;&gt;0),"Row does not total to 100%",IF(SUMIFS(137:137,$2:$2,4)&gt;$M137,"Row total is too high",""))</f>
        <v/>
      </c>
      <c r="DW137" s="573"/>
      <c r="DX137" s="947" t="str">
        <f t="shared" ref="DX137" si="5005">IF(DX$2=4,IF(SUMIFS(137:137,$2:$2,3)&lt;&gt;0,IFERROR(DW137*$M137,""),IF($M$78="Yes",IFERROR($M137*DU$72,""),IFERROR(DW137*$M137,""))),"")</f>
        <v/>
      </c>
      <c r="DY137" s="352"/>
      <c r="DZ137" s="72"/>
      <c r="EA137" s="351"/>
      <c r="EB137" s="345" t="str">
        <f t="shared" ref="EB137" si="5006">IF(AND(EB$2=2,ISNUMBER($M137),SUMIFS(137:137,$2:$2,3)&lt;&gt;1,SUMIFS(137:137,$2:$2,3)&lt;&gt;0),"Row does not total to 100%",IF(SUMIFS(137:137,$2:$2,4)&gt;$M137,"Row total is too high",""))</f>
        <v/>
      </c>
      <c r="EC137" s="573"/>
      <c r="ED137" s="947" t="str">
        <f t="shared" ref="ED137" si="5007">IF(ED$2=4,IF(SUMIFS(137:137,$2:$2,3)&lt;&gt;0,IFERROR(EC137*$M137,""),IF($M$78="Yes",IFERROR($M137*EA$72,""),IFERROR(EC137*$M137,""))),"")</f>
        <v/>
      </c>
      <c r="EE137" s="352"/>
      <c r="EF137" s="72"/>
      <c r="EG137" s="351"/>
      <c r="EH137" s="345" t="str">
        <f t="shared" ref="EH137" si="5008">IF(AND(EH$2=2,ISNUMBER($M137),SUMIFS(137:137,$2:$2,3)&lt;&gt;1,SUMIFS(137:137,$2:$2,3)&lt;&gt;0),"Row does not total to 100%",IF(SUMIFS(137:137,$2:$2,4)&gt;$M137,"Row total is too high",""))</f>
        <v/>
      </c>
      <c r="EI137" s="573"/>
      <c r="EJ137" s="947" t="str">
        <f t="shared" ref="EJ137" si="5009">IF(EJ$2=4,IF(SUMIFS(137:137,$2:$2,3)&lt;&gt;0,IFERROR(EI137*$M137,""),IF($M$78="Yes",IFERROR($M137*EG$72,""),IFERROR(EI137*$M137,""))),"")</f>
        <v/>
      </c>
      <c r="EK137" s="352"/>
      <c r="EL137" s="72"/>
      <c r="EM137" s="351"/>
      <c r="EN137" s="345" t="str">
        <f t="shared" ref="EN137" si="5010">IF(AND(EN$2=2,ISNUMBER($M137),SUMIFS(137:137,$2:$2,3)&lt;&gt;1,SUMIFS(137:137,$2:$2,3)&lt;&gt;0),"Row does not total to 100%",IF(SUMIFS(137:137,$2:$2,4)&gt;$M137,"Row total is too high",""))</f>
        <v/>
      </c>
      <c r="EO137" s="573"/>
      <c r="EP137" s="947" t="str">
        <f t="shared" ref="EP137" si="5011">IF(EP$2=4,IF(SUMIFS(137:137,$2:$2,3)&lt;&gt;0,IFERROR(EO137*$M137,""),IF($M$78="Yes",IFERROR($M137*EM$72,""),IFERROR(EO137*$M137,""))),"")</f>
        <v/>
      </c>
      <c r="EQ137" s="352"/>
      <c r="ER137" s="72"/>
      <c r="ES137" s="351"/>
      <c r="ET137" s="345" t="str">
        <f t="shared" ref="ET137" si="5012">IF(AND(ET$2=2,ISNUMBER($M137),SUMIFS(137:137,$2:$2,3)&lt;&gt;1,SUMIFS(137:137,$2:$2,3)&lt;&gt;0),"Row does not total to 100%",IF(SUMIFS(137:137,$2:$2,4)&gt;$M137,"Row total is too high",""))</f>
        <v/>
      </c>
      <c r="EU137" s="573"/>
      <c r="EV137" s="947" t="str">
        <f t="shared" ref="EV137" si="5013">IF(EV$2=4,IF(SUMIFS(137:137,$2:$2,3)&lt;&gt;0,IFERROR(EU137*$M137,""),IF($M$78="Yes",IFERROR($M137*ES$72,""),IFERROR(EU137*$M137,""))),"")</f>
        <v/>
      </c>
      <c r="EW137" s="352"/>
      <c r="EX137" s="72"/>
      <c r="EY137" s="351"/>
      <c r="EZ137" s="345" t="str">
        <f t="shared" ref="EZ137" si="5014">IF(AND(EZ$2=2,ISNUMBER($M137),SUMIFS(137:137,$2:$2,3)&lt;&gt;1,SUMIFS(137:137,$2:$2,3)&lt;&gt;0),"Row does not total to 100%",IF(SUMIFS(137:137,$2:$2,4)&gt;$M137,"Row total is too high",""))</f>
        <v/>
      </c>
      <c r="FA137" s="573"/>
      <c r="FB137" s="947" t="str">
        <f t="shared" ref="FB137" si="5015">IF(FB$2=4,IF(SUMIFS(137:137,$2:$2,3)&lt;&gt;0,IFERROR(FA137*$M137,""),IF($M$78="Yes",IFERROR($M137*EY$72,""),IFERROR(FA137*$M137,""))),"")</f>
        <v/>
      </c>
      <c r="FC137" s="352"/>
      <c r="FD137" s="72"/>
      <c r="FE137" s="351"/>
      <c r="FF137" s="345" t="str">
        <f t="shared" ref="FF137" si="5016">IF(AND(FF$2=2,ISNUMBER($M137),SUMIFS(137:137,$2:$2,3)&lt;&gt;1,SUMIFS(137:137,$2:$2,3)&lt;&gt;0),"Row does not total to 100%",IF(SUMIFS(137:137,$2:$2,4)&gt;$M137,"Row total is too high",""))</f>
        <v/>
      </c>
      <c r="FG137" s="573"/>
      <c r="FH137" s="947" t="str">
        <f t="shared" ref="FH137" si="5017">IF(FH$2=4,IF(SUMIFS(137:137,$2:$2,3)&lt;&gt;0,IFERROR(FG137*$M137,""),IF($M$78="Yes",IFERROR($M137*FE$72,""),IFERROR(FG137*$M137,""))),"")</f>
        <v/>
      </c>
      <c r="FI137" s="352"/>
      <c r="FJ137" s="72"/>
      <c r="FK137" s="351"/>
      <c r="FL137" s="345" t="str">
        <f t="shared" ref="FL137" si="5018">IF(AND(FL$2=2,ISNUMBER($M137),SUMIFS(137:137,$2:$2,3)&lt;&gt;1,SUMIFS(137:137,$2:$2,3)&lt;&gt;0),"Row does not total to 100%",IF(SUMIFS(137:137,$2:$2,4)&gt;$M137,"Row total is too high",""))</f>
        <v/>
      </c>
      <c r="FM137" s="573"/>
      <c r="FN137" s="947" t="str">
        <f t="shared" ref="FN137" si="5019">IF(FN$2=4,IF(SUMIFS(137:137,$2:$2,3)&lt;&gt;0,IFERROR(FM137*$M137,""),IF($M$78="Yes",IFERROR($M137*FK$72,""),IFERROR(FM137*$M137,""))),"")</f>
        <v/>
      </c>
      <c r="FO137" s="352"/>
      <c r="FP137" s="72"/>
      <c r="FQ137" s="351"/>
      <c r="FR137" s="345" t="str">
        <f t="shared" ref="FR137" si="5020">IF(AND(FR$2=2,ISNUMBER($M137),SUMIFS(137:137,$2:$2,3)&lt;&gt;1,SUMIFS(137:137,$2:$2,3)&lt;&gt;0),"Row does not total to 100%",IF(SUMIFS(137:137,$2:$2,4)&gt;$M137,"Row total is too high",""))</f>
        <v/>
      </c>
      <c r="FS137" s="573"/>
      <c r="FT137" s="947" t="str">
        <f t="shared" ref="FT137" si="5021">IF(FT$2=4,IF(SUMIFS(137:137,$2:$2,3)&lt;&gt;0,IFERROR(FS137*$M137,""),IF($M$78="Yes",IFERROR($M137*FQ$72,""),IFERROR(FS137*$M137,""))),"")</f>
        <v/>
      </c>
      <c r="FU137" s="352"/>
      <c r="FV137" s="72"/>
      <c r="FW137" s="351"/>
      <c r="FX137" s="345" t="str">
        <f t="shared" ref="FX137" si="5022">IF(AND(FX$2=2,ISNUMBER($M137),SUMIFS(137:137,$2:$2,3)&lt;&gt;1,SUMIFS(137:137,$2:$2,3)&lt;&gt;0),"Row does not total to 100%",IF(SUMIFS(137:137,$2:$2,4)&gt;$M137,"Row total is too high",""))</f>
        <v/>
      </c>
      <c r="FY137" s="573"/>
      <c r="FZ137" s="947" t="str">
        <f t="shared" ref="FZ137" si="5023">IF(FZ$2=4,IF(SUMIFS(137:137,$2:$2,3)&lt;&gt;0,IFERROR(FY137*$M137,""),IF($M$78="Yes",IFERROR($M137*FW$72,""),IFERROR(FY137*$M137,""))),"")</f>
        <v/>
      </c>
      <c r="GA137" s="352"/>
      <c r="GB137" s="72"/>
      <c r="GC137" s="351"/>
      <c r="GD137" s="345" t="str">
        <f t="shared" ref="GD137" si="5024">IF(AND(GD$2=2,ISNUMBER($M137),SUMIFS(137:137,$2:$2,3)&lt;&gt;1,SUMIFS(137:137,$2:$2,3)&lt;&gt;0),"Row does not total to 100%",IF(SUMIFS(137:137,$2:$2,4)&gt;$M137,"Row total is too high",""))</f>
        <v/>
      </c>
      <c r="GE137" s="573"/>
      <c r="GF137" s="947" t="str">
        <f t="shared" ref="GF137" si="5025">IF(GF$2=4,IF(SUMIFS(137:137,$2:$2,3)&lt;&gt;0,IFERROR(GE137*$M137,""),IF($M$78="Yes",IFERROR($M137*GC$72,""),IFERROR(GE137*$M137,""))),"")</f>
        <v/>
      </c>
      <c r="GG137" s="352"/>
      <c r="GH137" s="72"/>
      <c r="GI137" s="351"/>
      <c r="GJ137" s="345" t="str">
        <f t="shared" ref="GJ137" si="5026">IF(AND(GJ$2=2,ISNUMBER($M137),SUMIFS(137:137,$2:$2,3)&lt;&gt;1,SUMIFS(137:137,$2:$2,3)&lt;&gt;0),"Row does not total to 100%",IF(SUMIFS(137:137,$2:$2,4)&gt;$M137,"Row total is too high",""))</f>
        <v/>
      </c>
      <c r="GK137" s="573"/>
      <c r="GL137" s="947" t="str">
        <f t="shared" ref="GL137" si="5027">IF(GL$2=4,IF(SUMIFS(137:137,$2:$2,3)&lt;&gt;0,IFERROR(GK137*$M137,""),IF($M$78="Yes",IFERROR($M137*GI$72,""),IFERROR(GK137*$M137,""))),"")</f>
        <v/>
      </c>
      <c r="GM137" s="352"/>
      <c r="GN137" s="72"/>
      <c r="GO137" s="351"/>
      <c r="GP137" s="345" t="str">
        <f t="shared" ref="GP137" si="5028">IF(AND(GP$2=2,ISNUMBER($M137),SUMIFS(137:137,$2:$2,3)&lt;&gt;1,SUMIFS(137:137,$2:$2,3)&lt;&gt;0),"Row does not total to 100%",IF(SUMIFS(137:137,$2:$2,4)&gt;$M137,"Row total is too high",""))</f>
        <v/>
      </c>
      <c r="GQ137" s="573"/>
      <c r="GR137" s="947" t="str">
        <f t="shared" ref="GR137" si="5029">IF(GR$2=4,IF(SUMIFS(137:137,$2:$2,3)&lt;&gt;0,IFERROR(GQ137*$M137,""),IF($M$78="Yes",IFERROR($M137*GO$72,""),IFERROR(GQ137*$M137,""))),"")</f>
        <v/>
      </c>
      <c r="GS137" s="352"/>
      <c r="GT137" s="72"/>
      <c r="GU137" s="351"/>
      <c r="GV137" s="345" t="str">
        <f t="shared" ref="GV137" si="5030">IF(AND(GV$2=2,ISNUMBER($M137),SUMIFS(137:137,$2:$2,3)&lt;&gt;1,SUMIFS(137:137,$2:$2,3)&lt;&gt;0),"Row does not total to 100%",IF(SUMIFS(137:137,$2:$2,4)&gt;$M137,"Row total is too high",""))</f>
        <v/>
      </c>
      <c r="GW137" s="573"/>
      <c r="GX137" s="947" t="str">
        <f t="shared" ref="GX137" si="5031">IF(GX$2=4,IF(SUMIFS(137:137,$2:$2,3)&lt;&gt;0,IFERROR(GW137*$M137,""),IF($M$78="Yes",IFERROR($M137*GU$72,""),IFERROR(GW137*$M137,""))),"")</f>
        <v/>
      </c>
      <c r="GY137" s="352"/>
      <c r="GZ137" s="72"/>
      <c r="HA137" s="351"/>
      <c r="HB137" s="345" t="str">
        <f t="shared" ref="HB137" si="5032">IF(AND(HB$2=2,ISNUMBER($M137),SUMIFS(137:137,$2:$2,3)&lt;&gt;1,SUMIFS(137:137,$2:$2,3)&lt;&gt;0),"Row does not total to 100%",IF(SUMIFS(137:137,$2:$2,4)&gt;$M137,"Row total is too high",""))</f>
        <v/>
      </c>
      <c r="HC137" s="573"/>
      <c r="HD137" s="947" t="str">
        <f t="shared" ref="HD137" si="5033">IF(HD$2=4,IF(SUMIFS(137:137,$2:$2,3)&lt;&gt;0,IFERROR(HC137*$M137,""),IF($M$78="Yes",IFERROR($M137*HA$72,""),IFERROR(HC137*$M137,""))),"")</f>
        <v/>
      </c>
      <c r="HE137" s="352"/>
      <c r="HF137" s="72"/>
      <c r="HG137" s="351"/>
      <c r="HH137" s="345" t="str">
        <f t="shared" ref="HH137" si="5034">IF(AND(HH$2=2,ISNUMBER($M137),SUMIFS(137:137,$2:$2,3)&lt;&gt;1,SUMIFS(137:137,$2:$2,3)&lt;&gt;0),"Row does not total to 100%",IF(SUMIFS(137:137,$2:$2,4)&gt;$M137,"Row total is too high",""))</f>
        <v/>
      </c>
      <c r="HI137" s="573"/>
      <c r="HJ137" s="947" t="str">
        <f t="shared" ref="HJ137" si="5035">IF(HJ$2=4,IF(SUMIFS(137:137,$2:$2,3)&lt;&gt;0,IFERROR(HI137*$M137,""),IF($M$78="Yes",IFERROR($M137*HG$72,""),IFERROR(HI137*$M137,""))),"")</f>
        <v/>
      </c>
      <c r="HK137" s="352"/>
      <c r="HL137" s="72"/>
      <c r="HM137" s="351"/>
      <c r="HN137" s="345" t="str">
        <f t="shared" ref="HN137" si="5036">IF(AND(HN$2=2,ISNUMBER($M137),SUMIFS(137:137,$2:$2,3)&lt;&gt;1,SUMIFS(137:137,$2:$2,3)&lt;&gt;0),"Row does not total to 100%",IF(SUMIFS(137:137,$2:$2,4)&gt;$M137,"Row total is too high",""))</f>
        <v/>
      </c>
      <c r="HO137" s="573"/>
      <c r="HP137" s="947" t="str">
        <f t="shared" ref="HP137" si="5037">IF(HP$2=4,IF(SUMIFS(137:137,$2:$2,3)&lt;&gt;0,IFERROR(HO137*$M137,""),IF($M$78="Yes",IFERROR($M137*HM$72,""),IFERROR(HO137*$M137,""))),"")</f>
        <v/>
      </c>
      <c r="HQ137" s="352"/>
      <c r="HR137" s="72"/>
      <c r="HS137" s="351"/>
      <c r="HT137" s="345" t="str">
        <f t="shared" ref="HT137" si="5038">IF(AND(HT$2=2,ISNUMBER($M137),SUMIFS(137:137,$2:$2,3)&lt;&gt;1,SUMIFS(137:137,$2:$2,3)&lt;&gt;0),"Row does not total to 100%",IF(SUMIFS(137:137,$2:$2,4)&gt;$M137,"Row total is too high",""))</f>
        <v/>
      </c>
      <c r="HU137" s="573"/>
      <c r="HV137" s="947" t="str">
        <f t="shared" ref="HV137" si="5039">IF(HV$2=4,IF(SUMIFS(137:137,$2:$2,3)&lt;&gt;0,IFERROR(HU137*$M137,""),IF($M$78="Yes",IFERROR($M137*HS$72,""),IFERROR(HU137*$M137,""))),"")</f>
        <v/>
      </c>
      <c r="HW137" s="352"/>
      <c r="HX137" s="72"/>
      <c r="HY137" s="351"/>
      <c r="HZ137" s="345" t="str">
        <f t="shared" ref="HZ137" si="5040">IF(AND(HZ$2=2,ISNUMBER($M137),SUMIFS(137:137,$2:$2,3)&lt;&gt;1,SUMIFS(137:137,$2:$2,3)&lt;&gt;0),"Row does not total to 100%",IF(SUMIFS(137:137,$2:$2,4)&gt;$M137,"Row total is too high",""))</f>
        <v/>
      </c>
      <c r="IA137" s="573"/>
      <c r="IB137" s="947" t="str">
        <f t="shared" ref="IB137" si="5041">IF(IB$2=4,IF(SUMIFS(137:137,$2:$2,3)&lt;&gt;0,IFERROR(IA137*$M137,""),IF($M$78="Yes",IFERROR($M137*HY$72,""),IFERROR(IA137*$M137,""))),"")</f>
        <v/>
      </c>
      <c r="IC137" s="352"/>
      <c r="ID137" s="72"/>
      <c r="IE137" s="351"/>
      <c r="IF137" s="345" t="str">
        <f t="shared" ref="IF137" si="5042">IF(AND(IF$2=2,ISNUMBER($M137),SUMIFS(137:137,$2:$2,3)&lt;&gt;1,SUMIFS(137:137,$2:$2,3)&lt;&gt;0),"Row does not total to 100%",IF(SUMIFS(137:137,$2:$2,4)&gt;$M137,"Row total is too high",""))</f>
        <v/>
      </c>
      <c r="IG137" s="573"/>
      <c r="IH137" s="947" t="str">
        <f t="shared" ref="IH137" si="5043">IF(IH$2=4,IF(SUMIFS(137:137,$2:$2,3)&lt;&gt;0,IFERROR(IG137*$M137,""),IF($M$78="Yes",IFERROR($M137*IE$72,""),IFERROR(IG137*$M137,""))),"")</f>
        <v/>
      </c>
      <c r="II137" s="352"/>
      <c r="IJ137" s="72"/>
      <c r="IK137" s="351"/>
      <c r="IL137" s="345" t="str">
        <f t="shared" ref="IL137" si="5044">IF(AND(IL$2=2,ISNUMBER($M137),SUMIFS(137:137,$2:$2,3)&lt;&gt;1,SUMIFS(137:137,$2:$2,3)&lt;&gt;0),"Row does not total to 100%",IF(SUMIFS(137:137,$2:$2,4)&gt;$M137,"Row total is too high",""))</f>
        <v/>
      </c>
      <c r="IM137" s="573"/>
      <c r="IN137" s="947" t="str">
        <f t="shared" ref="IN137" si="5045">IF(IN$2=4,IF(SUMIFS(137:137,$2:$2,3)&lt;&gt;0,IFERROR(IM137*$M137,""),IF($M$78="Yes",IFERROR($M137*IK$72,""),IFERROR(IM137*$M137,""))),"")</f>
        <v/>
      </c>
      <c r="IO137" s="352"/>
      <c r="IP137" s="72"/>
      <c r="IQ137" s="351"/>
      <c r="IR137" s="345" t="str">
        <f t="shared" ref="IR137" si="5046">IF(AND(IR$2=2,ISNUMBER($M137),SUMIFS(137:137,$2:$2,3)&lt;&gt;1,SUMIFS(137:137,$2:$2,3)&lt;&gt;0),"Row does not total to 100%",IF(SUMIFS(137:137,$2:$2,4)&gt;$M137,"Row total is too high",""))</f>
        <v/>
      </c>
      <c r="IS137" s="573"/>
      <c r="IT137" s="947" t="str">
        <f t="shared" ref="IT137" si="5047">IF(IT$2=4,IF(SUMIFS(137:137,$2:$2,3)&lt;&gt;0,IFERROR(IS137*$M137,""),IF($M$78="Yes",IFERROR($M137*IQ$72,""),IFERROR(IS137*$M137,""))),"")</f>
        <v/>
      </c>
      <c r="IU137" s="352"/>
      <c r="IV137" s="72"/>
      <c r="IW137" s="351"/>
      <c r="IX137" s="345" t="str">
        <f t="shared" ref="IX137" si="5048">IF(AND(IX$2=2,ISNUMBER($M137),SUMIFS(137:137,$2:$2,3)&lt;&gt;1,SUMIFS(137:137,$2:$2,3)&lt;&gt;0),"Row does not total to 100%",IF(SUMIFS(137:137,$2:$2,4)&gt;$M137,"Row total is too high",""))</f>
        <v/>
      </c>
      <c r="IY137" s="573"/>
      <c r="IZ137" s="947" t="str">
        <f t="shared" ref="IZ137" si="5049">IF(IZ$2=4,IF(SUMIFS(137:137,$2:$2,3)&lt;&gt;0,IFERROR(IY137*$M137,""),IF($M$78="Yes",IFERROR($M137*IW$72,""),IFERROR(IY137*$M137,""))),"")</f>
        <v/>
      </c>
      <c r="JA137" s="352"/>
      <c r="JB137" s="72"/>
      <c r="JC137" s="351"/>
      <c r="JD137" s="345" t="str">
        <f t="shared" ref="JD137" si="5050">IF(AND(JD$2=2,ISNUMBER($M137),SUMIFS(137:137,$2:$2,3)&lt;&gt;1,SUMIFS(137:137,$2:$2,3)&lt;&gt;0),"Row does not total to 100%",IF(SUMIFS(137:137,$2:$2,4)&gt;$M137,"Row total is too high",""))</f>
        <v/>
      </c>
      <c r="JE137" s="573"/>
      <c r="JF137" s="947" t="str">
        <f t="shared" ref="JF137" si="5051">IF(JF$2=4,IF(SUMIFS(137:137,$2:$2,3)&lt;&gt;0,IFERROR(JE137*$M137,""),IF($M$78="Yes",IFERROR($M137*JC$72,""),IFERROR(JE137*$M137,""))),"")</f>
        <v/>
      </c>
      <c r="JG137" s="352"/>
      <c r="JH137" s="72"/>
      <c r="JI137" s="351"/>
      <c r="JJ137" s="345" t="str">
        <f t="shared" ref="JJ137" si="5052">IF(AND(JJ$2=2,ISNUMBER($M137),SUMIFS(137:137,$2:$2,3)&lt;&gt;1,SUMIFS(137:137,$2:$2,3)&lt;&gt;0),"Row does not total to 100%",IF(SUMIFS(137:137,$2:$2,4)&gt;$M137,"Row total is too high",""))</f>
        <v/>
      </c>
      <c r="JK137" s="573"/>
      <c r="JL137" s="947" t="str">
        <f t="shared" ref="JL137" si="5053">IF(JL$2=4,IF(SUMIFS(137:137,$2:$2,3)&lt;&gt;0,IFERROR(JK137*$M137,""),IF($M$78="Yes",IFERROR($M137*JI$72,""),IFERROR(JK137*$M137,""))),"")</f>
        <v/>
      </c>
      <c r="JM137" s="353"/>
      <c r="JO137" s="351"/>
      <c r="JP137" s="345" t="str">
        <f t="shared" ref="JP137" si="5054">IF(AND(JP$2=2,ISNUMBER($M137),SUMIFS(137:137,$2:$2,3)&lt;&gt;1,SUMIFS(137:137,$2:$2,3)&lt;&gt;0),"Row does not total to 100%",IF(SUMIFS(137:137,$2:$2,4)&gt;$M137,"Row total is too high",""))</f>
        <v/>
      </c>
      <c r="JQ137" s="573"/>
      <c r="JR137" s="947" t="str">
        <f t="shared" ref="JR137" si="5055">IF(JR$2=4,IF(SUMIFS(137:137,$2:$2,3)&lt;&gt;0,IFERROR(JQ137*$M137,""),IF($M$78="Yes",IFERROR($M137*JO$72,""),IFERROR(JQ137*$M137,""))),"")</f>
        <v/>
      </c>
      <c r="JS137" s="353"/>
      <c r="JU137" s="351"/>
      <c r="JV137" s="345" t="str">
        <f t="shared" ref="JV137" si="5056">IF(AND(JV$2=2,ISNUMBER($M137),SUMIFS(137:137,$2:$2,3)&lt;&gt;1,SUMIFS(137:137,$2:$2,3)&lt;&gt;0),"Row does not total to 100%",IF(SUMIFS(137:137,$2:$2,4)&gt;$M137,"Row total is too high",""))</f>
        <v/>
      </c>
      <c r="JW137" s="573"/>
      <c r="JX137" s="947" t="str">
        <f t="shared" ref="JX137" si="5057">IF(JX$2=4,IF(SUMIFS(137:137,$2:$2,3)&lt;&gt;0,IFERROR(JW137*$M137,""),IF($M$78="Yes",IFERROR($M137*JU$72,""),IFERROR(JW137*$M137,""))),"")</f>
        <v/>
      </c>
      <c r="JY137" s="353"/>
      <c r="KA137" s="351"/>
      <c r="KB137" s="345" t="str">
        <f t="shared" ref="KB137" si="5058">IF(AND(KB$2=2,ISNUMBER($M137),SUMIFS(137:137,$2:$2,3)&lt;&gt;1,SUMIFS(137:137,$2:$2,3)&lt;&gt;0),"Row does not total to 100%",IF(SUMIFS(137:137,$2:$2,4)&gt;$M137,"Row total is too high",""))</f>
        <v/>
      </c>
      <c r="KC137" s="573"/>
      <c r="KD137" s="947" t="str">
        <f t="shared" ref="KD137" si="5059">IF(KD$2=4,IF(SUMIFS(137:137,$2:$2,3)&lt;&gt;0,IFERROR(KC137*$M137,""),IF($M$78="Yes",IFERROR($M137*KA$72,""),IFERROR(KC137*$M137,""))),"")</f>
        <v/>
      </c>
      <c r="KE137" s="353"/>
      <c r="KG137" s="351"/>
      <c r="KH137" s="345" t="str">
        <f t="shared" ref="KH137" si="5060">IF(AND(KH$2=2,ISNUMBER($M137),SUMIFS(137:137,$2:$2,3)&lt;&gt;1,SUMIFS(137:137,$2:$2,3)&lt;&gt;0),"Row does not total to 100%",IF(SUMIFS(137:137,$2:$2,4)&gt;$M137,"Row total is too high",""))</f>
        <v/>
      </c>
      <c r="KI137" s="573"/>
      <c r="KJ137" s="947" t="str">
        <f t="shared" ref="KJ137" si="5061">IF(KJ$2=4,IF(SUMIFS(137:137,$2:$2,3)&lt;&gt;0,IFERROR(KI137*$M137,""),IF($M$78="Yes",IFERROR($M137*KG$72,""),IFERROR(KI137*$M137,""))),"")</f>
        <v/>
      </c>
      <c r="KK137" s="353"/>
      <c r="KM137" s="351"/>
      <c r="KN137" s="345" t="str">
        <f t="shared" ref="KN137" si="5062">IF(AND(KN$2=2,ISNUMBER($M137),SUMIFS(137:137,$2:$2,3)&lt;&gt;1,SUMIFS(137:137,$2:$2,3)&lt;&gt;0),"Row does not total to 100%",IF(SUMIFS(137:137,$2:$2,4)&gt;$M137,"Row total is too high",""))</f>
        <v/>
      </c>
      <c r="KO137" s="573"/>
      <c r="KP137" s="947" t="str">
        <f t="shared" ref="KP137" si="5063">IF(KP$2=4,IF(SUMIFS(137:137,$2:$2,3)&lt;&gt;0,IFERROR(KO137*$M137,""),IF($M$78="Yes",IFERROR($M137*KM$72,""),IFERROR(KO137*$M137,""))),"")</f>
        <v/>
      </c>
      <c r="KQ137" s="353"/>
      <c r="KS137" s="351"/>
      <c r="KT137" s="345" t="str">
        <f t="shared" ref="KT137" si="5064">IF(AND(KT$2=2,ISNUMBER($M137),SUMIFS(137:137,$2:$2,3)&lt;&gt;1,SUMIFS(137:137,$2:$2,3)&lt;&gt;0),"Row does not total to 100%",IF(SUMIFS(137:137,$2:$2,4)&gt;$M137,"Row total is too high",""))</f>
        <v/>
      </c>
      <c r="KU137" s="573"/>
      <c r="KV137" s="947" t="str">
        <f t="shared" ref="KV137" si="5065">IF(KV$2=4,IF(SUMIFS(137:137,$2:$2,3)&lt;&gt;0,IFERROR(KU137*$M137,""),IF($M$78="Yes",IFERROR($M137*KS$72,""),IFERROR(KU137*$M137,""))),"")</f>
        <v/>
      </c>
      <c r="KW137" s="353"/>
      <c r="KY137" s="351"/>
      <c r="KZ137" s="345" t="str">
        <f t="shared" ref="KZ137" si="5066">IF(AND(KZ$2=2,ISNUMBER($M137),SUMIFS(137:137,$2:$2,3)&lt;&gt;1,SUMIFS(137:137,$2:$2,3)&lt;&gt;0),"Row does not total to 100%",IF(SUMIFS(137:137,$2:$2,4)&gt;$M137,"Row total is too high",""))</f>
        <v/>
      </c>
      <c r="LA137" s="573"/>
      <c r="LB137" s="947" t="str">
        <f t="shared" ref="LB137" si="5067">IF(LB$2=4,IF(SUMIFS(137:137,$2:$2,3)&lt;&gt;0,IFERROR(LA137*$M137,""),IF($M$78="Yes",IFERROR($M137*KY$72,""),IFERROR(LA137*$M137,""))),"")</f>
        <v/>
      </c>
      <c r="LC137" s="353"/>
    </row>
    <row r="138" spans="1:315" s="82" customFormat="1" x14ac:dyDescent="0.2">
      <c r="A138" s="62"/>
      <c r="B138" s="62"/>
      <c r="C138" s="62"/>
      <c r="D138" s="62"/>
      <c r="E138" s="62"/>
      <c r="F138" s="62" t="s">
        <v>76</v>
      </c>
      <c r="G138" s="114"/>
      <c r="I138" s="404" t="s">
        <v>200</v>
      </c>
      <c r="J138" s="404"/>
      <c r="K138" s="405"/>
      <c r="L138" s="405"/>
      <c r="M138" s="942">
        <f>SUM(M134:M137)</f>
        <v>0</v>
      </c>
      <c r="N138" s="356"/>
      <c r="O138" s="357"/>
      <c r="P138" s="378"/>
      <c r="Q138" s="397"/>
      <c r="R138" s="373"/>
      <c r="S138" s="398"/>
      <c r="T138" s="949" t="str">
        <f>IF(T$2=4,SUM(T134:T137),"")</f>
        <v/>
      </c>
      <c r="U138" s="382"/>
      <c r="V138" s="378"/>
      <c r="W138" s="397"/>
      <c r="X138" s="373"/>
      <c r="Y138" s="398"/>
      <c r="Z138" s="949" t="str">
        <f t="shared" ref="Z138" si="5068">IF(Z$2=4,SUM(Z134:Z137),"")</f>
        <v/>
      </c>
      <c r="AA138" s="382"/>
      <c r="AB138" s="378"/>
      <c r="AC138" s="397"/>
      <c r="AD138" s="373"/>
      <c r="AE138" s="398"/>
      <c r="AF138" s="949" t="str">
        <f t="shared" ref="AF138" si="5069">IF(AF$2=4,SUM(AF134:AF137),"")</f>
        <v/>
      </c>
      <c r="AG138" s="382"/>
      <c r="AH138" s="378"/>
      <c r="AI138" s="397"/>
      <c r="AJ138" s="373"/>
      <c r="AK138" s="398"/>
      <c r="AL138" s="949" t="str">
        <f t="shared" ref="AL138" si="5070">IF(AL$2=4,SUM(AL134:AL137),"")</f>
        <v/>
      </c>
      <c r="AM138" s="382"/>
      <c r="AN138" s="378"/>
      <c r="AO138" s="397"/>
      <c r="AP138" s="373"/>
      <c r="AQ138" s="398"/>
      <c r="AR138" s="949" t="str">
        <f t="shared" ref="AR138" si="5071">IF(AR$2=4,SUM(AR134:AR137),"")</f>
        <v/>
      </c>
      <c r="AS138" s="382"/>
      <c r="AT138" s="378"/>
      <c r="AU138" s="397"/>
      <c r="AV138" s="373"/>
      <c r="AW138" s="398"/>
      <c r="AX138" s="949" t="str">
        <f t="shared" ref="AX138" si="5072">IF(AX$2=4,SUM(AX134:AX137),"")</f>
        <v/>
      </c>
      <c r="AY138" s="382"/>
      <c r="AZ138" s="378"/>
      <c r="BA138" s="397"/>
      <c r="BB138" s="373"/>
      <c r="BC138" s="398"/>
      <c r="BD138" s="949" t="str">
        <f t="shared" ref="BD138" si="5073">IF(BD$2=4,SUM(BD134:BD137),"")</f>
        <v/>
      </c>
      <c r="BE138" s="382"/>
      <c r="BF138" s="378"/>
      <c r="BG138" s="397"/>
      <c r="BH138" s="373"/>
      <c r="BI138" s="398"/>
      <c r="BJ138" s="949" t="str">
        <f t="shared" ref="BJ138" si="5074">IF(BJ$2=4,SUM(BJ134:BJ137),"")</f>
        <v/>
      </c>
      <c r="BK138" s="382"/>
      <c r="BL138" s="378"/>
      <c r="BM138" s="397"/>
      <c r="BN138" s="373"/>
      <c r="BO138" s="398"/>
      <c r="BP138" s="949" t="str">
        <f t="shared" ref="BP138" si="5075">IF(BP$2=4,SUM(BP134:BP137),"")</f>
        <v/>
      </c>
      <c r="BQ138" s="382"/>
      <c r="BR138" s="378"/>
      <c r="BS138" s="397"/>
      <c r="BT138" s="373"/>
      <c r="BU138" s="398"/>
      <c r="BV138" s="949" t="str">
        <f t="shared" ref="BV138" si="5076">IF(BV$2=4,SUM(BV134:BV137),"")</f>
        <v/>
      </c>
      <c r="BW138" s="382"/>
      <c r="BX138" s="83"/>
      <c r="BZ138" s="373"/>
      <c r="CA138" s="375"/>
      <c r="CB138" s="957" t="str">
        <f t="shared" ref="CB138" si="5077">IF(CB$2=4,SUM(CB134:CB137),"")</f>
        <v/>
      </c>
      <c r="CC138" s="352"/>
      <c r="CD138" s="83"/>
      <c r="CF138" s="373"/>
      <c r="CG138" s="375"/>
      <c r="CH138" s="957" t="str">
        <f t="shared" ref="CH138" si="5078">IF(CH$2=4,SUM(CH134:CH137),"")</f>
        <v/>
      </c>
      <c r="CI138" s="352"/>
      <c r="CJ138" s="83"/>
      <c r="CL138" s="373"/>
      <c r="CM138" s="375"/>
      <c r="CN138" s="957" t="str">
        <f t="shared" ref="CN138" si="5079">IF(CN$2=4,SUM(CN134:CN137),"")</f>
        <v/>
      </c>
      <c r="CO138" s="352"/>
      <c r="CP138" s="83"/>
      <c r="CR138" s="373"/>
      <c r="CS138" s="375"/>
      <c r="CT138" s="957" t="str">
        <f t="shared" ref="CT138" si="5080">IF(CT$2=4,SUM(CT134:CT137),"")</f>
        <v/>
      </c>
      <c r="CU138" s="352"/>
      <c r="CV138" s="83"/>
      <c r="CX138" s="373"/>
      <c r="CY138" s="375"/>
      <c r="CZ138" s="957" t="str">
        <f t="shared" ref="CZ138" si="5081">IF(CZ$2=4,SUM(CZ134:CZ137),"")</f>
        <v/>
      </c>
      <c r="DA138" s="352"/>
      <c r="DB138" s="83"/>
      <c r="DD138" s="373"/>
      <c r="DE138" s="375"/>
      <c r="DF138" s="957" t="str">
        <f t="shared" ref="DF138" si="5082">IF(DF$2=4,SUM(DF134:DF137),"")</f>
        <v/>
      </c>
      <c r="DG138" s="352"/>
      <c r="DH138" s="83"/>
      <c r="DJ138" s="373"/>
      <c r="DK138" s="375"/>
      <c r="DL138" s="957" t="str">
        <f t="shared" ref="DL138" si="5083">IF(DL$2=4,SUM(DL134:DL137),"")</f>
        <v/>
      </c>
      <c r="DM138" s="352"/>
      <c r="DN138" s="83"/>
      <c r="DP138" s="373"/>
      <c r="DQ138" s="375"/>
      <c r="DR138" s="957" t="str">
        <f t="shared" ref="DR138" si="5084">IF(DR$2=4,SUM(DR134:DR137),"")</f>
        <v/>
      </c>
      <c r="DS138" s="352"/>
      <c r="DT138" s="83"/>
      <c r="DV138" s="373"/>
      <c r="DW138" s="375"/>
      <c r="DX138" s="957" t="str">
        <f t="shared" ref="DX138" si="5085">IF(DX$2=4,SUM(DX134:DX137),"")</f>
        <v/>
      </c>
      <c r="DY138" s="352"/>
      <c r="DZ138" s="83"/>
      <c r="EB138" s="373"/>
      <c r="EC138" s="375"/>
      <c r="ED138" s="957" t="str">
        <f t="shared" ref="ED138" si="5086">IF(ED$2=4,SUM(ED134:ED137),"")</f>
        <v/>
      </c>
      <c r="EE138" s="352"/>
      <c r="EF138" s="83"/>
      <c r="EH138" s="373"/>
      <c r="EI138" s="375"/>
      <c r="EJ138" s="957" t="str">
        <f t="shared" ref="EJ138" si="5087">IF(EJ$2=4,SUM(EJ134:EJ137),"")</f>
        <v/>
      </c>
      <c r="EK138" s="352"/>
      <c r="EL138" s="83"/>
      <c r="EN138" s="373"/>
      <c r="EO138" s="375"/>
      <c r="EP138" s="957" t="str">
        <f t="shared" ref="EP138" si="5088">IF(EP$2=4,SUM(EP134:EP137),"")</f>
        <v/>
      </c>
      <c r="EQ138" s="352"/>
      <c r="ER138" s="83"/>
      <c r="ET138" s="373"/>
      <c r="EU138" s="375"/>
      <c r="EV138" s="957" t="str">
        <f t="shared" ref="EV138" si="5089">IF(EV$2=4,SUM(EV134:EV137),"")</f>
        <v/>
      </c>
      <c r="EW138" s="352"/>
      <c r="EX138" s="83"/>
      <c r="EZ138" s="373"/>
      <c r="FA138" s="375"/>
      <c r="FB138" s="957" t="str">
        <f t="shared" ref="FB138" si="5090">IF(FB$2=4,SUM(FB134:FB137),"")</f>
        <v/>
      </c>
      <c r="FC138" s="352"/>
      <c r="FD138" s="83"/>
      <c r="FF138" s="373"/>
      <c r="FG138" s="375"/>
      <c r="FH138" s="957" t="str">
        <f t="shared" ref="FH138" si="5091">IF(FH$2=4,SUM(FH134:FH137),"")</f>
        <v/>
      </c>
      <c r="FI138" s="352"/>
      <c r="FJ138" s="83"/>
      <c r="FL138" s="373"/>
      <c r="FM138" s="375"/>
      <c r="FN138" s="957" t="str">
        <f t="shared" ref="FN138" si="5092">IF(FN$2=4,SUM(FN134:FN137),"")</f>
        <v/>
      </c>
      <c r="FO138" s="352"/>
      <c r="FP138" s="83"/>
      <c r="FR138" s="373"/>
      <c r="FS138" s="375"/>
      <c r="FT138" s="957" t="str">
        <f t="shared" ref="FT138" si="5093">IF(FT$2=4,SUM(FT134:FT137),"")</f>
        <v/>
      </c>
      <c r="FU138" s="352"/>
      <c r="FV138" s="83"/>
      <c r="FX138" s="373"/>
      <c r="FY138" s="375"/>
      <c r="FZ138" s="957" t="str">
        <f t="shared" ref="FZ138" si="5094">IF(FZ$2=4,SUM(FZ134:FZ137),"")</f>
        <v/>
      </c>
      <c r="GA138" s="352"/>
      <c r="GB138" s="83"/>
      <c r="GD138" s="373"/>
      <c r="GE138" s="375"/>
      <c r="GF138" s="957" t="str">
        <f t="shared" ref="GF138" si="5095">IF(GF$2=4,SUM(GF134:GF137),"")</f>
        <v/>
      </c>
      <c r="GG138" s="352"/>
      <c r="GH138" s="83"/>
      <c r="GJ138" s="373"/>
      <c r="GK138" s="375"/>
      <c r="GL138" s="957" t="str">
        <f t="shared" ref="GL138" si="5096">IF(GL$2=4,SUM(GL134:GL137),"")</f>
        <v/>
      </c>
      <c r="GM138" s="352"/>
      <c r="GN138" s="83"/>
      <c r="GP138" s="373"/>
      <c r="GQ138" s="375"/>
      <c r="GR138" s="957" t="str">
        <f t="shared" ref="GR138" si="5097">IF(GR$2=4,SUM(GR134:GR137),"")</f>
        <v/>
      </c>
      <c r="GS138" s="352"/>
      <c r="GT138" s="83"/>
      <c r="GV138" s="373"/>
      <c r="GW138" s="375"/>
      <c r="GX138" s="957" t="str">
        <f t="shared" ref="GX138" si="5098">IF(GX$2=4,SUM(GX134:GX137),"")</f>
        <v/>
      </c>
      <c r="GY138" s="352"/>
      <c r="GZ138" s="83"/>
      <c r="HB138" s="373"/>
      <c r="HC138" s="375"/>
      <c r="HD138" s="957" t="str">
        <f t="shared" ref="HD138" si="5099">IF(HD$2=4,SUM(HD134:HD137),"")</f>
        <v/>
      </c>
      <c r="HE138" s="352"/>
      <c r="HF138" s="83"/>
      <c r="HH138" s="373"/>
      <c r="HI138" s="375"/>
      <c r="HJ138" s="957" t="str">
        <f t="shared" ref="HJ138" si="5100">IF(HJ$2=4,SUM(HJ134:HJ137),"")</f>
        <v/>
      </c>
      <c r="HK138" s="352"/>
      <c r="HL138" s="83"/>
      <c r="HN138" s="373"/>
      <c r="HO138" s="375"/>
      <c r="HP138" s="957" t="str">
        <f t="shared" ref="HP138" si="5101">IF(HP$2=4,SUM(HP134:HP137),"")</f>
        <v/>
      </c>
      <c r="HQ138" s="352"/>
      <c r="HR138" s="83"/>
      <c r="HT138" s="373"/>
      <c r="HU138" s="375"/>
      <c r="HV138" s="957" t="str">
        <f t="shared" ref="HV138" si="5102">IF(HV$2=4,SUM(HV134:HV137),"")</f>
        <v/>
      </c>
      <c r="HW138" s="352"/>
      <c r="HX138" s="83"/>
      <c r="HZ138" s="373"/>
      <c r="IA138" s="375"/>
      <c r="IB138" s="957" t="str">
        <f t="shared" ref="IB138" si="5103">IF(IB$2=4,SUM(IB134:IB137),"")</f>
        <v/>
      </c>
      <c r="IC138" s="352"/>
      <c r="ID138" s="83"/>
      <c r="IF138" s="373"/>
      <c r="IG138" s="375"/>
      <c r="IH138" s="957" t="str">
        <f t="shared" ref="IH138" si="5104">IF(IH$2=4,SUM(IH134:IH137),"")</f>
        <v/>
      </c>
      <c r="II138" s="352"/>
      <c r="IJ138" s="83"/>
      <c r="IL138" s="373"/>
      <c r="IM138" s="375"/>
      <c r="IN138" s="957" t="str">
        <f t="shared" ref="IN138" si="5105">IF(IN$2=4,SUM(IN134:IN137),"")</f>
        <v/>
      </c>
      <c r="IO138" s="352"/>
      <c r="IP138" s="83"/>
      <c r="IR138" s="373"/>
      <c r="IS138" s="375"/>
      <c r="IT138" s="957" t="str">
        <f t="shared" ref="IT138" si="5106">IF(IT$2=4,SUM(IT134:IT137),"")</f>
        <v/>
      </c>
      <c r="IU138" s="352"/>
      <c r="IV138" s="83"/>
      <c r="IX138" s="373"/>
      <c r="IY138" s="375"/>
      <c r="IZ138" s="957" t="str">
        <f t="shared" ref="IZ138" si="5107">IF(IZ$2=4,SUM(IZ134:IZ137),"")</f>
        <v/>
      </c>
      <c r="JA138" s="352"/>
      <c r="JB138" s="83"/>
      <c r="JD138" s="373"/>
      <c r="JE138" s="375"/>
      <c r="JF138" s="957" t="str">
        <f t="shared" ref="JF138" si="5108">IF(JF$2=4,SUM(JF134:JF137),"")</f>
        <v/>
      </c>
      <c r="JG138" s="352"/>
      <c r="JH138" s="83"/>
      <c r="JJ138" s="366"/>
      <c r="JK138" s="375"/>
      <c r="JL138" s="957" t="str">
        <f t="shared" ref="JL138" si="5109">IF(JL$2=4,SUM(JL134:JL137),"")</f>
        <v/>
      </c>
      <c r="JM138" s="352"/>
      <c r="JP138" s="366"/>
      <c r="JQ138" s="375"/>
      <c r="JR138" s="957" t="str">
        <f t="shared" ref="JR138" si="5110">IF(JR$2=4,SUM(JR134:JR137),"")</f>
        <v/>
      </c>
      <c r="JS138" s="352"/>
      <c r="JV138" s="366"/>
      <c r="JW138" s="375"/>
      <c r="JX138" s="957" t="str">
        <f t="shared" ref="JX138" si="5111">IF(JX$2=4,SUM(JX134:JX137),"")</f>
        <v/>
      </c>
      <c r="JY138" s="352"/>
      <c r="KB138" s="366"/>
      <c r="KC138" s="375"/>
      <c r="KD138" s="957" t="str">
        <f t="shared" ref="KD138" si="5112">IF(KD$2=4,SUM(KD134:KD137),"")</f>
        <v/>
      </c>
      <c r="KE138" s="352"/>
      <c r="KH138" s="366"/>
      <c r="KI138" s="375"/>
      <c r="KJ138" s="957" t="str">
        <f t="shared" ref="KJ138" si="5113">IF(KJ$2=4,SUM(KJ134:KJ137),"")</f>
        <v/>
      </c>
      <c r="KK138" s="352"/>
      <c r="KN138" s="366"/>
      <c r="KO138" s="375"/>
      <c r="KP138" s="957" t="str">
        <f t="shared" ref="KP138" si="5114">IF(KP$2=4,SUM(KP134:KP137),"")</f>
        <v/>
      </c>
      <c r="KQ138" s="352"/>
      <c r="KT138" s="366"/>
      <c r="KU138" s="375"/>
      <c r="KV138" s="957" t="str">
        <f t="shared" ref="KV138" si="5115">IF(KV$2=4,SUM(KV134:KV137),"")</f>
        <v/>
      </c>
      <c r="KW138" s="352"/>
      <c r="KZ138" s="366"/>
      <c r="LA138" s="375"/>
      <c r="LB138" s="957" t="str">
        <f t="shared" ref="LB138" si="5116">IF(LB$2=4,SUM(LB134:LB137),"")</f>
        <v/>
      </c>
      <c r="LC138" s="352"/>
    </row>
    <row r="139" spans="1:315" s="91" customFormat="1" ht="25.5" customHeight="1" x14ac:dyDescent="0.2">
      <c r="A139" s="62"/>
      <c r="B139" s="62"/>
      <c r="C139" s="62" t="str">
        <f t="shared" ref="C139" si="5117">IF(ISNUMBER(M139),3,"")</f>
        <v/>
      </c>
      <c r="D139" s="62"/>
      <c r="E139" s="62"/>
      <c r="F139" s="62" t="s">
        <v>77</v>
      </c>
      <c r="G139" s="114"/>
      <c r="I139" s="1122" t="str">
        <f>IF(AND(ISBLANK(M139)=FALSE,ISBLANK('Part A - Inputs'!Q11)=TRUE),"Choose a primary funding source in Part A, Step 1 before continuing","Adjustment for unfunded unallowable expenses (PIE, advertising, etc.) (enter as +)")</f>
        <v>Adjustment for unfunded unallowable expenses (PIE, advertising, etc.) (enter as +)</v>
      </c>
      <c r="J139" s="1122"/>
      <c r="K139" s="1122"/>
      <c r="L139" s="406"/>
      <c r="M139" s="943"/>
      <c r="N139" s="407"/>
      <c r="O139" s="408"/>
      <c r="P139" s="409"/>
      <c r="Q139" s="410"/>
      <c r="R139" s="345" t="str">
        <f>IF(AND(R$2=2,ISNUMBER($M139),SUMIFS(139:139,$2:$2,3)&lt;&gt;1,SUMIFS(139:139,$2:$2,3)&lt;&gt;0),"Row does not total to 100%",IF(SUMIFS(139:139,$2:$2,4)&gt;$M139,"Row total is too high",""))</f>
        <v/>
      </c>
      <c r="S139" s="574"/>
      <c r="T139" s="951" t="str">
        <f>IF(T$2=4,IF(SUMIFS(139:139,$2:$2,3)&lt;&gt;0,IFERROR(S139*$M139,""),IF($M$78="Yes",IFERROR($M139*Q$72,""),IFERROR(S139*$M139,""))),"")</f>
        <v/>
      </c>
      <c r="U139" s="411"/>
      <c r="V139" s="409"/>
      <c r="W139" s="410"/>
      <c r="X139" s="345" t="str">
        <f>IF(AND(X$2=2,ISNUMBER($M139),SUMIFS(139:139,$2:$2,3)&lt;&gt;1,SUMIFS(139:139,$2:$2,3)&lt;&gt;0),"Row does not total to 100%",IF(SUMIFS(139:139,$2:$2,4)&gt;$M139,"Row total is too high",""))</f>
        <v/>
      </c>
      <c r="Y139" s="574"/>
      <c r="Z139" s="951" t="str">
        <f>IF(Z$2=4,IF(SUMIFS(139:139,$2:$2,3)&lt;&gt;0,IFERROR(Y139*$M139,""),IF($M$78="Yes",IFERROR($M139*W$72,""),IFERROR(Y139*$M139,""))),"")</f>
        <v/>
      </c>
      <c r="AA139" s="411"/>
      <c r="AB139" s="409"/>
      <c r="AC139" s="410"/>
      <c r="AD139" s="345" t="str">
        <f>IF(AND(AD$2=2,ISNUMBER($M139),SUMIFS(139:139,$2:$2,3)&lt;&gt;1,SUMIFS(139:139,$2:$2,3)&lt;&gt;0),"Row does not total to 100%",IF(SUMIFS(139:139,$2:$2,4)&gt;$M139,"Row total is too high",""))</f>
        <v/>
      </c>
      <c r="AE139" s="574"/>
      <c r="AF139" s="954" t="str">
        <f>IF(AF$2=4,IF(SUMIFS(139:139,$2:$2,3)&lt;&gt;0,IFERROR(AE139*$M139,""),IF($M$78="Yes",IFERROR($M139*AC$72,""),IFERROR(AE139*$M139,""))),"")</f>
        <v/>
      </c>
      <c r="AG139" s="411"/>
      <c r="AH139" s="409"/>
      <c r="AI139" s="410"/>
      <c r="AJ139" s="345" t="str">
        <f>IF(AND(AJ$2=2,ISNUMBER($M139),SUMIFS(139:139,$2:$2,3)&lt;&gt;1,SUMIFS(139:139,$2:$2,3)&lt;&gt;0),"Row does not total to 100%",IF(SUMIFS(139:139,$2:$2,4)&gt;$M139,"Row total is too high",""))</f>
        <v/>
      </c>
      <c r="AK139" s="574"/>
      <c r="AL139" s="951" t="str">
        <f>IF(AL$2=4,IF(SUMIFS(139:139,$2:$2,3)&lt;&gt;0,IFERROR(AK139*$M139,""),IF($M$78="Yes",IFERROR($M139*AI$72,""),IFERROR(AK139*$M139,""))),"")</f>
        <v/>
      </c>
      <c r="AM139" s="411"/>
      <c r="AN139" s="409"/>
      <c r="AO139" s="410"/>
      <c r="AP139" s="345" t="str">
        <f>IF(AND(AP$2=2,ISNUMBER($M139),SUMIFS(139:139,$2:$2,3)&lt;&gt;1,SUMIFS(139:139,$2:$2,3)&lt;&gt;0),"Row does not total to 100%",IF(SUMIFS(139:139,$2:$2,4)&gt;$M139,"Row total is too high",""))</f>
        <v/>
      </c>
      <c r="AQ139" s="574"/>
      <c r="AR139" s="951" t="str">
        <f>IF(AR$2=4,IF(SUMIFS(139:139,$2:$2,3)&lt;&gt;0,IFERROR(AQ139*$M139,""),IF($M$78="Yes",IFERROR($M139*AO$72,""),IFERROR(AQ139*$M139,""))),"")</f>
        <v/>
      </c>
      <c r="AS139" s="411"/>
      <c r="AT139" s="409"/>
      <c r="AU139" s="410"/>
      <c r="AV139" s="345" t="str">
        <f>IF(AND(AV$2=2,ISNUMBER($M139),SUMIFS(139:139,$2:$2,3)&lt;&gt;1,SUMIFS(139:139,$2:$2,3)&lt;&gt;0),"Row does not total to 100%",IF(SUMIFS(139:139,$2:$2,4)&gt;$M139,"Row total is too high",""))</f>
        <v/>
      </c>
      <c r="AW139" s="574"/>
      <c r="AX139" s="951" t="str">
        <f>IF(AX$2=4,IF(SUMIFS(139:139,$2:$2,3)&lt;&gt;0,IFERROR(AW139*$M139,""),IF($M$78="Yes",IFERROR($M139*AU$72,""),IFERROR(AW139*$M139,""))),"")</f>
        <v/>
      </c>
      <c r="AY139" s="411"/>
      <c r="AZ139" s="409"/>
      <c r="BA139" s="410"/>
      <c r="BB139" s="345" t="str">
        <f>IF(AND(BB$2=2,ISNUMBER($M139),SUMIFS(139:139,$2:$2,3)&lt;&gt;1,SUMIFS(139:139,$2:$2,3)&lt;&gt;0),"Row does not total to 100%",IF(SUMIFS(139:139,$2:$2,4)&gt;$M139,"Row total is too high",""))</f>
        <v/>
      </c>
      <c r="BC139" s="574"/>
      <c r="BD139" s="951" t="str">
        <f>IF(BD$2=4,IF(SUMIFS(139:139,$2:$2,3)&lt;&gt;0,IFERROR(BC139*$M139,""),IF($M$78="Yes",IFERROR($M139*BA$72,""),IFERROR(BC139*$M139,""))),"")</f>
        <v/>
      </c>
      <c r="BE139" s="411"/>
      <c r="BF139" s="409"/>
      <c r="BG139" s="410"/>
      <c r="BH139" s="345" t="str">
        <f>IF(AND(BH$2=2,ISNUMBER($M139),SUMIFS(139:139,$2:$2,3)&lt;&gt;1,SUMIFS(139:139,$2:$2,3)&lt;&gt;0),"Row does not total to 100%",IF(SUMIFS(139:139,$2:$2,4)&gt;$M139,"Row total is too high",""))</f>
        <v/>
      </c>
      <c r="BI139" s="574"/>
      <c r="BJ139" s="951" t="str">
        <f>IF(BJ$2=4,IF(SUMIFS(139:139,$2:$2,3)&lt;&gt;0,IFERROR(BI139*$M139,""),IF($M$78="Yes",IFERROR($M139*BG$72,""),IFERROR(BI139*$M139,""))),"")</f>
        <v/>
      </c>
      <c r="BK139" s="411"/>
      <c r="BL139" s="409"/>
      <c r="BM139" s="410"/>
      <c r="BN139" s="345" t="str">
        <f>IF(AND(BN$2=2,ISNUMBER($M139),SUMIFS(139:139,$2:$2,3)&lt;&gt;1,SUMIFS(139:139,$2:$2,3)&lt;&gt;0),"Row does not total to 100%",IF(SUMIFS(139:139,$2:$2,4)&gt;$M139,"Row total is too high",""))</f>
        <v/>
      </c>
      <c r="BO139" s="574"/>
      <c r="BP139" s="951" t="str">
        <f>IF(BP$2=4,IF(SUMIFS(139:139,$2:$2,3)&lt;&gt;0,IFERROR(BO139*$M139,""),IF($M$78="Yes",IFERROR($M139*BM$72,""),IFERROR(BO139*$M139,""))),"")</f>
        <v/>
      </c>
      <c r="BQ139" s="411"/>
      <c r="BR139" s="409"/>
      <c r="BS139" s="410"/>
      <c r="BT139" s="345" t="str">
        <f>IF(AND(BT$2=2,ISNUMBER($M139),SUMIFS(139:139,$2:$2,3)&lt;&gt;1,SUMIFS(139:139,$2:$2,3)&lt;&gt;0),"Row does not total to 100%",IF(SUMIFS(139:139,$2:$2,4)&gt;$M139,"Row total is too high",""))</f>
        <v/>
      </c>
      <c r="BU139" s="574"/>
      <c r="BV139" s="951" t="str">
        <f>IF(BV$2=4,IF(SUMIFS(139:139,$2:$2,3)&lt;&gt;0,IFERROR(BU139*$M139,""),IF($M$78="Yes",IFERROR($M139*BS$72,""),IFERROR(BU139*$M139,""))),"")</f>
        <v/>
      </c>
      <c r="BW139" s="411"/>
      <c r="BX139" s="92"/>
      <c r="BY139" s="412"/>
      <c r="BZ139" s="345" t="str">
        <f>IF(AND(BZ$2=2,ISNUMBER($M139),SUMIFS(139:139,$2:$2,3)&lt;&gt;1,SUMIFS(139:139,$2:$2,3)&lt;&gt;0),"Row does not total to 100%",IF(SUMIFS(139:139,$2:$2,4)&gt;$M139,"Row total is too high",""))</f>
        <v/>
      </c>
      <c r="CA139" s="575"/>
      <c r="CB139" s="958" t="str">
        <f>IF(CB$2=4,IF(SUMIFS(139:139,$2:$2,3)&lt;&gt;0,IFERROR(CA139*$M139,""),IF($M$78="Yes",IFERROR($M139*BY$72,""),IFERROR(CA139*$M139,""))),"")</f>
        <v/>
      </c>
      <c r="CC139" s="413"/>
      <c r="CD139" s="92"/>
      <c r="CE139" s="412"/>
      <c r="CF139" s="345" t="str">
        <f>IF(AND(CF$2=2,ISNUMBER($M139),SUMIFS(139:139,$2:$2,3)&lt;&gt;1,SUMIFS(139:139,$2:$2,3)&lt;&gt;0),"Row does not total to 100%",IF(SUMIFS(139:139,$2:$2,4)&gt;$M139,"Row total is too high",""))</f>
        <v/>
      </c>
      <c r="CG139" s="575"/>
      <c r="CH139" s="958" t="str">
        <f>IF(CH$2=4,IF(SUMIFS(139:139,$2:$2,3)&lt;&gt;0,IFERROR(CG139*$M139,""),IF($M$78="Yes",IFERROR($M139*CE$72,""),IFERROR(CG139*$M139,""))),"")</f>
        <v/>
      </c>
      <c r="CI139" s="413"/>
      <c r="CJ139" s="92"/>
      <c r="CK139" s="412"/>
      <c r="CL139" s="345" t="str">
        <f>IF(AND(CL$2=2,ISNUMBER($M139),SUMIFS(139:139,$2:$2,3)&lt;&gt;1,SUMIFS(139:139,$2:$2,3)&lt;&gt;0),"Row does not total to 100%",IF(SUMIFS(139:139,$2:$2,4)&gt;$M139,"Row total is too high",""))</f>
        <v/>
      </c>
      <c r="CM139" s="575"/>
      <c r="CN139" s="958" t="str">
        <f>IF(CN$2=4,IF(SUMIFS(139:139,$2:$2,3)&lt;&gt;0,IFERROR(CM139*$M139,""),IF($M$78="Yes",IFERROR($M139*CK$72,""),IFERROR(CM139*$M139,""))),"")</f>
        <v/>
      </c>
      <c r="CO139" s="413"/>
      <c r="CP139" s="92"/>
      <c r="CQ139" s="412"/>
      <c r="CR139" s="345" t="str">
        <f>IF(AND(CR$2=2,ISNUMBER($M139),SUMIFS(139:139,$2:$2,3)&lt;&gt;1,SUMIFS(139:139,$2:$2,3)&lt;&gt;0),"Row does not total to 100%",IF(SUMIFS(139:139,$2:$2,4)&gt;$M139,"Row total is too high",""))</f>
        <v/>
      </c>
      <c r="CS139" s="575"/>
      <c r="CT139" s="958" t="str">
        <f>IF(CT$2=4,IF(SUMIFS(139:139,$2:$2,3)&lt;&gt;0,IFERROR(CS139*$M139,""),IF($M$78="Yes",IFERROR($M139*CQ$72,""),IFERROR(CS139*$M139,""))),"")</f>
        <v/>
      </c>
      <c r="CU139" s="413"/>
      <c r="CV139" s="92"/>
      <c r="CW139" s="412"/>
      <c r="CX139" s="345" t="str">
        <f>IF(AND(CX$2=2,ISNUMBER($M139),SUMIFS(139:139,$2:$2,3)&lt;&gt;1,SUMIFS(139:139,$2:$2,3)&lt;&gt;0),"Row does not total to 100%",IF(SUMIFS(139:139,$2:$2,4)&gt;$M139,"Row total is too high",""))</f>
        <v/>
      </c>
      <c r="CY139" s="575"/>
      <c r="CZ139" s="958" t="str">
        <f>IF(CZ$2=4,IF(SUMIFS(139:139,$2:$2,3)&lt;&gt;0,IFERROR(CY139*$M139,""),IF($M$78="Yes",IFERROR($M139*CW$72,""),IFERROR(CY139*$M139,""))),"")</f>
        <v/>
      </c>
      <c r="DA139" s="413"/>
      <c r="DB139" s="92"/>
      <c r="DC139" s="412"/>
      <c r="DD139" s="345" t="str">
        <f>IF(AND(DD$2=2,ISNUMBER($M139),SUMIFS(139:139,$2:$2,3)&lt;&gt;1,SUMIFS(139:139,$2:$2,3)&lt;&gt;0),"Row does not total to 100%",IF(SUMIFS(139:139,$2:$2,4)&gt;$M139,"Row total is too high",""))</f>
        <v/>
      </c>
      <c r="DE139" s="575"/>
      <c r="DF139" s="958" t="str">
        <f>IF(DF$2=4,IF(SUMIFS(139:139,$2:$2,3)&lt;&gt;0,IFERROR(DE139*$M139,""),IF($M$78="Yes",IFERROR($M139*DC$72,""),IFERROR(DE139*$M139,""))),"")</f>
        <v/>
      </c>
      <c r="DG139" s="413"/>
      <c r="DH139" s="92"/>
      <c r="DI139" s="412"/>
      <c r="DJ139" s="345" t="str">
        <f>IF(AND(DJ$2=2,ISNUMBER($M139),SUMIFS(139:139,$2:$2,3)&lt;&gt;1,SUMIFS(139:139,$2:$2,3)&lt;&gt;0),"Row does not total to 100%",IF(SUMIFS(139:139,$2:$2,4)&gt;$M139,"Row total is too high",""))</f>
        <v/>
      </c>
      <c r="DK139" s="575"/>
      <c r="DL139" s="958" t="str">
        <f>IF(DL$2=4,IF(SUMIFS(139:139,$2:$2,3)&lt;&gt;0,IFERROR(DK139*$M139,""),IF($M$78="Yes",IFERROR($M139*DI$72,""),IFERROR(DK139*$M139,""))),"")</f>
        <v/>
      </c>
      <c r="DM139" s="413"/>
      <c r="DN139" s="92"/>
      <c r="DO139" s="412"/>
      <c r="DP139" s="345" t="str">
        <f>IF(AND(DP$2=2,ISNUMBER($M139),SUMIFS(139:139,$2:$2,3)&lt;&gt;1,SUMIFS(139:139,$2:$2,3)&lt;&gt;0),"Row does not total to 100%",IF(SUMIFS(139:139,$2:$2,4)&gt;$M139,"Row total is too high",""))</f>
        <v/>
      </c>
      <c r="DQ139" s="575"/>
      <c r="DR139" s="958" t="str">
        <f>IF(DR$2=4,IF(SUMIFS(139:139,$2:$2,3)&lt;&gt;0,IFERROR(DQ139*$M139,""),IF($M$78="Yes",IFERROR($M139*DO$72,""),IFERROR(DQ139*$M139,""))),"")</f>
        <v/>
      </c>
      <c r="DS139" s="413"/>
      <c r="DT139" s="92"/>
      <c r="DU139" s="412"/>
      <c r="DV139" s="345" t="str">
        <f>IF(AND(DV$2=2,ISNUMBER($M139),SUMIFS(139:139,$2:$2,3)&lt;&gt;1,SUMIFS(139:139,$2:$2,3)&lt;&gt;0),"Row does not total to 100%",IF(SUMIFS(139:139,$2:$2,4)&gt;$M139,"Row total is too high",""))</f>
        <v/>
      </c>
      <c r="DW139" s="575"/>
      <c r="DX139" s="958" t="str">
        <f>IF(DX$2=4,IF(SUMIFS(139:139,$2:$2,3)&lt;&gt;0,IFERROR(DW139*$M139,""),IF($M$78="Yes",IFERROR($M139*DU$72,""),IFERROR(DW139*$M139,""))),"")</f>
        <v/>
      </c>
      <c r="DY139" s="413"/>
      <c r="DZ139" s="92"/>
      <c r="EA139" s="412"/>
      <c r="EB139" s="345" t="str">
        <f>IF(AND(EB$2=2,ISNUMBER($M139),SUMIFS(139:139,$2:$2,3)&lt;&gt;1,SUMIFS(139:139,$2:$2,3)&lt;&gt;0),"Row does not total to 100%",IF(SUMIFS(139:139,$2:$2,4)&gt;$M139,"Row total is too high",""))</f>
        <v/>
      </c>
      <c r="EC139" s="575"/>
      <c r="ED139" s="958" t="str">
        <f>IF(ED$2=4,IF(SUMIFS(139:139,$2:$2,3)&lt;&gt;0,IFERROR(EC139*$M139,""),IF($M$78="Yes",IFERROR($M139*EA$72,""),IFERROR(EC139*$M139,""))),"")</f>
        <v/>
      </c>
      <c r="EE139" s="413"/>
      <c r="EF139" s="92"/>
      <c r="EG139" s="412"/>
      <c r="EH139" s="345" t="str">
        <f>IF(AND(EH$2=2,ISNUMBER($M139),SUMIFS(139:139,$2:$2,3)&lt;&gt;1,SUMIFS(139:139,$2:$2,3)&lt;&gt;0),"Row does not total to 100%",IF(SUMIFS(139:139,$2:$2,4)&gt;$M139,"Row total is too high",""))</f>
        <v/>
      </c>
      <c r="EI139" s="575"/>
      <c r="EJ139" s="958" t="str">
        <f>IF(EJ$2=4,IF(SUMIFS(139:139,$2:$2,3)&lt;&gt;0,IFERROR(EI139*$M139,""),IF($M$78="Yes",IFERROR($M139*EG$72,""),IFERROR(EI139*$M139,""))),"")</f>
        <v/>
      </c>
      <c r="EK139" s="413"/>
      <c r="EL139" s="92"/>
      <c r="EM139" s="412"/>
      <c r="EN139" s="345" t="str">
        <f>IF(AND(EN$2=2,ISNUMBER($M139),SUMIFS(139:139,$2:$2,3)&lt;&gt;1,SUMIFS(139:139,$2:$2,3)&lt;&gt;0),"Row does not total to 100%",IF(SUMIFS(139:139,$2:$2,4)&gt;$M139,"Row total is too high",""))</f>
        <v/>
      </c>
      <c r="EO139" s="575"/>
      <c r="EP139" s="958" t="str">
        <f>IF(EP$2=4,IF(SUMIFS(139:139,$2:$2,3)&lt;&gt;0,IFERROR(EO139*$M139,""),IF($M$78="Yes",IFERROR($M139*EM$72,""),IFERROR(EO139*$M139,""))),"")</f>
        <v/>
      </c>
      <c r="EQ139" s="413"/>
      <c r="ER139" s="92"/>
      <c r="ES139" s="412"/>
      <c r="ET139" s="345" t="str">
        <f>IF(AND(ET$2=2,ISNUMBER($M139),SUMIFS(139:139,$2:$2,3)&lt;&gt;1,SUMIFS(139:139,$2:$2,3)&lt;&gt;0),"Row does not total to 100%",IF(SUMIFS(139:139,$2:$2,4)&gt;$M139,"Row total is too high",""))</f>
        <v/>
      </c>
      <c r="EU139" s="575"/>
      <c r="EV139" s="958" t="str">
        <f>IF(EV$2=4,IF(SUMIFS(139:139,$2:$2,3)&lt;&gt;0,IFERROR(EU139*$M139,""),IF($M$78="Yes",IFERROR($M139*ES$72,""),IFERROR(EU139*$M139,""))),"")</f>
        <v/>
      </c>
      <c r="EW139" s="413"/>
      <c r="EX139" s="92"/>
      <c r="EY139" s="412"/>
      <c r="EZ139" s="345" t="str">
        <f>IF(AND(EZ$2=2,ISNUMBER($M139),SUMIFS(139:139,$2:$2,3)&lt;&gt;1,SUMIFS(139:139,$2:$2,3)&lt;&gt;0),"Row does not total to 100%",IF(SUMIFS(139:139,$2:$2,4)&gt;$M139,"Row total is too high",""))</f>
        <v/>
      </c>
      <c r="FA139" s="575"/>
      <c r="FB139" s="958" t="str">
        <f>IF(FB$2=4,IF(SUMIFS(139:139,$2:$2,3)&lt;&gt;0,IFERROR(FA139*$M139,""),IF($M$78="Yes",IFERROR($M139*EY$72,""),IFERROR(FA139*$M139,""))),"")</f>
        <v/>
      </c>
      <c r="FC139" s="413"/>
      <c r="FD139" s="92"/>
      <c r="FE139" s="412"/>
      <c r="FF139" s="345" t="str">
        <f>IF(AND(FF$2=2,ISNUMBER($M139),SUMIFS(139:139,$2:$2,3)&lt;&gt;1,SUMIFS(139:139,$2:$2,3)&lt;&gt;0),"Row does not total to 100%",IF(SUMIFS(139:139,$2:$2,4)&gt;$M139,"Row total is too high",""))</f>
        <v/>
      </c>
      <c r="FG139" s="575"/>
      <c r="FH139" s="958" t="str">
        <f>IF(FH$2=4,IF(SUMIFS(139:139,$2:$2,3)&lt;&gt;0,IFERROR(FG139*$M139,""),IF($M$78="Yes",IFERROR($M139*FE$72,""),IFERROR(FG139*$M139,""))),"")</f>
        <v/>
      </c>
      <c r="FI139" s="413"/>
      <c r="FJ139" s="92"/>
      <c r="FK139" s="412"/>
      <c r="FL139" s="345" t="str">
        <f>IF(AND(FL$2=2,ISNUMBER($M139),SUMIFS(139:139,$2:$2,3)&lt;&gt;1,SUMIFS(139:139,$2:$2,3)&lt;&gt;0),"Row does not total to 100%",IF(SUMIFS(139:139,$2:$2,4)&gt;$M139,"Row total is too high",""))</f>
        <v/>
      </c>
      <c r="FM139" s="575"/>
      <c r="FN139" s="958" t="str">
        <f>IF(FN$2=4,IF(SUMIFS(139:139,$2:$2,3)&lt;&gt;0,IFERROR(FM139*$M139,""),IF($M$78="Yes",IFERROR($M139*FK$72,""),IFERROR(FM139*$M139,""))),"")</f>
        <v/>
      </c>
      <c r="FO139" s="413"/>
      <c r="FP139" s="92"/>
      <c r="FQ139" s="412"/>
      <c r="FR139" s="345" t="str">
        <f>IF(AND(FR$2=2,ISNUMBER($M139),SUMIFS(139:139,$2:$2,3)&lt;&gt;1,SUMIFS(139:139,$2:$2,3)&lt;&gt;0),"Row does not total to 100%",IF(SUMIFS(139:139,$2:$2,4)&gt;$M139,"Row total is too high",""))</f>
        <v/>
      </c>
      <c r="FS139" s="575"/>
      <c r="FT139" s="958" t="str">
        <f>IF(FT$2=4,IF(SUMIFS(139:139,$2:$2,3)&lt;&gt;0,IFERROR(FS139*$M139,""),IF($M$78="Yes",IFERROR($M139*FQ$72,""),IFERROR(FS139*$M139,""))),"")</f>
        <v/>
      </c>
      <c r="FU139" s="413"/>
      <c r="FV139" s="92"/>
      <c r="FW139" s="412"/>
      <c r="FX139" s="345" t="str">
        <f>IF(AND(FX$2=2,ISNUMBER($M139),SUMIFS(139:139,$2:$2,3)&lt;&gt;1,SUMIFS(139:139,$2:$2,3)&lt;&gt;0),"Row does not total to 100%",IF(SUMIFS(139:139,$2:$2,4)&gt;$M139,"Row total is too high",""))</f>
        <v/>
      </c>
      <c r="FY139" s="575"/>
      <c r="FZ139" s="958" t="str">
        <f>IF(FZ$2=4,IF(SUMIFS(139:139,$2:$2,3)&lt;&gt;0,IFERROR(FY139*$M139,""),IF($M$78="Yes",IFERROR($M139*FW$72,""),IFERROR(FY139*$M139,""))),"")</f>
        <v/>
      </c>
      <c r="GA139" s="413"/>
      <c r="GB139" s="92"/>
      <c r="GC139" s="412"/>
      <c r="GD139" s="345" t="str">
        <f>IF(AND(GD$2=2,ISNUMBER($M139),SUMIFS(139:139,$2:$2,3)&lt;&gt;1,SUMIFS(139:139,$2:$2,3)&lt;&gt;0),"Row does not total to 100%",IF(SUMIFS(139:139,$2:$2,4)&gt;$M139,"Row total is too high",""))</f>
        <v/>
      </c>
      <c r="GE139" s="575"/>
      <c r="GF139" s="958" t="str">
        <f>IF(GF$2=4,IF(SUMIFS(139:139,$2:$2,3)&lt;&gt;0,IFERROR(GE139*$M139,""),IF($M$78="Yes",IFERROR($M139*GC$72,""),IFERROR(GE139*$M139,""))),"")</f>
        <v/>
      </c>
      <c r="GG139" s="413"/>
      <c r="GH139" s="92"/>
      <c r="GI139" s="412"/>
      <c r="GJ139" s="345" t="str">
        <f>IF(AND(GJ$2=2,ISNUMBER($M139),SUMIFS(139:139,$2:$2,3)&lt;&gt;1,SUMIFS(139:139,$2:$2,3)&lt;&gt;0),"Row does not total to 100%",IF(SUMIFS(139:139,$2:$2,4)&gt;$M139,"Row total is too high",""))</f>
        <v/>
      </c>
      <c r="GK139" s="575"/>
      <c r="GL139" s="958" t="str">
        <f>IF(GL$2=4,IF(SUMIFS(139:139,$2:$2,3)&lt;&gt;0,IFERROR(GK139*$M139,""),IF($M$78="Yes",IFERROR($M139*GI$72,""),IFERROR(GK139*$M139,""))),"")</f>
        <v/>
      </c>
      <c r="GM139" s="413"/>
      <c r="GN139" s="92"/>
      <c r="GO139" s="412"/>
      <c r="GP139" s="345" t="str">
        <f>IF(AND(GP$2=2,ISNUMBER($M139),SUMIFS(139:139,$2:$2,3)&lt;&gt;1,SUMIFS(139:139,$2:$2,3)&lt;&gt;0),"Row does not total to 100%",IF(SUMIFS(139:139,$2:$2,4)&gt;$M139,"Row total is too high",""))</f>
        <v/>
      </c>
      <c r="GQ139" s="575"/>
      <c r="GR139" s="958" t="str">
        <f>IF(GR$2=4,IF(SUMIFS(139:139,$2:$2,3)&lt;&gt;0,IFERROR(GQ139*$M139,""),IF($M$78="Yes",IFERROR($M139*GO$72,""),IFERROR(GQ139*$M139,""))),"")</f>
        <v/>
      </c>
      <c r="GS139" s="413"/>
      <c r="GT139" s="92"/>
      <c r="GU139" s="412"/>
      <c r="GV139" s="345" t="str">
        <f>IF(AND(GV$2=2,ISNUMBER($M139),SUMIFS(139:139,$2:$2,3)&lt;&gt;1,SUMIFS(139:139,$2:$2,3)&lt;&gt;0),"Row does not total to 100%",IF(SUMIFS(139:139,$2:$2,4)&gt;$M139,"Row total is too high",""))</f>
        <v/>
      </c>
      <c r="GW139" s="575"/>
      <c r="GX139" s="958" t="str">
        <f>IF(GX$2=4,IF(SUMIFS(139:139,$2:$2,3)&lt;&gt;0,IFERROR(GW139*$M139,""),IF($M$78="Yes",IFERROR($M139*GU$72,""),IFERROR(GW139*$M139,""))),"")</f>
        <v/>
      </c>
      <c r="GY139" s="413"/>
      <c r="GZ139" s="92"/>
      <c r="HA139" s="412"/>
      <c r="HB139" s="345" t="str">
        <f>IF(AND(HB$2=2,ISNUMBER($M139),SUMIFS(139:139,$2:$2,3)&lt;&gt;1,SUMIFS(139:139,$2:$2,3)&lt;&gt;0),"Row does not total to 100%",IF(SUMIFS(139:139,$2:$2,4)&gt;$M139,"Row total is too high",""))</f>
        <v/>
      </c>
      <c r="HC139" s="575"/>
      <c r="HD139" s="958" t="str">
        <f>IF(HD$2=4,IF(SUMIFS(139:139,$2:$2,3)&lt;&gt;0,IFERROR(HC139*$M139,""),IF($M$78="Yes",IFERROR($M139*HA$72,""),IFERROR(HC139*$M139,""))),"")</f>
        <v/>
      </c>
      <c r="HE139" s="413"/>
      <c r="HF139" s="92"/>
      <c r="HG139" s="412"/>
      <c r="HH139" s="345" t="str">
        <f>IF(AND(HH$2=2,ISNUMBER($M139),SUMIFS(139:139,$2:$2,3)&lt;&gt;1,SUMIFS(139:139,$2:$2,3)&lt;&gt;0),"Row does not total to 100%",IF(SUMIFS(139:139,$2:$2,4)&gt;$M139,"Row total is too high",""))</f>
        <v/>
      </c>
      <c r="HI139" s="575"/>
      <c r="HJ139" s="958" t="str">
        <f>IF(HJ$2=4,IF(SUMIFS(139:139,$2:$2,3)&lt;&gt;0,IFERROR(HI139*$M139,""),IF($M$78="Yes",IFERROR($M139*HG$72,""),IFERROR(HI139*$M139,""))),"")</f>
        <v/>
      </c>
      <c r="HK139" s="413"/>
      <c r="HL139" s="92"/>
      <c r="HM139" s="412"/>
      <c r="HN139" s="345" t="str">
        <f>IF(AND(HN$2=2,ISNUMBER($M139),SUMIFS(139:139,$2:$2,3)&lt;&gt;1,SUMIFS(139:139,$2:$2,3)&lt;&gt;0),"Row does not total to 100%",IF(SUMIFS(139:139,$2:$2,4)&gt;$M139,"Row total is too high",""))</f>
        <v/>
      </c>
      <c r="HO139" s="575"/>
      <c r="HP139" s="958" t="str">
        <f>IF(HP$2=4,IF(SUMIFS(139:139,$2:$2,3)&lt;&gt;0,IFERROR(HO139*$M139,""),IF($M$78="Yes",IFERROR($M139*HM$72,""),IFERROR(HO139*$M139,""))),"")</f>
        <v/>
      </c>
      <c r="HQ139" s="413"/>
      <c r="HR139" s="92"/>
      <c r="HS139" s="412"/>
      <c r="HT139" s="345" t="str">
        <f>IF(AND(HT$2=2,ISNUMBER($M139),SUMIFS(139:139,$2:$2,3)&lt;&gt;1,SUMIFS(139:139,$2:$2,3)&lt;&gt;0),"Row does not total to 100%",IF(SUMIFS(139:139,$2:$2,4)&gt;$M139,"Row total is too high",""))</f>
        <v/>
      </c>
      <c r="HU139" s="575"/>
      <c r="HV139" s="958" t="str">
        <f>IF(HV$2=4,IF(SUMIFS(139:139,$2:$2,3)&lt;&gt;0,IFERROR(HU139*$M139,""),IF($M$78="Yes",IFERROR($M139*HS$72,""),IFERROR(HU139*$M139,""))),"")</f>
        <v/>
      </c>
      <c r="HW139" s="413"/>
      <c r="HX139" s="92"/>
      <c r="HY139" s="412"/>
      <c r="HZ139" s="345" t="str">
        <f>IF(AND(HZ$2=2,ISNUMBER($M139),SUMIFS(139:139,$2:$2,3)&lt;&gt;1,SUMIFS(139:139,$2:$2,3)&lt;&gt;0),"Row does not total to 100%",IF(SUMIFS(139:139,$2:$2,4)&gt;$M139,"Row total is too high",""))</f>
        <v/>
      </c>
      <c r="IA139" s="575"/>
      <c r="IB139" s="958" t="str">
        <f>IF(IB$2=4,IF(SUMIFS(139:139,$2:$2,3)&lt;&gt;0,IFERROR(IA139*$M139,""),IF($M$78="Yes",IFERROR($M139*HY$72,""),IFERROR(IA139*$M139,""))),"")</f>
        <v/>
      </c>
      <c r="IC139" s="413"/>
      <c r="ID139" s="92"/>
      <c r="IE139" s="412"/>
      <c r="IF139" s="345" t="str">
        <f>IF(AND(IF$2=2,ISNUMBER($M139),SUMIFS(139:139,$2:$2,3)&lt;&gt;1,SUMIFS(139:139,$2:$2,3)&lt;&gt;0),"Row does not total to 100%",IF(SUMIFS(139:139,$2:$2,4)&gt;$M139,"Row total is too high",""))</f>
        <v/>
      </c>
      <c r="IG139" s="575"/>
      <c r="IH139" s="958" t="str">
        <f>IF(IH$2=4,IF(SUMIFS(139:139,$2:$2,3)&lt;&gt;0,IFERROR(IG139*$M139,""),IF($M$78="Yes",IFERROR($M139*IE$72,""),IFERROR(IG139*$M139,""))),"")</f>
        <v/>
      </c>
      <c r="II139" s="413"/>
      <c r="IJ139" s="92"/>
      <c r="IK139" s="412"/>
      <c r="IL139" s="345" t="str">
        <f>IF(AND(IL$2=2,ISNUMBER($M139),SUMIFS(139:139,$2:$2,3)&lt;&gt;1,SUMIFS(139:139,$2:$2,3)&lt;&gt;0),"Row does not total to 100%",IF(SUMIFS(139:139,$2:$2,4)&gt;$M139,"Row total is too high",""))</f>
        <v/>
      </c>
      <c r="IM139" s="575"/>
      <c r="IN139" s="958" t="str">
        <f>IF(IN$2=4,IF(SUMIFS(139:139,$2:$2,3)&lt;&gt;0,IFERROR(IM139*$M139,""),IF($M$78="Yes",IFERROR($M139*IK$72,""),IFERROR(IM139*$M139,""))),"")</f>
        <v/>
      </c>
      <c r="IO139" s="413"/>
      <c r="IP139" s="92"/>
      <c r="IQ139" s="412"/>
      <c r="IR139" s="345" t="str">
        <f>IF(AND(IR$2=2,ISNUMBER($M139),SUMIFS(139:139,$2:$2,3)&lt;&gt;1,SUMIFS(139:139,$2:$2,3)&lt;&gt;0),"Row does not total to 100%",IF(SUMIFS(139:139,$2:$2,4)&gt;$M139,"Row total is too high",""))</f>
        <v/>
      </c>
      <c r="IS139" s="575"/>
      <c r="IT139" s="958" t="str">
        <f>IF(IT$2=4,IF(SUMIFS(139:139,$2:$2,3)&lt;&gt;0,IFERROR(IS139*$M139,""),IF($M$78="Yes",IFERROR($M139*IQ$72,""),IFERROR(IS139*$M139,""))),"")</f>
        <v/>
      </c>
      <c r="IU139" s="413"/>
      <c r="IV139" s="92"/>
      <c r="IW139" s="412"/>
      <c r="IX139" s="345" t="str">
        <f>IF(AND(IX$2=2,ISNUMBER($M139),SUMIFS(139:139,$2:$2,3)&lt;&gt;1,SUMIFS(139:139,$2:$2,3)&lt;&gt;0),"Row does not total to 100%",IF(SUMIFS(139:139,$2:$2,4)&gt;$M139,"Row total is too high",""))</f>
        <v/>
      </c>
      <c r="IY139" s="575"/>
      <c r="IZ139" s="958" t="str">
        <f>IF(IZ$2=4,IF(SUMIFS(139:139,$2:$2,3)&lt;&gt;0,IFERROR(IY139*$M139,""),IF($M$78="Yes",IFERROR($M139*IW$72,""),IFERROR(IY139*$M139,""))),"")</f>
        <v/>
      </c>
      <c r="JA139" s="413"/>
      <c r="JB139" s="92"/>
      <c r="JC139" s="412"/>
      <c r="JD139" s="345" t="str">
        <f>IF(AND(JD$2=2,ISNUMBER($M139),SUMIFS(139:139,$2:$2,3)&lt;&gt;1,SUMIFS(139:139,$2:$2,3)&lt;&gt;0),"Row does not total to 100%",IF(SUMIFS(139:139,$2:$2,4)&gt;$M139,"Row total is too high",""))</f>
        <v/>
      </c>
      <c r="JE139" s="575"/>
      <c r="JF139" s="958" t="str">
        <f>IF(JF$2=4,IF(SUMIFS(139:139,$2:$2,3)&lt;&gt;0,IFERROR(JE139*$M139,""),IF($M$78="Yes",IFERROR($M139*JC$72,""),IFERROR(JE139*$M139,""))),"")</f>
        <v/>
      </c>
      <c r="JG139" s="413"/>
      <c r="JH139" s="92"/>
      <c r="JI139" s="412"/>
      <c r="JJ139" s="414" t="str">
        <f>IF(AND(JJ$2=2,ISNUMBER($M139),SUMIFS(139:139,$2:$2,3)&lt;&gt;1,SUMIFS(139:139,$2:$2,3)&lt;&gt;0),"Row does not total to 100%",IF(SUMIFS(139:139,$2:$2,4)&gt;$M139,"Row total is too high",""))</f>
        <v/>
      </c>
      <c r="JK139" s="575"/>
      <c r="JL139" s="958" t="str">
        <f>IF(JL$2=4,IF(SUMIFS(139:139,$2:$2,3)&lt;&gt;0,IFERROR(JK139*$M139,""),IF($M$78="Yes",IFERROR($M139*JI$72,""),IFERROR(JK139*$M139,""))),"")</f>
        <v/>
      </c>
      <c r="JM139" s="415"/>
      <c r="JO139" s="412"/>
      <c r="JP139" s="414" t="str">
        <f>IF(AND(JP$2=2,ISNUMBER($M139),SUMIFS(139:139,$2:$2,3)&lt;&gt;1,SUMIFS(139:139,$2:$2,3)&lt;&gt;0),"Row does not total to 100%",IF(SUMIFS(139:139,$2:$2,4)&gt;$M139,"Row total is too high",""))</f>
        <v/>
      </c>
      <c r="JQ139" s="575"/>
      <c r="JR139" s="958" t="str">
        <f>IF(JR$2=4,IF(SUMIFS(139:139,$2:$2,3)&lt;&gt;0,IFERROR(JQ139*$M139,""),IF($M$78="Yes",IFERROR($M139*JO$72,""),IFERROR(JQ139*$M139,""))),"")</f>
        <v/>
      </c>
      <c r="JS139" s="415"/>
      <c r="JU139" s="412"/>
      <c r="JV139" s="414" t="str">
        <f>IF(AND(JV$2=2,ISNUMBER($M139),SUMIFS(139:139,$2:$2,3)&lt;&gt;1,SUMIFS(139:139,$2:$2,3)&lt;&gt;0),"Row does not total to 100%",IF(SUMIFS(139:139,$2:$2,4)&gt;$M139,"Row total is too high",""))</f>
        <v/>
      </c>
      <c r="JW139" s="575"/>
      <c r="JX139" s="958" t="str">
        <f>IF(JX$2=4,IF(SUMIFS(139:139,$2:$2,3)&lt;&gt;0,IFERROR(JW139*$M139,""),IF($M$78="Yes",IFERROR($M139*JU$72,""),IFERROR(JW139*$M139,""))),"")</f>
        <v/>
      </c>
      <c r="JY139" s="415"/>
      <c r="KA139" s="412"/>
      <c r="KB139" s="414" t="str">
        <f>IF(AND(KB$2=2,ISNUMBER($M139),SUMIFS(139:139,$2:$2,3)&lt;&gt;1,SUMIFS(139:139,$2:$2,3)&lt;&gt;0),"Row does not total to 100%",IF(SUMIFS(139:139,$2:$2,4)&gt;$M139,"Row total is too high",""))</f>
        <v/>
      </c>
      <c r="KC139" s="575"/>
      <c r="KD139" s="958" t="str">
        <f>IF(KD$2=4,IF(SUMIFS(139:139,$2:$2,3)&lt;&gt;0,IFERROR(KC139*$M139,""),IF($M$78="Yes",IFERROR($M139*KA$72,""),IFERROR(KC139*$M139,""))),"")</f>
        <v/>
      </c>
      <c r="KE139" s="415"/>
      <c r="KG139" s="412"/>
      <c r="KH139" s="414" t="str">
        <f>IF(AND(KH$2=2,ISNUMBER($M139),SUMIFS(139:139,$2:$2,3)&lt;&gt;1,SUMIFS(139:139,$2:$2,3)&lt;&gt;0),"Row does not total to 100%",IF(SUMIFS(139:139,$2:$2,4)&gt;$M139,"Row total is too high",""))</f>
        <v/>
      </c>
      <c r="KI139" s="575"/>
      <c r="KJ139" s="958" t="str">
        <f>IF(KJ$2=4,IF(SUMIFS(139:139,$2:$2,3)&lt;&gt;0,IFERROR(KI139*$M139,""),IF($M$78="Yes",IFERROR($M139*KG$72,""),IFERROR(KI139*$M139,""))),"")</f>
        <v/>
      </c>
      <c r="KK139" s="415"/>
      <c r="KM139" s="412"/>
      <c r="KN139" s="414" t="str">
        <f>IF(AND(KN$2=2,ISNUMBER($M139),SUMIFS(139:139,$2:$2,3)&lt;&gt;1,SUMIFS(139:139,$2:$2,3)&lt;&gt;0),"Row does not total to 100%",IF(SUMIFS(139:139,$2:$2,4)&gt;$M139,"Row total is too high",""))</f>
        <v/>
      </c>
      <c r="KO139" s="575"/>
      <c r="KP139" s="958" t="str">
        <f>IF(KP$2=4,IF(SUMIFS(139:139,$2:$2,3)&lt;&gt;0,IFERROR(KO139*$M139,""),IF($M$78="Yes",IFERROR($M139*KM$72,""),IFERROR(KO139*$M139,""))),"")</f>
        <v/>
      </c>
      <c r="KQ139" s="415"/>
      <c r="KS139" s="412"/>
      <c r="KT139" s="414" t="str">
        <f>IF(AND(KT$2=2,ISNUMBER($M139),SUMIFS(139:139,$2:$2,3)&lt;&gt;1,SUMIFS(139:139,$2:$2,3)&lt;&gt;0),"Row does not total to 100%",IF(SUMIFS(139:139,$2:$2,4)&gt;$M139,"Row total is too high",""))</f>
        <v/>
      </c>
      <c r="KU139" s="575"/>
      <c r="KV139" s="958" t="str">
        <f>IF(KV$2=4,IF(SUMIFS(139:139,$2:$2,3)&lt;&gt;0,IFERROR(KU139*$M139,""),IF($M$78="Yes",IFERROR($M139*KS$72,""),IFERROR(KU139*$M139,""))),"")</f>
        <v/>
      </c>
      <c r="KW139" s="415"/>
      <c r="KY139" s="412"/>
      <c r="KZ139" s="414" t="str">
        <f>IF(AND(KZ$2=2,ISNUMBER($M139),SUMIFS(139:139,$2:$2,3)&lt;&gt;1,SUMIFS(139:139,$2:$2,3)&lt;&gt;0),"Row does not total to 100%",IF(SUMIFS(139:139,$2:$2,4)&gt;$M139,"Row total is too high",""))</f>
        <v/>
      </c>
      <c r="LA139" s="575"/>
      <c r="LB139" s="958" t="str">
        <f>IF(LB$2=4,IF(SUMIFS(139:139,$2:$2,3)&lt;&gt;0,IFERROR(LA139*$M139,""),IF($M$78="Yes",IFERROR($M139*KY$72,""),IFERROR(LA139*$M139,""))),"")</f>
        <v/>
      </c>
      <c r="LC139" s="415"/>
    </row>
    <row r="140" spans="1:315" s="82" customFormat="1" x14ac:dyDescent="0.2">
      <c r="A140" s="62"/>
      <c r="B140" s="62"/>
      <c r="C140" s="62"/>
      <c r="D140" s="62"/>
      <c r="E140" s="62"/>
      <c r="F140" s="62" t="s">
        <v>76</v>
      </c>
      <c r="G140" s="114"/>
      <c r="I140" s="404" t="s">
        <v>48</v>
      </c>
      <c r="J140" s="404"/>
      <c r="K140" s="405"/>
      <c r="L140" s="405"/>
      <c r="M140" s="942">
        <f>SUM(M138:M139)</f>
        <v>0</v>
      </c>
      <c r="N140" s="356"/>
      <c r="O140" s="357"/>
      <c r="P140" s="378"/>
      <c r="Q140" s="397"/>
      <c r="R140" s="373"/>
      <c r="S140" s="398"/>
      <c r="T140" s="949" t="str">
        <f>IF(T$2=4,SUM(T138:T139),"")</f>
        <v/>
      </c>
      <c r="U140" s="382"/>
      <c r="V140" s="378"/>
      <c r="W140" s="397"/>
      <c r="X140" s="373"/>
      <c r="Y140" s="398"/>
      <c r="Z140" s="949" t="str">
        <f t="shared" ref="Z140" si="5118">IF(Z$2=4,SUM(Z138:Z139),"")</f>
        <v/>
      </c>
      <c r="AA140" s="382"/>
      <c r="AB140" s="378"/>
      <c r="AC140" s="397"/>
      <c r="AD140" s="373"/>
      <c r="AE140" s="398"/>
      <c r="AF140" s="955" t="str">
        <f t="shared" ref="AF140" si="5119">IF(AF$2=4,SUM(AF138:AF139),"")</f>
        <v/>
      </c>
      <c r="AG140" s="382"/>
      <c r="AH140" s="378"/>
      <c r="AI140" s="397"/>
      <c r="AJ140" s="373"/>
      <c r="AK140" s="398"/>
      <c r="AL140" s="949" t="str">
        <f t="shared" ref="AL140" si="5120">IF(AL$2=4,SUM(AL138:AL139),"")</f>
        <v/>
      </c>
      <c r="AM140" s="382"/>
      <c r="AN140" s="378"/>
      <c r="AO140" s="397"/>
      <c r="AP140" s="373"/>
      <c r="AQ140" s="398"/>
      <c r="AR140" s="949" t="str">
        <f t="shared" ref="AR140" si="5121">IF(AR$2=4,SUM(AR138:AR139),"")</f>
        <v/>
      </c>
      <c r="AS140" s="382"/>
      <c r="AT140" s="378"/>
      <c r="AU140" s="397"/>
      <c r="AV140" s="373"/>
      <c r="AW140" s="398"/>
      <c r="AX140" s="949" t="str">
        <f t="shared" ref="AX140" si="5122">IF(AX$2=4,SUM(AX138:AX139),"")</f>
        <v/>
      </c>
      <c r="AY140" s="382"/>
      <c r="AZ140" s="378"/>
      <c r="BA140" s="397"/>
      <c r="BB140" s="373"/>
      <c r="BC140" s="398"/>
      <c r="BD140" s="949" t="str">
        <f t="shared" ref="BD140" si="5123">IF(BD$2=4,SUM(BD138:BD139),"")</f>
        <v/>
      </c>
      <c r="BE140" s="382"/>
      <c r="BF140" s="378"/>
      <c r="BG140" s="397"/>
      <c r="BH140" s="373"/>
      <c r="BI140" s="398"/>
      <c r="BJ140" s="949" t="str">
        <f t="shared" ref="BJ140" si="5124">IF(BJ$2=4,SUM(BJ138:BJ139),"")</f>
        <v/>
      </c>
      <c r="BK140" s="382"/>
      <c r="BL140" s="378"/>
      <c r="BM140" s="397"/>
      <c r="BN140" s="373"/>
      <c r="BO140" s="398"/>
      <c r="BP140" s="949" t="str">
        <f t="shared" ref="BP140" si="5125">IF(BP$2=4,SUM(BP138:BP139),"")</f>
        <v/>
      </c>
      <c r="BQ140" s="382"/>
      <c r="BR140" s="378"/>
      <c r="BS140" s="397"/>
      <c r="BT140" s="373"/>
      <c r="BU140" s="398"/>
      <c r="BV140" s="949" t="str">
        <f t="shared" ref="BV140" si="5126">IF(BV$2=4,SUM(BV138:BV139),"")</f>
        <v/>
      </c>
      <c r="BW140" s="382"/>
      <c r="BX140" s="83"/>
      <c r="BZ140" s="373"/>
      <c r="CA140" s="375"/>
      <c r="CB140" s="957" t="str">
        <f t="shared" ref="CB140" si="5127">IF(CB$2=4,SUM(CB138:CB139),"")</f>
        <v/>
      </c>
      <c r="CC140" s="352"/>
      <c r="CD140" s="83"/>
      <c r="CF140" s="373"/>
      <c r="CG140" s="375"/>
      <c r="CH140" s="957" t="str">
        <f t="shared" ref="CH140" si="5128">IF(CH$2=4,SUM(CH138:CH139),"")</f>
        <v/>
      </c>
      <c r="CI140" s="352"/>
      <c r="CJ140" s="83"/>
      <c r="CL140" s="373"/>
      <c r="CM140" s="375"/>
      <c r="CN140" s="957" t="str">
        <f t="shared" ref="CN140" si="5129">IF(CN$2=4,SUM(CN138:CN139),"")</f>
        <v/>
      </c>
      <c r="CO140" s="352"/>
      <c r="CP140" s="83"/>
      <c r="CR140" s="373"/>
      <c r="CS140" s="375"/>
      <c r="CT140" s="957" t="str">
        <f t="shared" ref="CT140" si="5130">IF(CT$2=4,SUM(CT138:CT139),"")</f>
        <v/>
      </c>
      <c r="CU140" s="352"/>
      <c r="CV140" s="83"/>
      <c r="CX140" s="373"/>
      <c r="CY140" s="375"/>
      <c r="CZ140" s="957" t="str">
        <f t="shared" ref="CZ140" si="5131">IF(CZ$2=4,SUM(CZ138:CZ139),"")</f>
        <v/>
      </c>
      <c r="DA140" s="352"/>
      <c r="DB140" s="83"/>
      <c r="DD140" s="373"/>
      <c r="DE140" s="375"/>
      <c r="DF140" s="957" t="str">
        <f t="shared" ref="DF140" si="5132">IF(DF$2=4,SUM(DF138:DF139),"")</f>
        <v/>
      </c>
      <c r="DG140" s="352"/>
      <c r="DH140" s="83"/>
      <c r="DJ140" s="373"/>
      <c r="DK140" s="375"/>
      <c r="DL140" s="957" t="str">
        <f t="shared" ref="DL140" si="5133">IF(DL$2=4,SUM(DL138:DL139),"")</f>
        <v/>
      </c>
      <c r="DM140" s="352"/>
      <c r="DN140" s="83"/>
      <c r="DP140" s="373"/>
      <c r="DQ140" s="375"/>
      <c r="DR140" s="957" t="str">
        <f t="shared" ref="DR140" si="5134">IF(DR$2=4,SUM(DR138:DR139),"")</f>
        <v/>
      </c>
      <c r="DS140" s="352"/>
      <c r="DT140" s="83"/>
      <c r="DV140" s="373"/>
      <c r="DW140" s="375"/>
      <c r="DX140" s="957" t="str">
        <f t="shared" ref="DX140" si="5135">IF(DX$2=4,SUM(DX138:DX139),"")</f>
        <v/>
      </c>
      <c r="DY140" s="352"/>
      <c r="DZ140" s="83"/>
      <c r="EB140" s="373"/>
      <c r="EC140" s="375"/>
      <c r="ED140" s="957" t="str">
        <f t="shared" ref="ED140" si="5136">IF(ED$2=4,SUM(ED138:ED139),"")</f>
        <v/>
      </c>
      <c r="EE140" s="352"/>
      <c r="EF140" s="83"/>
      <c r="EH140" s="373"/>
      <c r="EI140" s="375"/>
      <c r="EJ140" s="957" t="str">
        <f t="shared" ref="EJ140" si="5137">IF(EJ$2=4,SUM(EJ138:EJ139),"")</f>
        <v/>
      </c>
      <c r="EK140" s="352"/>
      <c r="EL140" s="83"/>
      <c r="EN140" s="373"/>
      <c r="EO140" s="375"/>
      <c r="EP140" s="957" t="str">
        <f t="shared" ref="EP140" si="5138">IF(EP$2=4,SUM(EP138:EP139),"")</f>
        <v/>
      </c>
      <c r="EQ140" s="352"/>
      <c r="ER140" s="83"/>
      <c r="ET140" s="373"/>
      <c r="EU140" s="375"/>
      <c r="EV140" s="957" t="str">
        <f t="shared" ref="EV140" si="5139">IF(EV$2=4,SUM(EV138:EV139),"")</f>
        <v/>
      </c>
      <c r="EW140" s="352"/>
      <c r="EX140" s="83"/>
      <c r="EZ140" s="373"/>
      <c r="FA140" s="375"/>
      <c r="FB140" s="957" t="str">
        <f t="shared" ref="FB140" si="5140">IF(FB$2=4,SUM(FB138:FB139),"")</f>
        <v/>
      </c>
      <c r="FC140" s="352"/>
      <c r="FD140" s="83"/>
      <c r="FF140" s="373"/>
      <c r="FG140" s="375"/>
      <c r="FH140" s="957" t="str">
        <f t="shared" ref="FH140" si="5141">IF(FH$2=4,SUM(FH138:FH139),"")</f>
        <v/>
      </c>
      <c r="FI140" s="352"/>
      <c r="FJ140" s="83"/>
      <c r="FL140" s="373"/>
      <c r="FM140" s="375"/>
      <c r="FN140" s="957" t="str">
        <f t="shared" ref="FN140" si="5142">IF(FN$2=4,SUM(FN138:FN139),"")</f>
        <v/>
      </c>
      <c r="FO140" s="352"/>
      <c r="FP140" s="83"/>
      <c r="FR140" s="373"/>
      <c r="FS140" s="375"/>
      <c r="FT140" s="957" t="str">
        <f t="shared" ref="FT140" si="5143">IF(FT$2=4,SUM(FT138:FT139),"")</f>
        <v/>
      </c>
      <c r="FU140" s="352"/>
      <c r="FV140" s="83"/>
      <c r="FX140" s="373"/>
      <c r="FY140" s="375"/>
      <c r="FZ140" s="957" t="str">
        <f t="shared" ref="FZ140" si="5144">IF(FZ$2=4,SUM(FZ138:FZ139),"")</f>
        <v/>
      </c>
      <c r="GA140" s="352"/>
      <c r="GB140" s="83"/>
      <c r="GD140" s="373"/>
      <c r="GE140" s="375"/>
      <c r="GF140" s="957" t="str">
        <f t="shared" ref="GF140" si="5145">IF(GF$2=4,SUM(GF138:GF139),"")</f>
        <v/>
      </c>
      <c r="GG140" s="352"/>
      <c r="GH140" s="83"/>
      <c r="GJ140" s="373"/>
      <c r="GK140" s="375"/>
      <c r="GL140" s="957" t="str">
        <f t="shared" ref="GL140" si="5146">IF(GL$2=4,SUM(GL138:GL139),"")</f>
        <v/>
      </c>
      <c r="GM140" s="352"/>
      <c r="GN140" s="83"/>
      <c r="GP140" s="373"/>
      <c r="GQ140" s="375"/>
      <c r="GR140" s="957" t="str">
        <f t="shared" ref="GR140" si="5147">IF(GR$2=4,SUM(GR138:GR139),"")</f>
        <v/>
      </c>
      <c r="GS140" s="352"/>
      <c r="GT140" s="83"/>
      <c r="GV140" s="373"/>
      <c r="GW140" s="375"/>
      <c r="GX140" s="957" t="str">
        <f t="shared" ref="GX140" si="5148">IF(GX$2=4,SUM(GX138:GX139),"")</f>
        <v/>
      </c>
      <c r="GY140" s="352"/>
      <c r="GZ140" s="83"/>
      <c r="HB140" s="373"/>
      <c r="HC140" s="375"/>
      <c r="HD140" s="957" t="str">
        <f t="shared" ref="HD140" si="5149">IF(HD$2=4,SUM(HD138:HD139),"")</f>
        <v/>
      </c>
      <c r="HE140" s="352"/>
      <c r="HF140" s="83"/>
      <c r="HH140" s="373"/>
      <c r="HI140" s="375"/>
      <c r="HJ140" s="957" t="str">
        <f t="shared" ref="HJ140" si="5150">IF(HJ$2=4,SUM(HJ138:HJ139),"")</f>
        <v/>
      </c>
      <c r="HK140" s="352"/>
      <c r="HL140" s="83"/>
      <c r="HN140" s="373"/>
      <c r="HO140" s="375"/>
      <c r="HP140" s="957" t="str">
        <f t="shared" ref="HP140" si="5151">IF(HP$2=4,SUM(HP138:HP139),"")</f>
        <v/>
      </c>
      <c r="HQ140" s="352"/>
      <c r="HR140" s="83"/>
      <c r="HT140" s="373"/>
      <c r="HU140" s="375"/>
      <c r="HV140" s="957" t="str">
        <f t="shared" ref="HV140" si="5152">IF(HV$2=4,SUM(HV138:HV139),"")</f>
        <v/>
      </c>
      <c r="HW140" s="352"/>
      <c r="HX140" s="83"/>
      <c r="HZ140" s="373"/>
      <c r="IA140" s="375"/>
      <c r="IB140" s="957" t="str">
        <f t="shared" ref="IB140" si="5153">IF(IB$2=4,SUM(IB138:IB139),"")</f>
        <v/>
      </c>
      <c r="IC140" s="352"/>
      <c r="ID140" s="83"/>
      <c r="IF140" s="373"/>
      <c r="IG140" s="375"/>
      <c r="IH140" s="957" t="str">
        <f t="shared" ref="IH140" si="5154">IF(IH$2=4,SUM(IH138:IH139),"")</f>
        <v/>
      </c>
      <c r="II140" s="352"/>
      <c r="IJ140" s="83"/>
      <c r="IL140" s="373"/>
      <c r="IM140" s="375"/>
      <c r="IN140" s="957" t="str">
        <f t="shared" ref="IN140" si="5155">IF(IN$2=4,SUM(IN138:IN139),"")</f>
        <v/>
      </c>
      <c r="IO140" s="352"/>
      <c r="IP140" s="83"/>
      <c r="IR140" s="373"/>
      <c r="IS140" s="375"/>
      <c r="IT140" s="957" t="str">
        <f t="shared" ref="IT140" si="5156">IF(IT$2=4,SUM(IT138:IT139),"")</f>
        <v/>
      </c>
      <c r="IU140" s="352"/>
      <c r="IV140" s="83"/>
      <c r="IX140" s="373"/>
      <c r="IY140" s="375"/>
      <c r="IZ140" s="957" t="str">
        <f t="shared" ref="IZ140" si="5157">IF(IZ$2=4,SUM(IZ138:IZ139),"")</f>
        <v/>
      </c>
      <c r="JA140" s="352"/>
      <c r="JB140" s="83"/>
      <c r="JD140" s="373"/>
      <c r="JE140" s="375"/>
      <c r="JF140" s="957" t="str">
        <f t="shared" ref="JF140" si="5158">IF(JF$2=4,SUM(JF138:JF139),"")</f>
        <v/>
      </c>
      <c r="JG140" s="352"/>
      <c r="JH140" s="83"/>
      <c r="JJ140" s="366"/>
      <c r="JK140" s="375"/>
      <c r="JL140" s="957" t="str">
        <f t="shared" ref="JL140" si="5159">IF(JL$2=4,SUM(JL138:JL139),"")</f>
        <v/>
      </c>
      <c r="JM140" s="352"/>
      <c r="JP140" s="366"/>
      <c r="JQ140" s="375"/>
      <c r="JR140" s="957" t="str">
        <f t="shared" ref="JR140" si="5160">IF(JR$2=4,SUM(JR138:JR139),"")</f>
        <v/>
      </c>
      <c r="JS140" s="352"/>
      <c r="JV140" s="366"/>
      <c r="JW140" s="375"/>
      <c r="JX140" s="957" t="str">
        <f t="shared" ref="JX140" si="5161">IF(JX$2=4,SUM(JX138:JX139),"")</f>
        <v/>
      </c>
      <c r="JY140" s="352"/>
      <c r="KB140" s="366"/>
      <c r="KC140" s="375"/>
      <c r="KD140" s="957" t="str">
        <f t="shared" ref="KD140" si="5162">IF(KD$2=4,SUM(KD138:KD139),"")</f>
        <v/>
      </c>
      <c r="KE140" s="352"/>
      <c r="KH140" s="366"/>
      <c r="KI140" s="375"/>
      <c r="KJ140" s="957" t="str">
        <f t="shared" ref="KJ140" si="5163">IF(KJ$2=4,SUM(KJ138:KJ139),"")</f>
        <v/>
      </c>
      <c r="KK140" s="352"/>
      <c r="KN140" s="366"/>
      <c r="KO140" s="375"/>
      <c r="KP140" s="957" t="str">
        <f t="shared" ref="KP140" si="5164">IF(KP$2=4,SUM(KP138:KP139),"")</f>
        <v/>
      </c>
      <c r="KQ140" s="352"/>
      <c r="KT140" s="366"/>
      <c r="KU140" s="375"/>
      <c r="KV140" s="957" t="str">
        <f t="shared" ref="KV140" si="5165">IF(KV$2=4,SUM(KV138:KV139),"")</f>
        <v/>
      </c>
      <c r="KW140" s="352"/>
      <c r="KZ140" s="366"/>
      <c r="LA140" s="375"/>
      <c r="LB140" s="957" t="str">
        <f t="shared" ref="LB140" si="5166">IF(LB$2=4,SUM(LB138:LB139),"")</f>
        <v/>
      </c>
      <c r="LC140" s="352"/>
    </row>
    <row r="141" spans="1:315" s="91" customFormat="1" ht="25.5" customHeight="1" x14ac:dyDescent="0.2">
      <c r="A141" s="85"/>
      <c r="B141" s="85"/>
      <c r="C141" s="85" t="str">
        <f t="shared" ref="C141:C142" si="5167">IF(ISNUMBER(M141),3,"")</f>
        <v/>
      </c>
      <c r="D141" s="85"/>
      <c r="E141" s="85"/>
      <c r="F141" s="85" t="s">
        <v>77</v>
      </c>
      <c r="G141" s="337"/>
      <c r="I141" s="1113" t="s">
        <v>83</v>
      </c>
      <c r="J141" s="1113"/>
      <c r="K141" s="1113"/>
      <c r="L141" s="416">
        <v>995100</v>
      </c>
      <c r="M141" s="943"/>
      <c r="N141" s="407"/>
      <c r="O141" s="408"/>
      <c r="P141" s="417"/>
      <c r="Q141" s="410"/>
      <c r="R141" s="345" t="str">
        <f>IF(AND(R$2=2,ISNUMBER($M141),SUMIFS(141:141,$2:$2,3)&lt;&gt;1,SUMIFS(141:141,$2:$2,3)&lt;&gt;0),"Row does not total to 100%",IF(SUMIFS(141:141,$2:$2,4)&gt;$M141,"Row total is too high",""))</f>
        <v/>
      </c>
      <c r="S141" s="574"/>
      <c r="T141" s="951" t="str">
        <f>IF(T$2=4,IF(SUMIFS(141:141,$2:$2,3)&lt;&gt;0,IFERROR(S141*$M141,""),IF($M$78="Yes",IFERROR($M141*Q$72,""),IFERROR(S141*$M141,""))),"")</f>
        <v/>
      </c>
      <c r="U141" s="411"/>
      <c r="V141" s="417"/>
      <c r="W141" s="410"/>
      <c r="X141" s="345" t="str">
        <f>IF(AND(X$2=2,ISNUMBER($M141),SUMIFS(141:141,$2:$2,3)&lt;&gt;1,SUMIFS(141:141,$2:$2,3)&lt;&gt;0),"Row does not total to 100%",IF(SUMIFS(141:141,$2:$2,4)&gt;$M141,"Row total is too high",""))</f>
        <v/>
      </c>
      <c r="Y141" s="574"/>
      <c r="Z141" s="951" t="str">
        <f>IF(Z$2=4,IF(SUMIFS(141:141,$2:$2,3)&lt;&gt;0,IFERROR(Y141*$M141,""),IF($M$78="Yes",IFERROR($M141*W$72,""),IFERROR(Y141*$M141,""))),"")</f>
        <v/>
      </c>
      <c r="AA141" s="411"/>
      <c r="AB141" s="417"/>
      <c r="AC141" s="410"/>
      <c r="AD141" s="345" t="str">
        <f>IF(AND(AD$2=2,ISNUMBER($M141),SUMIFS(141:141,$2:$2,3)&lt;&gt;1,SUMIFS(141:141,$2:$2,3)&lt;&gt;0),"Row does not total to 100%",IF(SUMIFS(141:141,$2:$2,4)&gt;$M141,"Row total is too high",""))</f>
        <v/>
      </c>
      <c r="AE141" s="574"/>
      <c r="AF141" s="951" t="str">
        <f>IF(AF$2=4,IF(SUMIFS(141:141,$2:$2,3)&lt;&gt;0,IFERROR(AE141*$M141,""),IF($M$78="Yes",IFERROR($M141*AC$72,""),IFERROR(AE141*$M141,""))),"")</f>
        <v/>
      </c>
      <c r="AG141" s="411"/>
      <c r="AH141" s="417"/>
      <c r="AI141" s="410"/>
      <c r="AJ141" s="345" t="str">
        <f>IF(AND(AJ$2=2,ISNUMBER($M141),SUMIFS(141:141,$2:$2,3)&lt;&gt;1,SUMIFS(141:141,$2:$2,3)&lt;&gt;0),"Row does not total to 100%",IF(SUMIFS(141:141,$2:$2,4)&gt;$M141,"Row total is too high",""))</f>
        <v/>
      </c>
      <c r="AK141" s="574"/>
      <c r="AL141" s="951" t="str">
        <f>IF(AL$2=4,IF(SUMIFS(141:141,$2:$2,3)&lt;&gt;0,IFERROR(AK141*$M141,""),IF($M$78="Yes",IFERROR($M141*AI$72,""),IFERROR(AK141*$M141,""))),"")</f>
        <v/>
      </c>
      <c r="AM141" s="411"/>
      <c r="AN141" s="417"/>
      <c r="AO141" s="410"/>
      <c r="AP141" s="345" t="str">
        <f>IF(AND(AP$2=2,ISNUMBER($M141),SUMIFS(141:141,$2:$2,3)&lt;&gt;1,SUMIFS(141:141,$2:$2,3)&lt;&gt;0),"Row does not total to 100%",IF(SUMIFS(141:141,$2:$2,4)&gt;$M141,"Row total is too high",""))</f>
        <v/>
      </c>
      <c r="AQ141" s="574"/>
      <c r="AR141" s="951" t="str">
        <f>IF(AR$2=4,IF(SUMIFS(141:141,$2:$2,3)&lt;&gt;0,IFERROR(AQ141*$M141,""),IF($M$78="Yes",IFERROR($M141*AO$72,""),IFERROR(AQ141*$M141,""))),"")</f>
        <v/>
      </c>
      <c r="AS141" s="411"/>
      <c r="AT141" s="417"/>
      <c r="AU141" s="410"/>
      <c r="AV141" s="345" t="str">
        <f>IF(AND(AV$2=2,ISNUMBER($M141),SUMIFS(141:141,$2:$2,3)&lt;&gt;1,SUMIFS(141:141,$2:$2,3)&lt;&gt;0),"Row does not total to 100%",IF(SUMIFS(141:141,$2:$2,4)&gt;$M141,"Row total is too high",""))</f>
        <v/>
      </c>
      <c r="AW141" s="574"/>
      <c r="AX141" s="951" t="str">
        <f>IF(AX$2=4,IF(SUMIFS(141:141,$2:$2,3)&lt;&gt;0,IFERROR(AW141*$M141,""),IF($M$78="Yes",IFERROR($M141*AU$72,""),IFERROR(AW141*$M141,""))),"")</f>
        <v/>
      </c>
      <c r="AY141" s="411"/>
      <c r="AZ141" s="417"/>
      <c r="BA141" s="410"/>
      <c r="BB141" s="345" t="str">
        <f>IF(AND(BB$2=2,ISNUMBER($M141),SUMIFS(141:141,$2:$2,3)&lt;&gt;1,SUMIFS(141:141,$2:$2,3)&lt;&gt;0),"Row does not total to 100%",IF(SUMIFS(141:141,$2:$2,4)&gt;$M141,"Row total is too high",""))</f>
        <v/>
      </c>
      <c r="BC141" s="574"/>
      <c r="BD141" s="951" t="str">
        <f>IF(BD$2=4,IF(SUMIFS(141:141,$2:$2,3)&lt;&gt;0,IFERROR(BC141*$M141,""),IF($M$78="Yes",IFERROR($M141*BA$72,""),IFERROR(BC141*$M141,""))),"")</f>
        <v/>
      </c>
      <c r="BE141" s="411"/>
      <c r="BF141" s="417"/>
      <c r="BG141" s="410"/>
      <c r="BH141" s="345" t="str">
        <f>IF(AND(BH$2=2,ISNUMBER($M141),SUMIFS(141:141,$2:$2,3)&lt;&gt;1,SUMIFS(141:141,$2:$2,3)&lt;&gt;0),"Row does not total to 100%",IF(SUMIFS(141:141,$2:$2,4)&gt;$M141,"Row total is too high",""))</f>
        <v/>
      </c>
      <c r="BI141" s="574"/>
      <c r="BJ141" s="951" t="str">
        <f>IF(BJ$2=4,IF(SUMIFS(141:141,$2:$2,3)&lt;&gt;0,IFERROR(BI141*$M141,""),IF($M$78="Yes",IFERROR($M141*BG$72,""),IFERROR(BI141*$M141,""))),"")</f>
        <v/>
      </c>
      <c r="BK141" s="411"/>
      <c r="BL141" s="417"/>
      <c r="BM141" s="410"/>
      <c r="BN141" s="345" t="str">
        <f>IF(AND(BN$2=2,ISNUMBER($M141),SUMIFS(141:141,$2:$2,3)&lt;&gt;1,SUMIFS(141:141,$2:$2,3)&lt;&gt;0),"Row does not total to 100%",IF(SUMIFS(141:141,$2:$2,4)&gt;$M141,"Row total is too high",""))</f>
        <v/>
      </c>
      <c r="BO141" s="574"/>
      <c r="BP141" s="951" t="str">
        <f>IF(BP$2=4,IF(SUMIFS(141:141,$2:$2,3)&lt;&gt;0,IFERROR(BO141*$M141,""),IF($M$78="Yes",IFERROR($M141*BM$72,""),IFERROR(BO141*$M141,""))),"")</f>
        <v/>
      </c>
      <c r="BQ141" s="411"/>
      <c r="BR141" s="417"/>
      <c r="BS141" s="410"/>
      <c r="BT141" s="345" t="str">
        <f>IF(AND(BT$2=2,ISNUMBER($M141),SUMIFS(141:141,$2:$2,3)&lt;&gt;1,SUMIFS(141:141,$2:$2,3)&lt;&gt;0),"Row does not total to 100%",IF(SUMIFS(141:141,$2:$2,4)&gt;$M141,"Row total is too high",""))</f>
        <v/>
      </c>
      <c r="BU141" s="574"/>
      <c r="BV141" s="951" t="str">
        <f>IF(BV$2=4,IF(SUMIFS(141:141,$2:$2,3)&lt;&gt;0,IFERROR(BU141*$M141,""),IF($M$78="Yes",IFERROR($M141*BS$72,""),IFERROR(BU141*$M141,""))),"")</f>
        <v/>
      </c>
      <c r="BW141" s="411"/>
      <c r="BX141" s="92"/>
      <c r="BY141" s="412"/>
      <c r="BZ141" s="345" t="str">
        <f>IF(AND(BZ$2=2,ISNUMBER($M141),SUMIFS(141:141,$2:$2,3)&lt;&gt;1,SUMIFS(141:141,$2:$2,3)&lt;&gt;0),"Row does not total to 100%",IF(SUMIFS(141:141,$2:$2,4)&gt;$M141,"Row total is too high",""))</f>
        <v/>
      </c>
      <c r="CA141" s="575"/>
      <c r="CB141" s="958" t="str">
        <f>IF(CB$2=4,IF(SUMIFS(141:141,$2:$2,3)&lt;&gt;0,IFERROR(CA141*$M141,""),IF($M$78="Yes",IFERROR($M141*BY$72,""),IFERROR(CA141*$M141,""))),"")</f>
        <v/>
      </c>
      <c r="CC141" s="413"/>
      <c r="CD141" s="92"/>
      <c r="CE141" s="412"/>
      <c r="CF141" s="345" t="str">
        <f>IF(AND(CF$2=2,ISNUMBER($M141),SUMIFS(141:141,$2:$2,3)&lt;&gt;1,SUMIFS(141:141,$2:$2,3)&lt;&gt;0),"Row does not total to 100%",IF(SUMIFS(141:141,$2:$2,4)&gt;$M141,"Row total is too high",""))</f>
        <v/>
      </c>
      <c r="CG141" s="575"/>
      <c r="CH141" s="958" t="str">
        <f>IF(CH$2=4,IF(SUMIFS(141:141,$2:$2,3)&lt;&gt;0,IFERROR(CG141*$M141,""),IF($M$78="Yes",IFERROR($M141*CE$72,""),IFERROR(CG141*$M141,""))),"")</f>
        <v/>
      </c>
      <c r="CI141" s="413"/>
      <c r="CJ141" s="92"/>
      <c r="CK141" s="412"/>
      <c r="CL141" s="345" t="str">
        <f>IF(AND(CL$2=2,ISNUMBER($M141),SUMIFS(141:141,$2:$2,3)&lt;&gt;1,SUMIFS(141:141,$2:$2,3)&lt;&gt;0),"Row does not total to 100%",IF(SUMIFS(141:141,$2:$2,4)&gt;$M141,"Row total is too high",""))</f>
        <v/>
      </c>
      <c r="CM141" s="575"/>
      <c r="CN141" s="958" t="str">
        <f>IF(CN$2=4,IF(SUMIFS(141:141,$2:$2,3)&lt;&gt;0,IFERROR(CM141*$M141,""),IF($M$78="Yes",IFERROR($M141*CK$72,""),IFERROR(CM141*$M141,""))),"")</f>
        <v/>
      </c>
      <c r="CO141" s="413"/>
      <c r="CP141" s="92"/>
      <c r="CQ141" s="412"/>
      <c r="CR141" s="345" t="str">
        <f>IF(AND(CR$2=2,ISNUMBER($M141),SUMIFS(141:141,$2:$2,3)&lt;&gt;1,SUMIFS(141:141,$2:$2,3)&lt;&gt;0),"Row does not total to 100%",IF(SUMIFS(141:141,$2:$2,4)&gt;$M141,"Row total is too high",""))</f>
        <v/>
      </c>
      <c r="CS141" s="575"/>
      <c r="CT141" s="958" t="str">
        <f>IF(CT$2=4,IF(SUMIFS(141:141,$2:$2,3)&lt;&gt;0,IFERROR(CS141*$M141,""),IF($M$78="Yes",IFERROR($M141*CQ$72,""),IFERROR(CS141*$M141,""))),"")</f>
        <v/>
      </c>
      <c r="CU141" s="413"/>
      <c r="CV141" s="92"/>
      <c r="CW141" s="412"/>
      <c r="CX141" s="345" t="str">
        <f>IF(AND(CX$2=2,ISNUMBER($M141),SUMIFS(141:141,$2:$2,3)&lt;&gt;1,SUMIFS(141:141,$2:$2,3)&lt;&gt;0),"Row does not total to 100%",IF(SUMIFS(141:141,$2:$2,4)&gt;$M141,"Row total is too high",""))</f>
        <v/>
      </c>
      <c r="CY141" s="575"/>
      <c r="CZ141" s="958" t="str">
        <f>IF(CZ$2=4,IF(SUMIFS(141:141,$2:$2,3)&lt;&gt;0,IFERROR(CY141*$M141,""),IF($M$78="Yes",IFERROR($M141*CW$72,""),IFERROR(CY141*$M141,""))),"")</f>
        <v/>
      </c>
      <c r="DA141" s="413"/>
      <c r="DB141" s="92"/>
      <c r="DC141" s="412"/>
      <c r="DD141" s="345" t="str">
        <f>IF(AND(DD$2=2,ISNUMBER($M141),SUMIFS(141:141,$2:$2,3)&lt;&gt;1,SUMIFS(141:141,$2:$2,3)&lt;&gt;0),"Row does not total to 100%",IF(SUMIFS(141:141,$2:$2,4)&gt;$M141,"Row total is too high",""))</f>
        <v/>
      </c>
      <c r="DE141" s="575"/>
      <c r="DF141" s="958" t="str">
        <f>IF(DF$2=4,IF(SUMIFS(141:141,$2:$2,3)&lt;&gt;0,IFERROR(DE141*$M141,""),IF($M$78="Yes",IFERROR($M141*DC$72,""),IFERROR(DE141*$M141,""))),"")</f>
        <v/>
      </c>
      <c r="DG141" s="413"/>
      <c r="DH141" s="92"/>
      <c r="DI141" s="412"/>
      <c r="DJ141" s="345" t="str">
        <f>IF(AND(DJ$2=2,ISNUMBER($M141),SUMIFS(141:141,$2:$2,3)&lt;&gt;1,SUMIFS(141:141,$2:$2,3)&lt;&gt;0),"Row does not total to 100%",IF(SUMIFS(141:141,$2:$2,4)&gt;$M141,"Row total is too high",""))</f>
        <v/>
      </c>
      <c r="DK141" s="575"/>
      <c r="DL141" s="958" t="str">
        <f>IF(DL$2=4,IF(SUMIFS(141:141,$2:$2,3)&lt;&gt;0,IFERROR(DK141*$M141,""),IF($M$78="Yes",IFERROR($M141*DI$72,""),IFERROR(DK141*$M141,""))),"")</f>
        <v/>
      </c>
      <c r="DM141" s="413"/>
      <c r="DN141" s="92"/>
      <c r="DO141" s="412"/>
      <c r="DP141" s="345" t="str">
        <f>IF(AND(DP$2=2,ISNUMBER($M141),SUMIFS(141:141,$2:$2,3)&lt;&gt;1,SUMIFS(141:141,$2:$2,3)&lt;&gt;0),"Row does not total to 100%",IF(SUMIFS(141:141,$2:$2,4)&gt;$M141,"Row total is too high",""))</f>
        <v/>
      </c>
      <c r="DQ141" s="575"/>
      <c r="DR141" s="958" t="str">
        <f>IF(DR$2=4,IF(SUMIFS(141:141,$2:$2,3)&lt;&gt;0,IFERROR(DQ141*$M141,""),IF($M$78="Yes",IFERROR($M141*DO$72,""),IFERROR(DQ141*$M141,""))),"")</f>
        <v/>
      </c>
      <c r="DS141" s="413"/>
      <c r="DT141" s="92"/>
      <c r="DU141" s="412"/>
      <c r="DV141" s="345" t="str">
        <f>IF(AND(DV$2=2,ISNUMBER($M141),SUMIFS(141:141,$2:$2,3)&lt;&gt;1,SUMIFS(141:141,$2:$2,3)&lt;&gt;0),"Row does not total to 100%",IF(SUMIFS(141:141,$2:$2,4)&gt;$M141,"Row total is too high",""))</f>
        <v/>
      </c>
      <c r="DW141" s="575"/>
      <c r="DX141" s="958" t="str">
        <f>IF(DX$2=4,IF(SUMIFS(141:141,$2:$2,3)&lt;&gt;0,IFERROR(DW141*$M141,""),IF($M$78="Yes",IFERROR($M141*DU$72,""),IFERROR(DW141*$M141,""))),"")</f>
        <v/>
      </c>
      <c r="DY141" s="413"/>
      <c r="DZ141" s="92"/>
      <c r="EA141" s="412"/>
      <c r="EB141" s="345" t="str">
        <f>IF(AND(EB$2=2,ISNUMBER($M141),SUMIFS(141:141,$2:$2,3)&lt;&gt;1,SUMIFS(141:141,$2:$2,3)&lt;&gt;0),"Row does not total to 100%",IF(SUMIFS(141:141,$2:$2,4)&gt;$M141,"Row total is too high",""))</f>
        <v/>
      </c>
      <c r="EC141" s="575"/>
      <c r="ED141" s="958" t="str">
        <f>IF(ED$2=4,IF(SUMIFS(141:141,$2:$2,3)&lt;&gt;0,IFERROR(EC141*$M141,""),IF($M$78="Yes",IFERROR($M141*EA$72,""),IFERROR(EC141*$M141,""))),"")</f>
        <v/>
      </c>
      <c r="EE141" s="413"/>
      <c r="EF141" s="92"/>
      <c r="EG141" s="412"/>
      <c r="EH141" s="345" t="str">
        <f>IF(AND(EH$2=2,ISNUMBER($M141),SUMIFS(141:141,$2:$2,3)&lt;&gt;1,SUMIFS(141:141,$2:$2,3)&lt;&gt;0),"Row does not total to 100%",IF(SUMIFS(141:141,$2:$2,4)&gt;$M141,"Row total is too high",""))</f>
        <v/>
      </c>
      <c r="EI141" s="575"/>
      <c r="EJ141" s="958" t="str">
        <f>IF(EJ$2=4,IF(SUMIFS(141:141,$2:$2,3)&lt;&gt;0,IFERROR(EI141*$M141,""),IF($M$78="Yes",IFERROR($M141*EG$72,""),IFERROR(EI141*$M141,""))),"")</f>
        <v/>
      </c>
      <c r="EK141" s="413"/>
      <c r="EL141" s="92"/>
      <c r="EM141" s="412"/>
      <c r="EN141" s="345" t="str">
        <f>IF(AND(EN$2=2,ISNUMBER($M141),SUMIFS(141:141,$2:$2,3)&lt;&gt;1,SUMIFS(141:141,$2:$2,3)&lt;&gt;0),"Row does not total to 100%",IF(SUMIFS(141:141,$2:$2,4)&gt;$M141,"Row total is too high",""))</f>
        <v/>
      </c>
      <c r="EO141" s="575"/>
      <c r="EP141" s="958" t="str">
        <f>IF(EP$2=4,IF(SUMIFS(141:141,$2:$2,3)&lt;&gt;0,IFERROR(EO141*$M141,""),IF($M$78="Yes",IFERROR($M141*EM$72,""),IFERROR(EO141*$M141,""))),"")</f>
        <v/>
      </c>
      <c r="EQ141" s="413"/>
      <c r="ER141" s="92"/>
      <c r="ES141" s="412"/>
      <c r="ET141" s="345" t="str">
        <f>IF(AND(ET$2=2,ISNUMBER($M141),SUMIFS(141:141,$2:$2,3)&lt;&gt;1,SUMIFS(141:141,$2:$2,3)&lt;&gt;0),"Row does not total to 100%",IF(SUMIFS(141:141,$2:$2,4)&gt;$M141,"Row total is too high",""))</f>
        <v/>
      </c>
      <c r="EU141" s="575"/>
      <c r="EV141" s="958" t="str">
        <f>IF(EV$2=4,IF(SUMIFS(141:141,$2:$2,3)&lt;&gt;0,IFERROR(EU141*$M141,""),IF($M$78="Yes",IFERROR($M141*ES$72,""),IFERROR(EU141*$M141,""))),"")</f>
        <v/>
      </c>
      <c r="EW141" s="413"/>
      <c r="EX141" s="92"/>
      <c r="EY141" s="412"/>
      <c r="EZ141" s="345" t="str">
        <f>IF(AND(EZ$2=2,ISNUMBER($M141),SUMIFS(141:141,$2:$2,3)&lt;&gt;1,SUMIFS(141:141,$2:$2,3)&lt;&gt;0),"Row does not total to 100%",IF(SUMIFS(141:141,$2:$2,4)&gt;$M141,"Row total is too high",""))</f>
        <v/>
      </c>
      <c r="FA141" s="575"/>
      <c r="FB141" s="958" t="str">
        <f>IF(FB$2=4,IF(SUMIFS(141:141,$2:$2,3)&lt;&gt;0,IFERROR(FA141*$M141,""),IF($M$78="Yes",IFERROR($M141*EY$72,""),IFERROR(FA141*$M141,""))),"")</f>
        <v/>
      </c>
      <c r="FC141" s="413"/>
      <c r="FD141" s="92"/>
      <c r="FE141" s="412"/>
      <c r="FF141" s="345" t="str">
        <f>IF(AND(FF$2=2,ISNUMBER($M141),SUMIFS(141:141,$2:$2,3)&lt;&gt;1,SUMIFS(141:141,$2:$2,3)&lt;&gt;0),"Row does not total to 100%",IF(SUMIFS(141:141,$2:$2,4)&gt;$M141,"Row total is too high",""))</f>
        <v/>
      </c>
      <c r="FG141" s="575"/>
      <c r="FH141" s="958" t="str">
        <f>IF(FH$2=4,IF(SUMIFS(141:141,$2:$2,3)&lt;&gt;0,IFERROR(FG141*$M141,""),IF($M$78="Yes",IFERROR($M141*FE$72,""),IFERROR(FG141*$M141,""))),"")</f>
        <v/>
      </c>
      <c r="FI141" s="413"/>
      <c r="FJ141" s="92"/>
      <c r="FK141" s="412"/>
      <c r="FL141" s="345" t="str">
        <f>IF(AND(FL$2=2,ISNUMBER($M141),SUMIFS(141:141,$2:$2,3)&lt;&gt;1,SUMIFS(141:141,$2:$2,3)&lt;&gt;0),"Row does not total to 100%",IF(SUMIFS(141:141,$2:$2,4)&gt;$M141,"Row total is too high",""))</f>
        <v/>
      </c>
      <c r="FM141" s="575"/>
      <c r="FN141" s="958" t="str">
        <f>IF(FN$2=4,IF(SUMIFS(141:141,$2:$2,3)&lt;&gt;0,IFERROR(FM141*$M141,""),IF($M$78="Yes",IFERROR($M141*FK$72,""),IFERROR(FM141*$M141,""))),"")</f>
        <v/>
      </c>
      <c r="FO141" s="413"/>
      <c r="FP141" s="92"/>
      <c r="FQ141" s="412"/>
      <c r="FR141" s="345" t="str">
        <f>IF(AND(FR$2=2,ISNUMBER($M141),SUMIFS(141:141,$2:$2,3)&lt;&gt;1,SUMIFS(141:141,$2:$2,3)&lt;&gt;0),"Row does not total to 100%",IF(SUMIFS(141:141,$2:$2,4)&gt;$M141,"Row total is too high",""))</f>
        <v/>
      </c>
      <c r="FS141" s="575"/>
      <c r="FT141" s="958" t="str">
        <f>IF(FT$2=4,IF(SUMIFS(141:141,$2:$2,3)&lt;&gt;0,IFERROR(FS141*$M141,""),IF($M$78="Yes",IFERROR($M141*FQ$72,""),IFERROR(FS141*$M141,""))),"")</f>
        <v/>
      </c>
      <c r="FU141" s="413"/>
      <c r="FV141" s="92"/>
      <c r="FW141" s="412"/>
      <c r="FX141" s="345" t="str">
        <f>IF(AND(FX$2=2,ISNUMBER($M141),SUMIFS(141:141,$2:$2,3)&lt;&gt;1,SUMIFS(141:141,$2:$2,3)&lt;&gt;0),"Row does not total to 100%",IF(SUMIFS(141:141,$2:$2,4)&gt;$M141,"Row total is too high",""))</f>
        <v/>
      </c>
      <c r="FY141" s="575"/>
      <c r="FZ141" s="958" t="str">
        <f>IF(FZ$2=4,IF(SUMIFS(141:141,$2:$2,3)&lt;&gt;0,IFERROR(FY141*$M141,""),IF($M$78="Yes",IFERROR($M141*FW$72,""),IFERROR(FY141*$M141,""))),"")</f>
        <v/>
      </c>
      <c r="GA141" s="413"/>
      <c r="GB141" s="92"/>
      <c r="GC141" s="412"/>
      <c r="GD141" s="345" t="str">
        <f>IF(AND(GD$2=2,ISNUMBER($M141),SUMIFS(141:141,$2:$2,3)&lt;&gt;1,SUMIFS(141:141,$2:$2,3)&lt;&gt;0),"Row does not total to 100%",IF(SUMIFS(141:141,$2:$2,4)&gt;$M141,"Row total is too high",""))</f>
        <v/>
      </c>
      <c r="GE141" s="575"/>
      <c r="GF141" s="958" t="str">
        <f>IF(GF$2=4,IF(SUMIFS(141:141,$2:$2,3)&lt;&gt;0,IFERROR(GE141*$M141,""),IF($M$78="Yes",IFERROR($M141*GC$72,""),IFERROR(GE141*$M141,""))),"")</f>
        <v/>
      </c>
      <c r="GG141" s="413"/>
      <c r="GH141" s="92"/>
      <c r="GI141" s="412"/>
      <c r="GJ141" s="345" t="str">
        <f>IF(AND(GJ$2=2,ISNUMBER($M141),SUMIFS(141:141,$2:$2,3)&lt;&gt;1,SUMIFS(141:141,$2:$2,3)&lt;&gt;0),"Row does not total to 100%",IF(SUMIFS(141:141,$2:$2,4)&gt;$M141,"Row total is too high",""))</f>
        <v/>
      </c>
      <c r="GK141" s="575"/>
      <c r="GL141" s="958" t="str">
        <f>IF(GL$2=4,IF(SUMIFS(141:141,$2:$2,3)&lt;&gt;0,IFERROR(GK141*$M141,""),IF($M$78="Yes",IFERROR($M141*GI$72,""),IFERROR(GK141*$M141,""))),"")</f>
        <v/>
      </c>
      <c r="GM141" s="413"/>
      <c r="GN141" s="92"/>
      <c r="GO141" s="412"/>
      <c r="GP141" s="345" t="str">
        <f>IF(AND(GP$2=2,ISNUMBER($M141),SUMIFS(141:141,$2:$2,3)&lt;&gt;1,SUMIFS(141:141,$2:$2,3)&lt;&gt;0),"Row does not total to 100%",IF(SUMIFS(141:141,$2:$2,4)&gt;$M141,"Row total is too high",""))</f>
        <v/>
      </c>
      <c r="GQ141" s="575"/>
      <c r="GR141" s="958" t="str">
        <f>IF(GR$2=4,IF(SUMIFS(141:141,$2:$2,3)&lt;&gt;0,IFERROR(GQ141*$M141,""),IF($M$78="Yes",IFERROR($M141*GO$72,""),IFERROR(GQ141*$M141,""))),"")</f>
        <v/>
      </c>
      <c r="GS141" s="413"/>
      <c r="GT141" s="92"/>
      <c r="GU141" s="412"/>
      <c r="GV141" s="345" t="str">
        <f>IF(AND(GV$2=2,ISNUMBER($M141),SUMIFS(141:141,$2:$2,3)&lt;&gt;1,SUMIFS(141:141,$2:$2,3)&lt;&gt;0),"Row does not total to 100%",IF(SUMIFS(141:141,$2:$2,4)&gt;$M141,"Row total is too high",""))</f>
        <v/>
      </c>
      <c r="GW141" s="575"/>
      <c r="GX141" s="958" t="str">
        <f>IF(GX$2=4,IF(SUMIFS(141:141,$2:$2,3)&lt;&gt;0,IFERROR(GW141*$M141,""),IF($M$78="Yes",IFERROR($M141*GU$72,""),IFERROR(GW141*$M141,""))),"")</f>
        <v/>
      </c>
      <c r="GY141" s="413"/>
      <c r="GZ141" s="92"/>
      <c r="HA141" s="412"/>
      <c r="HB141" s="345" t="str">
        <f>IF(AND(HB$2=2,ISNUMBER($M141),SUMIFS(141:141,$2:$2,3)&lt;&gt;1,SUMIFS(141:141,$2:$2,3)&lt;&gt;0),"Row does not total to 100%",IF(SUMIFS(141:141,$2:$2,4)&gt;$M141,"Row total is too high",""))</f>
        <v/>
      </c>
      <c r="HC141" s="575"/>
      <c r="HD141" s="958" t="str">
        <f>IF(HD$2=4,IF(SUMIFS(141:141,$2:$2,3)&lt;&gt;0,IFERROR(HC141*$M141,""),IF($M$78="Yes",IFERROR($M141*HA$72,""),IFERROR(HC141*$M141,""))),"")</f>
        <v/>
      </c>
      <c r="HE141" s="413"/>
      <c r="HF141" s="92"/>
      <c r="HG141" s="412"/>
      <c r="HH141" s="345" t="str">
        <f>IF(AND(HH$2=2,ISNUMBER($M141),SUMIFS(141:141,$2:$2,3)&lt;&gt;1,SUMIFS(141:141,$2:$2,3)&lt;&gt;0),"Row does not total to 100%",IF(SUMIFS(141:141,$2:$2,4)&gt;$M141,"Row total is too high",""))</f>
        <v/>
      </c>
      <c r="HI141" s="575"/>
      <c r="HJ141" s="958" t="str">
        <f>IF(HJ$2=4,IF(SUMIFS(141:141,$2:$2,3)&lt;&gt;0,IFERROR(HI141*$M141,""),IF($M$78="Yes",IFERROR($M141*HG$72,""),IFERROR(HI141*$M141,""))),"")</f>
        <v/>
      </c>
      <c r="HK141" s="413"/>
      <c r="HL141" s="92"/>
      <c r="HM141" s="412"/>
      <c r="HN141" s="345" t="str">
        <f>IF(AND(HN$2=2,ISNUMBER($M141),SUMIFS(141:141,$2:$2,3)&lt;&gt;1,SUMIFS(141:141,$2:$2,3)&lt;&gt;0),"Row does not total to 100%",IF(SUMIFS(141:141,$2:$2,4)&gt;$M141,"Row total is too high",""))</f>
        <v/>
      </c>
      <c r="HO141" s="575"/>
      <c r="HP141" s="958" t="str">
        <f>IF(HP$2=4,IF(SUMIFS(141:141,$2:$2,3)&lt;&gt;0,IFERROR(HO141*$M141,""),IF($M$78="Yes",IFERROR($M141*HM$72,""),IFERROR(HO141*$M141,""))),"")</f>
        <v/>
      </c>
      <c r="HQ141" s="413"/>
      <c r="HR141" s="92"/>
      <c r="HS141" s="412"/>
      <c r="HT141" s="345" t="str">
        <f>IF(AND(HT$2=2,ISNUMBER($M141),SUMIFS(141:141,$2:$2,3)&lt;&gt;1,SUMIFS(141:141,$2:$2,3)&lt;&gt;0),"Row does not total to 100%",IF(SUMIFS(141:141,$2:$2,4)&gt;$M141,"Row total is too high",""))</f>
        <v/>
      </c>
      <c r="HU141" s="575"/>
      <c r="HV141" s="958" t="str">
        <f>IF(HV$2=4,IF(SUMIFS(141:141,$2:$2,3)&lt;&gt;0,IFERROR(HU141*$M141,""),IF($M$78="Yes",IFERROR($M141*HS$72,""),IFERROR(HU141*$M141,""))),"")</f>
        <v/>
      </c>
      <c r="HW141" s="413"/>
      <c r="HX141" s="92"/>
      <c r="HY141" s="412"/>
      <c r="HZ141" s="345" t="str">
        <f>IF(AND(HZ$2=2,ISNUMBER($M141),SUMIFS(141:141,$2:$2,3)&lt;&gt;1,SUMIFS(141:141,$2:$2,3)&lt;&gt;0),"Row does not total to 100%",IF(SUMIFS(141:141,$2:$2,4)&gt;$M141,"Row total is too high",""))</f>
        <v/>
      </c>
      <c r="IA141" s="575"/>
      <c r="IB141" s="958" t="str">
        <f>IF(IB$2=4,IF(SUMIFS(141:141,$2:$2,3)&lt;&gt;0,IFERROR(IA141*$M141,""),IF($M$78="Yes",IFERROR($M141*HY$72,""),IFERROR(IA141*$M141,""))),"")</f>
        <v/>
      </c>
      <c r="IC141" s="413"/>
      <c r="ID141" s="92"/>
      <c r="IE141" s="412"/>
      <c r="IF141" s="345" t="str">
        <f>IF(AND(IF$2=2,ISNUMBER($M141),SUMIFS(141:141,$2:$2,3)&lt;&gt;1,SUMIFS(141:141,$2:$2,3)&lt;&gt;0),"Row does not total to 100%",IF(SUMIFS(141:141,$2:$2,4)&gt;$M141,"Row total is too high",""))</f>
        <v/>
      </c>
      <c r="IG141" s="575"/>
      <c r="IH141" s="958" t="str">
        <f>IF(IH$2=4,IF(SUMIFS(141:141,$2:$2,3)&lt;&gt;0,IFERROR(IG141*$M141,""),IF($M$78="Yes",IFERROR($M141*IE$72,""),IFERROR(IG141*$M141,""))),"")</f>
        <v/>
      </c>
      <c r="II141" s="413"/>
      <c r="IJ141" s="92"/>
      <c r="IK141" s="412"/>
      <c r="IL141" s="345" t="str">
        <f>IF(AND(IL$2=2,ISNUMBER($M141),SUMIFS(141:141,$2:$2,3)&lt;&gt;1,SUMIFS(141:141,$2:$2,3)&lt;&gt;0),"Row does not total to 100%",IF(SUMIFS(141:141,$2:$2,4)&gt;$M141,"Row total is too high",""))</f>
        <v/>
      </c>
      <c r="IM141" s="575"/>
      <c r="IN141" s="958" t="str">
        <f>IF(IN$2=4,IF(SUMIFS(141:141,$2:$2,3)&lt;&gt;0,IFERROR(IM141*$M141,""),IF($M$78="Yes",IFERROR($M141*IK$72,""),IFERROR(IM141*$M141,""))),"")</f>
        <v/>
      </c>
      <c r="IO141" s="413"/>
      <c r="IP141" s="92"/>
      <c r="IQ141" s="412"/>
      <c r="IR141" s="345" t="str">
        <f>IF(AND(IR$2=2,ISNUMBER($M141),SUMIFS(141:141,$2:$2,3)&lt;&gt;1,SUMIFS(141:141,$2:$2,3)&lt;&gt;0),"Row does not total to 100%",IF(SUMIFS(141:141,$2:$2,4)&gt;$M141,"Row total is too high",""))</f>
        <v/>
      </c>
      <c r="IS141" s="575"/>
      <c r="IT141" s="958" t="str">
        <f>IF(IT$2=4,IF(SUMIFS(141:141,$2:$2,3)&lt;&gt;0,IFERROR(IS141*$M141,""),IF($M$78="Yes",IFERROR($M141*IQ$72,""),IFERROR(IS141*$M141,""))),"")</f>
        <v/>
      </c>
      <c r="IU141" s="413"/>
      <c r="IV141" s="92"/>
      <c r="IW141" s="412"/>
      <c r="IX141" s="345" t="str">
        <f>IF(AND(IX$2=2,ISNUMBER($M141),SUMIFS(141:141,$2:$2,3)&lt;&gt;1,SUMIFS(141:141,$2:$2,3)&lt;&gt;0),"Row does not total to 100%",IF(SUMIFS(141:141,$2:$2,4)&gt;$M141,"Row total is too high",""))</f>
        <v/>
      </c>
      <c r="IY141" s="575"/>
      <c r="IZ141" s="958" t="str">
        <f>IF(IZ$2=4,IF(SUMIFS(141:141,$2:$2,3)&lt;&gt;0,IFERROR(IY141*$M141,""),IF($M$78="Yes",IFERROR($M141*IW$72,""),IFERROR(IY141*$M141,""))),"")</f>
        <v/>
      </c>
      <c r="JA141" s="413"/>
      <c r="JB141" s="92"/>
      <c r="JC141" s="412"/>
      <c r="JD141" s="345" t="str">
        <f>IF(AND(JD$2=2,ISNUMBER($M141),SUMIFS(141:141,$2:$2,3)&lt;&gt;1,SUMIFS(141:141,$2:$2,3)&lt;&gt;0),"Row does not total to 100%",IF(SUMIFS(141:141,$2:$2,4)&gt;$M141,"Row total is too high",""))</f>
        <v/>
      </c>
      <c r="JE141" s="575"/>
      <c r="JF141" s="958" t="str">
        <f>IF(JF$2=4,IF(SUMIFS(141:141,$2:$2,3)&lt;&gt;0,IFERROR(JE141*$M141,""),IF($M$78="Yes",IFERROR($M141*JC$72,""),IFERROR(JE141*$M141,""))),"")</f>
        <v/>
      </c>
      <c r="JG141" s="413"/>
      <c r="JH141" s="92"/>
      <c r="JI141" s="412"/>
      <c r="JJ141" s="414" t="str">
        <f>IF(AND(JJ$2=2,ISNUMBER($M141),SUMIFS(141:141,$2:$2,3)&lt;&gt;1,SUMIFS(141:141,$2:$2,3)&lt;&gt;0),"Row does not total to 100%",IF(SUMIFS(141:141,$2:$2,4)&gt;$M141,"Row total is too high",""))</f>
        <v/>
      </c>
      <c r="JK141" s="575"/>
      <c r="JL141" s="958" t="str">
        <f>IF(JL$2=4,IF(SUMIFS(141:141,$2:$2,3)&lt;&gt;0,IFERROR(JK141*$M141,""),IF($M$78="Yes",IFERROR($M141*JI$72,""),IFERROR(JK141*$M141,""))),"")</f>
        <v/>
      </c>
      <c r="JM141" s="415"/>
      <c r="JO141" s="412"/>
      <c r="JP141" s="414" t="str">
        <f>IF(AND(JP$2=2,ISNUMBER($M141),SUMIFS(141:141,$2:$2,3)&lt;&gt;1,SUMIFS(141:141,$2:$2,3)&lt;&gt;0),"Row does not total to 100%",IF(SUMIFS(141:141,$2:$2,4)&gt;$M141,"Row total is too high",""))</f>
        <v/>
      </c>
      <c r="JQ141" s="575"/>
      <c r="JR141" s="958" t="str">
        <f>IF(JR$2=4,IF(SUMIFS(141:141,$2:$2,3)&lt;&gt;0,IFERROR(JQ141*$M141,""),IF($M$78="Yes",IFERROR($M141*JO$72,""),IFERROR(JQ141*$M141,""))),"")</f>
        <v/>
      </c>
      <c r="JS141" s="415"/>
      <c r="JU141" s="412"/>
      <c r="JV141" s="414" t="str">
        <f>IF(AND(JV$2=2,ISNUMBER($M141),SUMIFS(141:141,$2:$2,3)&lt;&gt;1,SUMIFS(141:141,$2:$2,3)&lt;&gt;0),"Row does not total to 100%",IF(SUMIFS(141:141,$2:$2,4)&gt;$M141,"Row total is too high",""))</f>
        <v/>
      </c>
      <c r="JW141" s="575"/>
      <c r="JX141" s="958" t="str">
        <f>IF(JX$2=4,IF(SUMIFS(141:141,$2:$2,3)&lt;&gt;0,IFERROR(JW141*$M141,""),IF($M$78="Yes",IFERROR($M141*JU$72,""),IFERROR(JW141*$M141,""))),"")</f>
        <v/>
      </c>
      <c r="JY141" s="415"/>
      <c r="KA141" s="412"/>
      <c r="KB141" s="414" t="str">
        <f>IF(AND(KB$2=2,ISNUMBER($M141),SUMIFS(141:141,$2:$2,3)&lt;&gt;1,SUMIFS(141:141,$2:$2,3)&lt;&gt;0),"Row does not total to 100%",IF(SUMIFS(141:141,$2:$2,4)&gt;$M141,"Row total is too high",""))</f>
        <v/>
      </c>
      <c r="KC141" s="575"/>
      <c r="KD141" s="958" t="str">
        <f>IF(KD$2=4,IF(SUMIFS(141:141,$2:$2,3)&lt;&gt;0,IFERROR(KC141*$M141,""),IF($M$78="Yes",IFERROR($M141*KA$72,""),IFERROR(KC141*$M141,""))),"")</f>
        <v/>
      </c>
      <c r="KE141" s="415"/>
      <c r="KG141" s="412"/>
      <c r="KH141" s="414" t="str">
        <f>IF(AND(KH$2=2,ISNUMBER($M141),SUMIFS(141:141,$2:$2,3)&lt;&gt;1,SUMIFS(141:141,$2:$2,3)&lt;&gt;0),"Row does not total to 100%",IF(SUMIFS(141:141,$2:$2,4)&gt;$M141,"Row total is too high",""))</f>
        <v/>
      </c>
      <c r="KI141" s="575"/>
      <c r="KJ141" s="958" t="str">
        <f>IF(KJ$2=4,IF(SUMIFS(141:141,$2:$2,3)&lt;&gt;0,IFERROR(KI141*$M141,""),IF($M$78="Yes",IFERROR($M141*KG$72,""),IFERROR(KI141*$M141,""))),"")</f>
        <v/>
      </c>
      <c r="KK141" s="415"/>
      <c r="KM141" s="412"/>
      <c r="KN141" s="414" t="str">
        <f>IF(AND(KN$2=2,ISNUMBER($M141),SUMIFS(141:141,$2:$2,3)&lt;&gt;1,SUMIFS(141:141,$2:$2,3)&lt;&gt;0),"Row does not total to 100%",IF(SUMIFS(141:141,$2:$2,4)&gt;$M141,"Row total is too high",""))</f>
        <v/>
      </c>
      <c r="KO141" s="575"/>
      <c r="KP141" s="958" t="str">
        <f>IF(KP$2=4,IF(SUMIFS(141:141,$2:$2,3)&lt;&gt;0,IFERROR(KO141*$M141,""),IF($M$78="Yes",IFERROR($M141*KM$72,""),IFERROR(KO141*$M141,""))),"")</f>
        <v/>
      </c>
      <c r="KQ141" s="415"/>
      <c r="KS141" s="412"/>
      <c r="KT141" s="414" t="str">
        <f>IF(AND(KT$2=2,ISNUMBER($M141),SUMIFS(141:141,$2:$2,3)&lt;&gt;1,SUMIFS(141:141,$2:$2,3)&lt;&gt;0),"Row does not total to 100%",IF(SUMIFS(141:141,$2:$2,4)&gt;$M141,"Row total is too high",""))</f>
        <v/>
      </c>
      <c r="KU141" s="575"/>
      <c r="KV141" s="958" t="str">
        <f>IF(KV$2=4,IF(SUMIFS(141:141,$2:$2,3)&lt;&gt;0,IFERROR(KU141*$M141,""),IF($M$78="Yes",IFERROR($M141*KS$72,""),IFERROR(KU141*$M141,""))),"")</f>
        <v/>
      </c>
      <c r="KW141" s="415"/>
      <c r="KY141" s="412"/>
      <c r="KZ141" s="414" t="str">
        <f>IF(AND(KZ$2=2,ISNUMBER($M141),SUMIFS(141:141,$2:$2,3)&lt;&gt;1,SUMIFS(141:141,$2:$2,3)&lt;&gt;0),"Row does not total to 100%",IF(SUMIFS(141:141,$2:$2,4)&gt;$M141,"Row total is too high",""))</f>
        <v/>
      </c>
      <c r="LA141" s="575"/>
      <c r="LB141" s="958" t="str">
        <f>IF(LB$2=4,IF(SUMIFS(141:141,$2:$2,3)&lt;&gt;0,IFERROR(LA141*$M141,""),IF($M$78="Yes",IFERROR($M141*KY$72,""),IFERROR(LA141*$M141,""))),"")</f>
        <v/>
      </c>
      <c r="LC141" s="415"/>
    </row>
    <row r="142" spans="1:315" s="91" customFormat="1" ht="25.5" customHeight="1" x14ac:dyDescent="0.2">
      <c r="A142" s="62"/>
      <c r="B142" s="62"/>
      <c r="C142" s="62" t="str">
        <f t="shared" si="5167"/>
        <v/>
      </c>
      <c r="D142" s="62"/>
      <c r="E142" s="62"/>
      <c r="F142" s="62" t="s">
        <v>77</v>
      </c>
      <c r="G142" s="114"/>
      <c r="I142" s="1113" t="s">
        <v>57</v>
      </c>
      <c r="J142" s="1113"/>
      <c r="K142" s="1113"/>
      <c r="L142" s="416">
        <v>995100</v>
      </c>
      <c r="M142" s="944"/>
      <c r="N142" s="407"/>
      <c r="O142" s="408"/>
      <c r="P142" s="417"/>
      <c r="Q142" s="410"/>
      <c r="R142" s="345" t="str">
        <f>IF(AND(R$2=2,ISNUMBER($M142),SUMIFS(142:142,$2:$2,3)&lt;&gt;1,SUMIFS(142:142,$2:$2,3)&lt;&gt;0),"Row does not total to 100%",IF(SUMIFS(142:142,$2:$2,4)&gt;$M142,"Row total is too high",""))</f>
        <v/>
      </c>
      <c r="S142" s="574"/>
      <c r="T142" s="951" t="str">
        <f>IF(T$2=4,IF(SUMIFS(142:142,$2:$2,3)&lt;&gt;0,IFERROR(S142*$M142,""),IF($M$78="Yes",IFERROR($M142*Q$72,""),IFERROR(S142*$M142,""))),"")</f>
        <v/>
      </c>
      <c r="U142" s="411"/>
      <c r="V142" s="417"/>
      <c r="W142" s="410"/>
      <c r="X142" s="345" t="str">
        <f>IF(AND(X$2=2,ISNUMBER($M142),SUMIFS(142:142,$2:$2,3)&lt;&gt;1,SUMIFS(142:142,$2:$2,3)&lt;&gt;0),"Row does not total to 100%",IF(SUMIFS(142:142,$2:$2,4)&gt;$M142,"Row total is too high",""))</f>
        <v/>
      </c>
      <c r="Y142" s="574"/>
      <c r="Z142" s="951" t="str">
        <f>IF(Z$2=4,IF(SUMIFS(142:142,$2:$2,3)&lt;&gt;0,IFERROR(Y142*$M142,""),IF($M$78="Yes",IFERROR($M142*W$72,""),IFERROR(Y142*$M142,""))),"")</f>
        <v/>
      </c>
      <c r="AA142" s="411"/>
      <c r="AB142" s="417"/>
      <c r="AC142" s="410"/>
      <c r="AD142" s="345" t="str">
        <f>IF(AND(AD$2=2,ISNUMBER($M142),SUMIFS(142:142,$2:$2,3)&lt;&gt;1,SUMIFS(142:142,$2:$2,3)&lt;&gt;0),"Row does not total to 100%",IF(SUMIFS(142:142,$2:$2,4)&gt;$M142,"Row total is too high",""))</f>
        <v/>
      </c>
      <c r="AE142" s="574"/>
      <c r="AF142" s="951" t="str">
        <f>IF(AF$2=4,IF(SUMIFS(142:142,$2:$2,3)&lt;&gt;0,IFERROR(AE142*$M142,""),IF($M$78="Yes",IFERROR($M142*AC$72,""),IFERROR(AE142*$M142,""))),"")</f>
        <v/>
      </c>
      <c r="AG142" s="411"/>
      <c r="AH142" s="417"/>
      <c r="AI142" s="410"/>
      <c r="AJ142" s="345" t="str">
        <f>IF(AND(AJ$2=2,ISNUMBER($M142),SUMIFS(142:142,$2:$2,3)&lt;&gt;1,SUMIFS(142:142,$2:$2,3)&lt;&gt;0),"Row does not total to 100%",IF(SUMIFS(142:142,$2:$2,4)&gt;$M142,"Row total is too high",""))</f>
        <v/>
      </c>
      <c r="AK142" s="574"/>
      <c r="AL142" s="951" t="str">
        <f>IF(AL$2=4,IF(SUMIFS(142:142,$2:$2,3)&lt;&gt;0,IFERROR(AK142*$M142,""),IF($M$78="Yes",IFERROR($M142*AI$72,""),IFERROR(AK142*$M142,""))),"")</f>
        <v/>
      </c>
      <c r="AM142" s="411"/>
      <c r="AN142" s="417"/>
      <c r="AO142" s="410"/>
      <c r="AP142" s="345" t="str">
        <f>IF(AND(AP$2=2,ISNUMBER($M142),SUMIFS(142:142,$2:$2,3)&lt;&gt;1,SUMIFS(142:142,$2:$2,3)&lt;&gt;0),"Row does not total to 100%",IF(SUMIFS(142:142,$2:$2,4)&gt;$M142,"Row total is too high",""))</f>
        <v/>
      </c>
      <c r="AQ142" s="574"/>
      <c r="AR142" s="951" t="str">
        <f>IF(AR$2=4,IF(SUMIFS(142:142,$2:$2,3)&lt;&gt;0,IFERROR(AQ142*$M142,""),IF($M$78="Yes",IFERROR($M142*AO$72,""),IFERROR(AQ142*$M142,""))),"")</f>
        <v/>
      </c>
      <c r="AS142" s="411"/>
      <c r="AT142" s="417"/>
      <c r="AU142" s="410"/>
      <c r="AV142" s="345" t="str">
        <f>IF(AND(AV$2=2,ISNUMBER($M142),SUMIFS(142:142,$2:$2,3)&lt;&gt;1,SUMIFS(142:142,$2:$2,3)&lt;&gt;0),"Row does not total to 100%",IF(SUMIFS(142:142,$2:$2,4)&gt;$M142,"Row total is too high",""))</f>
        <v/>
      </c>
      <c r="AW142" s="574"/>
      <c r="AX142" s="951" t="str">
        <f>IF(AX$2=4,IF(SUMIFS(142:142,$2:$2,3)&lt;&gt;0,IFERROR(AW142*$M142,""),IF($M$78="Yes",IFERROR($M142*AU$72,""),IFERROR(AW142*$M142,""))),"")</f>
        <v/>
      </c>
      <c r="AY142" s="411"/>
      <c r="AZ142" s="417"/>
      <c r="BA142" s="410"/>
      <c r="BB142" s="345" t="str">
        <f>IF(AND(BB$2=2,ISNUMBER($M142),SUMIFS(142:142,$2:$2,3)&lt;&gt;1,SUMIFS(142:142,$2:$2,3)&lt;&gt;0),"Row does not total to 100%",IF(SUMIFS(142:142,$2:$2,4)&gt;$M142,"Row total is too high",""))</f>
        <v/>
      </c>
      <c r="BC142" s="574"/>
      <c r="BD142" s="951" t="str">
        <f>IF(BD$2=4,IF(SUMIFS(142:142,$2:$2,3)&lt;&gt;0,IFERROR(BC142*$M142,""),IF($M$78="Yes",IFERROR($M142*BA$72,""),IFERROR(BC142*$M142,""))),"")</f>
        <v/>
      </c>
      <c r="BE142" s="411"/>
      <c r="BF142" s="417"/>
      <c r="BG142" s="410"/>
      <c r="BH142" s="345" t="str">
        <f>IF(AND(BH$2=2,ISNUMBER($M142),SUMIFS(142:142,$2:$2,3)&lt;&gt;1,SUMIFS(142:142,$2:$2,3)&lt;&gt;0),"Row does not total to 100%",IF(SUMIFS(142:142,$2:$2,4)&gt;$M142,"Row total is too high",""))</f>
        <v/>
      </c>
      <c r="BI142" s="574"/>
      <c r="BJ142" s="951" t="str">
        <f>IF(BJ$2=4,IF(SUMIFS(142:142,$2:$2,3)&lt;&gt;0,IFERROR(BI142*$M142,""),IF($M$78="Yes",IFERROR($M142*BG$72,""),IFERROR(BI142*$M142,""))),"")</f>
        <v/>
      </c>
      <c r="BK142" s="411"/>
      <c r="BL142" s="417"/>
      <c r="BM142" s="410"/>
      <c r="BN142" s="345" t="str">
        <f>IF(AND(BN$2=2,ISNUMBER($M142),SUMIFS(142:142,$2:$2,3)&lt;&gt;1,SUMIFS(142:142,$2:$2,3)&lt;&gt;0),"Row does not total to 100%",IF(SUMIFS(142:142,$2:$2,4)&gt;$M142,"Row total is too high",""))</f>
        <v/>
      </c>
      <c r="BO142" s="574"/>
      <c r="BP142" s="951" t="str">
        <f>IF(BP$2=4,IF(SUMIFS(142:142,$2:$2,3)&lt;&gt;0,IFERROR(BO142*$M142,""),IF($M$78="Yes",IFERROR($M142*BM$72,""),IFERROR(BO142*$M142,""))),"")</f>
        <v/>
      </c>
      <c r="BQ142" s="411"/>
      <c r="BR142" s="417"/>
      <c r="BS142" s="410"/>
      <c r="BT142" s="345" t="str">
        <f>IF(AND(BT$2=2,ISNUMBER($M142),SUMIFS(142:142,$2:$2,3)&lt;&gt;1,SUMIFS(142:142,$2:$2,3)&lt;&gt;0),"Row does not total to 100%",IF(SUMIFS(142:142,$2:$2,4)&gt;$M142,"Row total is too high",""))</f>
        <v/>
      </c>
      <c r="BU142" s="574"/>
      <c r="BV142" s="951" t="str">
        <f>IF(BV$2=4,IF(SUMIFS(142:142,$2:$2,3)&lt;&gt;0,IFERROR(BU142*$M142,""),IF($M$78="Yes",IFERROR($M142*BS$72,""),IFERROR(BU142*$M142,""))),"")</f>
        <v/>
      </c>
      <c r="BW142" s="411"/>
      <c r="BX142" s="92"/>
      <c r="BY142" s="412"/>
      <c r="BZ142" s="345" t="str">
        <f>IF(AND(BZ$2=2,ISNUMBER($M142),SUMIFS(142:142,$2:$2,3)&lt;&gt;1,SUMIFS(142:142,$2:$2,3)&lt;&gt;0),"Row does not total to 100%",IF(SUMIFS(142:142,$2:$2,4)&gt;$M142,"Row total is too high",""))</f>
        <v/>
      </c>
      <c r="CA142" s="575"/>
      <c r="CB142" s="958" t="str">
        <f>IF(CB$2=4,IF(SUMIFS(142:142,$2:$2,3)&lt;&gt;0,IFERROR(CA142*$M142,""),IF($M$78="Yes",IFERROR($M142*BY$72,""),IFERROR(CA142*$M142,""))),"")</f>
        <v/>
      </c>
      <c r="CC142" s="413"/>
      <c r="CD142" s="92"/>
      <c r="CE142" s="412"/>
      <c r="CF142" s="345" t="str">
        <f>IF(AND(CF$2=2,ISNUMBER($M142),SUMIFS(142:142,$2:$2,3)&lt;&gt;1,SUMIFS(142:142,$2:$2,3)&lt;&gt;0),"Row does not total to 100%",IF(SUMIFS(142:142,$2:$2,4)&gt;$M142,"Row total is too high",""))</f>
        <v/>
      </c>
      <c r="CG142" s="575"/>
      <c r="CH142" s="958" t="str">
        <f>IF(CH$2=4,IF(SUMIFS(142:142,$2:$2,3)&lt;&gt;0,IFERROR(CG142*$M142,""),IF($M$78="Yes",IFERROR($M142*CE$72,""),IFERROR(CG142*$M142,""))),"")</f>
        <v/>
      </c>
      <c r="CI142" s="413"/>
      <c r="CJ142" s="92"/>
      <c r="CK142" s="412"/>
      <c r="CL142" s="345" t="str">
        <f>IF(AND(CL$2=2,ISNUMBER($M142),SUMIFS(142:142,$2:$2,3)&lt;&gt;1,SUMIFS(142:142,$2:$2,3)&lt;&gt;0),"Row does not total to 100%",IF(SUMIFS(142:142,$2:$2,4)&gt;$M142,"Row total is too high",""))</f>
        <v/>
      </c>
      <c r="CM142" s="575"/>
      <c r="CN142" s="958" t="str">
        <f>IF(CN$2=4,IF(SUMIFS(142:142,$2:$2,3)&lt;&gt;0,IFERROR(CM142*$M142,""),IF($M$78="Yes",IFERROR($M142*CK$72,""),IFERROR(CM142*$M142,""))),"")</f>
        <v/>
      </c>
      <c r="CO142" s="413"/>
      <c r="CP142" s="92"/>
      <c r="CQ142" s="412"/>
      <c r="CR142" s="345" t="str">
        <f>IF(AND(CR$2=2,ISNUMBER($M142),SUMIFS(142:142,$2:$2,3)&lt;&gt;1,SUMIFS(142:142,$2:$2,3)&lt;&gt;0),"Row does not total to 100%",IF(SUMIFS(142:142,$2:$2,4)&gt;$M142,"Row total is too high",""))</f>
        <v/>
      </c>
      <c r="CS142" s="575"/>
      <c r="CT142" s="958" t="str">
        <f>IF(CT$2=4,IF(SUMIFS(142:142,$2:$2,3)&lt;&gt;0,IFERROR(CS142*$M142,""),IF($M$78="Yes",IFERROR($M142*CQ$72,""),IFERROR(CS142*$M142,""))),"")</f>
        <v/>
      </c>
      <c r="CU142" s="413"/>
      <c r="CV142" s="92"/>
      <c r="CW142" s="412"/>
      <c r="CX142" s="345" t="str">
        <f>IF(AND(CX$2=2,ISNUMBER($M142),SUMIFS(142:142,$2:$2,3)&lt;&gt;1,SUMIFS(142:142,$2:$2,3)&lt;&gt;0),"Row does not total to 100%",IF(SUMIFS(142:142,$2:$2,4)&gt;$M142,"Row total is too high",""))</f>
        <v/>
      </c>
      <c r="CY142" s="575"/>
      <c r="CZ142" s="958" t="str">
        <f>IF(CZ$2=4,IF(SUMIFS(142:142,$2:$2,3)&lt;&gt;0,IFERROR(CY142*$M142,""),IF($M$78="Yes",IFERROR($M142*CW$72,""),IFERROR(CY142*$M142,""))),"")</f>
        <v/>
      </c>
      <c r="DA142" s="413"/>
      <c r="DB142" s="92"/>
      <c r="DC142" s="412"/>
      <c r="DD142" s="345" t="str">
        <f>IF(AND(DD$2=2,ISNUMBER($M142),SUMIFS(142:142,$2:$2,3)&lt;&gt;1,SUMIFS(142:142,$2:$2,3)&lt;&gt;0),"Row does not total to 100%",IF(SUMIFS(142:142,$2:$2,4)&gt;$M142,"Row total is too high",""))</f>
        <v/>
      </c>
      <c r="DE142" s="575"/>
      <c r="DF142" s="958" t="str">
        <f>IF(DF$2=4,IF(SUMIFS(142:142,$2:$2,3)&lt;&gt;0,IFERROR(DE142*$M142,""),IF($M$78="Yes",IFERROR($M142*DC$72,""),IFERROR(DE142*$M142,""))),"")</f>
        <v/>
      </c>
      <c r="DG142" s="413"/>
      <c r="DH142" s="92"/>
      <c r="DI142" s="412"/>
      <c r="DJ142" s="345" t="str">
        <f>IF(AND(DJ$2=2,ISNUMBER($M142),SUMIFS(142:142,$2:$2,3)&lt;&gt;1,SUMIFS(142:142,$2:$2,3)&lt;&gt;0),"Row does not total to 100%",IF(SUMIFS(142:142,$2:$2,4)&gt;$M142,"Row total is too high",""))</f>
        <v/>
      </c>
      <c r="DK142" s="575"/>
      <c r="DL142" s="958" t="str">
        <f>IF(DL$2=4,IF(SUMIFS(142:142,$2:$2,3)&lt;&gt;0,IFERROR(DK142*$M142,""),IF($M$78="Yes",IFERROR($M142*DI$72,""),IFERROR(DK142*$M142,""))),"")</f>
        <v/>
      </c>
      <c r="DM142" s="413"/>
      <c r="DN142" s="92"/>
      <c r="DO142" s="412"/>
      <c r="DP142" s="345" t="str">
        <f>IF(AND(DP$2=2,ISNUMBER($M142),SUMIFS(142:142,$2:$2,3)&lt;&gt;1,SUMIFS(142:142,$2:$2,3)&lt;&gt;0),"Row does not total to 100%",IF(SUMIFS(142:142,$2:$2,4)&gt;$M142,"Row total is too high",""))</f>
        <v/>
      </c>
      <c r="DQ142" s="575"/>
      <c r="DR142" s="958" t="str">
        <f>IF(DR$2=4,IF(SUMIFS(142:142,$2:$2,3)&lt;&gt;0,IFERROR(DQ142*$M142,""),IF($M$78="Yes",IFERROR($M142*DO$72,""),IFERROR(DQ142*$M142,""))),"")</f>
        <v/>
      </c>
      <c r="DS142" s="413"/>
      <c r="DT142" s="92"/>
      <c r="DU142" s="412"/>
      <c r="DV142" s="345" t="str">
        <f>IF(AND(DV$2=2,ISNUMBER($M142),SUMIFS(142:142,$2:$2,3)&lt;&gt;1,SUMIFS(142:142,$2:$2,3)&lt;&gt;0),"Row does not total to 100%",IF(SUMIFS(142:142,$2:$2,4)&gt;$M142,"Row total is too high",""))</f>
        <v/>
      </c>
      <c r="DW142" s="575"/>
      <c r="DX142" s="958" t="str">
        <f>IF(DX$2=4,IF(SUMIFS(142:142,$2:$2,3)&lt;&gt;0,IFERROR(DW142*$M142,""),IF($M$78="Yes",IFERROR($M142*DU$72,""),IFERROR(DW142*$M142,""))),"")</f>
        <v/>
      </c>
      <c r="DY142" s="413"/>
      <c r="DZ142" s="92"/>
      <c r="EA142" s="412"/>
      <c r="EB142" s="345" t="str">
        <f>IF(AND(EB$2=2,ISNUMBER($M142),SUMIFS(142:142,$2:$2,3)&lt;&gt;1,SUMIFS(142:142,$2:$2,3)&lt;&gt;0),"Row does not total to 100%",IF(SUMIFS(142:142,$2:$2,4)&gt;$M142,"Row total is too high",""))</f>
        <v/>
      </c>
      <c r="EC142" s="575"/>
      <c r="ED142" s="958" t="str">
        <f>IF(ED$2=4,IF(SUMIFS(142:142,$2:$2,3)&lt;&gt;0,IFERROR(EC142*$M142,""),IF($M$78="Yes",IFERROR($M142*EA$72,""),IFERROR(EC142*$M142,""))),"")</f>
        <v/>
      </c>
      <c r="EE142" s="413"/>
      <c r="EF142" s="92"/>
      <c r="EG142" s="412"/>
      <c r="EH142" s="345" t="str">
        <f>IF(AND(EH$2=2,ISNUMBER($M142),SUMIFS(142:142,$2:$2,3)&lt;&gt;1,SUMIFS(142:142,$2:$2,3)&lt;&gt;0),"Row does not total to 100%",IF(SUMIFS(142:142,$2:$2,4)&gt;$M142,"Row total is too high",""))</f>
        <v/>
      </c>
      <c r="EI142" s="575"/>
      <c r="EJ142" s="958" t="str">
        <f>IF(EJ$2=4,IF(SUMIFS(142:142,$2:$2,3)&lt;&gt;0,IFERROR(EI142*$M142,""),IF($M$78="Yes",IFERROR($M142*EG$72,""),IFERROR(EI142*$M142,""))),"")</f>
        <v/>
      </c>
      <c r="EK142" s="413"/>
      <c r="EL142" s="92"/>
      <c r="EM142" s="412"/>
      <c r="EN142" s="345" t="str">
        <f>IF(AND(EN$2=2,ISNUMBER($M142),SUMIFS(142:142,$2:$2,3)&lt;&gt;1,SUMIFS(142:142,$2:$2,3)&lt;&gt;0),"Row does not total to 100%",IF(SUMIFS(142:142,$2:$2,4)&gt;$M142,"Row total is too high",""))</f>
        <v/>
      </c>
      <c r="EO142" s="575"/>
      <c r="EP142" s="958" t="str">
        <f>IF(EP$2=4,IF(SUMIFS(142:142,$2:$2,3)&lt;&gt;0,IFERROR(EO142*$M142,""),IF($M$78="Yes",IFERROR($M142*EM$72,""),IFERROR(EO142*$M142,""))),"")</f>
        <v/>
      </c>
      <c r="EQ142" s="413"/>
      <c r="ER142" s="92"/>
      <c r="ES142" s="412"/>
      <c r="ET142" s="345" t="str">
        <f>IF(AND(ET$2=2,ISNUMBER($M142),SUMIFS(142:142,$2:$2,3)&lt;&gt;1,SUMIFS(142:142,$2:$2,3)&lt;&gt;0),"Row does not total to 100%",IF(SUMIFS(142:142,$2:$2,4)&gt;$M142,"Row total is too high",""))</f>
        <v/>
      </c>
      <c r="EU142" s="575"/>
      <c r="EV142" s="958" t="str">
        <f>IF(EV$2=4,IF(SUMIFS(142:142,$2:$2,3)&lt;&gt;0,IFERROR(EU142*$M142,""),IF($M$78="Yes",IFERROR($M142*ES$72,""),IFERROR(EU142*$M142,""))),"")</f>
        <v/>
      </c>
      <c r="EW142" s="413"/>
      <c r="EX142" s="92"/>
      <c r="EY142" s="412"/>
      <c r="EZ142" s="345" t="str">
        <f>IF(AND(EZ$2=2,ISNUMBER($M142),SUMIFS(142:142,$2:$2,3)&lt;&gt;1,SUMIFS(142:142,$2:$2,3)&lt;&gt;0),"Row does not total to 100%",IF(SUMIFS(142:142,$2:$2,4)&gt;$M142,"Row total is too high",""))</f>
        <v/>
      </c>
      <c r="FA142" s="575"/>
      <c r="FB142" s="958" t="str">
        <f>IF(FB$2=4,IF(SUMIFS(142:142,$2:$2,3)&lt;&gt;0,IFERROR(FA142*$M142,""),IF($M$78="Yes",IFERROR($M142*EY$72,""),IFERROR(FA142*$M142,""))),"")</f>
        <v/>
      </c>
      <c r="FC142" s="413"/>
      <c r="FD142" s="92"/>
      <c r="FE142" s="412"/>
      <c r="FF142" s="345" t="str">
        <f>IF(AND(FF$2=2,ISNUMBER($M142),SUMIFS(142:142,$2:$2,3)&lt;&gt;1,SUMIFS(142:142,$2:$2,3)&lt;&gt;0),"Row does not total to 100%",IF(SUMIFS(142:142,$2:$2,4)&gt;$M142,"Row total is too high",""))</f>
        <v/>
      </c>
      <c r="FG142" s="575"/>
      <c r="FH142" s="958" t="str">
        <f>IF(FH$2=4,IF(SUMIFS(142:142,$2:$2,3)&lt;&gt;0,IFERROR(FG142*$M142,""),IF($M$78="Yes",IFERROR($M142*FE$72,""),IFERROR(FG142*$M142,""))),"")</f>
        <v/>
      </c>
      <c r="FI142" s="413"/>
      <c r="FJ142" s="92"/>
      <c r="FK142" s="412"/>
      <c r="FL142" s="345" t="str">
        <f>IF(AND(FL$2=2,ISNUMBER($M142),SUMIFS(142:142,$2:$2,3)&lt;&gt;1,SUMIFS(142:142,$2:$2,3)&lt;&gt;0),"Row does not total to 100%",IF(SUMIFS(142:142,$2:$2,4)&gt;$M142,"Row total is too high",""))</f>
        <v/>
      </c>
      <c r="FM142" s="575"/>
      <c r="FN142" s="958" t="str">
        <f>IF(FN$2=4,IF(SUMIFS(142:142,$2:$2,3)&lt;&gt;0,IFERROR(FM142*$M142,""),IF($M$78="Yes",IFERROR($M142*FK$72,""),IFERROR(FM142*$M142,""))),"")</f>
        <v/>
      </c>
      <c r="FO142" s="413"/>
      <c r="FP142" s="92"/>
      <c r="FQ142" s="412"/>
      <c r="FR142" s="345" t="str">
        <f>IF(AND(FR$2=2,ISNUMBER($M142),SUMIFS(142:142,$2:$2,3)&lt;&gt;1,SUMIFS(142:142,$2:$2,3)&lt;&gt;0),"Row does not total to 100%",IF(SUMIFS(142:142,$2:$2,4)&gt;$M142,"Row total is too high",""))</f>
        <v/>
      </c>
      <c r="FS142" s="575"/>
      <c r="FT142" s="958" t="str">
        <f>IF(FT$2=4,IF(SUMIFS(142:142,$2:$2,3)&lt;&gt;0,IFERROR(FS142*$M142,""),IF($M$78="Yes",IFERROR($M142*FQ$72,""),IFERROR(FS142*$M142,""))),"")</f>
        <v/>
      </c>
      <c r="FU142" s="413"/>
      <c r="FV142" s="92"/>
      <c r="FW142" s="412"/>
      <c r="FX142" s="345" t="str">
        <f>IF(AND(FX$2=2,ISNUMBER($M142),SUMIFS(142:142,$2:$2,3)&lt;&gt;1,SUMIFS(142:142,$2:$2,3)&lt;&gt;0),"Row does not total to 100%",IF(SUMIFS(142:142,$2:$2,4)&gt;$M142,"Row total is too high",""))</f>
        <v/>
      </c>
      <c r="FY142" s="575"/>
      <c r="FZ142" s="958" t="str">
        <f>IF(FZ$2=4,IF(SUMIFS(142:142,$2:$2,3)&lt;&gt;0,IFERROR(FY142*$M142,""),IF($M$78="Yes",IFERROR($M142*FW$72,""),IFERROR(FY142*$M142,""))),"")</f>
        <v/>
      </c>
      <c r="GA142" s="413"/>
      <c r="GB142" s="92"/>
      <c r="GC142" s="412"/>
      <c r="GD142" s="345" t="str">
        <f>IF(AND(GD$2=2,ISNUMBER($M142),SUMIFS(142:142,$2:$2,3)&lt;&gt;1,SUMIFS(142:142,$2:$2,3)&lt;&gt;0),"Row does not total to 100%",IF(SUMIFS(142:142,$2:$2,4)&gt;$M142,"Row total is too high",""))</f>
        <v/>
      </c>
      <c r="GE142" s="575"/>
      <c r="GF142" s="958" t="str">
        <f>IF(GF$2=4,IF(SUMIFS(142:142,$2:$2,3)&lt;&gt;0,IFERROR(GE142*$M142,""),IF($M$78="Yes",IFERROR($M142*GC$72,""),IFERROR(GE142*$M142,""))),"")</f>
        <v/>
      </c>
      <c r="GG142" s="413"/>
      <c r="GH142" s="92"/>
      <c r="GI142" s="412"/>
      <c r="GJ142" s="345" t="str">
        <f>IF(AND(GJ$2=2,ISNUMBER($M142),SUMIFS(142:142,$2:$2,3)&lt;&gt;1,SUMIFS(142:142,$2:$2,3)&lt;&gt;0),"Row does not total to 100%",IF(SUMIFS(142:142,$2:$2,4)&gt;$M142,"Row total is too high",""))</f>
        <v/>
      </c>
      <c r="GK142" s="575"/>
      <c r="GL142" s="958" t="str">
        <f>IF(GL$2=4,IF(SUMIFS(142:142,$2:$2,3)&lt;&gt;0,IFERROR(GK142*$M142,""),IF($M$78="Yes",IFERROR($M142*GI$72,""),IFERROR(GK142*$M142,""))),"")</f>
        <v/>
      </c>
      <c r="GM142" s="413"/>
      <c r="GN142" s="92"/>
      <c r="GO142" s="412"/>
      <c r="GP142" s="345" t="str">
        <f>IF(AND(GP$2=2,ISNUMBER($M142),SUMIFS(142:142,$2:$2,3)&lt;&gt;1,SUMIFS(142:142,$2:$2,3)&lt;&gt;0),"Row does not total to 100%",IF(SUMIFS(142:142,$2:$2,4)&gt;$M142,"Row total is too high",""))</f>
        <v/>
      </c>
      <c r="GQ142" s="575"/>
      <c r="GR142" s="958" t="str">
        <f>IF(GR$2=4,IF(SUMIFS(142:142,$2:$2,3)&lt;&gt;0,IFERROR(GQ142*$M142,""),IF($M$78="Yes",IFERROR($M142*GO$72,""),IFERROR(GQ142*$M142,""))),"")</f>
        <v/>
      </c>
      <c r="GS142" s="413"/>
      <c r="GT142" s="92"/>
      <c r="GU142" s="412"/>
      <c r="GV142" s="345" t="str">
        <f>IF(AND(GV$2=2,ISNUMBER($M142),SUMIFS(142:142,$2:$2,3)&lt;&gt;1,SUMIFS(142:142,$2:$2,3)&lt;&gt;0),"Row does not total to 100%",IF(SUMIFS(142:142,$2:$2,4)&gt;$M142,"Row total is too high",""))</f>
        <v/>
      </c>
      <c r="GW142" s="575"/>
      <c r="GX142" s="958" t="str">
        <f>IF(GX$2=4,IF(SUMIFS(142:142,$2:$2,3)&lt;&gt;0,IFERROR(GW142*$M142,""),IF($M$78="Yes",IFERROR($M142*GU$72,""),IFERROR(GW142*$M142,""))),"")</f>
        <v/>
      </c>
      <c r="GY142" s="413"/>
      <c r="GZ142" s="92"/>
      <c r="HA142" s="412"/>
      <c r="HB142" s="345" t="str">
        <f>IF(AND(HB$2=2,ISNUMBER($M142),SUMIFS(142:142,$2:$2,3)&lt;&gt;1,SUMIFS(142:142,$2:$2,3)&lt;&gt;0),"Row does not total to 100%",IF(SUMIFS(142:142,$2:$2,4)&gt;$M142,"Row total is too high",""))</f>
        <v/>
      </c>
      <c r="HC142" s="575"/>
      <c r="HD142" s="958" t="str">
        <f>IF(HD$2=4,IF(SUMIFS(142:142,$2:$2,3)&lt;&gt;0,IFERROR(HC142*$M142,""),IF($M$78="Yes",IFERROR($M142*HA$72,""),IFERROR(HC142*$M142,""))),"")</f>
        <v/>
      </c>
      <c r="HE142" s="413"/>
      <c r="HF142" s="92"/>
      <c r="HG142" s="412"/>
      <c r="HH142" s="345" t="str">
        <f>IF(AND(HH$2=2,ISNUMBER($M142),SUMIFS(142:142,$2:$2,3)&lt;&gt;1,SUMIFS(142:142,$2:$2,3)&lt;&gt;0),"Row does not total to 100%",IF(SUMIFS(142:142,$2:$2,4)&gt;$M142,"Row total is too high",""))</f>
        <v/>
      </c>
      <c r="HI142" s="575"/>
      <c r="HJ142" s="958" t="str">
        <f>IF(HJ$2=4,IF(SUMIFS(142:142,$2:$2,3)&lt;&gt;0,IFERROR(HI142*$M142,""),IF($M$78="Yes",IFERROR($M142*HG$72,""),IFERROR(HI142*$M142,""))),"")</f>
        <v/>
      </c>
      <c r="HK142" s="413"/>
      <c r="HL142" s="92"/>
      <c r="HM142" s="412"/>
      <c r="HN142" s="345" t="str">
        <f>IF(AND(HN$2=2,ISNUMBER($M142),SUMIFS(142:142,$2:$2,3)&lt;&gt;1,SUMIFS(142:142,$2:$2,3)&lt;&gt;0),"Row does not total to 100%",IF(SUMIFS(142:142,$2:$2,4)&gt;$M142,"Row total is too high",""))</f>
        <v/>
      </c>
      <c r="HO142" s="575"/>
      <c r="HP142" s="958" t="str">
        <f>IF(HP$2=4,IF(SUMIFS(142:142,$2:$2,3)&lt;&gt;0,IFERROR(HO142*$M142,""),IF($M$78="Yes",IFERROR($M142*HM$72,""),IFERROR(HO142*$M142,""))),"")</f>
        <v/>
      </c>
      <c r="HQ142" s="413"/>
      <c r="HR142" s="92"/>
      <c r="HS142" s="412"/>
      <c r="HT142" s="345" t="str">
        <f>IF(AND(HT$2=2,ISNUMBER($M142),SUMIFS(142:142,$2:$2,3)&lt;&gt;1,SUMIFS(142:142,$2:$2,3)&lt;&gt;0),"Row does not total to 100%",IF(SUMIFS(142:142,$2:$2,4)&gt;$M142,"Row total is too high",""))</f>
        <v/>
      </c>
      <c r="HU142" s="575"/>
      <c r="HV142" s="958" t="str">
        <f>IF(HV$2=4,IF(SUMIFS(142:142,$2:$2,3)&lt;&gt;0,IFERROR(HU142*$M142,""),IF($M$78="Yes",IFERROR($M142*HS$72,""),IFERROR(HU142*$M142,""))),"")</f>
        <v/>
      </c>
      <c r="HW142" s="413"/>
      <c r="HX142" s="92"/>
      <c r="HY142" s="412"/>
      <c r="HZ142" s="345" t="str">
        <f>IF(AND(HZ$2=2,ISNUMBER($M142),SUMIFS(142:142,$2:$2,3)&lt;&gt;1,SUMIFS(142:142,$2:$2,3)&lt;&gt;0),"Row does not total to 100%",IF(SUMIFS(142:142,$2:$2,4)&gt;$M142,"Row total is too high",""))</f>
        <v/>
      </c>
      <c r="IA142" s="575"/>
      <c r="IB142" s="958" t="str">
        <f>IF(IB$2=4,IF(SUMIFS(142:142,$2:$2,3)&lt;&gt;0,IFERROR(IA142*$M142,""),IF($M$78="Yes",IFERROR($M142*HY$72,""),IFERROR(IA142*$M142,""))),"")</f>
        <v/>
      </c>
      <c r="IC142" s="413"/>
      <c r="ID142" s="92"/>
      <c r="IE142" s="412"/>
      <c r="IF142" s="345" t="str">
        <f>IF(AND(IF$2=2,ISNUMBER($M142),SUMIFS(142:142,$2:$2,3)&lt;&gt;1,SUMIFS(142:142,$2:$2,3)&lt;&gt;0),"Row does not total to 100%",IF(SUMIFS(142:142,$2:$2,4)&gt;$M142,"Row total is too high",""))</f>
        <v/>
      </c>
      <c r="IG142" s="575"/>
      <c r="IH142" s="958" t="str">
        <f>IF(IH$2=4,IF(SUMIFS(142:142,$2:$2,3)&lt;&gt;0,IFERROR(IG142*$M142,""),IF($M$78="Yes",IFERROR($M142*IE$72,""),IFERROR(IG142*$M142,""))),"")</f>
        <v/>
      </c>
      <c r="II142" s="413"/>
      <c r="IJ142" s="92"/>
      <c r="IK142" s="412"/>
      <c r="IL142" s="345" t="str">
        <f>IF(AND(IL$2=2,ISNUMBER($M142),SUMIFS(142:142,$2:$2,3)&lt;&gt;1,SUMIFS(142:142,$2:$2,3)&lt;&gt;0),"Row does not total to 100%",IF(SUMIFS(142:142,$2:$2,4)&gt;$M142,"Row total is too high",""))</f>
        <v/>
      </c>
      <c r="IM142" s="575"/>
      <c r="IN142" s="958" t="str">
        <f>IF(IN$2=4,IF(SUMIFS(142:142,$2:$2,3)&lt;&gt;0,IFERROR(IM142*$M142,""),IF($M$78="Yes",IFERROR($M142*IK$72,""),IFERROR(IM142*$M142,""))),"")</f>
        <v/>
      </c>
      <c r="IO142" s="413"/>
      <c r="IP142" s="92"/>
      <c r="IQ142" s="412"/>
      <c r="IR142" s="345" t="str">
        <f>IF(AND(IR$2=2,ISNUMBER($M142),SUMIFS(142:142,$2:$2,3)&lt;&gt;1,SUMIFS(142:142,$2:$2,3)&lt;&gt;0),"Row does not total to 100%",IF(SUMIFS(142:142,$2:$2,4)&gt;$M142,"Row total is too high",""))</f>
        <v/>
      </c>
      <c r="IS142" s="575"/>
      <c r="IT142" s="958" t="str">
        <f>IF(IT$2=4,IF(SUMIFS(142:142,$2:$2,3)&lt;&gt;0,IFERROR(IS142*$M142,""),IF($M$78="Yes",IFERROR($M142*IQ$72,""),IFERROR(IS142*$M142,""))),"")</f>
        <v/>
      </c>
      <c r="IU142" s="413"/>
      <c r="IV142" s="92"/>
      <c r="IW142" s="412"/>
      <c r="IX142" s="345" t="str">
        <f>IF(AND(IX$2=2,ISNUMBER($M142),SUMIFS(142:142,$2:$2,3)&lt;&gt;1,SUMIFS(142:142,$2:$2,3)&lt;&gt;0),"Row does not total to 100%",IF(SUMIFS(142:142,$2:$2,4)&gt;$M142,"Row total is too high",""))</f>
        <v/>
      </c>
      <c r="IY142" s="575"/>
      <c r="IZ142" s="958" t="str">
        <f>IF(IZ$2=4,IF(SUMIFS(142:142,$2:$2,3)&lt;&gt;0,IFERROR(IY142*$M142,""),IF($M$78="Yes",IFERROR($M142*IW$72,""),IFERROR(IY142*$M142,""))),"")</f>
        <v/>
      </c>
      <c r="JA142" s="413"/>
      <c r="JB142" s="92"/>
      <c r="JC142" s="412"/>
      <c r="JD142" s="345" t="str">
        <f>IF(AND(JD$2=2,ISNUMBER($M142),SUMIFS(142:142,$2:$2,3)&lt;&gt;1,SUMIFS(142:142,$2:$2,3)&lt;&gt;0),"Row does not total to 100%",IF(SUMIFS(142:142,$2:$2,4)&gt;$M142,"Row total is too high",""))</f>
        <v/>
      </c>
      <c r="JE142" s="575"/>
      <c r="JF142" s="958" t="str">
        <f>IF(JF$2=4,IF(SUMIFS(142:142,$2:$2,3)&lt;&gt;0,IFERROR(JE142*$M142,""),IF($M$78="Yes",IFERROR($M142*JC$72,""),IFERROR(JE142*$M142,""))),"")</f>
        <v/>
      </c>
      <c r="JG142" s="413"/>
      <c r="JH142" s="92"/>
      <c r="JI142" s="412"/>
      <c r="JJ142" s="414" t="str">
        <f>IF(AND(JJ$2=2,ISNUMBER($M142),SUMIFS(142:142,$2:$2,3)&lt;&gt;1,SUMIFS(142:142,$2:$2,3)&lt;&gt;0),"Row does not total to 100%",IF(SUMIFS(142:142,$2:$2,4)&gt;$M142,"Row total is too high",""))</f>
        <v/>
      </c>
      <c r="JK142" s="575"/>
      <c r="JL142" s="958" t="str">
        <f>IF(JL$2=4,IF(SUMIFS(142:142,$2:$2,3)&lt;&gt;0,IFERROR(JK142*$M142,""),IF($M$78="Yes",IFERROR($M142*JI$72,""),IFERROR(JK142*$M142,""))),"")</f>
        <v/>
      </c>
      <c r="JM142" s="415"/>
      <c r="JO142" s="412"/>
      <c r="JP142" s="414" t="str">
        <f>IF(AND(JP$2=2,ISNUMBER($M142),SUMIFS(142:142,$2:$2,3)&lt;&gt;1,SUMIFS(142:142,$2:$2,3)&lt;&gt;0),"Row does not total to 100%",IF(SUMIFS(142:142,$2:$2,4)&gt;$M142,"Row total is too high",""))</f>
        <v/>
      </c>
      <c r="JQ142" s="575"/>
      <c r="JR142" s="958" t="str">
        <f>IF(JR$2=4,IF(SUMIFS(142:142,$2:$2,3)&lt;&gt;0,IFERROR(JQ142*$M142,""),IF($M$78="Yes",IFERROR($M142*JO$72,""),IFERROR(JQ142*$M142,""))),"")</f>
        <v/>
      </c>
      <c r="JS142" s="415"/>
      <c r="JU142" s="412"/>
      <c r="JV142" s="414" t="str">
        <f>IF(AND(JV$2=2,ISNUMBER($M142),SUMIFS(142:142,$2:$2,3)&lt;&gt;1,SUMIFS(142:142,$2:$2,3)&lt;&gt;0),"Row does not total to 100%",IF(SUMIFS(142:142,$2:$2,4)&gt;$M142,"Row total is too high",""))</f>
        <v/>
      </c>
      <c r="JW142" s="575"/>
      <c r="JX142" s="958" t="str">
        <f>IF(JX$2=4,IF(SUMIFS(142:142,$2:$2,3)&lt;&gt;0,IFERROR(JW142*$M142,""),IF($M$78="Yes",IFERROR($M142*JU$72,""),IFERROR(JW142*$M142,""))),"")</f>
        <v/>
      </c>
      <c r="JY142" s="415"/>
      <c r="KA142" s="412"/>
      <c r="KB142" s="414" t="str">
        <f>IF(AND(KB$2=2,ISNUMBER($M142),SUMIFS(142:142,$2:$2,3)&lt;&gt;1,SUMIFS(142:142,$2:$2,3)&lt;&gt;0),"Row does not total to 100%",IF(SUMIFS(142:142,$2:$2,4)&gt;$M142,"Row total is too high",""))</f>
        <v/>
      </c>
      <c r="KC142" s="575"/>
      <c r="KD142" s="958" t="str">
        <f>IF(KD$2=4,IF(SUMIFS(142:142,$2:$2,3)&lt;&gt;0,IFERROR(KC142*$M142,""),IF($M$78="Yes",IFERROR($M142*KA$72,""),IFERROR(KC142*$M142,""))),"")</f>
        <v/>
      </c>
      <c r="KE142" s="415"/>
      <c r="KG142" s="412"/>
      <c r="KH142" s="414" t="str">
        <f>IF(AND(KH$2=2,ISNUMBER($M142),SUMIFS(142:142,$2:$2,3)&lt;&gt;1,SUMIFS(142:142,$2:$2,3)&lt;&gt;0),"Row does not total to 100%",IF(SUMIFS(142:142,$2:$2,4)&gt;$M142,"Row total is too high",""))</f>
        <v/>
      </c>
      <c r="KI142" s="575"/>
      <c r="KJ142" s="958" t="str">
        <f>IF(KJ$2=4,IF(SUMIFS(142:142,$2:$2,3)&lt;&gt;0,IFERROR(KI142*$M142,""),IF($M$78="Yes",IFERROR($M142*KG$72,""),IFERROR(KI142*$M142,""))),"")</f>
        <v/>
      </c>
      <c r="KK142" s="415"/>
      <c r="KM142" s="412"/>
      <c r="KN142" s="414" t="str">
        <f>IF(AND(KN$2=2,ISNUMBER($M142),SUMIFS(142:142,$2:$2,3)&lt;&gt;1,SUMIFS(142:142,$2:$2,3)&lt;&gt;0),"Row does not total to 100%",IF(SUMIFS(142:142,$2:$2,4)&gt;$M142,"Row total is too high",""))</f>
        <v/>
      </c>
      <c r="KO142" s="575"/>
      <c r="KP142" s="958" t="str">
        <f>IF(KP$2=4,IF(SUMIFS(142:142,$2:$2,3)&lt;&gt;0,IFERROR(KO142*$M142,""),IF($M$78="Yes",IFERROR($M142*KM$72,""),IFERROR(KO142*$M142,""))),"")</f>
        <v/>
      </c>
      <c r="KQ142" s="415"/>
      <c r="KS142" s="412"/>
      <c r="KT142" s="414" t="str">
        <f>IF(AND(KT$2=2,ISNUMBER($M142),SUMIFS(142:142,$2:$2,3)&lt;&gt;1,SUMIFS(142:142,$2:$2,3)&lt;&gt;0),"Row does not total to 100%",IF(SUMIFS(142:142,$2:$2,4)&gt;$M142,"Row total is too high",""))</f>
        <v/>
      </c>
      <c r="KU142" s="575"/>
      <c r="KV142" s="958" t="str">
        <f>IF(KV$2=4,IF(SUMIFS(142:142,$2:$2,3)&lt;&gt;0,IFERROR(KU142*$M142,""),IF($M$78="Yes",IFERROR($M142*KS$72,""),IFERROR(KU142*$M142,""))),"")</f>
        <v/>
      </c>
      <c r="KW142" s="415"/>
      <c r="KY142" s="412"/>
      <c r="KZ142" s="414" t="str">
        <f>IF(AND(KZ$2=2,ISNUMBER($M142),SUMIFS(142:142,$2:$2,3)&lt;&gt;1,SUMIFS(142:142,$2:$2,3)&lt;&gt;0),"Row does not total to 100%",IF(SUMIFS(142:142,$2:$2,4)&gt;$M142,"Row total is too high",""))</f>
        <v/>
      </c>
      <c r="LA142" s="575"/>
      <c r="LB142" s="958" t="str">
        <f>IF(LB$2=4,IF(SUMIFS(142:142,$2:$2,3)&lt;&gt;0,IFERROR(LA142*$M142,""),IF($M$78="Yes",IFERROR($M142*KY$72,""),IFERROR(LA142*$M142,""))),"")</f>
        <v/>
      </c>
      <c r="LC142" s="415"/>
    </row>
    <row r="143" spans="1:315" s="82" customFormat="1" x14ac:dyDescent="0.2">
      <c r="A143" s="62"/>
      <c r="B143" s="62"/>
      <c r="C143" s="62"/>
      <c r="D143" s="62"/>
      <c r="E143" s="62"/>
      <c r="F143" s="62" t="s">
        <v>76</v>
      </c>
      <c r="G143" s="114"/>
      <c r="I143" s="404" t="s">
        <v>49</v>
      </c>
      <c r="J143" s="404"/>
      <c r="K143" s="405"/>
      <c r="L143" s="405"/>
      <c r="M143" s="942">
        <f>M140-M141-M142</f>
        <v>0</v>
      </c>
      <c r="N143" s="356"/>
      <c r="O143" s="357"/>
      <c r="P143" s="378"/>
      <c r="Q143" s="397"/>
      <c r="R143" s="373"/>
      <c r="S143" s="397"/>
      <c r="T143" s="949" t="str">
        <f>IF(T$2=4,T140-T141-T142,"")</f>
        <v/>
      </c>
      <c r="U143" s="382"/>
      <c r="V143" s="378"/>
      <c r="W143" s="397"/>
      <c r="X143" s="397"/>
      <c r="Y143" s="397"/>
      <c r="Z143" s="949" t="str">
        <f>IF(Z$2=4,Z140-Z141-Z142,"")</f>
        <v/>
      </c>
      <c r="AA143" s="382"/>
      <c r="AB143" s="378"/>
      <c r="AC143" s="397"/>
      <c r="AD143" s="397"/>
      <c r="AE143" s="397"/>
      <c r="AF143" s="949" t="str">
        <f>IF(AF$2=4,AF140-AF141-AF142,"")</f>
        <v/>
      </c>
      <c r="AG143" s="382"/>
      <c r="AH143" s="378"/>
      <c r="AI143" s="397"/>
      <c r="AJ143" s="397"/>
      <c r="AK143" s="397"/>
      <c r="AL143" s="949" t="str">
        <f t="shared" ref="AL143" si="5168">IF(AL$2=4,AL140-AL141-AL142,"")</f>
        <v/>
      </c>
      <c r="AM143" s="382"/>
      <c r="AN143" s="378"/>
      <c r="AO143" s="397"/>
      <c r="AP143" s="397"/>
      <c r="AQ143" s="397"/>
      <c r="AR143" s="949" t="str">
        <f t="shared" ref="AR143:CZ143" si="5169">IF(AR$2=4,AR140-AR141-AR142,"")</f>
        <v/>
      </c>
      <c r="AS143" s="382"/>
      <c r="AT143" s="378"/>
      <c r="AU143" s="397"/>
      <c r="AV143" s="397"/>
      <c r="AW143" s="397"/>
      <c r="AX143" s="949" t="str">
        <f t="shared" si="5169"/>
        <v/>
      </c>
      <c r="AY143" s="382"/>
      <c r="AZ143" s="378"/>
      <c r="BA143" s="397"/>
      <c r="BB143" s="397"/>
      <c r="BC143" s="397"/>
      <c r="BD143" s="949" t="str">
        <f t="shared" si="5169"/>
        <v/>
      </c>
      <c r="BE143" s="382"/>
      <c r="BF143" s="378"/>
      <c r="BG143" s="397"/>
      <c r="BH143" s="397"/>
      <c r="BI143" s="397"/>
      <c r="BJ143" s="949" t="str">
        <f t="shared" si="5169"/>
        <v/>
      </c>
      <c r="BK143" s="382"/>
      <c r="BL143" s="378"/>
      <c r="BM143" s="397"/>
      <c r="BN143" s="397"/>
      <c r="BO143" s="397"/>
      <c r="BP143" s="949" t="str">
        <f t="shared" si="5169"/>
        <v/>
      </c>
      <c r="BQ143" s="382"/>
      <c r="BR143" s="378"/>
      <c r="BS143" s="397"/>
      <c r="BT143" s="397"/>
      <c r="BU143" s="397"/>
      <c r="BV143" s="949" t="str">
        <f t="shared" si="5169"/>
        <v/>
      </c>
      <c r="BW143" s="382"/>
      <c r="BX143" s="83"/>
      <c r="CB143" s="957" t="str">
        <f t="shared" si="5169"/>
        <v/>
      </c>
      <c r="CC143" s="352"/>
      <c r="CD143" s="83"/>
      <c r="CH143" s="957" t="str">
        <f t="shared" si="5169"/>
        <v/>
      </c>
      <c r="CI143" s="352"/>
      <c r="CJ143" s="83"/>
      <c r="CN143" s="957" t="str">
        <f t="shared" si="5169"/>
        <v/>
      </c>
      <c r="CO143" s="352"/>
      <c r="CP143" s="83"/>
      <c r="CT143" s="957" t="str">
        <f t="shared" si="5169"/>
        <v/>
      </c>
      <c r="CU143" s="352"/>
      <c r="CV143" s="83"/>
      <c r="CZ143" s="957" t="str">
        <f t="shared" si="5169"/>
        <v/>
      </c>
      <c r="DA143" s="352"/>
      <c r="DB143" s="83"/>
      <c r="DF143" s="957" t="str">
        <f t="shared" ref="DF143:FN143" si="5170">IF(DF$2=4,DF140-DF141-DF142,"")</f>
        <v/>
      </c>
      <c r="DG143" s="352"/>
      <c r="DH143" s="83"/>
      <c r="DL143" s="957" t="str">
        <f t="shared" si="5170"/>
        <v/>
      </c>
      <c r="DM143" s="352"/>
      <c r="DN143" s="83"/>
      <c r="DR143" s="957" t="str">
        <f t="shared" si="5170"/>
        <v/>
      </c>
      <c r="DS143" s="352"/>
      <c r="DT143" s="83"/>
      <c r="DX143" s="957" t="str">
        <f t="shared" si="5170"/>
        <v/>
      </c>
      <c r="DY143" s="352"/>
      <c r="DZ143" s="83"/>
      <c r="ED143" s="957" t="str">
        <f t="shared" si="5170"/>
        <v/>
      </c>
      <c r="EE143" s="352"/>
      <c r="EF143" s="83"/>
      <c r="EJ143" s="957" t="str">
        <f t="shared" si="5170"/>
        <v/>
      </c>
      <c r="EK143" s="352"/>
      <c r="EL143" s="83"/>
      <c r="EP143" s="957" t="str">
        <f t="shared" si="5170"/>
        <v/>
      </c>
      <c r="EQ143" s="352"/>
      <c r="ER143" s="83"/>
      <c r="EV143" s="957" t="str">
        <f t="shared" si="5170"/>
        <v/>
      </c>
      <c r="EW143" s="352"/>
      <c r="EX143" s="83"/>
      <c r="FB143" s="957" t="str">
        <f t="shared" si="5170"/>
        <v/>
      </c>
      <c r="FC143" s="352"/>
      <c r="FD143" s="83"/>
      <c r="FH143" s="957" t="str">
        <f t="shared" si="5170"/>
        <v/>
      </c>
      <c r="FI143" s="352"/>
      <c r="FJ143" s="83"/>
      <c r="FN143" s="957" t="str">
        <f t="shared" si="5170"/>
        <v/>
      </c>
      <c r="FO143" s="352"/>
      <c r="FP143" s="83"/>
      <c r="FT143" s="957" t="str">
        <f t="shared" ref="FT143:IB143" si="5171">IF(FT$2=4,FT140-FT141-FT142,"")</f>
        <v/>
      </c>
      <c r="FU143" s="352"/>
      <c r="FV143" s="83"/>
      <c r="FZ143" s="957" t="str">
        <f t="shared" si="5171"/>
        <v/>
      </c>
      <c r="GA143" s="352"/>
      <c r="GB143" s="83"/>
      <c r="GF143" s="957" t="str">
        <f t="shared" si="5171"/>
        <v/>
      </c>
      <c r="GG143" s="352"/>
      <c r="GH143" s="83"/>
      <c r="GL143" s="957" t="str">
        <f t="shared" si="5171"/>
        <v/>
      </c>
      <c r="GM143" s="352"/>
      <c r="GN143" s="83"/>
      <c r="GR143" s="957" t="str">
        <f t="shared" si="5171"/>
        <v/>
      </c>
      <c r="GS143" s="352"/>
      <c r="GT143" s="83"/>
      <c r="GX143" s="957" t="str">
        <f t="shared" si="5171"/>
        <v/>
      </c>
      <c r="GY143" s="352"/>
      <c r="GZ143" s="83"/>
      <c r="HD143" s="957" t="str">
        <f t="shared" si="5171"/>
        <v/>
      </c>
      <c r="HE143" s="352"/>
      <c r="HF143" s="83"/>
      <c r="HJ143" s="957" t="str">
        <f t="shared" si="5171"/>
        <v/>
      </c>
      <c r="HK143" s="352"/>
      <c r="HL143" s="83"/>
      <c r="HP143" s="957" t="str">
        <f t="shared" si="5171"/>
        <v/>
      </c>
      <c r="HQ143" s="352"/>
      <c r="HR143" s="83"/>
      <c r="HV143" s="957" t="str">
        <f t="shared" si="5171"/>
        <v/>
      </c>
      <c r="HW143" s="352"/>
      <c r="HX143" s="83"/>
      <c r="IB143" s="957" t="str">
        <f t="shared" si="5171"/>
        <v/>
      </c>
      <c r="IC143" s="352"/>
      <c r="ID143" s="83"/>
      <c r="IH143" s="957" t="str">
        <f t="shared" ref="IH143:KP143" si="5172">IF(IH$2=4,IH140-IH141-IH142,"")</f>
        <v/>
      </c>
      <c r="II143" s="352"/>
      <c r="IJ143" s="83"/>
      <c r="IN143" s="957" t="str">
        <f t="shared" si="5172"/>
        <v/>
      </c>
      <c r="IO143" s="352"/>
      <c r="IP143" s="83"/>
      <c r="IT143" s="957" t="str">
        <f t="shared" si="5172"/>
        <v/>
      </c>
      <c r="IU143" s="352"/>
      <c r="IV143" s="83"/>
      <c r="IZ143" s="957" t="str">
        <f t="shared" si="5172"/>
        <v/>
      </c>
      <c r="JA143" s="352"/>
      <c r="JB143" s="83"/>
      <c r="JF143" s="957" t="str">
        <f t="shared" si="5172"/>
        <v/>
      </c>
      <c r="JG143" s="352"/>
      <c r="JH143" s="83"/>
      <c r="JL143" s="957" t="str">
        <f t="shared" si="5172"/>
        <v/>
      </c>
      <c r="JM143" s="352"/>
      <c r="JR143" s="957" t="str">
        <f t="shared" si="5172"/>
        <v/>
      </c>
      <c r="JS143" s="352"/>
      <c r="JX143" s="957" t="str">
        <f t="shared" si="5172"/>
        <v/>
      </c>
      <c r="JY143" s="352"/>
      <c r="KD143" s="957" t="str">
        <f t="shared" si="5172"/>
        <v/>
      </c>
      <c r="KE143" s="352"/>
      <c r="KJ143" s="957" t="str">
        <f t="shared" si="5172"/>
        <v/>
      </c>
      <c r="KK143" s="352"/>
      <c r="KP143" s="957" t="str">
        <f t="shared" si="5172"/>
        <v/>
      </c>
      <c r="KQ143" s="352"/>
      <c r="KV143" s="957" t="str">
        <f t="shared" ref="KV143:LB143" si="5173">IF(KV$2=4,KV140-KV141-KV142,"")</f>
        <v/>
      </c>
      <c r="KW143" s="352"/>
      <c r="LB143" s="957" t="str">
        <f t="shared" si="5173"/>
        <v/>
      </c>
      <c r="LC143" s="352"/>
    </row>
    <row r="144" spans="1:315" s="82" customFormat="1" ht="4.5" customHeight="1" x14ac:dyDescent="0.2">
      <c r="A144" s="62"/>
      <c r="B144" s="62"/>
      <c r="C144" s="62"/>
      <c r="D144" s="62"/>
      <c r="E144" s="62"/>
      <c r="F144" s="62" t="s">
        <v>77</v>
      </c>
      <c r="G144" s="114"/>
      <c r="I144" s="397"/>
      <c r="J144" s="397"/>
      <c r="K144" s="418"/>
      <c r="L144" s="418"/>
      <c r="M144" s="357"/>
      <c r="N144" s="356"/>
      <c r="O144" s="357"/>
      <c r="P144" s="378"/>
      <c r="Q144" s="397"/>
      <c r="R144" s="373"/>
      <c r="S144" s="397"/>
      <c r="T144" s="399"/>
      <c r="U144" s="382"/>
      <c r="V144" s="378"/>
      <c r="W144" s="397"/>
      <c r="X144" s="397"/>
      <c r="Y144" s="397"/>
      <c r="Z144" s="399"/>
      <c r="AA144" s="382"/>
      <c r="AB144" s="378"/>
      <c r="AC144" s="397"/>
      <c r="AD144" s="397"/>
      <c r="AE144" s="397"/>
      <c r="AF144" s="949"/>
      <c r="AG144" s="382"/>
      <c r="AH144" s="378"/>
      <c r="AI144" s="397"/>
      <c r="AJ144" s="397"/>
      <c r="AK144" s="397"/>
      <c r="AL144" s="399"/>
      <c r="AM144" s="382"/>
      <c r="AN144" s="378"/>
      <c r="AO144" s="397"/>
      <c r="AP144" s="397"/>
      <c r="AQ144" s="397"/>
      <c r="AR144" s="399"/>
      <c r="AS144" s="382"/>
      <c r="AT144" s="378"/>
      <c r="AU144" s="397"/>
      <c r="AV144" s="397"/>
      <c r="AW144" s="397"/>
      <c r="AX144" s="399"/>
      <c r="AY144" s="382"/>
      <c r="AZ144" s="378"/>
      <c r="BA144" s="397"/>
      <c r="BB144" s="397"/>
      <c r="BC144" s="397"/>
      <c r="BD144" s="399"/>
      <c r="BE144" s="382"/>
      <c r="BF144" s="378"/>
      <c r="BG144" s="397"/>
      <c r="BH144" s="397"/>
      <c r="BI144" s="397"/>
      <c r="BJ144" s="399"/>
      <c r="BK144" s="382"/>
      <c r="BL144" s="378"/>
      <c r="BM144" s="397"/>
      <c r="BN144" s="397"/>
      <c r="BO144" s="397"/>
      <c r="BP144" s="399"/>
      <c r="BQ144" s="382"/>
      <c r="BR144" s="378"/>
      <c r="BS144" s="397"/>
      <c r="BT144" s="397"/>
      <c r="BU144" s="397"/>
      <c r="BV144" s="399"/>
      <c r="BW144" s="382"/>
      <c r="BX144" s="83"/>
      <c r="CB144" s="374"/>
      <c r="CC144" s="352"/>
      <c r="CD144" s="83"/>
      <c r="CH144" s="374"/>
      <c r="CI144" s="352"/>
      <c r="CJ144" s="83"/>
      <c r="CN144" s="374"/>
      <c r="CO144" s="352"/>
      <c r="CP144" s="83"/>
      <c r="CT144" s="374"/>
      <c r="CU144" s="352"/>
      <c r="CV144" s="83"/>
      <c r="CZ144" s="374"/>
      <c r="DA144" s="352"/>
      <c r="DB144" s="83"/>
      <c r="DF144" s="374"/>
      <c r="DG144" s="352"/>
      <c r="DH144" s="83"/>
      <c r="DL144" s="374"/>
      <c r="DM144" s="352"/>
      <c r="DN144" s="83"/>
      <c r="DR144" s="374"/>
      <c r="DS144" s="352"/>
      <c r="DT144" s="83"/>
      <c r="DX144" s="374"/>
      <c r="DY144" s="352"/>
      <c r="DZ144" s="83"/>
      <c r="ED144" s="374"/>
      <c r="EE144" s="352"/>
      <c r="EF144" s="83"/>
      <c r="EJ144" s="374"/>
      <c r="EK144" s="352"/>
      <c r="EL144" s="83"/>
      <c r="EP144" s="374"/>
      <c r="EQ144" s="352"/>
      <c r="ER144" s="83"/>
      <c r="EV144" s="374"/>
      <c r="EW144" s="352"/>
      <c r="EX144" s="83"/>
      <c r="FB144" s="374"/>
      <c r="FC144" s="352"/>
      <c r="FD144" s="83"/>
      <c r="FH144" s="374"/>
      <c r="FI144" s="352"/>
      <c r="FJ144" s="83"/>
      <c r="FN144" s="374"/>
      <c r="FO144" s="352"/>
      <c r="FP144" s="83"/>
      <c r="FT144" s="374"/>
      <c r="FU144" s="352"/>
      <c r="FV144" s="83"/>
      <c r="FZ144" s="374"/>
      <c r="GA144" s="352"/>
      <c r="GB144" s="83"/>
      <c r="GF144" s="374"/>
      <c r="GG144" s="352"/>
      <c r="GH144" s="83"/>
      <c r="GL144" s="374"/>
      <c r="GM144" s="352"/>
      <c r="GN144" s="83"/>
      <c r="GR144" s="374"/>
      <c r="GS144" s="352"/>
      <c r="GT144" s="83"/>
      <c r="GX144" s="374"/>
      <c r="GY144" s="352"/>
      <c r="GZ144" s="83"/>
      <c r="HD144" s="374"/>
      <c r="HE144" s="352"/>
      <c r="HF144" s="83"/>
      <c r="HJ144" s="374"/>
      <c r="HK144" s="352"/>
      <c r="HL144" s="83"/>
      <c r="HP144" s="374"/>
      <c r="HQ144" s="352"/>
      <c r="HR144" s="83"/>
      <c r="HV144" s="374"/>
      <c r="HW144" s="352"/>
      <c r="HX144" s="83"/>
      <c r="IB144" s="374"/>
      <c r="IC144" s="352"/>
      <c r="ID144" s="83"/>
      <c r="IH144" s="374"/>
      <c r="II144" s="352"/>
      <c r="IJ144" s="83"/>
      <c r="IN144" s="374"/>
      <c r="IO144" s="352"/>
      <c r="IP144" s="83"/>
      <c r="IT144" s="957"/>
      <c r="IU144" s="352"/>
      <c r="IV144" s="83"/>
      <c r="IZ144" s="374"/>
      <c r="JA144" s="352"/>
      <c r="JB144" s="83"/>
      <c r="JF144" s="374"/>
      <c r="JG144" s="352"/>
      <c r="JH144" s="83"/>
      <c r="JL144" s="374"/>
      <c r="JM144" s="352"/>
      <c r="JR144" s="374"/>
      <c r="JS144" s="352"/>
      <c r="JX144" s="374"/>
      <c r="JY144" s="352"/>
      <c r="KD144" s="374"/>
      <c r="KE144" s="352"/>
      <c r="KJ144" s="374"/>
      <c r="KK144" s="352"/>
      <c r="KP144" s="374"/>
      <c r="KQ144" s="352"/>
      <c r="KV144" s="374"/>
      <c r="KW144" s="352"/>
      <c r="LB144" s="374"/>
      <c r="LC144" s="352"/>
    </row>
    <row r="145" spans="1:316" s="82" customFormat="1" x14ac:dyDescent="0.2">
      <c r="A145" s="62"/>
      <c r="B145" s="62"/>
      <c r="C145" s="62"/>
      <c r="D145" s="62"/>
      <c r="E145" s="62"/>
      <c r="F145" s="62" t="s">
        <v>77</v>
      </c>
      <c r="G145" s="114"/>
      <c r="I145" s="828" t="s">
        <v>241</v>
      </c>
      <c r="J145" s="397"/>
      <c r="K145" s="418"/>
      <c r="L145" s="1108" t="str">
        <f>IF(AND(L69="Step Complete",M143&gt;0,COUNTIF(R80:R142,"")=63,LEFT(I139,6)&lt;&gt;"Choose",ROUND(SUMIFS(143:143,2:2,4),0)=ROUND(M143,0)),"Step Complete","")</f>
        <v/>
      </c>
      <c r="M145" s="1108"/>
      <c r="N145" s="356"/>
      <c r="O145" s="357"/>
      <c r="P145" s="378"/>
      <c r="Q145" s="397"/>
      <c r="R145" s="373"/>
      <c r="S145" s="397"/>
      <c r="T145" s="399"/>
      <c r="U145" s="382"/>
      <c r="V145" s="378"/>
      <c r="W145" s="397"/>
      <c r="X145" s="397"/>
      <c r="Y145" s="397"/>
      <c r="Z145" s="399"/>
      <c r="AA145" s="382"/>
      <c r="AB145" s="378"/>
      <c r="AC145" s="397"/>
      <c r="AD145" s="397"/>
      <c r="AE145" s="397"/>
      <c r="AF145" s="399"/>
      <c r="AG145" s="382"/>
      <c r="AH145" s="378"/>
      <c r="AI145" s="397"/>
      <c r="AJ145" s="397"/>
      <c r="AK145" s="397"/>
      <c r="AL145" s="399"/>
      <c r="AM145" s="382"/>
      <c r="AN145" s="378"/>
      <c r="AO145" s="397"/>
      <c r="AP145" s="397"/>
      <c r="AQ145" s="397"/>
      <c r="AR145" s="399"/>
      <c r="AS145" s="382"/>
      <c r="AT145" s="378"/>
      <c r="AU145" s="397"/>
      <c r="AV145" s="397"/>
      <c r="AW145" s="397"/>
      <c r="AX145" s="399"/>
      <c r="AY145" s="382"/>
      <c r="AZ145" s="378"/>
      <c r="BA145" s="397"/>
      <c r="BB145" s="397"/>
      <c r="BC145" s="397"/>
      <c r="BD145" s="399"/>
      <c r="BE145" s="382"/>
      <c r="BF145" s="378"/>
      <c r="BG145" s="397"/>
      <c r="BH145" s="397"/>
      <c r="BI145" s="397"/>
      <c r="BJ145" s="399"/>
      <c r="BK145" s="382"/>
      <c r="BL145" s="378"/>
      <c r="BM145" s="397"/>
      <c r="BN145" s="397"/>
      <c r="BO145" s="397"/>
      <c r="BP145" s="399"/>
      <c r="BQ145" s="382"/>
      <c r="BR145" s="378"/>
      <c r="BS145" s="397"/>
      <c r="BT145" s="397"/>
      <c r="BU145" s="397"/>
      <c r="BV145" s="399"/>
      <c r="BW145" s="382"/>
      <c r="BX145" s="83"/>
      <c r="CB145" s="374"/>
      <c r="CC145" s="352"/>
      <c r="CD145" s="83"/>
      <c r="CH145" s="374"/>
      <c r="CI145" s="352"/>
      <c r="CJ145" s="83"/>
      <c r="CN145" s="374"/>
      <c r="CO145" s="352"/>
      <c r="CP145" s="83"/>
      <c r="CT145" s="374"/>
      <c r="CU145" s="352"/>
      <c r="CV145" s="83"/>
      <c r="CZ145" s="374"/>
      <c r="DA145" s="352"/>
      <c r="DB145" s="83"/>
      <c r="DF145" s="374"/>
      <c r="DG145" s="352"/>
      <c r="DH145" s="83"/>
      <c r="DL145" s="374"/>
      <c r="DM145" s="352"/>
      <c r="DN145" s="83"/>
      <c r="DR145" s="374"/>
      <c r="DS145" s="352"/>
      <c r="DT145" s="83"/>
      <c r="DX145" s="374"/>
      <c r="DY145" s="352"/>
      <c r="DZ145" s="83"/>
      <c r="ED145" s="374"/>
      <c r="EE145" s="352"/>
      <c r="EF145" s="83"/>
      <c r="EJ145" s="374"/>
      <c r="EK145" s="352"/>
      <c r="EL145" s="83"/>
      <c r="EP145" s="374"/>
      <c r="EQ145" s="352"/>
      <c r="ER145" s="83"/>
      <c r="EV145" s="374"/>
      <c r="EW145" s="352"/>
      <c r="EX145" s="83"/>
      <c r="FB145" s="374"/>
      <c r="FC145" s="352"/>
      <c r="FD145" s="83"/>
      <c r="FH145" s="374"/>
      <c r="FI145" s="352"/>
      <c r="FJ145" s="83"/>
      <c r="FN145" s="374"/>
      <c r="FO145" s="352"/>
      <c r="FP145" s="83"/>
      <c r="FT145" s="374"/>
      <c r="FU145" s="352"/>
      <c r="FV145" s="83"/>
      <c r="FZ145" s="374"/>
      <c r="GA145" s="352"/>
      <c r="GB145" s="83"/>
      <c r="GF145" s="374"/>
      <c r="GG145" s="352"/>
      <c r="GH145" s="83"/>
      <c r="GL145" s="374"/>
      <c r="GM145" s="352"/>
      <c r="GN145" s="83"/>
      <c r="GR145" s="374"/>
      <c r="GS145" s="352"/>
      <c r="GT145" s="83"/>
      <c r="GX145" s="374"/>
      <c r="GY145" s="352"/>
      <c r="GZ145" s="83"/>
      <c r="HD145" s="374"/>
      <c r="HE145" s="352"/>
      <c r="HF145" s="83"/>
      <c r="HJ145" s="374"/>
      <c r="HK145" s="352"/>
      <c r="HL145" s="83"/>
      <c r="HP145" s="374"/>
      <c r="HQ145" s="352"/>
      <c r="HR145" s="83"/>
      <c r="HV145" s="374"/>
      <c r="HW145" s="352"/>
      <c r="HX145" s="83"/>
      <c r="IB145" s="374"/>
      <c r="IC145" s="352"/>
      <c r="ID145" s="83"/>
      <c r="IH145" s="374"/>
      <c r="II145" s="352"/>
      <c r="IJ145" s="83"/>
      <c r="IN145" s="374"/>
      <c r="IO145" s="352"/>
      <c r="IP145" s="83"/>
      <c r="IT145" s="374"/>
      <c r="IU145" s="352"/>
      <c r="IV145" s="83"/>
      <c r="IZ145" s="374"/>
      <c r="JA145" s="352"/>
      <c r="JB145" s="83"/>
      <c r="JF145" s="374"/>
      <c r="JG145" s="352"/>
      <c r="JH145" s="83"/>
      <c r="JL145" s="374"/>
      <c r="JM145" s="352"/>
      <c r="JR145" s="374"/>
      <c r="JS145" s="352"/>
      <c r="JX145" s="374"/>
      <c r="JY145" s="352"/>
      <c r="KD145" s="374"/>
      <c r="KE145" s="352"/>
      <c r="KJ145" s="374"/>
      <c r="KK145" s="352"/>
      <c r="KP145" s="374"/>
      <c r="KQ145" s="352"/>
      <c r="KV145" s="374"/>
      <c r="KW145" s="352"/>
      <c r="LB145" s="374"/>
      <c r="LC145" s="352"/>
    </row>
    <row r="146" spans="1:316" s="82" customFormat="1" ht="4.5" customHeight="1" x14ac:dyDescent="0.2">
      <c r="A146" s="62"/>
      <c r="B146" s="62"/>
      <c r="C146" s="62"/>
      <c r="D146" s="62"/>
      <c r="E146" s="62"/>
      <c r="F146" s="62" t="s">
        <v>74</v>
      </c>
      <c r="G146" s="217"/>
      <c r="H146" s="218"/>
      <c r="I146" s="419"/>
      <c r="J146" s="419"/>
      <c r="K146" s="420"/>
      <c r="L146" s="420"/>
      <c r="M146" s="421"/>
      <c r="N146" s="422"/>
      <c r="O146" s="423"/>
      <c r="P146" s="378"/>
      <c r="Q146" s="397"/>
      <c r="R146" s="397"/>
      <c r="S146" s="397"/>
      <c r="T146" s="399"/>
      <c r="U146" s="382"/>
      <c r="V146" s="378"/>
      <c r="W146" s="397"/>
      <c r="X146" s="397"/>
      <c r="Y146" s="397"/>
      <c r="Z146" s="399"/>
      <c r="AA146" s="382"/>
      <c r="AB146" s="378"/>
      <c r="AC146" s="397"/>
      <c r="AD146" s="397"/>
      <c r="AE146" s="397"/>
      <c r="AF146" s="399"/>
      <c r="AG146" s="382"/>
      <c r="AH146" s="378"/>
      <c r="AI146" s="397"/>
      <c r="AJ146" s="397"/>
      <c r="AK146" s="397"/>
      <c r="AL146" s="399"/>
      <c r="AM146" s="382"/>
      <c r="AN146" s="378"/>
      <c r="AO146" s="397"/>
      <c r="AP146" s="397"/>
      <c r="AQ146" s="397"/>
      <c r="AR146" s="399"/>
      <c r="AS146" s="382"/>
      <c r="AT146" s="378"/>
      <c r="AU146" s="397"/>
      <c r="AV146" s="397"/>
      <c r="AW146" s="397"/>
      <c r="AX146" s="399"/>
      <c r="AY146" s="382"/>
      <c r="AZ146" s="378"/>
      <c r="BA146" s="397"/>
      <c r="BB146" s="397"/>
      <c r="BC146" s="397"/>
      <c r="BD146" s="399"/>
      <c r="BE146" s="382"/>
      <c r="BF146" s="378"/>
      <c r="BG146" s="397"/>
      <c r="BH146" s="397"/>
      <c r="BI146" s="397"/>
      <c r="BJ146" s="399"/>
      <c r="BK146" s="382"/>
      <c r="BL146" s="378"/>
      <c r="BM146" s="397"/>
      <c r="BN146" s="397"/>
      <c r="BO146" s="397"/>
      <c r="BP146" s="399"/>
      <c r="BQ146" s="382"/>
      <c r="BR146" s="378"/>
      <c r="BS146" s="397"/>
      <c r="BT146" s="397"/>
      <c r="BU146" s="397"/>
      <c r="BV146" s="399"/>
      <c r="BW146" s="382"/>
      <c r="BX146" s="83"/>
      <c r="CB146" s="374"/>
      <c r="CC146" s="352"/>
      <c r="CD146" s="83"/>
      <c r="CH146" s="374"/>
      <c r="CI146" s="352"/>
      <c r="CJ146" s="83"/>
      <c r="CN146" s="374"/>
      <c r="CO146" s="352"/>
      <c r="CP146" s="83"/>
      <c r="CT146" s="374"/>
      <c r="CU146" s="352"/>
      <c r="CV146" s="83"/>
      <c r="CZ146" s="374"/>
      <c r="DA146" s="352"/>
      <c r="DB146" s="83"/>
      <c r="DF146" s="374"/>
      <c r="DG146" s="352"/>
      <c r="DH146" s="83"/>
      <c r="DL146" s="374"/>
      <c r="DM146" s="352"/>
      <c r="DN146" s="83"/>
      <c r="DR146" s="374"/>
      <c r="DS146" s="352"/>
      <c r="DT146" s="83"/>
      <c r="DX146" s="374"/>
      <c r="DY146" s="352"/>
      <c r="DZ146" s="83"/>
      <c r="ED146" s="374"/>
      <c r="EE146" s="352"/>
      <c r="EF146" s="83"/>
      <c r="EJ146" s="374"/>
      <c r="EK146" s="352"/>
      <c r="EL146" s="83"/>
      <c r="EP146" s="374"/>
      <c r="EQ146" s="352"/>
      <c r="ER146" s="83"/>
      <c r="EV146" s="374"/>
      <c r="EW146" s="352"/>
      <c r="EX146" s="83"/>
      <c r="FB146" s="374"/>
      <c r="FC146" s="352"/>
      <c r="FD146" s="83"/>
      <c r="FH146" s="374"/>
      <c r="FI146" s="352"/>
      <c r="FJ146" s="83"/>
      <c r="FN146" s="374"/>
      <c r="FO146" s="352"/>
      <c r="FP146" s="83"/>
      <c r="FT146" s="374"/>
      <c r="FU146" s="352"/>
      <c r="FV146" s="83"/>
      <c r="FZ146" s="374"/>
      <c r="GA146" s="352"/>
      <c r="GB146" s="83"/>
      <c r="GF146" s="374"/>
      <c r="GG146" s="352"/>
      <c r="GH146" s="83"/>
      <c r="GL146" s="374"/>
      <c r="GM146" s="352"/>
      <c r="GN146" s="83"/>
      <c r="GR146" s="374"/>
      <c r="GS146" s="352"/>
      <c r="GT146" s="83"/>
      <c r="GX146" s="374"/>
      <c r="GY146" s="352"/>
      <c r="GZ146" s="83"/>
      <c r="HD146" s="374"/>
      <c r="HE146" s="352"/>
      <c r="HF146" s="83"/>
      <c r="HJ146" s="374"/>
      <c r="HK146" s="352"/>
      <c r="HL146" s="83"/>
      <c r="HP146" s="374"/>
      <c r="HQ146" s="352"/>
      <c r="HR146" s="83"/>
      <c r="HV146" s="374"/>
      <c r="HW146" s="352"/>
      <c r="HX146" s="83"/>
      <c r="IB146" s="374"/>
      <c r="IC146" s="352"/>
      <c r="ID146" s="83"/>
      <c r="IH146" s="374"/>
      <c r="II146" s="352"/>
      <c r="IJ146" s="83"/>
      <c r="IN146" s="374"/>
      <c r="IO146" s="352"/>
      <c r="IP146" s="83"/>
      <c r="IT146" s="374"/>
      <c r="IU146" s="352"/>
      <c r="IV146" s="83"/>
      <c r="IZ146" s="374"/>
      <c r="JA146" s="352"/>
      <c r="JB146" s="83"/>
      <c r="JF146" s="374"/>
      <c r="JG146" s="352"/>
      <c r="JH146" s="83"/>
      <c r="JL146" s="374"/>
      <c r="JM146" s="352"/>
      <c r="JR146" s="374"/>
      <c r="JS146" s="352"/>
      <c r="JX146" s="374"/>
      <c r="JY146" s="352"/>
      <c r="KD146" s="374"/>
      <c r="KE146" s="352"/>
      <c r="KJ146" s="374"/>
      <c r="KK146" s="352"/>
      <c r="KP146" s="374"/>
      <c r="KQ146" s="352"/>
      <c r="KV146" s="374"/>
      <c r="KW146" s="352"/>
      <c r="LB146" s="374"/>
      <c r="LC146" s="352"/>
    </row>
    <row r="147" spans="1:316" x14ac:dyDescent="0.2">
      <c r="A147" s="62"/>
      <c r="B147" s="62"/>
      <c r="C147" s="62"/>
      <c r="D147" s="62"/>
      <c r="E147" s="62"/>
      <c r="F147" s="62"/>
      <c r="G147" s="223"/>
      <c r="Q147" s="71"/>
      <c r="R147" s="71"/>
      <c r="S147" s="71"/>
      <c r="T147" s="71"/>
      <c r="U147" s="74"/>
      <c r="W147" s="71"/>
      <c r="X147" s="71"/>
      <c r="Y147" s="71"/>
      <c r="Z147" s="71"/>
      <c r="AA147" s="74"/>
      <c r="AC147" s="71"/>
      <c r="AD147" s="71"/>
      <c r="AE147" s="71"/>
      <c r="AF147" s="71"/>
      <c r="AG147" s="74"/>
      <c r="AI147" s="71"/>
      <c r="AJ147" s="71"/>
      <c r="AK147" s="71"/>
      <c r="AL147" s="71"/>
      <c r="AM147" s="74"/>
    </row>
    <row r="148" spans="1:316" s="427" customFormat="1" ht="21.75" customHeight="1" x14ac:dyDescent="0.2">
      <c r="A148" s="85"/>
      <c r="B148" s="85"/>
      <c r="C148" s="85"/>
      <c r="D148" s="85"/>
      <c r="E148" s="85"/>
      <c r="F148" s="85" t="s">
        <v>73</v>
      </c>
      <c r="G148" s="981" t="s">
        <v>325</v>
      </c>
      <c r="H148" s="87"/>
      <c r="I148" s="923" t="s">
        <v>315</v>
      </c>
      <c r="J148" s="87" t="str">
        <f>IF(L145&lt;&gt;"Step Complete","Complete Step 7 first",Control!C6&amp;" Rate Selection")</f>
        <v>Complete Step 7 first</v>
      </c>
      <c r="K148" s="89"/>
      <c r="L148" s="89"/>
      <c r="M148" s="88"/>
      <c r="N148" s="90"/>
      <c r="O148" s="91"/>
      <c r="P148" s="92"/>
      <c r="Q148" s="93"/>
      <c r="R148" s="93"/>
      <c r="S148" s="93"/>
      <c r="T148" s="93"/>
      <c r="U148" s="94"/>
      <c r="V148" s="92"/>
      <c r="W148" s="93"/>
      <c r="X148" s="93"/>
      <c r="Y148" s="93"/>
      <c r="Z148" s="93"/>
      <c r="AA148" s="94"/>
      <c r="AB148" s="92"/>
      <c r="AC148" s="93"/>
      <c r="AD148" s="93"/>
      <c r="AE148" s="93"/>
      <c r="AF148" s="93"/>
      <c r="AG148" s="94"/>
      <c r="AH148" s="92"/>
      <c r="AI148" s="93"/>
      <c r="AJ148" s="93"/>
      <c r="AK148" s="93"/>
      <c r="AL148" s="93"/>
      <c r="AM148" s="94"/>
      <c r="AN148" s="92"/>
      <c r="AO148" s="93"/>
      <c r="AP148" s="93"/>
      <c r="AQ148" s="93"/>
      <c r="AR148" s="93"/>
      <c r="AS148" s="94"/>
      <c r="AT148" s="92"/>
      <c r="AU148" s="93"/>
      <c r="AV148" s="93"/>
      <c r="AW148" s="93"/>
      <c r="AX148" s="93"/>
      <c r="AY148" s="94"/>
      <c r="AZ148" s="92"/>
      <c r="BA148" s="93"/>
      <c r="BB148" s="93"/>
      <c r="BC148" s="93"/>
      <c r="BD148" s="93"/>
      <c r="BE148" s="94"/>
      <c r="BF148" s="92"/>
      <c r="BG148" s="93"/>
      <c r="BH148" s="93"/>
      <c r="BI148" s="93"/>
      <c r="BJ148" s="93"/>
      <c r="BK148" s="94"/>
      <c r="BL148" s="92"/>
      <c r="BM148" s="93"/>
      <c r="BN148" s="93"/>
      <c r="BO148" s="93"/>
      <c r="BP148" s="93"/>
      <c r="BQ148" s="94"/>
      <c r="BR148" s="92"/>
      <c r="BS148" s="93"/>
      <c r="BT148" s="93"/>
      <c r="BU148" s="93"/>
      <c r="BV148" s="93"/>
      <c r="BW148" s="94"/>
      <c r="BX148" s="92"/>
      <c r="BY148" s="93"/>
      <c r="BZ148" s="93"/>
      <c r="CA148" s="93"/>
      <c r="CB148" s="93"/>
      <c r="CC148" s="94"/>
      <c r="CD148" s="92"/>
      <c r="CE148" s="93"/>
      <c r="CF148" s="93"/>
      <c r="CG148" s="93"/>
      <c r="CH148" s="93"/>
      <c r="CI148" s="94"/>
      <c r="CJ148" s="92"/>
      <c r="CK148" s="93"/>
      <c r="CL148" s="93"/>
      <c r="CM148" s="93"/>
      <c r="CN148" s="93"/>
      <c r="CO148" s="94"/>
      <c r="CP148" s="92"/>
      <c r="CQ148" s="93"/>
      <c r="CR148" s="93"/>
      <c r="CS148" s="93"/>
      <c r="CT148" s="93"/>
      <c r="CU148" s="94"/>
      <c r="CV148" s="92"/>
      <c r="CW148" s="93"/>
      <c r="CX148" s="93"/>
      <c r="CY148" s="93"/>
      <c r="CZ148" s="93"/>
      <c r="DA148" s="94"/>
      <c r="DB148" s="92"/>
      <c r="DC148" s="93"/>
      <c r="DD148" s="93"/>
      <c r="DE148" s="93"/>
      <c r="DF148" s="93"/>
      <c r="DG148" s="94"/>
      <c r="DH148" s="92"/>
      <c r="DI148" s="93"/>
      <c r="DJ148" s="93"/>
      <c r="DK148" s="93"/>
      <c r="DL148" s="93"/>
      <c r="DM148" s="94"/>
      <c r="DN148" s="92"/>
      <c r="DO148" s="93"/>
      <c r="DP148" s="93"/>
      <c r="DQ148" s="93"/>
      <c r="DR148" s="93"/>
      <c r="DS148" s="94"/>
      <c r="DT148" s="92"/>
      <c r="DU148" s="93"/>
      <c r="DV148" s="93"/>
      <c r="DW148" s="93"/>
      <c r="DX148" s="93"/>
      <c r="DY148" s="94"/>
      <c r="DZ148" s="92"/>
      <c r="EA148" s="95"/>
      <c r="EB148" s="95"/>
      <c r="EC148" s="95"/>
      <c r="ED148" s="95"/>
      <c r="EE148" s="94"/>
      <c r="EF148" s="92"/>
      <c r="EG148" s="424"/>
      <c r="EH148" s="424"/>
      <c r="EI148" s="424"/>
      <c r="EJ148" s="424"/>
      <c r="EK148" s="425"/>
      <c r="EL148" s="92"/>
      <c r="EM148" s="424"/>
      <c r="EN148" s="424"/>
      <c r="EO148" s="424"/>
      <c r="EP148" s="424"/>
      <c r="EQ148" s="425"/>
      <c r="ER148" s="92"/>
      <c r="ES148" s="424"/>
      <c r="ET148" s="424"/>
      <c r="EU148" s="424"/>
      <c r="EV148" s="424"/>
      <c r="EW148" s="425"/>
      <c r="EX148" s="92"/>
      <c r="EY148" s="424"/>
      <c r="EZ148" s="424"/>
      <c r="FA148" s="424"/>
      <c r="FB148" s="424"/>
      <c r="FC148" s="425"/>
      <c r="FD148" s="92"/>
      <c r="FE148" s="424"/>
      <c r="FF148" s="424"/>
      <c r="FG148" s="424"/>
      <c r="FH148" s="424"/>
      <c r="FI148" s="425"/>
      <c r="FJ148" s="92"/>
      <c r="FK148" s="424"/>
      <c r="FL148" s="424"/>
      <c r="FM148" s="424"/>
      <c r="FN148" s="424"/>
      <c r="FO148" s="425"/>
      <c r="FP148" s="92"/>
      <c r="FQ148" s="424"/>
      <c r="FR148" s="424"/>
      <c r="FS148" s="424"/>
      <c r="FT148" s="424"/>
      <c r="FU148" s="425"/>
      <c r="FV148" s="92"/>
      <c r="FW148" s="424"/>
      <c r="FX148" s="424"/>
      <c r="FY148" s="424"/>
      <c r="FZ148" s="424"/>
      <c r="GA148" s="425"/>
      <c r="GB148" s="92"/>
      <c r="GC148" s="424"/>
      <c r="GD148" s="424"/>
      <c r="GE148" s="424"/>
      <c r="GF148" s="424"/>
      <c r="GG148" s="425"/>
      <c r="GH148" s="92"/>
      <c r="GI148" s="424"/>
      <c r="GJ148" s="424"/>
      <c r="GK148" s="424"/>
      <c r="GL148" s="424"/>
      <c r="GM148" s="425"/>
      <c r="GN148" s="92"/>
      <c r="GO148" s="424"/>
      <c r="GP148" s="424"/>
      <c r="GQ148" s="424"/>
      <c r="GR148" s="424"/>
      <c r="GS148" s="425"/>
      <c r="GT148" s="92"/>
      <c r="GU148" s="424"/>
      <c r="GV148" s="424"/>
      <c r="GW148" s="424"/>
      <c r="GX148" s="424"/>
      <c r="GY148" s="425"/>
      <c r="GZ148" s="92"/>
      <c r="HA148" s="424"/>
      <c r="HB148" s="424"/>
      <c r="HC148" s="424"/>
      <c r="HD148" s="424"/>
      <c r="HE148" s="425"/>
      <c r="HF148" s="92"/>
      <c r="HG148" s="424"/>
      <c r="HH148" s="424"/>
      <c r="HI148" s="424"/>
      <c r="HJ148" s="424"/>
      <c r="HK148" s="425"/>
      <c r="HL148" s="92"/>
      <c r="HM148" s="424"/>
      <c r="HN148" s="424"/>
      <c r="HO148" s="424"/>
      <c r="HP148" s="424"/>
      <c r="HQ148" s="425"/>
      <c r="HR148" s="92"/>
      <c r="HS148" s="424"/>
      <c r="HT148" s="424"/>
      <c r="HU148" s="424"/>
      <c r="HV148" s="424"/>
      <c r="HW148" s="425"/>
      <c r="HX148" s="92"/>
      <c r="HY148" s="424"/>
      <c r="HZ148" s="424"/>
      <c r="IA148" s="424"/>
      <c r="IB148" s="424"/>
      <c r="IC148" s="425"/>
      <c r="ID148" s="92"/>
      <c r="IE148" s="424"/>
      <c r="IF148" s="424"/>
      <c r="IG148" s="424"/>
      <c r="IH148" s="424"/>
      <c r="II148" s="425"/>
      <c r="IJ148" s="92"/>
      <c r="IK148" s="424"/>
      <c r="IL148" s="424"/>
      <c r="IM148" s="424"/>
      <c r="IN148" s="424"/>
      <c r="IO148" s="425"/>
      <c r="IP148" s="92"/>
      <c r="IQ148" s="424"/>
      <c r="IR148" s="424"/>
      <c r="IS148" s="424"/>
      <c r="IT148" s="424"/>
      <c r="IU148" s="425"/>
      <c r="IV148" s="426"/>
      <c r="IW148" s="424"/>
      <c r="IX148" s="424"/>
      <c r="IY148" s="424"/>
      <c r="IZ148" s="424"/>
      <c r="JA148" s="425"/>
      <c r="JB148" s="426"/>
      <c r="JC148" s="424"/>
      <c r="JD148" s="424"/>
      <c r="JE148" s="424"/>
      <c r="JF148" s="424"/>
      <c r="JG148" s="425"/>
      <c r="JH148" s="426"/>
      <c r="JM148" s="428"/>
      <c r="JS148" s="428"/>
      <c r="JY148" s="428"/>
      <c r="KE148" s="428"/>
      <c r="KK148" s="428"/>
      <c r="KQ148" s="428"/>
      <c r="KW148" s="428"/>
      <c r="LC148" s="428"/>
    </row>
    <row r="149" spans="1:316" s="436" customFormat="1" ht="38.25" customHeight="1" x14ac:dyDescent="0.2">
      <c r="A149" s="285"/>
      <c r="B149" s="285"/>
      <c r="C149" s="285"/>
      <c r="D149" s="285"/>
      <c r="E149" s="285"/>
      <c r="F149" s="285" t="s">
        <v>85</v>
      </c>
      <c r="G149" s="286"/>
      <c r="H149" s="1121" t="s">
        <v>87</v>
      </c>
      <c r="I149" s="1121"/>
      <c r="J149" s="1121"/>
      <c r="K149" s="1121"/>
      <c r="L149" s="1121"/>
      <c r="M149" s="1121"/>
      <c r="N149" s="429"/>
      <c r="O149" s="430"/>
      <c r="P149" s="289"/>
      <c r="Q149" s="107" t="str">
        <f>IF(Q$2=1,"Internal","")</f>
        <v/>
      </c>
      <c r="R149" s="107" t="str">
        <f>IF(R$2=2,"External Federal","")</f>
        <v/>
      </c>
      <c r="S149" s="107" t="str">
        <f>IF(S$2=3,"External Non-Profit","")</f>
        <v/>
      </c>
      <c r="T149" s="107" t="str">
        <f>IF(T$2=4,"External Corporate","")</f>
        <v/>
      </c>
      <c r="U149" s="431" t="str">
        <f>IF(U$2=5,"Total","")</f>
        <v/>
      </c>
      <c r="V149" s="432"/>
      <c r="W149" s="107" t="str">
        <f>IF(W$2=1,"Internal","")</f>
        <v/>
      </c>
      <c r="X149" s="107" t="str">
        <f>IF(X$2=2,"External Federal","")</f>
        <v/>
      </c>
      <c r="Y149" s="107" t="str">
        <f>IF(Y$2=3,"External Non-Profit","")</f>
        <v/>
      </c>
      <c r="Z149" s="107" t="str">
        <f>IF(Z$2=4,"External Corporate","")</f>
        <v/>
      </c>
      <c r="AA149" s="431" t="str">
        <f>IF(AA$2=5,"Total","")</f>
        <v/>
      </c>
      <c r="AB149" s="432"/>
      <c r="AC149" s="107" t="str">
        <f>IF(AC$2=1,"Internal","")</f>
        <v/>
      </c>
      <c r="AD149" s="107" t="str">
        <f>IF(AD$2=2,"External Federal","")</f>
        <v/>
      </c>
      <c r="AE149" s="107" t="str">
        <f>IF(AE$2=3,"External Non-Profit","")</f>
        <v/>
      </c>
      <c r="AF149" s="107" t="str">
        <f>IF(AF$2=4,"External Corporate","")</f>
        <v/>
      </c>
      <c r="AG149" s="431" t="str">
        <f>IF(AG$2=5,"Total","")</f>
        <v/>
      </c>
      <c r="AH149" s="432"/>
      <c r="AI149" s="107" t="str">
        <f t="shared" ref="AI149" si="5174">IF(AI$2=1,"Internal","")</f>
        <v/>
      </c>
      <c r="AJ149" s="107" t="str">
        <f t="shared" ref="AJ149" si="5175">IF(AJ$2=2,"External Federal","")</f>
        <v/>
      </c>
      <c r="AK149" s="107" t="str">
        <f t="shared" ref="AK149" si="5176">IF(AK$2=3,"External Non-Profit","")</f>
        <v/>
      </c>
      <c r="AL149" s="107" t="str">
        <f t="shared" ref="AL149" si="5177">IF(AL$2=4,"External Corporate","")</f>
        <v/>
      </c>
      <c r="AM149" s="431" t="str">
        <f t="shared" ref="AM149" si="5178">IF(AM$2=5,"Total","")</f>
        <v/>
      </c>
      <c r="AN149" s="432"/>
      <c r="AO149" s="107" t="str">
        <f t="shared" ref="AO149" si="5179">IF(AO$2=1,"Internal","")</f>
        <v/>
      </c>
      <c r="AP149" s="107" t="str">
        <f t="shared" ref="AP149" si="5180">IF(AP$2=2,"External Federal","")</f>
        <v/>
      </c>
      <c r="AQ149" s="107" t="str">
        <f t="shared" ref="AQ149" si="5181">IF(AQ$2=3,"External Non-Profit","")</f>
        <v/>
      </c>
      <c r="AR149" s="107" t="str">
        <f t="shared" ref="AR149" si="5182">IF(AR$2=4,"External Corporate","")</f>
        <v/>
      </c>
      <c r="AS149" s="431" t="str">
        <f t="shared" ref="AS149" si="5183">IF(AS$2=5,"Total","")</f>
        <v/>
      </c>
      <c r="AT149" s="432"/>
      <c r="AU149" s="107" t="str">
        <f t="shared" ref="AU149" si="5184">IF(AU$2=1,"Internal","")</f>
        <v/>
      </c>
      <c r="AV149" s="107" t="str">
        <f t="shared" ref="AV149" si="5185">IF(AV$2=2,"External Federal","")</f>
        <v/>
      </c>
      <c r="AW149" s="107" t="str">
        <f t="shared" ref="AW149" si="5186">IF(AW$2=3,"External Non-Profit","")</f>
        <v/>
      </c>
      <c r="AX149" s="107" t="str">
        <f t="shared" ref="AX149" si="5187">IF(AX$2=4,"External Corporate","")</f>
        <v/>
      </c>
      <c r="AY149" s="431" t="str">
        <f t="shared" ref="AY149" si="5188">IF(AY$2=5,"Total","")</f>
        <v/>
      </c>
      <c r="AZ149" s="432"/>
      <c r="BA149" s="107" t="str">
        <f t="shared" ref="BA149" si="5189">IF(BA$2=1,"Internal","")</f>
        <v/>
      </c>
      <c r="BB149" s="107" t="str">
        <f t="shared" ref="BB149" si="5190">IF(BB$2=2,"External Federal","")</f>
        <v/>
      </c>
      <c r="BC149" s="107" t="str">
        <f t="shared" ref="BC149" si="5191">IF(BC$2=3,"External Non-Profit","")</f>
        <v/>
      </c>
      <c r="BD149" s="107" t="str">
        <f t="shared" ref="BD149" si="5192">IF(BD$2=4,"External Corporate","")</f>
        <v/>
      </c>
      <c r="BE149" s="431" t="str">
        <f t="shared" ref="BE149" si="5193">IF(BE$2=5,"Total","")</f>
        <v/>
      </c>
      <c r="BF149" s="432"/>
      <c r="BG149" s="107" t="str">
        <f t="shared" ref="BG149" si="5194">IF(BG$2=1,"Internal","")</f>
        <v/>
      </c>
      <c r="BH149" s="107" t="str">
        <f t="shared" ref="BH149" si="5195">IF(BH$2=2,"External Federal","")</f>
        <v/>
      </c>
      <c r="BI149" s="107" t="str">
        <f t="shared" ref="BI149" si="5196">IF(BI$2=3,"External Non-Profit","")</f>
        <v/>
      </c>
      <c r="BJ149" s="107" t="str">
        <f t="shared" ref="BJ149" si="5197">IF(BJ$2=4,"External Corporate","")</f>
        <v/>
      </c>
      <c r="BK149" s="431" t="str">
        <f t="shared" ref="BK149" si="5198">IF(BK$2=5,"Total","")</f>
        <v/>
      </c>
      <c r="BL149" s="432"/>
      <c r="BM149" s="107" t="str">
        <f t="shared" ref="BM149" si="5199">IF(BM$2=1,"Internal","")</f>
        <v/>
      </c>
      <c r="BN149" s="107" t="str">
        <f t="shared" ref="BN149" si="5200">IF(BN$2=2,"External Federal","")</f>
        <v/>
      </c>
      <c r="BO149" s="107" t="str">
        <f t="shared" ref="BO149" si="5201">IF(BO$2=3,"External Non-Profit","")</f>
        <v/>
      </c>
      <c r="BP149" s="107" t="str">
        <f t="shared" ref="BP149" si="5202">IF(BP$2=4,"External Corporate","")</f>
        <v/>
      </c>
      <c r="BQ149" s="431" t="str">
        <f t="shared" ref="BQ149" si="5203">IF(BQ$2=5,"Total","")</f>
        <v/>
      </c>
      <c r="BR149" s="432"/>
      <c r="BS149" s="107" t="str">
        <f t="shared" ref="BS149" si="5204">IF(BS$2=1,"Internal","")</f>
        <v/>
      </c>
      <c r="BT149" s="107" t="str">
        <f t="shared" ref="BT149" si="5205">IF(BT$2=2,"External Federal","")</f>
        <v/>
      </c>
      <c r="BU149" s="107" t="str">
        <f t="shared" ref="BU149" si="5206">IF(BU$2=3,"External Non-Profit","")</f>
        <v/>
      </c>
      <c r="BV149" s="107" t="str">
        <f t="shared" ref="BV149" si="5207">IF(BV$2=4,"External Corporate","")</f>
        <v/>
      </c>
      <c r="BW149" s="431" t="str">
        <f t="shared" ref="BW149" si="5208">IF(BW$2=5,"Total","")</f>
        <v/>
      </c>
      <c r="BX149" s="432"/>
      <c r="BY149" s="107" t="str">
        <f t="shared" ref="BY149" si="5209">IF(BY$2=1,"Internal","")</f>
        <v/>
      </c>
      <c r="BZ149" s="107" t="str">
        <f t="shared" ref="BZ149" si="5210">IF(BZ$2=2,"External Federal","")</f>
        <v/>
      </c>
      <c r="CA149" s="107" t="str">
        <f t="shared" ref="CA149" si="5211">IF(CA$2=3,"External Non-Profit","")</f>
        <v/>
      </c>
      <c r="CB149" s="107" t="str">
        <f t="shared" ref="CB149" si="5212">IF(CB$2=4,"External Corporate","")</f>
        <v/>
      </c>
      <c r="CC149" s="431" t="str">
        <f t="shared" ref="CC149" si="5213">IF(CC$2=5,"Total","")</f>
        <v/>
      </c>
      <c r="CD149" s="432"/>
      <c r="CE149" s="107" t="str">
        <f t="shared" ref="CE149" si="5214">IF(CE$2=1,"Internal","")</f>
        <v/>
      </c>
      <c r="CF149" s="107" t="str">
        <f t="shared" ref="CF149" si="5215">IF(CF$2=2,"External Federal","")</f>
        <v/>
      </c>
      <c r="CG149" s="107" t="str">
        <f t="shared" ref="CG149" si="5216">IF(CG$2=3,"External Non-Profit","")</f>
        <v/>
      </c>
      <c r="CH149" s="107" t="str">
        <f t="shared" ref="CH149" si="5217">IF(CH$2=4,"External Corporate","")</f>
        <v/>
      </c>
      <c r="CI149" s="431" t="str">
        <f t="shared" ref="CI149" si="5218">IF(CI$2=5,"Total","")</f>
        <v/>
      </c>
      <c r="CJ149" s="432"/>
      <c r="CK149" s="107" t="str">
        <f t="shared" ref="CK149" si="5219">IF(CK$2=1,"Internal","")</f>
        <v/>
      </c>
      <c r="CL149" s="107" t="str">
        <f t="shared" ref="CL149" si="5220">IF(CL$2=2,"External Federal","")</f>
        <v/>
      </c>
      <c r="CM149" s="107" t="str">
        <f t="shared" ref="CM149" si="5221">IF(CM$2=3,"External Non-Profit","")</f>
        <v/>
      </c>
      <c r="CN149" s="107" t="str">
        <f t="shared" ref="CN149" si="5222">IF(CN$2=4,"External Corporate","")</f>
        <v/>
      </c>
      <c r="CO149" s="431" t="str">
        <f t="shared" ref="CO149" si="5223">IF(CO$2=5,"Total","")</f>
        <v/>
      </c>
      <c r="CP149" s="432"/>
      <c r="CQ149" s="107" t="str">
        <f t="shared" ref="CQ149" si="5224">IF(CQ$2=1,"Internal","")</f>
        <v/>
      </c>
      <c r="CR149" s="107" t="str">
        <f t="shared" ref="CR149" si="5225">IF(CR$2=2,"External Federal","")</f>
        <v/>
      </c>
      <c r="CS149" s="107" t="str">
        <f t="shared" ref="CS149" si="5226">IF(CS$2=3,"External Non-Profit","")</f>
        <v/>
      </c>
      <c r="CT149" s="107" t="str">
        <f t="shared" ref="CT149" si="5227">IF(CT$2=4,"External Corporate","")</f>
        <v/>
      </c>
      <c r="CU149" s="431" t="str">
        <f t="shared" ref="CU149" si="5228">IF(CU$2=5,"Total","")</f>
        <v/>
      </c>
      <c r="CV149" s="432"/>
      <c r="CW149" s="107" t="str">
        <f t="shared" ref="CW149" si="5229">IF(CW$2=1,"Internal","")</f>
        <v/>
      </c>
      <c r="CX149" s="107" t="str">
        <f t="shared" ref="CX149" si="5230">IF(CX$2=2,"External Federal","")</f>
        <v/>
      </c>
      <c r="CY149" s="107" t="str">
        <f t="shared" ref="CY149" si="5231">IF(CY$2=3,"External Non-Profit","")</f>
        <v/>
      </c>
      <c r="CZ149" s="107" t="str">
        <f t="shared" ref="CZ149" si="5232">IF(CZ$2=4,"External Corporate","")</f>
        <v/>
      </c>
      <c r="DA149" s="431" t="str">
        <f t="shared" ref="DA149" si="5233">IF(DA$2=5,"Total","")</f>
        <v/>
      </c>
      <c r="DB149" s="432"/>
      <c r="DC149" s="107" t="str">
        <f t="shared" ref="DC149" si="5234">IF(DC$2=1,"Internal","")</f>
        <v/>
      </c>
      <c r="DD149" s="107" t="str">
        <f t="shared" ref="DD149" si="5235">IF(DD$2=2,"External Federal","")</f>
        <v/>
      </c>
      <c r="DE149" s="107" t="str">
        <f t="shared" ref="DE149" si="5236">IF(DE$2=3,"External Non-Profit","")</f>
        <v/>
      </c>
      <c r="DF149" s="107" t="str">
        <f t="shared" ref="DF149" si="5237">IF(DF$2=4,"External Corporate","")</f>
        <v/>
      </c>
      <c r="DG149" s="431" t="str">
        <f t="shared" ref="DG149" si="5238">IF(DG$2=5,"Total","")</f>
        <v/>
      </c>
      <c r="DH149" s="432"/>
      <c r="DI149" s="107" t="str">
        <f t="shared" ref="DI149" si="5239">IF(DI$2=1,"Internal","")</f>
        <v/>
      </c>
      <c r="DJ149" s="107" t="str">
        <f t="shared" ref="DJ149" si="5240">IF(DJ$2=2,"External Federal","")</f>
        <v/>
      </c>
      <c r="DK149" s="107" t="str">
        <f t="shared" ref="DK149" si="5241">IF(DK$2=3,"External Non-Profit","")</f>
        <v/>
      </c>
      <c r="DL149" s="107" t="str">
        <f t="shared" ref="DL149" si="5242">IF(DL$2=4,"External Corporate","")</f>
        <v/>
      </c>
      <c r="DM149" s="431" t="str">
        <f t="shared" ref="DM149" si="5243">IF(DM$2=5,"Total","")</f>
        <v/>
      </c>
      <c r="DN149" s="432"/>
      <c r="DO149" s="107" t="str">
        <f t="shared" ref="DO149" si="5244">IF(DO$2=1,"Internal","")</f>
        <v/>
      </c>
      <c r="DP149" s="107" t="str">
        <f t="shared" ref="DP149" si="5245">IF(DP$2=2,"External Federal","")</f>
        <v/>
      </c>
      <c r="DQ149" s="107" t="str">
        <f t="shared" ref="DQ149" si="5246">IF(DQ$2=3,"External Non-Profit","")</f>
        <v/>
      </c>
      <c r="DR149" s="107" t="str">
        <f t="shared" ref="DR149" si="5247">IF(DR$2=4,"External Corporate","")</f>
        <v/>
      </c>
      <c r="DS149" s="431" t="str">
        <f t="shared" ref="DS149" si="5248">IF(DS$2=5,"Total","")</f>
        <v/>
      </c>
      <c r="DT149" s="432"/>
      <c r="DU149" s="107" t="str">
        <f t="shared" ref="DU149" si="5249">IF(DU$2=1,"Internal","")</f>
        <v/>
      </c>
      <c r="DV149" s="107" t="str">
        <f t="shared" ref="DV149" si="5250">IF(DV$2=2,"External Federal","")</f>
        <v/>
      </c>
      <c r="DW149" s="107" t="str">
        <f t="shared" ref="DW149" si="5251">IF(DW$2=3,"External Non-Profit","")</f>
        <v/>
      </c>
      <c r="DX149" s="107" t="str">
        <f t="shared" ref="DX149" si="5252">IF(DX$2=4,"External Corporate","")</f>
        <v/>
      </c>
      <c r="DY149" s="431" t="str">
        <f t="shared" ref="DY149" si="5253">IF(DY$2=5,"Total","")</f>
        <v/>
      </c>
      <c r="DZ149" s="432"/>
      <c r="EA149" s="107" t="str">
        <f t="shared" ref="EA149" si="5254">IF(EA$2=1,"Internal","")</f>
        <v/>
      </c>
      <c r="EB149" s="107" t="str">
        <f t="shared" ref="EB149" si="5255">IF(EB$2=2,"External Federal","")</f>
        <v/>
      </c>
      <c r="EC149" s="107" t="str">
        <f t="shared" ref="EC149" si="5256">IF(EC$2=3,"External Non-Profit","")</f>
        <v/>
      </c>
      <c r="ED149" s="107" t="str">
        <f t="shared" ref="ED149" si="5257">IF(ED$2=4,"External Corporate","")</f>
        <v/>
      </c>
      <c r="EE149" s="431" t="str">
        <f t="shared" ref="EE149" si="5258">IF(EE$2=5,"Total","")</f>
        <v/>
      </c>
      <c r="EF149" s="432"/>
      <c r="EG149" s="433" t="str">
        <f t="shared" ref="EG149" si="5259">IF(EG$2=1,"Internal","")</f>
        <v/>
      </c>
      <c r="EH149" s="433" t="str">
        <f t="shared" ref="EH149" si="5260">IF(EH$2=2,"External Federal","")</f>
        <v/>
      </c>
      <c r="EI149" s="433" t="str">
        <f t="shared" ref="EI149" si="5261">IF(EI$2=3,"External Non-Profit","")</f>
        <v/>
      </c>
      <c r="EJ149" s="433" t="str">
        <f t="shared" ref="EJ149" si="5262">IF(EJ$2=4,"External Corporate","")</f>
        <v/>
      </c>
      <c r="EK149" s="434" t="str">
        <f t="shared" ref="EK149" si="5263">IF(EK$2=5,"Total","")</f>
        <v/>
      </c>
      <c r="EL149" s="432"/>
      <c r="EM149" s="433" t="str">
        <f t="shared" ref="EM149" si="5264">IF(EM$2=1,"Internal","")</f>
        <v/>
      </c>
      <c r="EN149" s="433" t="str">
        <f t="shared" ref="EN149" si="5265">IF(EN$2=2,"External Federal","")</f>
        <v/>
      </c>
      <c r="EO149" s="433" t="str">
        <f t="shared" ref="EO149" si="5266">IF(EO$2=3,"External Non-Profit","")</f>
        <v/>
      </c>
      <c r="EP149" s="433" t="str">
        <f t="shared" ref="EP149" si="5267">IF(EP$2=4,"External Corporate","")</f>
        <v/>
      </c>
      <c r="EQ149" s="434" t="str">
        <f t="shared" ref="EQ149" si="5268">IF(EQ$2=5,"Total","")</f>
        <v/>
      </c>
      <c r="ER149" s="432"/>
      <c r="ES149" s="433" t="str">
        <f t="shared" ref="ES149" si="5269">IF(ES$2=1,"Internal","")</f>
        <v/>
      </c>
      <c r="ET149" s="433" t="str">
        <f t="shared" ref="ET149" si="5270">IF(ET$2=2,"External Federal","")</f>
        <v/>
      </c>
      <c r="EU149" s="433" t="str">
        <f t="shared" ref="EU149" si="5271">IF(EU$2=3,"External Non-Profit","")</f>
        <v/>
      </c>
      <c r="EV149" s="433" t="str">
        <f t="shared" ref="EV149" si="5272">IF(EV$2=4,"External Corporate","")</f>
        <v/>
      </c>
      <c r="EW149" s="434" t="str">
        <f t="shared" ref="EW149" si="5273">IF(EW$2=5,"Total","")</f>
        <v/>
      </c>
      <c r="EX149" s="432"/>
      <c r="EY149" s="433" t="str">
        <f t="shared" ref="EY149" si="5274">IF(EY$2=1,"Internal","")</f>
        <v/>
      </c>
      <c r="EZ149" s="433" t="str">
        <f t="shared" ref="EZ149" si="5275">IF(EZ$2=2,"External Federal","")</f>
        <v/>
      </c>
      <c r="FA149" s="433" t="str">
        <f t="shared" ref="FA149" si="5276">IF(FA$2=3,"External Non-Profit","")</f>
        <v/>
      </c>
      <c r="FB149" s="433" t="str">
        <f t="shared" ref="FB149" si="5277">IF(FB$2=4,"External Corporate","")</f>
        <v/>
      </c>
      <c r="FC149" s="434" t="str">
        <f t="shared" ref="FC149" si="5278">IF(FC$2=5,"Total","")</f>
        <v/>
      </c>
      <c r="FD149" s="432"/>
      <c r="FE149" s="433" t="str">
        <f t="shared" ref="FE149" si="5279">IF(FE$2=1,"Internal","")</f>
        <v/>
      </c>
      <c r="FF149" s="433" t="str">
        <f t="shared" ref="FF149" si="5280">IF(FF$2=2,"External Federal","")</f>
        <v/>
      </c>
      <c r="FG149" s="433" t="str">
        <f t="shared" ref="FG149" si="5281">IF(FG$2=3,"External Non-Profit","")</f>
        <v/>
      </c>
      <c r="FH149" s="433" t="str">
        <f t="shared" ref="FH149" si="5282">IF(FH$2=4,"External Corporate","")</f>
        <v/>
      </c>
      <c r="FI149" s="434" t="str">
        <f t="shared" ref="FI149" si="5283">IF(FI$2=5,"Total","")</f>
        <v/>
      </c>
      <c r="FJ149" s="432"/>
      <c r="FK149" s="433" t="str">
        <f t="shared" ref="FK149" si="5284">IF(FK$2=1,"Internal","")</f>
        <v/>
      </c>
      <c r="FL149" s="433" t="str">
        <f t="shared" ref="FL149" si="5285">IF(FL$2=2,"External Federal","")</f>
        <v/>
      </c>
      <c r="FM149" s="433" t="str">
        <f t="shared" ref="FM149" si="5286">IF(FM$2=3,"External Non-Profit","")</f>
        <v/>
      </c>
      <c r="FN149" s="433" t="str">
        <f t="shared" ref="FN149" si="5287">IF(FN$2=4,"External Corporate","")</f>
        <v/>
      </c>
      <c r="FO149" s="434" t="str">
        <f t="shared" ref="FO149" si="5288">IF(FO$2=5,"Total","")</f>
        <v/>
      </c>
      <c r="FP149" s="432"/>
      <c r="FQ149" s="433" t="str">
        <f t="shared" ref="FQ149" si="5289">IF(FQ$2=1,"Internal","")</f>
        <v/>
      </c>
      <c r="FR149" s="433" t="str">
        <f t="shared" ref="FR149" si="5290">IF(FR$2=2,"External Federal","")</f>
        <v/>
      </c>
      <c r="FS149" s="433" t="str">
        <f t="shared" ref="FS149" si="5291">IF(FS$2=3,"External Non-Profit","")</f>
        <v/>
      </c>
      <c r="FT149" s="433" t="str">
        <f t="shared" ref="FT149" si="5292">IF(FT$2=4,"External Corporate","")</f>
        <v/>
      </c>
      <c r="FU149" s="434" t="str">
        <f t="shared" ref="FU149" si="5293">IF(FU$2=5,"Total","")</f>
        <v/>
      </c>
      <c r="FV149" s="432"/>
      <c r="FW149" s="433" t="str">
        <f t="shared" ref="FW149" si="5294">IF(FW$2=1,"Internal","")</f>
        <v/>
      </c>
      <c r="FX149" s="433" t="str">
        <f t="shared" ref="FX149" si="5295">IF(FX$2=2,"External Federal","")</f>
        <v/>
      </c>
      <c r="FY149" s="433" t="str">
        <f t="shared" ref="FY149" si="5296">IF(FY$2=3,"External Non-Profit","")</f>
        <v/>
      </c>
      <c r="FZ149" s="433" t="str">
        <f t="shared" ref="FZ149" si="5297">IF(FZ$2=4,"External Corporate","")</f>
        <v/>
      </c>
      <c r="GA149" s="434" t="str">
        <f t="shared" ref="GA149" si="5298">IF(GA$2=5,"Total","")</f>
        <v/>
      </c>
      <c r="GB149" s="432"/>
      <c r="GC149" s="433" t="str">
        <f t="shared" ref="GC149" si="5299">IF(GC$2=1,"Internal","")</f>
        <v/>
      </c>
      <c r="GD149" s="433" t="str">
        <f t="shared" ref="GD149" si="5300">IF(GD$2=2,"External Federal","")</f>
        <v/>
      </c>
      <c r="GE149" s="433" t="str">
        <f t="shared" ref="GE149" si="5301">IF(GE$2=3,"External Non-Profit","")</f>
        <v/>
      </c>
      <c r="GF149" s="433" t="str">
        <f t="shared" ref="GF149" si="5302">IF(GF$2=4,"External Corporate","")</f>
        <v/>
      </c>
      <c r="GG149" s="434" t="str">
        <f t="shared" ref="GG149" si="5303">IF(GG$2=5,"Total","")</f>
        <v/>
      </c>
      <c r="GH149" s="432"/>
      <c r="GI149" s="433" t="str">
        <f t="shared" ref="GI149" si="5304">IF(GI$2=1,"Internal","")</f>
        <v/>
      </c>
      <c r="GJ149" s="433" t="str">
        <f t="shared" ref="GJ149" si="5305">IF(GJ$2=2,"External Federal","")</f>
        <v/>
      </c>
      <c r="GK149" s="433" t="str">
        <f t="shared" ref="GK149" si="5306">IF(GK$2=3,"External Non-Profit","")</f>
        <v/>
      </c>
      <c r="GL149" s="433" t="str">
        <f t="shared" ref="GL149" si="5307">IF(GL$2=4,"External Corporate","")</f>
        <v/>
      </c>
      <c r="GM149" s="434" t="str">
        <f t="shared" ref="GM149" si="5308">IF(GM$2=5,"Total","")</f>
        <v/>
      </c>
      <c r="GN149" s="432"/>
      <c r="GO149" s="433" t="str">
        <f t="shared" ref="GO149" si="5309">IF(GO$2=1,"Internal","")</f>
        <v/>
      </c>
      <c r="GP149" s="433" t="str">
        <f t="shared" ref="GP149" si="5310">IF(GP$2=2,"External Federal","")</f>
        <v/>
      </c>
      <c r="GQ149" s="433" t="str">
        <f t="shared" ref="GQ149" si="5311">IF(GQ$2=3,"External Non-Profit","")</f>
        <v/>
      </c>
      <c r="GR149" s="433" t="str">
        <f t="shared" ref="GR149" si="5312">IF(GR$2=4,"External Corporate","")</f>
        <v/>
      </c>
      <c r="GS149" s="434" t="str">
        <f t="shared" ref="GS149" si="5313">IF(GS$2=5,"Total","")</f>
        <v/>
      </c>
      <c r="GT149" s="432"/>
      <c r="GU149" s="433" t="str">
        <f t="shared" ref="GU149" si="5314">IF(GU$2=1,"Internal","")</f>
        <v/>
      </c>
      <c r="GV149" s="433" t="str">
        <f t="shared" ref="GV149" si="5315">IF(GV$2=2,"External Federal","")</f>
        <v/>
      </c>
      <c r="GW149" s="433" t="str">
        <f t="shared" ref="GW149" si="5316">IF(GW$2=3,"External Non-Profit","")</f>
        <v/>
      </c>
      <c r="GX149" s="433" t="str">
        <f t="shared" ref="GX149" si="5317">IF(GX$2=4,"External Corporate","")</f>
        <v/>
      </c>
      <c r="GY149" s="434" t="str">
        <f t="shared" ref="GY149" si="5318">IF(GY$2=5,"Total","")</f>
        <v/>
      </c>
      <c r="GZ149" s="432"/>
      <c r="HA149" s="433" t="str">
        <f t="shared" ref="HA149" si="5319">IF(HA$2=1,"Internal","")</f>
        <v/>
      </c>
      <c r="HB149" s="433" t="str">
        <f t="shared" ref="HB149" si="5320">IF(HB$2=2,"External Federal","")</f>
        <v/>
      </c>
      <c r="HC149" s="433" t="str">
        <f t="shared" ref="HC149" si="5321">IF(HC$2=3,"External Non-Profit","")</f>
        <v/>
      </c>
      <c r="HD149" s="433" t="str">
        <f t="shared" ref="HD149" si="5322">IF(HD$2=4,"External Corporate","")</f>
        <v/>
      </c>
      <c r="HE149" s="434" t="str">
        <f t="shared" ref="HE149" si="5323">IF(HE$2=5,"Total","")</f>
        <v/>
      </c>
      <c r="HF149" s="432"/>
      <c r="HG149" s="433" t="str">
        <f t="shared" ref="HG149" si="5324">IF(HG$2=1,"Internal","")</f>
        <v/>
      </c>
      <c r="HH149" s="433" t="str">
        <f t="shared" ref="HH149" si="5325">IF(HH$2=2,"External Federal","")</f>
        <v/>
      </c>
      <c r="HI149" s="433" t="str">
        <f t="shared" ref="HI149" si="5326">IF(HI$2=3,"External Non-Profit","")</f>
        <v/>
      </c>
      <c r="HJ149" s="433" t="str">
        <f t="shared" ref="HJ149" si="5327">IF(HJ$2=4,"External Corporate","")</f>
        <v/>
      </c>
      <c r="HK149" s="434" t="str">
        <f t="shared" ref="HK149" si="5328">IF(HK$2=5,"Total","")</f>
        <v/>
      </c>
      <c r="HL149" s="432"/>
      <c r="HM149" s="433" t="str">
        <f t="shared" ref="HM149" si="5329">IF(HM$2=1,"Internal","")</f>
        <v/>
      </c>
      <c r="HN149" s="433" t="str">
        <f t="shared" ref="HN149" si="5330">IF(HN$2=2,"External Federal","")</f>
        <v/>
      </c>
      <c r="HO149" s="433" t="str">
        <f t="shared" ref="HO149" si="5331">IF(HO$2=3,"External Non-Profit","")</f>
        <v/>
      </c>
      <c r="HP149" s="433" t="str">
        <f t="shared" ref="HP149" si="5332">IF(HP$2=4,"External Corporate","")</f>
        <v/>
      </c>
      <c r="HQ149" s="434" t="str">
        <f t="shared" ref="HQ149" si="5333">IF(HQ$2=5,"Total","")</f>
        <v/>
      </c>
      <c r="HR149" s="432"/>
      <c r="HS149" s="433" t="str">
        <f t="shared" ref="HS149" si="5334">IF(HS$2=1,"Internal","")</f>
        <v/>
      </c>
      <c r="HT149" s="433" t="str">
        <f t="shared" ref="HT149" si="5335">IF(HT$2=2,"External Federal","")</f>
        <v/>
      </c>
      <c r="HU149" s="433" t="str">
        <f t="shared" ref="HU149" si="5336">IF(HU$2=3,"External Non-Profit","")</f>
        <v/>
      </c>
      <c r="HV149" s="433" t="str">
        <f t="shared" ref="HV149" si="5337">IF(HV$2=4,"External Corporate","")</f>
        <v/>
      </c>
      <c r="HW149" s="434" t="str">
        <f t="shared" ref="HW149" si="5338">IF(HW$2=5,"Total","")</f>
        <v/>
      </c>
      <c r="HX149" s="432"/>
      <c r="HY149" s="433" t="str">
        <f t="shared" ref="HY149" si="5339">IF(HY$2=1,"Internal","")</f>
        <v/>
      </c>
      <c r="HZ149" s="433" t="str">
        <f t="shared" ref="HZ149" si="5340">IF(HZ$2=2,"External Federal","")</f>
        <v/>
      </c>
      <c r="IA149" s="433" t="str">
        <f t="shared" ref="IA149" si="5341">IF(IA$2=3,"External Non-Profit","")</f>
        <v/>
      </c>
      <c r="IB149" s="433" t="str">
        <f t="shared" ref="IB149" si="5342">IF(IB$2=4,"External Corporate","")</f>
        <v/>
      </c>
      <c r="IC149" s="434" t="str">
        <f t="shared" ref="IC149" si="5343">IF(IC$2=5,"Total","")</f>
        <v/>
      </c>
      <c r="ID149" s="432"/>
      <c r="IE149" s="433" t="str">
        <f t="shared" ref="IE149" si="5344">IF(IE$2=1,"Internal","")</f>
        <v/>
      </c>
      <c r="IF149" s="433" t="str">
        <f t="shared" ref="IF149" si="5345">IF(IF$2=2,"External Federal","")</f>
        <v/>
      </c>
      <c r="IG149" s="433" t="str">
        <f t="shared" ref="IG149" si="5346">IF(IG$2=3,"External Non-Profit","")</f>
        <v/>
      </c>
      <c r="IH149" s="433" t="str">
        <f t="shared" ref="IH149" si="5347">IF(IH$2=4,"External Corporate","")</f>
        <v/>
      </c>
      <c r="II149" s="434" t="str">
        <f t="shared" ref="II149" si="5348">IF(II$2=5,"Total","")</f>
        <v/>
      </c>
      <c r="IJ149" s="432"/>
      <c r="IK149" s="433" t="str">
        <f t="shared" ref="IK149" si="5349">IF(IK$2=1,"Internal","")</f>
        <v/>
      </c>
      <c r="IL149" s="433" t="str">
        <f t="shared" ref="IL149" si="5350">IF(IL$2=2,"External Federal","")</f>
        <v/>
      </c>
      <c r="IM149" s="433" t="str">
        <f t="shared" ref="IM149" si="5351">IF(IM$2=3,"External Non-Profit","")</f>
        <v/>
      </c>
      <c r="IN149" s="433" t="str">
        <f t="shared" ref="IN149" si="5352">IF(IN$2=4,"External Corporate","")</f>
        <v/>
      </c>
      <c r="IO149" s="434" t="str">
        <f t="shared" ref="IO149" si="5353">IF(IO$2=5,"Total","")</f>
        <v/>
      </c>
      <c r="IP149" s="432"/>
      <c r="IQ149" s="433" t="str">
        <f t="shared" ref="IQ149" si="5354">IF(IQ$2=1,"Internal","")</f>
        <v/>
      </c>
      <c r="IR149" s="433" t="str">
        <f t="shared" ref="IR149" si="5355">IF(IR$2=2,"External Federal","")</f>
        <v/>
      </c>
      <c r="IS149" s="433" t="str">
        <f t="shared" ref="IS149" si="5356">IF(IS$2=3,"External Non-Profit","")</f>
        <v/>
      </c>
      <c r="IT149" s="433" t="str">
        <f t="shared" ref="IT149" si="5357">IF(IT$2=4,"External Corporate","")</f>
        <v/>
      </c>
      <c r="IU149" s="434" t="str">
        <f t="shared" ref="IU149" si="5358">IF(IU$2=5,"Total","")</f>
        <v/>
      </c>
      <c r="IV149" s="435"/>
      <c r="IW149" s="433" t="str">
        <f t="shared" ref="IW149:JC149" si="5359">IF(IW$2=1,"Internal","")</f>
        <v/>
      </c>
      <c r="IX149" s="433" t="str">
        <f t="shared" ref="IX149:JD149" si="5360">IF(IX$2=2,"External Federal","")</f>
        <v/>
      </c>
      <c r="IY149" s="433" t="str">
        <f t="shared" ref="IY149:JE149" si="5361">IF(IY$2=3,"External Non-Profit","")</f>
        <v/>
      </c>
      <c r="IZ149" s="433" t="str">
        <f t="shared" ref="IZ149:JF149" si="5362">IF(IZ$2=4,"External Corporate","")</f>
        <v/>
      </c>
      <c r="JA149" s="434" t="str">
        <f t="shared" ref="JA149:JG149" si="5363">IF(JA$2=5,"Total","")</f>
        <v/>
      </c>
      <c r="JB149" s="435"/>
      <c r="JC149" s="433" t="str">
        <f t="shared" si="5359"/>
        <v/>
      </c>
      <c r="JD149" s="433" t="str">
        <f t="shared" si="5360"/>
        <v/>
      </c>
      <c r="JE149" s="433" t="str">
        <f t="shared" si="5361"/>
        <v/>
      </c>
      <c r="JF149" s="433" t="str">
        <f t="shared" si="5362"/>
        <v/>
      </c>
      <c r="JG149" s="434" t="str">
        <f t="shared" si="5363"/>
        <v/>
      </c>
      <c r="JH149" s="435"/>
      <c r="JI149" s="433" t="str">
        <f t="shared" ref="JI149:KY149" si="5364">IF(JI$2=1,"Internal","")</f>
        <v/>
      </c>
      <c r="JJ149" s="433" t="str">
        <f t="shared" ref="JJ149:KZ149" si="5365">IF(JJ$2=2,"External Federal","")</f>
        <v/>
      </c>
      <c r="JK149" s="433" t="str">
        <f t="shared" ref="JK149:LA149" si="5366">IF(JK$2=3,"External Non-Profit","")</f>
        <v/>
      </c>
      <c r="JL149" s="433" t="str">
        <f t="shared" ref="JL149:LB149" si="5367">IF(JL$2=4,"External Corporate","")</f>
        <v/>
      </c>
      <c r="JM149" s="434" t="str">
        <f t="shared" ref="JM149:LC149" si="5368">IF(JM$2=5,"Total","")</f>
        <v/>
      </c>
      <c r="JN149" s="433"/>
      <c r="JO149" s="433" t="str">
        <f t="shared" si="5364"/>
        <v/>
      </c>
      <c r="JP149" s="433" t="str">
        <f t="shared" si="5365"/>
        <v/>
      </c>
      <c r="JQ149" s="433" t="str">
        <f t="shared" si="5366"/>
        <v/>
      </c>
      <c r="JR149" s="433" t="str">
        <f t="shared" si="5367"/>
        <v/>
      </c>
      <c r="JS149" s="434" t="str">
        <f t="shared" si="5368"/>
        <v/>
      </c>
      <c r="JT149" s="433"/>
      <c r="JU149" s="433" t="str">
        <f t="shared" si="5364"/>
        <v/>
      </c>
      <c r="JV149" s="433" t="str">
        <f t="shared" si="5365"/>
        <v/>
      </c>
      <c r="JW149" s="433" t="str">
        <f t="shared" si="5366"/>
        <v/>
      </c>
      <c r="JX149" s="433" t="str">
        <f t="shared" si="5367"/>
        <v/>
      </c>
      <c r="JY149" s="434" t="str">
        <f t="shared" si="5368"/>
        <v/>
      </c>
      <c r="JZ149" s="433"/>
      <c r="KA149" s="433" t="str">
        <f t="shared" si="5364"/>
        <v/>
      </c>
      <c r="KB149" s="433" t="str">
        <f t="shared" si="5365"/>
        <v/>
      </c>
      <c r="KC149" s="433" t="str">
        <f t="shared" si="5366"/>
        <v/>
      </c>
      <c r="KD149" s="433" t="str">
        <f t="shared" si="5367"/>
        <v/>
      </c>
      <c r="KE149" s="434" t="str">
        <f t="shared" si="5368"/>
        <v/>
      </c>
      <c r="KF149" s="433"/>
      <c r="KG149" s="433" t="str">
        <f t="shared" si="5364"/>
        <v/>
      </c>
      <c r="KH149" s="433" t="str">
        <f t="shared" si="5365"/>
        <v/>
      </c>
      <c r="KI149" s="433" t="str">
        <f t="shared" si="5366"/>
        <v/>
      </c>
      <c r="KJ149" s="433" t="str">
        <f t="shared" si="5367"/>
        <v/>
      </c>
      <c r="KK149" s="434" t="str">
        <f t="shared" si="5368"/>
        <v/>
      </c>
      <c r="KL149" s="433"/>
      <c r="KM149" s="433" t="str">
        <f t="shared" si="5364"/>
        <v/>
      </c>
      <c r="KN149" s="433" t="str">
        <f t="shared" si="5365"/>
        <v/>
      </c>
      <c r="KO149" s="433" t="str">
        <f t="shared" si="5366"/>
        <v/>
      </c>
      <c r="KP149" s="433" t="str">
        <f t="shared" si="5367"/>
        <v/>
      </c>
      <c r="KQ149" s="434" t="str">
        <f t="shared" si="5368"/>
        <v/>
      </c>
      <c r="KR149" s="433"/>
      <c r="KS149" s="433" t="str">
        <f t="shared" si="5364"/>
        <v/>
      </c>
      <c r="KT149" s="433" t="str">
        <f t="shared" si="5365"/>
        <v/>
      </c>
      <c r="KU149" s="433" t="str">
        <f t="shared" si="5366"/>
        <v/>
      </c>
      <c r="KV149" s="433" t="str">
        <f t="shared" si="5367"/>
        <v/>
      </c>
      <c r="KW149" s="434" t="str">
        <f t="shared" si="5368"/>
        <v/>
      </c>
      <c r="KX149" s="433"/>
      <c r="KY149" s="433" t="str">
        <f t="shared" si="5364"/>
        <v/>
      </c>
      <c r="KZ149" s="433" t="str">
        <f t="shared" si="5365"/>
        <v/>
      </c>
      <c r="LA149" s="433" t="str">
        <f t="shared" si="5366"/>
        <v/>
      </c>
      <c r="LB149" s="433" t="str">
        <f t="shared" si="5367"/>
        <v/>
      </c>
      <c r="LC149" s="434" t="str">
        <f t="shared" si="5368"/>
        <v/>
      </c>
      <c r="LD149" s="433"/>
    </row>
    <row r="150" spans="1:316" s="441" customFormat="1" ht="11.25" hidden="1" x14ac:dyDescent="0.2">
      <c r="A150" s="61" t="s">
        <v>61</v>
      </c>
      <c r="B150" s="77"/>
      <c r="C150" s="77"/>
      <c r="D150" s="77"/>
      <c r="E150" s="77"/>
      <c r="F150" s="62"/>
      <c r="G150" s="437"/>
      <c r="H150" s="438" t="s">
        <v>116</v>
      </c>
      <c r="I150" s="62"/>
      <c r="J150" s="62"/>
      <c r="K150" s="62"/>
      <c r="L150" s="62"/>
      <c r="M150" s="62"/>
      <c r="N150" s="62"/>
      <c r="O150" s="62"/>
      <c r="P150" s="62"/>
      <c r="Q150" s="439" t="s">
        <v>58</v>
      </c>
      <c r="R150" s="439" t="s">
        <v>150</v>
      </c>
      <c r="S150" s="439" t="s">
        <v>59</v>
      </c>
      <c r="T150" s="439" t="s">
        <v>156</v>
      </c>
      <c r="U150" s="440" t="s">
        <v>60</v>
      </c>
      <c r="V150" s="439"/>
      <c r="W150" s="439" t="s">
        <v>58</v>
      </c>
      <c r="X150" s="439" t="s">
        <v>150</v>
      </c>
      <c r="Y150" s="439" t="s">
        <v>59</v>
      </c>
      <c r="Z150" s="439" t="s">
        <v>156</v>
      </c>
      <c r="AA150" s="440" t="s">
        <v>60</v>
      </c>
      <c r="AB150" s="439"/>
      <c r="AC150" s="439" t="s">
        <v>58</v>
      </c>
      <c r="AD150" s="439" t="s">
        <v>150</v>
      </c>
      <c r="AE150" s="439" t="s">
        <v>59</v>
      </c>
      <c r="AF150" s="439" t="s">
        <v>156</v>
      </c>
      <c r="AG150" s="440" t="s">
        <v>60</v>
      </c>
      <c r="AH150" s="439"/>
      <c r="AI150" s="439" t="s">
        <v>58</v>
      </c>
      <c r="AJ150" s="439" t="s">
        <v>150</v>
      </c>
      <c r="AK150" s="439" t="s">
        <v>59</v>
      </c>
      <c r="AL150" s="439" t="s">
        <v>156</v>
      </c>
      <c r="AM150" s="440" t="s">
        <v>60</v>
      </c>
      <c r="AN150" s="439"/>
      <c r="AO150" s="439" t="s">
        <v>58</v>
      </c>
      <c r="AP150" s="439" t="s">
        <v>150</v>
      </c>
      <c r="AQ150" s="439" t="s">
        <v>59</v>
      </c>
      <c r="AR150" s="439" t="s">
        <v>156</v>
      </c>
      <c r="AS150" s="440" t="s">
        <v>60</v>
      </c>
      <c r="AT150" s="439"/>
      <c r="AU150" s="439" t="s">
        <v>58</v>
      </c>
      <c r="AV150" s="439" t="s">
        <v>150</v>
      </c>
      <c r="AW150" s="439" t="s">
        <v>59</v>
      </c>
      <c r="AX150" s="439" t="s">
        <v>156</v>
      </c>
      <c r="AY150" s="440" t="s">
        <v>60</v>
      </c>
      <c r="AZ150" s="439"/>
      <c r="BA150" s="439" t="s">
        <v>58</v>
      </c>
      <c r="BB150" s="439" t="s">
        <v>150</v>
      </c>
      <c r="BC150" s="439" t="s">
        <v>59</v>
      </c>
      <c r="BD150" s="439" t="s">
        <v>156</v>
      </c>
      <c r="BE150" s="440" t="s">
        <v>60</v>
      </c>
      <c r="BF150" s="439"/>
      <c r="BG150" s="439" t="s">
        <v>58</v>
      </c>
      <c r="BH150" s="439" t="s">
        <v>150</v>
      </c>
      <c r="BI150" s="439" t="s">
        <v>59</v>
      </c>
      <c r="BJ150" s="439" t="s">
        <v>156</v>
      </c>
      <c r="BK150" s="440" t="s">
        <v>60</v>
      </c>
      <c r="BL150" s="439"/>
      <c r="BM150" s="439" t="s">
        <v>58</v>
      </c>
      <c r="BN150" s="439" t="s">
        <v>150</v>
      </c>
      <c r="BO150" s="439" t="s">
        <v>59</v>
      </c>
      <c r="BP150" s="439" t="s">
        <v>156</v>
      </c>
      <c r="BQ150" s="440" t="s">
        <v>60</v>
      </c>
      <c r="BR150" s="439"/>
      <c r="BS150" s="439" t="s">
        <v>58</v>
      </c>
      <c r="BT150" s="439" t="s">
        <v>150</v>
      </c>
      <c r="BU150" s="439" t="s">
        <v>59</v>
      </c>
      <c r="BV150" s="439" t="s">
        <v>156</v>
      </c>
      <c r="BW150" s="440" t="s">
        <v>60</v>
      </c>
      <c r="BX150" s="439"/>
      <c r="BY150" s="439" t="s">
        <v>58</v>
      </c>
      <c r="BZ150" s="439" t="s">
        <v>150</v>
      </c>
      <c r="CA150" s="439" t="s">
        <v>59</v>
      </c>
      <c r="CB150" s="439" t="s">
        <v>156</v>
      </c>
      <c r="CC150" s="440" t="s">
        <v>60</v>
      </c>
      <c r="CD150" s="439"/>
      <c r="CE150" s="439" t="s">
        <v>58</v>
      </c>
      <c r="CF150" s="439" t="s">
        <v>150</v>
      </c>
      <c r="CG150" s="439" t="s">
        <v>59</v>
      </c>
      <c r="CH150" s="439" t="s">
        <v>156</v>
      </c>
      <c r="CI150" s="440" t="s">
        <v>60</v>
      </c>
      <c r="CJ150" s="439"/>
      <c r="CK150" s="439" t="s">
        <v>58</v>
      </c>
      <c r="CL150" s="439" t="s">
        <v>150</v>
      </c>
      <c r="CM150" s="439" t="s">
        <v>59</v>
      </c>
      <c r="CN150" s="439" t="s">
        <v>156</v>
      </c>
      <c r="CO150" s="440" t="s">
        <v>60</v>
      </c>
      <c r="CP150" s="439"/>
      <c r="CQ150" s="439" t="s">
        <v>58</v>
      </c>
      <c r="CR150" s="439" t="s">
        <v>150</v>
      </c>
      <c r="CS150" s="439" t="s">
        <v>59</v>
      </c>
      <c r="CT150" s="439" t="s">
        <v>156</v>
      </c>
      <c r="CU150" s="440" t="s">
        <v>60</v>
      </c>
      <c r="CV150" s="439"/>
      <c r="CW150" s="439" t="s">
        <v>58</v>
      </c>
      <c r="CX150" s="439" t="s">
        <v>150</v>
      </c>
      <c r="CY150" s="439" t="s">
        <v>59</v>
      </c>
      <c r="CZ150" s="439" t="s">
        <v>156</v>
      </c>
      <c r="DA150" s="440" t="s">
        <v>60</v>
      </c>
      <c r="DB150" s="439"/>
      <c r="DC150" s="439" t="s">
        <v>58</v>
      </c>
      <c r="DD150" s="439" t="s">
        <v>150</v>
      </c>
      <c r="DE150" s="439" t="s">
        <v>59</v>
      </c>
      <c r="DF150" s="439" t="s">
        <v>156</v>
      </c>
      <c r="DG150" s="440" t="s">
        <v>60</v>
      </c>
      <c r="DH150" s="439"/>
      <c r="DI150" s="439" t="s">
        <v>58</v>
      </c>
      <c r="DJ150" s="439" t="s">
        <v>150</v>
      </c>
      <c r="DK150" s="439" t="s">
        <v>59</v>
      </c>
      <c r="DL150" s="439" t="s">
        <v>156</v>
      </c>
      <c r="DM150" s="440" t="s">
        <v>60</v>
      </c>
      <c r="DN150" s="439"/>
      <c r="DO150" s="439" t="s">
        <v>58</v>
      </c>
      <c r="DP150" s="439" t="s">
        <v>150</v>
      </c>
      <c r="DQ150" s="439" t="s">
        <v>59</v>
      </c>
      <c r="DR150" s="439" t="s">
        <v>156</v>
      </c>
      <c r="DS150" s="440" t="s">
        <v>60</v>
      </c>
      <c r="DT150" s="439"/>
      <c r="DU150" s="439" t="s">
        <v>58</v>
      </c>
      <c r="DV150" s="439" t="s">
        <v>150</v>
      </c>
      <c r="DW150" s="439" t="s">
        <v>59</v>
      </c>
      <c r="DX150" s="439" t="s">
        <v>156</v>
      </c>
      <c r="DY150" s="440" t="s">
        <v>60</v>
      </c>
      <c r="DZ150" s="439"/>
      <c r="EA150" s="439" t="s">
        <v>58</v>
      </c>
      <c r="EB150" s="439" t="s">
        <v>150</v>
      </c>
      <c r="EC150" s="439" t="s">
        <v>59</v>
      </c>
      <c r="ED150" s="439" t="s">
        <v>156</v>
      </c>
      <c r="EE150" s="440" t="s">
        <v>60</v>
      </c>
      <c r="EF150" s="439"/>
      <c r="EG150" s="439" t="s">
        <v>58</v>
      </c>
      <c r="EH150" s="439" t="s">
        <v>150</v>
      </c>
      <c r="EI150" s="439" t="s">
        <v>59</v>
      </c>
      <c r="EJ150" s="439" t="s">
        <v>156</v>
      </c>
      <c r="EK150" s="440" t="s">
        <v>60</v>
      </c>
      <c r="EL150" s="439"/>
      <c r="EM150" s="439" t="s">
        <v>58</v>
      </c>
      <c r="EN150" s="439" t="s">
        <v>150</v>
      </c>
      <c r="EO150" s="439" t="s">
        <v>59</v>
      </c>
      <c r="EP150" s="439" t="s">
        <v>156</v>
      </c>
      <c r="EQ150" s="440" t="s">
        <v>60</v>
      </c>
      <c r="ER150" s="439"/>
      <c r="ES150" s="439" t="s">
        <v>58</v>
      </c>
      <c r="ET150" s="439" t="s">
        <v>150</v>
      </c>
      <c r="EU150" s="439" t="s">
        <v>59</v>
      </c>
      <c r="EV150" s="439" t="s">
        <v>156</v>
      </c>
      <c r="EW150" s="440" t="s">
        <v>60</v>
      </c>
      <c r="EX150" s="439"/>
      <c r="EY150" s="439" t="s">
        <v>58</v>
      </c>
      <c r="EZ150" s="439" t="s">
        <v>150</v>
      </c>
      <c r="FA150" s="439" t="s">
        <v>59</v>
      </c>
      <c r="FB150" s="439" t="s">
        <v>156</v>
      </c>
      <c r="FC150" s="440" t="s">
        <v>60</v>
      </c>
      <c r="FD150" s="439"/>
      <c r="FE150" s="439" t="s">
        <v>58</v>
      </c>
      <c r="FF150" s="439" t="s">
        <v>150</v>
      </c>
      <c r="FG150" s="439" t="s">
        <v>59</v>
      </c>
      <c r="FH150" s="439" t="s">
        <v>156</v>
      </c>
      <c r="FI150" s="440" t="s">
        <v>60</v>
      </c>
      <c r="FJ150" s="439"/>
      <c r="FK150" s="439" t="s">
        <v>58</v>
      </c>
      <c r="FL150" s="439" t="s">
        <v>150</v>
      </c>
      <c r="FM150" s="439" t="s">
        <v>59</v>
      </c>
      <c r="FN150" s="439" t="s">
        <v>156</v>
      </c>
      <c r="FO150" s="440" t="s">
        <v>60</v>
      </c>
      <c r="FP150" s="439"/>
      <c r="FQ150" s="439" t="s">
        <v>58</v>
      </c>
      <c r="FR150" s="439" t="s">
        <v>150</v>
      </c>
      <c r="FS150" s="439" t="s">
        <v>59</v>
      </c>
      <c r="FT150" s="439" t="s">
        <v>156</v>
      </c>
      <c r="FU150" s="440" t="s">
        <v>60</v>
      </c>
      <c r="FV150" s="439"/>
      <c r="FW150" s="439" t="s">
        <v>58</v>
      </c>
      <c r="FX150" s="439" t="s">
        <v>150</v>
      </c>
      <c r="FY150" s="439" t="s">
        <v>59</v>
      </c>
      <c r="FZ150" s="439" t="s">
        <v>156</v>
      </c>
      <c r="GA150" s="440" t="s">
        <v>60</v>
      </c>
      <c r="GB150" s="439"/>
      <c r="GC150" s="439" t="s">
        <v>58</v>
      </c>
      <c r="GD150" s="439" t="s">
        <v>150</v>
      </c>
      <c r="GE150" s="439" t="s">
        <v>59</v>
      </c>
      <c r="GF150" s="439" t="s">
        <v>156</v>
      </c>
      <c r="GG150" s="440" t="s">
        <v>60</v>
      </c>
      <c r="GH150" s="439"/>
      <c r="GI150" s="439" t="s">
        <v>58</v>
      </c>
      <c r="GJ150" s="439" t="s">
        <v>150</v>
      </c>
      <c r="GK150" s="439" t="s">
        <v>59</v>
      </c>
      <c r="GL150" s="439" t="s">
        <v>156</v>
      </c>
      <c r="GM150" s="440" t="s">
        <v>60</v>
      </c>
      <c r="GN150" s="439"/>
      <c r="GO150" s="439" t="s">
        <v>58</v>
      </c>
      <c r="GP150" s="439" t="s">
        <v>150</v>
      </c>
      <c r="GQ150" s="439" t="s">
        <v>59</v>
      </c>
      <c r="GR150" s="439" t="s">
        <v>156</v>
      </c>
      <c r="GS150" s="440" t="s">
        <v>60</v>
      </c>
      <c r="GT150" s="439"/>
      <c r="GU150" s="439" t="s">
        <v>58</v>
      </c>
      <c r="GV150" s="439" t="s">
        <v>150</v>
      </c>
      <c r="GW150" s="439" t="s">
        <v>59</v>
      </c>
      <c r="GX150" s="439" t="s">
        <v>156</v>
      </c>
      <c r="GY150" s="440" t="s">
        <v>60</v>
      </c>
      <c r="GZ150" s="439"/>
      <c r="HA150" s="439" t="s">
        <v>58</v>
      </c>
      <c r="HB150" s="439" t="s">
        <v>150</v>
      </c>
      <c r="HC150" s="439" t="s">
        <v>59</v>
      </c>
      <c r="HD150" s="439" t="s">
        <v>156</v>
      </c>
      <c r="HE150" s="440" t="s">
        <v>60</v>
      </c>
      <c r="HF150" s="439"/>
      <c r="HG150" s="439" t="s">
        <v>58</v>
      </c>
      <c r="HH150" s="439" t="s">
        <v>150</v>
      </c>
      <c r="HI150" s="439" t="s">
        <v>59</v>
      </c>
      <c r="HJ150" s="439" t="s">
        <v>156</v>
      </c>
      <c r="HK150" s="440" t="s">
        <v>60</v>
      </c>
      <c r="HL150" s="439"/>
      <c r="HM150" s="439" t="s">
        <v>58</v>
      </c>
      <c r="HN150" s="439" t="s">
        <v>150</v>
      </c>
      <c r="HO150" s="439" t="s">
        <v>59</v>
      </c>
      <c r="HP150" s="439" t="s">
        <v>156</v>
      </c>
      <c r="HQ150" s="440" t="s">
        <v>60</v>
      </c>
      <c r="HR150" s="439"/>
      <c r="HS150" s="439" t="s">
        <v>58</v>
      </c>
      <c r="HT150" s="439" t="s">
        <v>150</v>
      </c>
      <c r="HU150" s="439" t="s">
        <v>59</v>
      </c>
      <c r="HV150" s="439" t="s">
        <v>156</v>
      </c>
      <c r="HW150" s="440" t="s">
        <v>60</v>
      </c>
      <c r="HX150" s="439"/>
      <c r="HY150" s="439" t="s">
        <v>58</v>
      </c>
      <c r="HZ150" s="439" t="s">
        <v>150</v>
      </c>
      <c r="IA150" s="439" t="s">
        <v>59</v>
      </c>
      <c r="IB150" s="439" t="s">
        <v>156</v>
      </c>
      <c r="IC150" s="440" t="s">
        <v>60</v>
      </c>
      <c r="ID150" s="439"/>
      <c r="IE150" s="439" t="s">
        <v>58</v>
      </c>
      <c r="IF150" s="439" t="s">
        <v>150</v>
      </c>
      <c r="IG150" s="439" t="s">
        <v>59</v>
      </c>
      <c r="IH150" s="439" t="s">
        <v>156</v>
      </c>
      <c r="II150" s="440" t="s">
        <v>60</v>
      </c>
      <c r="IJ150" s="439"/>
      <c r="IK150" s="439" t="s">
        <v>58</v>
      </c>
      <c r="IL150" s="439" t="s">
        <v>150</v>
      </c>
      <c r="IM150" s="439" t="s">
        <v>59</v>
      </c>
      <c r="IN150" s="439" t="s">
        <v>156</v>
      </c>
      <c r="IO150" s="440" t="s">
        <v>60</v>
      </c>
      <c r="IP150" s="439"/>
      <c r="IQ150" s="439" t="s">
        <v>58</v>
      </c>
      <c r="IR150" s="439" t="s">
        <v>150</v>
      </c>
      <c r="IS150" s="439" t="s">
        <v>59</v>
      </c>
      <c r="IT150" s="439" t="s">
        <v>156</v>
      </c>
      <c r="IU150" s="440" t="s">
        <v>60</v>
      </c>
      <c r="IV150" s="439"/>
      <c r="IW150" s="439" t="s">
        <v>58</v>
      </c>
      <c r="IX150" s="439" t="s">
        <v>150</v>
      </c>
      <c r="IY150" s="439" t="s">
        <v>59</v>
      </c>
      <c r="IZ150" s="439" t="s">
        <v>156</v>
      </c>
      <c r="JA150" s="440" t="s">
        <v>60</v>
      </c>
      <c r="JB150" s="439"/>
      <c r="JC150" s="439" t="s">
        <v>58</v>
      </c>
      <c r="JD150" s="439" t="s">
        <v>150</v>
      </c>
      <c r="JE150" s="439" t="s">
        <v>59</v>
      </c>
      <c r="JF150" s="439" t="s">
        <v>156</v>
      </c>
      <c r="JG150" s="440" t="s">
        <v>60</v>
      </c>
      <c r="JH150" s="439"/>
      <c r="JI150" s="439" t="s">
        <v>58</v>
      </c>
      <c r="JJ150" s="439" t="s">
        <v>150</v>
      </c>
      <c r="JK150" s="439" t="s">
        <v>59</v>
      </c>
      <c r="JL150" s="439" t="s">
        <v>156</v>
      </c>
      <c r="JM150" s="440" t="s">
        <v>60</v>
      </c>
      <c r="JN150" s="439"/>
      <c r="JO150" s="439" t="s">
        <v>58</v>
      </c>
      <c r="JP150" s="439" t="s">
        <v>150</v>
      </c>
      <c r="JQ150" s="439" t="s">
        <v>59</v>
      </c>
      <c r="JR150" s="439" t="s">
        <v>156</v>
      </c>
      <c r="JS150" s="440" t="s">
        <v>60</v>
      </c>
      <c r="JT150" s="439"/>
      <c r="JU150" s="439" t="s">
        <v>58</v>
      </c>
      <c r="JV150" s="439" t="s">
        <v>150</v>
      </c>
      <c r="JW150" s="439" t="s">
        <v>59</v>
      </c>
      <c r="JX150" s="439" t="s">
        <v>156</v>
      </c>
      <c r="JY150" s="440" t="s">
        <v>60</v>
      </c>
      <c r="JZ150" s="439"/>
      <c r="KA150" s="439" t="s">
        <v>58</v>
      </c>
      <c r="KB150" s="439" t="s">
        <v>150</v>
      </c>
      <c r="KC150" s="439" t="s">
        <v>59</v>
      </c>
      <c r="KD150" s="439" t="s">
        <v>156</v>
      </c>
      <c r="KE150" s="440" t="s">
        <v>60</v>
      </c>
      <c r="KF150" s="439"/>
      <c r="KG150" s="439" t="s">
        <v>58</v>
      </c>
      <c r="KH150" s="439" t="s">
        <v>150</v>
      </c>
      <c r="KI150" s="439" t="s">
        <v>59</v>
      </c>
      <c r="KJ150" s="439" t="s">
        <v>156</v>
      </c>
      <c r="KK150" s="440" t="s">
        <v>60</v>
      </c>
      <c r="KL150" s="439"/>
      <c r="KM150" s="439" t="s">
        <v>58</v>
      </c>
      <c r="KN150" s="439" t="s">
        <v>150</v>
      </c>
      <c r="KO150" s="439" t="s">
        <v>59</v>
      </c>
      <c r="KP150" s="439" t="s">
        <v>156</v>
      </c>
      <c r="KQ150" s="440" t="s">
        <v>60</v>
      </c>
      <c r="KR150" s="439"/>
      <c r="KS150" s="439" t="s">
        <v>58</v>
      </c>
      <c r="KT150" s="439" t="s">
        <v>150</v>
      </c>
      <c r="KU150" s="439" t="s">
        <v>59</v>
      </c>
      <c r="KV150" s="439" t="s">
        <v>156</v>
      </c>
      <c r="KW150" s="440" t="s">
        <v>60</v>
      </c>
      <c r="KX150" s="439"/>
      <c r="KY150" s="439" t="s">
        <v>58</v>
      </c>
      <c r="KZ150" s="439" t="s">
        <v>150</v>
      </c>
      <c r="LA150" s="439" t="s">
        <v>59</v>
      </c>
      <c r="LB150" s="439" t="s">
        <v>156</v>
      </c>
      <c r="LC150" s="440" t="s">
        <v>60</v>
      </c>
      <c r="LD150" s="439"/>
    </row>
    <row r="151" spans="1:316" s="441" customFormat="1" ht="11.25" hidden="1" x14ac:dyDescent="0.2">
      <c r="A151" s="61" t="s">
        <v>61</v>
      </c>
      <c r="B151" s="77"/>
      <c r="C151" s="77"/>
      <c r="D151" s="77"/>
      <c r="E151" s="77"/>
      <c r="F151" s="62"/>
      <c r="G151" s="437"/>
      <c r="H151" s="77"/>
      <c r="I151" s="62"/>
      <c r="J151" s="62"/>
      <c r="K151" s="62"/>
      <c r="L151" s="62"/>
      <c r="M151" s="62"/>
      <c r="N151" s="62"/>
      <c r="O151" s="62"/>
      <c r="P151" s="62"/>
      <c r="Q151" s="439" t="str">
        <f>IF(Q71="","",IFERROR(MAX(ROUND((T138*Q71*425/365-T141-T59)/(Q64*Q71),2),0),""))</f>
        <v/>
      </c>
      <c r="R151" s="439" t="str">
        <f>IFERROR(ROUND(T138/Q64,2),"")</f>
        <v/>
      </c>
      <c r="S151" s="439" t="str">
        <f>IFERROR(ROUND((T138-T59-T142)/Q64,2),"")</f>
        <v/>
      </c>
      <c r="T151" s="439" t="str">
        <f>IF(AND(T$2=4,SUM(Q71:T71)=1),IF(AND(ISNUMBER(Q153)=ISNUMBER(Q155),ISNUMBER(R153)=ISNUMBER(R155),ISNUMBER(S153)=ISNUMBER(S155),ISNUMBER(T153)=ISNUMBER(T155)),"Y","N"),"")</f>
        <v/>
      </c>
      <c r="U151" s="440" t="str">
        <f>IFERROR(ROUND((T138*425/365-T59)/Q64,2),"")</f>
        <v/>
      </c>
      <c r="V151" s="439"/>
      <c r="W151" s="439" t="str">
        <f t="shared" ref="W151" si="5369">IF(W71="","",IFERROR(MAX(ROUND((Z138*W71*425/365-Z141-Z59)/(W64*W71),2),0),""))</f>
        <v/>
      </c>
      <c r="X151" s="439" t="str">
        <f t="shared" ref="X151" si="5370">IFERROR(ROUND(Z138/W64,2),"")</f>
        <v/>
      </c>
      <c r="Y151" s="439" t="str">
        <f t="shared" ref="Y151" si="5371">IFERROR(ROUND((Z138-Z59-Z142)/W64,2),"")</f>
        <v/>
      </c>
      <c r="Z151" s="439" t="str">
        <f t="shared" ref="Z151" si="5372">IF(AND(Z$2=4,SUM(W71:Z71)=1),IF(AND(ISNUMBER(W153)=ISNUMBER(W155),ISNUMBER(X153)=ISNUMBER(X155),ISNUMBER(Y153)=ISNUMBER(Y155),ISNUMBER(Z153)=ISNUMBER(Z155)),"Y","N"),"")</f>
        <v/>
      </c>
      <c r="AA151" s="440" t="str">
        <f t="shared" ref="AA151" si="5373">IFERROR(ROUND((Z138*425/365-Z59)/W64,2),"")</f>
        <v/>
      </c>
      <c r="AB151" s="439"/>
      <c r="AC151" s="439" t="str">
        <f t="shared" ref="AC151" si="5374">IF(AC71="","",IFERROR(MAX(ROUND((AF138*AC71*425/365-AF141-AF59)/(AC64*AC71),2),0),""))</f>
        <v/>
      </c>
      <c r="AD151" s="439" t="str">
        <f t="shared" ref="AD151" si="5375">IFERROR(ROUND(AF138/AC64,2),"")</f>
        <v/>
      </c>
      <c r="AE151" s="439" t="str">
        <f t="shared" ref="AE151" si="5376">IFERROR(ROUND((AF138-AF59-AF142)/AC64,2),"")</f>
        <v/>
      </c>
      <c r="AF151" s="439" t="str">
        <f t="shared" ref="AF151" si="5377">IF(AND(AF$2=4,SUM(AC71:AF71)=1),IF(AND(ISNUMBER(AC153)=ISNUMBER(AC155),ISNUMBER(AD153)=ISNUMBER(AD155),ISNUMBER(AE153)=ISNUMBER(AE155),ISNUMBER(AF153)=ISNUMBER(AF155)),"Y","N"),"")</f>
        <v/>
      </c>
      <c r="AG151" s="440" t="str">
        <f t="shared" ref="AG151" si="5378">IFERROR(ROUND((AF138*425/365-AF59)/AC64,2),"")</f>
        <v/>
      </c>
      <c r="AH151" s="439"/>
      <c r="AI151" s="439" t="str">
        <f t="shared" ref="AI151" si="5379">IF(AI71="","",IFERROR(MAX(ROUND((AL138*AI71*425/365-AL141-AL59)/(AI64*AI71),2),0),""))</f>
        <v/>
      </c>
      <c r="AJ151" s="439" t="str">
        <f t="shared" ref="AJ151" si="5380">IFERROR(ROUND(AL138/AI64,2),"")</f>
        <v/>
      </c>
      <c r="AK151" s="439" t="str">
        <f t="shared" ref="AK151" si="5381">IFERROR(ROUND((AL138-AL59-AL142)/AI64,2),"")</f>
        <v/>
      </c>
      <c r="AL151" s="439" t="str">
        <f t="shared" ref="AL151" si="5382">IF(AND(AL$2=4,SUM(AI71:AL71)=1),IF(AND(ISNUMBER(AI153)=ISNUMBER(AI155),ISNUMBER(AJ153)=ISNUMBER(AJ155),ISNUMBER(AK153)=ISNUMBER(AK155),ISNUMBER(AL153)=ISNUMBER(AL155)),"Y","N"),"")</f>
        <v/>
      </c>
      <c r="AM151" s="440" t="str">
        <f t="shared" ref="AM151" si="5383">IFERROR(ROUND((AL138*425/365-AL59)/AI64,2),"")</f>
        <v/>
      </c>
      <c r="AN151" s="439"/>
      <c r="AO151" s="439" t="str">
        <f t="shared" ref="AO151" si="5384">IF(AO71="","",IFERROR(MAX(ROUND((AR138*AO71*425/365-AR141-AR59)/(AO64*AO71),2),0),""))</f>
        <v/>
      </c>
      <c r="AP151" s="439" t="str">
        <f t="shared" ref="AP151" si="5385">IFERROR(ROUND(AR138/AO64,2),"")</f>
        <v/>
      </c>
      <c r="AQ151" s="439" t="str">
        <f t="shared" ref="AQ151" si="5386">IFERROR(ROUND((AR138-AR59-AR142)/AO64,2),"")</f>
        <v/>
      </c>
      <c r="AR151" s="439" t="str">
        <f t="shared" ref="AR151" si="5387">IF(AND(AR$2=4,SUM(AO71:AR71)=1),IF(AND(ISNUMBER(AO153)=ISNUMBER(AO155),ISNUMBER(AP153)=ISNUMBER(AP155),ISNUMBER(AQ153)=ISNUMBER(AQ155),ISNUMBER(AR153)=ISNUMBER(AR155)),"Y","N"),"")</f>
        <v/>
      </c>
      <c r="AS151" s="440" t="str">
        <f t="shared" ref="AS151" si="5388">IFERROR(ROUND((AR138*425/365-AR59)/AO64,2),"")</f>
        <v/>
      </c>
      <c r="AT151" s="439"/>
      <c r="AU151" s="439" t="str">
        <f t="shared" ref="AU151" si="5389">IF(AU71="","",IFERROR(MAX(ROUND((AX138*AU71*425/365-AX141-AX59)/(AU64*AU71),2),0),""))</f>
        <v/>
      </c>
      <c r="AV151" s="439" t="str">
        <f t="shared" ref="AV151" si="5390">IFERROR(ROUND(AX138/AU64,2),"")</f>
        <v/>
      </c>
      <c r="AW151" s="439" t="str">
        <f t="shared" ref="AW151" si="5391">IFERROR(ROUND((AX138-AX59-AX142)/AU64,2),"")</f>
        <v/>
      </c>
      <c r="AX151" s="439" t="str">
        <f t="shared" ref="AX151" si="5392">IF(AND(AX$2=4,SUM(AU71:AX71)=1),IF(AND(ISNUMBER(AU153)=ISNUMBER(AU155),ISNUMBER(AV153)=ISNUMBER(AV155),ISNUMBER(AW153)=ISNUMBER(AW155),ISNUMBER(AX153)=ISNUMBER(AX155)),"Y","N"),"")</f>
        <v/>
      </c>
      <c r="AY151" s="440" t="str">
        <f t="shared" ref="AY151" si="5393">IFERROR(ROUND((AX138*425/365-AX59)/AU64,2),"")</f>
        <v/>
      </c>
      <c r="AZ151" s="439"/>
      <c r="BA151" s="439" t="str">
        <f t="shared" ref="BA151" si="5394">IF(BA71="","",IFERROR(MAX(ROUND((BD138*BA71*425/365-BD141-BD59)/(BA64*BA71),2),0),""))</f>
        <v/>
      </c>
      <c r="BB151" s="439" t="str">
        <f t="shared" ref="BB151" si="5395">IFERROR(ROUND(BD138/BA64,2),"")</f>
        <v/>
      </c>
      <c r="BC151" s="439" t="str">
        <f t="shared" ref="BC151" si="5396">IFERROR(ROUND((BD138-BD59-BD142)/BA64,2),"")</f>
        <v/>
      </c>
      <c r="BD151" s="439" t="str">
        <f t="shared" ref="BD151" si="5397">IF(AND(BD$2=4,SUM(BA71:BD71)=1),IF(AND(ISNUMBER(BA153)=ISNUMBER(BA155),ISNUMBER(BB153)=ISNUMBER(BB155),ISNUMBER(BC153)=ISNUMBER(BC155),ISNUMBER(BD153)=ISNUMBER(BD155)),"Y","N"),"")</f>
        <v/>
      </c>
      <c r="BE151" s="440" t="str">
        <f t="shared" ref="BE151" si="5398">IFERROR(ROUND((BD138*425/365-BD59)/BA64,2),"")</f>
        <v/>
      </c>
      <c r="BF151" s="439"/>
      <c r="BG151" s="439" t="str">
        <f t="shared" ref="BG151" si="5399">IF(BG71="","",IFERROR(MAX(ROUND((BJ138*BG71*425/365-BJ141-BJ59)/(BG64*BG71),2),0),""))</f>
        <v/>
      </c>
      <c r="BH151" s="439" t="str">
        <f t="shared" ref="BH151" si="5400">IFERROR(ROUND(BJ138/BG64,2),"")</f>
        <v/>
      </c>
      <c r="BI151" s="439" t="str">
        <f t="shared" ref="BI151" si="5401">IFERROR(ROUND((BJ138-BJ59-BJ142)/BG64,2),"")</f>
        <v/>
      </c>
      <c r="BJ151" s="439" t="str">
        <f t="shared" ref="BJ151" si="5402">IF(AND(BJ$2=4,SUM(BG71:BJ71)=1),IF(AND(ISNUMBER(BG153)=ISNUMBER(BG155),ISNUMBER(BH153)=ISNUMBER(BH155),ISNUMBER(BI153)=ISNUMBER(BI155),ISNUMBER(BJ153)=ISNUMBER(BJ155)),"Y","N"),"")</f>
        <v/>
      </c>
      <c r="BK151" s="440" t="str">
        <f t="shared" ref="BK151" si="5403">IFERROR(ROUND((BJ138*425/365-BJ59)/BG64,2),"")</f>
        <v/>
      </c>
      <c r="BL151" s="439"/>
      <c r="BM151" s="439" t="str">
        <f t="shared" ref="BM151" si="5404">IF(BM71="","",IFERROR(MAX(ROUND((BP138*BM71*425/365-BP141-BP59)/(BM64*BM71),2),0),""))</f>
        <v/>
      </c>
      <c r="BN151" s="439" t="str">
        <f t="shared" ref="BN151" si="5405">IFERROR(ROUND(BP138/BM64,2),"")</f>
        <v/>
      </c>
      <c r="BO151" s="439" t="str">
        <f t="shared" ref="BO151" si="5406">IFERROR(ROUND((BP138-BP59-BP142)/BM64,2),"")</f>
        <v/>
      </c>
      <c r="BP151" s="439" t="str">
        <f t="shared" ref="BP151" si="5407">IF(AND(BP$2=4,SUM(BM71:BP71)=1),IF(AND(ISNUMBER(BM153)=ISNUMBER(BM155),ISNUMBER(BN153)=ISNUMBER(BN155),ISNUMBER(BO153)=ISNUMBER(BO155),ISNUMBER(BP153)=ISNUMBER(BP155)),"Y","N"),"")</f>
        <v/>
      </c>
      <c r="BQ151" s="440" t="str">
        <f t="shared" ref="BQ151" si="5408">IFERROR(ROUND((BP138*425/365-BP59)/BM64,2),"")</f>
        <v/>
      </c>
      <c r="BR151" s="439"/>
      <c r="BS151" s="439" t="str">
        <f t="shared" ref="BS151" si="5409">IF(BS71="","",IFERROR(MAX(ROUND((BV138*BS71*425/365-BV141-BV59)/(BS64*BS71),2),0),""))</f>
        <v/>
      </c>
      <c r="BT151" s="439" t="str">
        <f t="shared" ref="BT151" si="5410">IFERROR(ROUND(BV138/BS64,2),"")</f>
        <v/>
      </c>
      <c r="BU151" s="439" t="str">
        <f t="shared" ref="BU151" si="5411">IFERROR(ROUND((BV138-BV59-BV142)/BS64,2),"")</f>
        <v/>
      </c>
      <c r="BV151" s="439" t="str">
        <f t="shared" ref="BV151" si="5412">IF(AND(BV$2=4,SUM(BS71:BV71)=1),IF(AND(ISNUMBER(BS153)=ISNUMBER(BS155),ISNUMBER(BT153)=ISNUMBER(BT155),ISNUMBER(BU153)=ISNUMBER(BU155),ISNUMBER(BV153)=ISNUMBER(BV155)),"Y","N"),"")</f>
        <v/>
      </c>
      <c r="BW151" s="440" t="str">
        <f t="shared" ref="BW151" si="5413">IFERROR(ROUND((BV138*425/365-BV59)/BS64,2),"")</f>
        <v/>
      </c>
      <c r="BX151" s="439"/>
      <c r="BY151" s="439" t="str">
        <f t="shared" ref="BY151" si="5414">IF(BY71="","",IFERROR(MAX(ROUND((CB138*BY71*425/365-CB141-CB59)/(BY64*BY71),2),0),""))</f>
        <v/>
      </c>
      <c r="BZ151" s="439" t="str">
        <f t="shared" ref="BZ151" si="5415">IFERROR(ROUND(CB138/BY64,2),"")</f>
        <v/>
      </c>
      <c r="CA151" s="439" t="str">
        <f t="shared" ref="CA151" si="5416">IFERROR(ROUND((CB138-CB59-CB142)/BY64,2),"")</f>
        <v/>
      </c>
      <c r="CB151" s="439" t="str">
        <f t="shared" ref="CB151" si="5417">IF(AND(CB$2=4,SUM(BY71:CB71)=1),IF(AND(ISNUMBER(BY153)=ISNUMBER(BY155),ISNUMBER(BZ153)=ISNUMBER(BZ155),ISNUMBER(CA153)=ISNUMBER(CA155),ISNUMBER(CB153)=ISNUMBER(CB155)),"Y","N"),"")</f>
        <v/>
      </c>
      <c r="CC151" s="440" t="str">
        <f t="shared" ref="CC151" si="5418">IFERROR(ROUND((CB138*425/365-CB59)/BY64,2),"")</f>
        <v/>
      </c>
      <c r="CD151" s="439"/>
      <c r="CE151" s="439" t="str">
        <f t="shared" ref="CE151" si="5419">IF(CE71="","",IFERROR(MAX(ROUND((CH138*CE71*425/365-CH141-CH59)/(CE64*CE71),2),0),""))</f>
        <v/>
      </c>
      <c r="CF151" s="439" t="str">
        <f t="shared" ref="CF151" si="5420">IFERROR(ROUND(CH138/CE64,2),"")</f>
        <v/>
      </c>
      <c r="CG151" s="439" t="str">
        <f t="shared" ref="CG151" si="5421">IFERROR(ROUND((CH138-CH59-CH142)/CE64,2),"")</f>
        <v/>
      </c>
      <c r="CH151" s="439" t="str">
        <f t="shared" ref="CH151" si="5422">IF(AND(CH$2=4,SUM(CE71:CH71)=1),IF(AND(ISNUMBER(CE153)=ISNUMBER(CE155),ISNUMBER(CF153)=ISNUMBER(CF155),ISNUMBER(CG153)=ISNUMBER(CG155),ISNUMBER(CH153)=ISNUMBER(CH155)),"Y","N"),"")</f>
        <v/>
      </c>
      <c r="CI151" s="440" t="str">
        <f t="shared" ref="CI151" si="5423">IFERROR(ROUND((CH138*425/365-CH59)/CE64,2),"")</f>
        <v/>
      </c>
      <c r="CJ151" s="439"/>
      <c r="CK151" s="439" t="str">
        <f t="shared" ref="CK151" si="5424">IF(CK71="","",IFERROR(MAX(ROUND((CN138*CK71*425/365-CN141-CN59)/(CK64*CK71),2),0),""))</f>
        <v/>
      </c>
      <c r="CL151" s="439" t="str">
        <f t="shared" ref="CL151" si="5425">IFERROR(ROUND(CN138/CK64,2),"")</f>
        <v/>
      </c>
      <c r="CM151" s="439" t="str">
        <f t="shared" ref="CM151" si="5426">IFERROR(ROUND((CN138-CN59-CN142)/CK64,2),"")</f>
        <v/>
      </c>
      <c r="CN151" s="439" t="str">
        <f t="shared" ref="CN151" si="5427">IF(AND(CN$2=4,SUM(CK71:CN71)=1),IF(AND(ISNUMBER(CK153)=ISNUMBER(CK155),ISNUMBER(CL153)=ISNUMBER(CL155),ISNUMBER(CM153)=ISNUMBER(CM155),ISNUMBER(CN153)=ISNUMBER(CN155)),"Y","N"),"")</f>
        <v/>
      </c>
      <c r="CO151" s="440" t="str">
        <f t="shared" ref="CO151" si="5428">IFERROR(ROUND((CN138*425/365-CN59)/CK64,2),"")</f>
        <v/>
      </c>
      <c r="CP151" s="439"/>
      <c r="CQ151" s="439" t="str">
        <f t="shared" ref="CQ151" si="5429">IF(CQ71="","",IFERROR(MAX(ROUND((CT138*CQ71*425/365-CT141-CT59)/(CQ64*CQ71),2),0),""))</f>
        <v/>
      </c>
      <c r="CR151" s="439" t="str">
        <f t="shared" ref="CR151" si="5430">IFERROR(ROUND(CT138/CQ64,2),"")</f>
        <v/>
      </c>
      <c r="CS151" s="439" t="str">
        <f t="shared" ref="CS151" si="5431">IFERROR(ROUND((CT138-CT59-CT142)/CQ64,2),"")</f>
        <v/>
      </c>
      <c r="CT151" s="439" t="str">
        <f t="shared" ref="CT151" si="5432">IF(AND(CT$2=4,SUM(CQ71:CT71)=1),IF(AND(ISNUMBER(CQ153)=ISNUMBER(CQ155),ISNUMBER(CR153)=ISNUMBER(CR155),ISNUMBER(CS153)=ISNUMBER(CS155),ISNUMBER(CT153)=ISNUMBER(CT155)),"Y","N"),"")</f>
        <v/>
      </c>
      <c r="CU151" s="440" t="str">
        <f t="shared" ref="CU151" si="5433">IFERROR(ROUND((CT138*425/365-CT59)/CQ64,2),"")</f>
        <v/>
      </c>
      <c r="CV151" s="439"/>
      <c r="CW151" s="439" t="str">
        <f t="shared" ref="CW151" si="5434">IF(CW71="","",IFERROR(MAX(ROUND((CZ138*CW71*425/365-CZ141-CZ59)/(CW64*CW71),2),0),""))</f>
        <v/>
      </c>
      <c r="CX151" s="439" t="str">
        <f t="shared" ref="CX151" si="5435">IFERROR(ROUND(CZ138/CW64,2),"")</f>
        <v/>
      </c>
      <c r="CY151" s="439" t="str">
        <f t="shared" ref="CY151" si="5436">IFERROR(ROUND((CZ138-CZ59-CZ142)/CW64,2),"")</f>
        <v/>
      </c>
      <c r="CZ151" s="439" t="str">
        <f t="shared" ref="CZ151" si="5437">IF(AND(CZ$2=4,SUM(CW71:CZ71)=1),IF(AND(ISNUMBER(CW153)=ISNUMBER(CW155),ISNUMBER(CX153)=ISNUMBER(CX155),ISNUMBER(CY153)=ISNUMBER(CY155),ISNUMBER(CZ153)=ISNUMBER(CZ155)),"Y","N"),"")</f>
        <v/>
      </c>
      <c r="DA151" s="440" t="str">
        <f t="shared" ref="DA151" si="5438">IFERROR(ROUND((CZ138*425/365-CZ59)/CW64,2),"")</f>
        <v/>
      </c>
      <c r="DB151" s="439"/>
      <c r="DC151" s="439" t="str">
        <f t="shared" ref="DC151" si="5439">IF(DC71="","",IFERROR(MAX(ROUND((DF138*DC71*425/365-DF141-DF59)/(DC64*DC71),2),0),""))</f>
        <v/>
      </c>
      <c r="DD151" s="439" t="str">
        <f t="shared" ref="DD151" si="5440">IFERROR(ROUND(DF138/DC64,2),"")</f>
        <v/>
      </c>
      <c r="DE151" s="439" t="str">
        <f t="shared" ref="DE151" si="5441">IFERROR(ROUND((DF138-DF59-DF142)/DC64,2),"")</f>
        <v/>
      </c>
      <c r="DF151" s="439" t="str">
        <f t="shared" ref="DF151" si="5442">IF(AND(DF$2=4,SUM(DC71:DF71)=1),IF(AND(ISNUMBER(DC153)=ISNUMBER(DC155),ISNUMBER(DD153)=ISNUMBER(DD155),ISNUMBER(DE153)=ISNUMBER(DE155),ISNUMBER(DF153)=ISNUMBER(DF155)),"Y","N"),"")</f>
        <v/>
      </c>
      <c r="DG151" s="440" t="str">
        <f t="shared" ref="DG151" si="5443">IFERROR(ROUND((DF138*425/365-DF59)/DC64,2),"")</f>
        <v/>
      </c>
      <c r="DH151" s="439"/>
      <c r="DI151" s="439" t="str">
        <f t="shared" ref="DI151" si="5444">IF(DI71="","",IFERROR(MAX(ROUND((DL138*DI71*425/365-DL141-DL59)/(DI64*DI71),2),0),""))</f>
        <v/>
      </c>
      <c r="DJ151" s="439" t="str">
        <f t="shared" ref="DJ151" si="5445">IFERROR(ROUND(DL138/DI64,2),"")</f>
        <v/>
      </c>
      <c r="DK151" s="439" t="str">
        <f t="shared" ref="DK151" si="5446">IFERROR(ROUND((DL138-DL59-DL142)/DI64,2),"")</f>
        <v/>
      </c>
      <c r="DL151" s="439" t="str">
        <f t="shared" ref="DL151" si="5447">IF(AND(DL$2=4,SUM(DI71:DL71)=1),IF(AND(ISNUMBER(DI153)=ISNUMBER(DI155),ISNUMBER(DJ153)=ISNUMBER(DJ155),ISNUMBER(DK153)=ISNUMBER(DK155),ISNUMBER(DL153)=ISNUMBER(DL155)),"Y","N"),"")</f>
        <v/>
      </c>
      <c r="DM151" s="440" t="str">
        <f t="shared" ref="DM151" si="5448">IFERROR(ROUND((DL138*425/365-DL59)/DI64,2),"")</f>
        <v/>
      </c>
      <c r="DN151" s="439"/>
      <c r="DO151" s="439" t="str">
        <f t="shared" ref="DO151" si="5449">IF(DO71="","",IFERROR(MAX(ROUND((DR138*DO71*425/365-DR141-DR59)/(DO64*DO71),2),0),""))</f>
        <v/>
      </c>
      <c r="DP151" s="439" t="str">
        <f t="shared" ref="DP151" si="5450">IFERROR(ROUND(DR138/DO64,2),"")</f>
        <v/>
      </c>
      <c r="DQ151" s="439" t="str">
        <f t="shared" ref="DQ151" si="5451">IFERROR(ROUND((DR138-DR59-DR142)/DO64,2),"")</f>
        <v/>
      </c>
      <c r="DR151" s="439" t="str">
        <f t="shared" ref="DR151" si="5452">IF(AND(DR$2=4,SUM(DO71:DR71)=1),IF(AND(ISNUMBER(DO153)=ISNUMBER(DO155),ISNUMBER(DP153)=ISNUMBER(DP155),ISNUMBER(DQ153)=ISNUMBER(DQ155),ISNUMBER(DR153)=ISNUMBER(DR155)),"Y","N"),"")</f>
        <v/>
      </c>
      <c r="DS151" s="440" t="str">
        <f t="shared" ref="DS151" si="5453">IFERROR(ROUND((DR138*425/365-DR59)/DO64,2),"")</f>
        <v/>
      </c>
      <c r="DT151" s="439"/>
      <c r="DU151" s="439" t="str">
        <f t="shared" ref="DU151" si="5454">IF(DU71="","",IFERROR(MAX(ROUND((DX138*DU71*425/365-DX141-DX59)/(DU64*DU71),2),0),""))</f>
        <v/>
      </c>
      <c r="DV151" s="439" t="str">
        <f t="shared" ref="DV151" si="5455">IFERROR(ROUND(DX138/DU64,2),"")</f>
        <v/>
      </c>
      <c r="DW151" s="439" t="str">
        <f t="shared" ref="DW151" si="5456">IFERROR(ROUND((DX138-DX59-DX142)/DU64,2),"")</f>
        <v/>
      </c>
      <c r="DX151" s="439" t="str">
        <f t="shared" ref="DX151" si="5457">IF(AND(DX$2=4,SUM(DU71:DX71)=1),IF(AND(ISNUMBER(DU153)=ISNUMBER(DU155),ISNUMBER(DV153)=ISNUMBER(DV155),ISNUMBER(DW153)=ISNUMBER(DW155),ISNUMBER(DX153)=ISNUMBER(DX155)),"Y","N"),"")</f>
        <v/>
      </c>
      <c r="DY151" s="440" t="str">
        <f t="shared" ref="DY151" si="5458">IFERROR(ROUND((DX138*425/365-DX59)/DU64,2),"")</f>
        <v/>
      </c>
      <c r="DZ151" s="439"/>
      <c r="EA151" s="439" t="str">
        <f t="shared" ref="EA151" si="5459">IF(EA71="","",IFERROR(MAX(ROUND((ED138*EA71*425/365-ED141-ED59)/(EA64*EA71),2),0),""))</f>
        <v/>
      </c>
      <c r="EB151" s="439" t="str">
        <f t="shared" ref="EB151" si="5460">IFERROR(ROUND(ED138/EA64,2),"")</f>
        <v/>
      </c>
      <c r="EC151" s="439" t="str">
        <f t="shared" ref="EC151" si="5461">IFERROR(ROUND((ED138-ED59-ED142)/EA64,2),"")</f>
        <v/>
      </c>
      <c r="ED151" s="439" t="str">
        <f t="shared" ref="ED151" si="5462">IF(AND(ED$2=4,SUM(EA71:ED71)=1),IF(AND(ISNUMBER(EA153)=ISNUMBER(EA155),ISNUMBER(EB153)=ISNUMBER(EB155),ISNUMBER(EC153)=ISNUMBER(EC155),ISNUMBER(ED153)=ISNUMBER(ED155)),"Y","N"),"")</f>
        <v/>
      </c>
      <c r="EE151" s="440" t="str">
        <f t="shared" ref="EE151" si="5463">IFERROR(ROUND((ED138*425/365-ED59)/EA64,2),"")</f>
        <v/>
      </c>
      <c r="EF151" s="439"/>
      <c r="EG151" s="439" t="str">
        <f t="shared" ref="EG151" si="5464">IF(EG71="","",IFERROR(MAX(ROUND((EJ138*EG71*425/365-EJ141-EJ59)/(EG64*EG71),2),0),""))</f>
        <v/>
      </c>
      <c r="EH151" s="439" t="str">
        <f t="shared" ref="EH151" si="5465">IFERROR(ROUND(EJ138/EG64,2),"")</f>
        <v/>
      </c>
      <c r="EI151" s="439" t="str">
        <f t="shared" ref="EI151" si="5466">IFERROR(ROUND((EJ138-EJ59-EJ142)/EG64,2),"")</f>
        <v/>
      </c>
      <c r="EJ151" s="439" t="str">
        <f t="shared" ref="EJ151" si="5467">IF(AND(EJ$2=4,SUM(EG71:EJ71)=1),IF(AND(ISNUMBER(EG153)=ISNUMBER(EG155),ISNUMBER(EH153)=ISNUMBER(EH155),ISNUMBER(EI153)=ISNUMBER(EI155),ISNUMBER(EJ153)=ISNUMBER(EJ155)),"Y","N"),"")</f>
        <v/>
      </c>
      <c r="EK151" s="440" t="str">
        <f t="shared" ref="EK151" si="5468">IFERROR(ROUND((EJ138*425/365-EJ59)/EG64,2),"")</f>
        <v/>
      </c>
      <c r="EL151" s="439"/>
      <c r="EM151" s="439" t="str">
        <f t="shared" ref="EM151" si="5469">IF(EM71="","",IFERROR(MAX(ROUND((EP138*EM71*425/365-EP141-EP59)/(EM64*EM71),2),0),""))</f>
        <v/>
      </c>
      <c r="EN151" s="439" t="str">
        <f t="shared" ref="EN151" si="5470">IFERROR(ROUND(EP138/EM64,2),"")</f>
        <v/>
      </c>
      <c r="EO151" s="439" t="str">
        <f t="shared" ref="EO151" si="5471">IFERROR(ROUND((EP138-EP59-EP142)/EM64,2),"")</f>
        <v/>
      </c>
      <c r="EP151" s="439" t="str">
        <f t="shared" ref="EP151" si="5472">IF(AND(EP$2=4,SUM(EM71:EP71)=1),IF(AND(ISNUMBER(EM153)=ISNUMBER(EM155),ISNUMBER(EN153)=ISNUMBER(EN155),ISNUMBER(EO153)=ISNUMBER(EO155),ISNUMBER(EP153)=ISNUMBER(EP155)),"Y","N"),"")</f>
        <v/>
      </c>
      <c r="EQ151" s="440" t="str">
        <f t="shared" ref="EQ151" si="5473">IFERROR(ROUND((EP138*425/365-EP59)/EM64,2),"")</f>
        <v/>
      </c>
      <c r="ER151" s="439"/>
      <c r="ES151" s="439" t="str">
        <f t="shared" ref="ES151" si="5474">IF(ES71="","",IFERROR(MAX(ROUND((EV138*ES71*425/365-EV141-EV59)/(ES64*ES71),2),0),""))</f>
        <v/>
      </c>
      <c r="ET151" s="439" t="str">
        <f t="shared" ref="ET151" si="5475">IFERROR(ROUND(EV138/ES64,2),"")</f>
        <v/>
      </c>
      <c r="EU151" s="439" t="str">
        <f t="shared" ref="EU151" si="5476">IFERROR(ROUND((EV138-EV59-EV142)/ES64,2),"")</f>
        <v/>
      </c>
      <c r="EV151" s="439" t="str">
        <f t="shared" ref="EV151" si="5477">IF(AND(EV$2=4,SUM(ES71:EV71)=1),IF(AND(ISNUMBER(ES153)=ISNUMBER(ES155),ISNUMBER(ET153)=ISNUMBER(ET155),ISNUMBER(EU153)=ISNUMBER(EU155),ISNUMBER(EV153)=ISNUMBER(EV155)),"Y","N"),"")</f>
        <v/>
      </c>
      <c r="EW151" s="440" t="str">
        <f t="shared" ref="EW151" si="5478">IFERROR(ROUND((EV138*425/365-EV59)/ES64,2),"")</f>
        <v/>
      </c>
      <c r="EX151" s="439"/>
      <c r="EY151" s="439" t="str">
        <f t="shared" ref="EY151" si="5479">IF(EY71="","",IFERROR(MAX(ROUND((FB138*EY71*425/365-FB141-FB59)/(EY64*EY71),2),0),""))</f>
        <v/>
      </c>
      <c r="EZ151" s="439" t="str">
        <f t="shared" ref="EZ151" si="5480">IFERROR(ROUND(FB138/EY64,2),"")</f>
        <v/>
      </c>
      <c r="FA151" s="439" t="str">
        <f t="shared" ref="FA151" si="5481">IFERROR(ROUND((FB138-FB59-FB142)/EY64,2),"")</f>
        <v/>
      </c>
      <c r="FB151" s="439" t="str">
        <f t="shared" ref="FB151" si="5482">IF(AND(FB$2=4,SUM(EY71:FB71)=1),IF(AND(ISNUMBER(EY153)=ISNUMBER(EY155),ISNUMBER(EZ153)=ISNUMBER(EZ155),ISNUMBER(FA153)=ISNUMBER(FA155),ISNUMBER(FB153)=ISNUMBER(FB155)),"Y","N"),"")</f>
        <v/>
      </c>
      <c r="FC151" s="440" t="str">
        <f t="shared" ref="FC151" si="5483">IFERROR(ROUND((FB138*425/365-FB59)/EY64,2),"")</f>
        <v/>
      </c>
      <c r="FD151" s="439"/>
      <c r="FE151" s="439" t="str">
        <f t="shared" ref="FE151" si="5484">IF(FE71="","",IFERROR(MAX(ROUND((FH138*FE71*425/365-FH141-FH59)/(FE64*FE71),2),0),""))</f>
        <v/>
      </c>
      <c r="FF151" s="439" t="str">
        <f t="shared" ref="FF151" si="5485">IFERROR(ROUND(FH138/FE64,2),"")</f>
        <v/>
      </c>
      <c r="FG151" s="439" t="str">
        <f t="shared" ref="FG151" si="5486">IFERROR(ROUND((FH138-FH59-FH142)/FE64,2),"")</f>
        <v/>
      </c>
      <c r="FH151" s="439" t="str">
        <f t="shared" ref="FH151" si="5487">IF(AND(FH$2=4,SUM(FE71:FH71)=1),IF(AND(ISNUMBER(FE153)=ISNUMBER(FE155),ISNUMBER(FF153)=ISNUMBER(FF155),ISNUMBER(FG153)=ISNUMBER(FG155),ISNUMBER(FH153)=ISNUMBER(FH155)),"Y","N"),"")</f>
        <v/>
      </c>
      <c r="FI151" s="440" t="str">
        <f t="shared" ref="FI151" si="5488">IFERROR(ROUND((FH138*425/365-FH59)/FE64,2),"")</f>
        <v/>
      </c>
      <c r="FJ151" s="439"/>
      <c r="FK151" s="439" t="str">
        <f t="shared" ref="FK151" si="5489">IF(FK71="","",IFERROR(MAX(ROUND((FN138*FK71*425/365-FN141-FN59)/(FK64*FK71),2),0),""))</f>
        <v/>
      </c>
      <c r="FL151" s="439" t="str">
        <f t="shared" ref="FL151" si="5490">IFERROR(ROUND(FN138/FK64,2),"")</f>
        <v/>
      </c>
      <c r="FM151" s="439" t="str">
        <f t="shared" ref="FM151" si="5491">IFERROR(ROUND((FN138-FN59-FN142)/FK64,2),"")</f>
        <v/>
      </c>
      <c r="FN151" s="439" t="str">
        <f t="shared" ref="FN151" si="5492">IF(AND(FN$2=4,SUM(FK71:FN71)=1),IF(AND(ISNUMBER(FK153)=ISNUMBER(FK155),ISNUMBER(FL153)=ISNUMBER(FL155),ISNUMBER(FM153)=ISNUMBER(FM155),ISNUMBER(FN153)=ISNUMBER(FN155)),"Y","N"),"")</f>
        <v/>
      </c>
      <c r="FO151" s="440" t="str">
        <f t="shared" ref="FO151" si="5493">IFERROR(ROUND((FN138*425/365-FN59)/FK64,2),"")</f>
        <v/>
      </c>
      <c r="FP151" s="439"/>
      <c r="FQ151" s="439" t="str">
        <f t="shared" ref="FQ151" si="5494">IF(FQ71="","",IFERROR(MAX(ROUND((FT138*FQ71*425/365-FT141-FT59)/(FQ64*FQ71),2),0),""))</f>
        <v/>
      </c>
      <c r="FR151" s="439" t="str">
        <f t="shared" ref="FR151" si="5495">IFERROR(ROUND(FT138/FQ64,2),"")</f>
        <v/>
      </c>
      <c r="FS151" s="439" t="str">
        <f t="shared" ref="FS151" si="5496">IFERROR(ROUND((FT138-FT59-FT142)/FQ64,2),"")</f>
        <v/>
      </c>
      <c r="FT151" s="439" t="str">
        <f t="shared" ref="FT151" si="5497">IF(AND(FT$2=4,SUM(FQ71:FT71)=1),IF(AND(ISNUMBER(FQ153)=ISNUMBER(FQ155),ISNUMBER(FR153)=ISNUMBER(FR155),ISNUMBER(FS153)=ISNUMBER(FS155),ISNUMBER(FT153)=ISNUMBER(FT155)),"Y","N"),"")</f>
        <v/>
      </c>
      <c r="FU151" s="440" t="str">
        <f t="shared" ref="FU151" si="5498">IFERROR(ROUND((FT138*425/365-FT59)/FQ64,2),"")</f>
        <v/>
      </c>
      <c r="FV151" s="439"/>
      <c r="FW151" s="439" t="str">
        <f t="shared" ref="FW151" si="5499">IF(FW71="","",IFERROR(MAX(ROUND((FZ138*FW71*425/365-FZ141-FZ59)/(FW64*FW71),2),0),""))</f>
        <v/>
      </c>
      <c r="FX151" s="439" t="str">
        <f t="shared" ref="FX151" si="5500">IFERROR(ROUND(FZ138/FW64,2),"")</f>
        <v/>
      </c>
      <c r="FY151" s="439" t="str">
        <f t="shared" ref="FY151" si="5501">IFERROR(ROUND((FZ138-FZ59-FZ142)/FW64,2),"")</f>
        <v/>
      </c>
      <c r="FZ151" s="439" t="str">
        <f t="shared" ref="FZ151" si="5502">IF(AND(FZ$2=4,SUM(FW71:FZ71)=1),IF(AND(ISNUMBER(FW153)=ISNUMBER(FW155),ISNUMBER(FX153)=ISNUMBER(FX155),ISNUMBER(FY153)=ISNUMBER(FY155),ISNUMBER(FZ153)=ISNUMBER(FZ155)),"Y","N"),"")</f>
        <v/>
      </c>
      <c r="GA151" s="440" t="str">
        <f t="shared" ref="GA151" si="5503">IFERROR(ROUND((FZ138*425/365-FZ59)/FW64,2),"")</f>
        <v/>
      </c>
      <c r="GB151" s="439"/>
      <c r="GC151" s="439" t="str">
        <f t="shared" ref="GC151" si="5504">IF(GC71="","",IFERROR(MAX(ROUND((GF138*GC71*425/365-GF141-GF59)/(GC64*GC71),2),0),""))</f>
        <v/>
      </c>
      <c r="GD151" s="439" t="str">
        <f t="shared" ref="GD151" si="5505">IFERROR(ROUND(GF138/GC64,2),"")</f>
        <v/>
      </c>
      <c r="GE151" s="439" t="str">
        <f t="shared" ref="GE151" si="5506">IFERROR(ROUND((GF138-GF59-GF142)/GC64,2),"")</f>
        <v/>
      </c>
      <c r="GF151" s="439" t="str">
        <f t="shared" ref="GF151" si="5507">IF(AND(GF$2=4,SUM(GC71:GF71)=1),IF(AND(ISNUMBER(GC153)=ISNUMBER(GC155),ISNUMBER(GD153)=ISNUMBER(GD155),ISNUMBER(GE153)=ISNUMBER(GE155),ISNUMBER(GF153)=ISNUMBER(GF155)),"Y","N"),"")</f>
        <v/>
      </c>
      <c r="GG151" s="440" t="str">
        <f t="shared" ref="GG151" si="5508">IFERROR(ROUND((GF138*425/365-GF59)/GC64,2),"")</f>
        <v/>
      </c>
      <c r="GH151" s="439"/>
      <c r="GI151" s="439" t="str">
        <f t="shared" ref="GI151" si="5509">IF(GI71="","",IFERROR(MAX(ROUND((GL138*GI71*425/365-GL141-GL59)/(GI64*GI71),2),0),""))</f>
        <v/>
      </c>
      <c r="GJ151" s="439" t="str">
        <f t="shared" ref="GJ151" si="5510">IFERROR(ROUND(GL138/GI64,2),"")</f>
        <v/>
      </c>
      <c r="GK151" s="439" t="str">
        <f t="shared" ref="GK151" si="5511">IFERROR(ROUND((GL138-GL59-GL142)/GI64,2),"")</f>
        <v/>
      </c>
      <c r="GL151" s="439" t="str">
        <f t="shared" ref="GL151" si="5512">IF(AND(GL$2=4,SUM(GI71:GL71)=1),IF(AND(ISNUMBER(GI153)=ISNUMBER(GI155),ISNUMBER(GJ153)=ISNUMBER(GJ155),ISNUMBER(GK153)=ISNUMBER(GK155),ISNUMBER(GL153)=ISNUMBER(GL155)),"Y","N"),"")</f>
        <v/>
      </c>
      <c r="GM151" s="440" t="str">
        <f t="shared" ref="GM151" si="5513">IFERROR(ROUND((GL138*425/365-GL59)/GI64,2),"")</f>
        <v/>
      </c>
      <c r="GN151" s="439"/>
      <c r="GO151" s="439" t="str">
        <f t="shared" ref="GO151" si="5514">IF(GO71="","",IFERROR(MAX(ROUND((GR138*GO71*425/365-GR141-GR59)/(GO64*GO71),2),0),""))</f>
        <v/>
      </c>
      <c r="GP151" s="439" t="str">
        <f t="shared" ref="GP151" si="5515">IFERROR(ROUND(GR138/GO64,2),"")</f>
        <v/>
      </c>
      <c r="GQ151" s="439" t="str">
        <f t="shared" ref="GQ151" si="5516">IFERROR(ROUND((GR138-GR59-GR142)/GO64,2),"")</f>
        <v/>
      </c>
      <c r="GR151" s="439" t="str">
        <f t="shared" ref="GR151" si="5517">IF(AND(GR$2=4,SUM(GO71:GR71)=1),IF(AND(ISNUMBER(GO153)=ISNUMBER(GO155),ISNUMBER(GP153)=ISNUMBER(GP155),ISNUMBER(GQ153)=ISNUMBER(GQ155),ISNUMBER(GR153)=ISNUMBER(GR155)),"Y","N"),"")</f>
        <v/>
      </c>
      <c r="GS151" s="440" t="str">
        <f t="shared" ref="GS151" si="5518">IFERROR(ROUND((GR138*425/365-GR59)/GO64,2),"")</f>
        <v/>
      </c>
      <c r="GT151" s="439"/>
      <c r="GU151" s="439" t="str">
        <f t="shared" ref="GU151" si="5519">IF(GU71="","",IFERROR(MAX(ROUND((GX138*GU71*425/365-GX141-GX59)/(GU64*GU71),2),0),""))</f>
        <v/>
      </c>
      <c r="GV151" s="439" t="str">
        <f t="shared" ref="GV151" si="5520">IFERROR(ROUND(GX138/GU64,2),"")</f>
        <v/>
      </c>
      <c r="GW151" s="439" t="str">
        <f t="shared" ref="GW151" si="5521">IFERROR(ROUND((GX138-GX59-GX142)/GU64,2),"")</f>
        <v/>
      </c>
      <c r="GX151" s="439" t="str">
        <f t="shared" ref="GX151" si="5522">IF(AND(GX$2=4,SUM(GU71:GX71)=1),IF(AND(ISNUMBER(GU153)=ISNUMBER(GU155),ISNUMBER(GV153)=ISNUMBER(GV155),ISNUMBER(GW153)=ISNUMBER(GW155),ISNUMBER(GX153)=ISNUMBER(GX155)),"Y","N"),"")</f>
        <v/>
      </c>
      <c r="GY151" s="440" t="str">
        <f t="shared" ref="GY151" si="5523">IFERROR(ROUND((GX138*425/365-GX59)/GU64,2),"")</f>
        <v/>
      </c>
      <c r="GZ151" s="439"/>
      <c r="HA151" s="439" t="str">
        <f t="shared" ref="HA151" si="5524">IF(HA71="","",IFERROR(MAX(ROUND((HD138*HA71*425/365-HD141-HD59)/(HA64*HA71),2),0),""))</f>
        <v/>
      </c>
      <c r="HB151" s="439" t="str">
        <f t="shared" ref="HB151" si="5525">IFERROR(ROUND(HD138/HA64,2),"")</f>
        <v/>
      </c>
      <c r="HC151" s="439" t="str">
        <f t="shared" ref="HC151" si="5526">IFERROR(ROUND((HD138-HD59-HD142)/HA64,2),"")</f>
        <v/>
      </c>
      <c r="HD151" s="439" t="str">
        <f t="shared" ref="HD151" si="5527">IF(AND(HD$2=4,SUM(HA71:HD71)=1),IF(AND(ISNUMBER(HA153)=ISNUMBER(HA155),ISNUMBER(HB153)=ISNUMBER(HB155),ISNUMBER(HC153)=ISNUMBER(HC155),ISNUMBER(HD153)=ISNUMBER(HD155)),"Y","N"),"")</f>
        <v/>
      </c>
      <c r="HE151" s="440" t="str">
        <f t="shared" ref="HE151" si="5528">IFERROR(ROUND((HD138*425/365-HD59)/HA64,2),"")</f>
        <v/>
      </c>
      <c r="HF151" s="439"/>
      <c r="HG151" s="439" t="str">
        <f t="shared" ref="HG151" si="5529">IF(HG71="","",IFERROR(MAX(ROUND((HJ138*HG71*425/365-HJ141-HJ59)/(HG64*HG71),2),0),""))</f>
        <v/>
      </c>
      <c r="HH151" s="439" t="str">
        <f t="shared" ref="HH151" si="5530">IFERROR(ROUND(HJ138/HG64,2),"")</f>
        <v/>
      </c>
      <c r="HI151" s="439" t="str">
        <f t="shared" ref="HI151" si="5531">IFERROR(ROUND((HJ138-HJ59-HJ142)/HG64,2),"")</f>
        <v/>
      </c>
      <c r="HJ151" s="439" t="str">
        <f t="shared" ref="HJ151" si="5532">IF(AND(HJ$2=4,SUM(HG71:HJ71)=1),IF(AND(ISNUMBER(HG153)=ISNUMBER(HG155),ISNUMBER(HH153)=ISNUMBER(HH155),ISNUMBER(HI153)=ISNUMBER(HI155),ISNUMBER(HJ153)=ISNUMBER(HJ155)),"Y","N"),"")</f>
        <v/>
      </c>
      <c r="HK151" s="440" t="str">
        <f t="shared" ref="HK151" si="5533">IFERROR(ROUND((HJ138*425/365-HJ59)/HG64,2),"")</f>
        <v/>
      </c>
      <c r="HL151" s="439"/>
      <c r="HM151" s="439" t="str">
        <f t="shared" ref="HM151" si="5534">IF(HM71="","",IFERROR(MAX(ROUND((HP138*HM71*425/365-HP141-HP59)/(HM64*HM71),2),0),""))</f>
        <v/>
      </c>
      <c r="HN151" s="439" t="str">
        <f t="shared" ref="HN151" si="5535">IFERROR(ROUND(HP138/HM64,2),"")</f>
        <v/>
      </c>
      <c r="HO151" s="439" t="str">
        <f t="shared" ref="HO151" si="5536">IFERROR(ROUND((HP138-HP59-HP142)/HM64,2),"")</f>
        <v/>
      </c>
      <c r="HP151" s="439" t="str">
        <f t="shared" ref="HP151" si="5537">IF(AND(HP$2=4,SUM(HM71:HP71)=1),IF(AND(ISNUMBER(HM153)=ISNUMBER(HM155),ISNUMBER(HN153)=ISNUMBER(HN155),ISNUMBER(HO153)=ISNUMBER(HO155),ISNUMBER(HP153)=ISNUMBER(HP155)),"Y","N"),"")</f>
        <v/>
      </c>
      <c r="HQ151" s="440" t="str">
        <f t="shared" ref="HQ151" si="5538">IFERROR(ROUND((HP138*425/365-HP59)/HM64,2),"")</f>
        <v/>
      </c>
      <c r="HR151" s="439"/>
      <c r="HS151" s="439" t="str">
        <f t="shared" ref="HS151" si="5539">IF(HS71="","",IFERROR(MAX(ROUND((HV138*HS71*425/365-HV141-HV59)/(HS64*HS71),2),0),""))</f>
        <v/>
      </c>
      <c r="HT151" s="439" t="str">
        <f t="shared" ref="HT151" si="5540">IFERROR(ROUND(HV138/HS64,2),"")</f>
        <v/>
      </c>
      <c r="HU151" s="439" t="str">
        <f t="shared" ref="HU151" si="5541">IFERROR(ROUND((HV138-HV59-HV142)/HS64,2),"")</f>
        <v/>
      </c>
      <c r="HV151" s="439" t="str">
        <f t="shared" ref="HV151" si="5542">IF(AND(HV$2=4,SUM(HS71:HV71)=1),IF(AND(ISNUMBER(HS153)=ISNUMBER(HS155),ISNUMBER(HT153)=ISNUMBER(HT155),ISNUMBER(HU153)=ISNUMBER(HU155),ISNUMBER(HV153)=ISNUMBER(HV155)),"Y","N"),"")</f>
        <v/>
      </c>
      <c r="HW151" s="440" t="str">
        <f t="shared" ref="HW151" si="5543">IFERROR(ROUND((HV138*425/365-HV59)/HS64,2),"")</f>
        <v/>
      </c>
      <c r="HX151" s="439"/>
      <c r="HY151" s="439" t="str">
        <f t="shared" ref="HY151" si="5544">IF(HY71="","",IFERROR(MAX(ROUND((IB138*HY71*425/365-IB141-IB59)/(HY64*HY71),2),0),""))</f>
        <v/>
      </c>
      <c r="HZ151" s="439" t="str">
        <f t="shared" ref="HZ151" si="5545">IFERROR(ROUND(IB138/HY64,2),"")</f>
        <v/>
      </c>
      <c r="IA151" s="439" t="str">
        <f t="shared" ref="IA151" si="5546">IFERROR(ROUND((IB138-IB59-IB142)/HY64,2),"")</f>
        <v/>
      </c>
      <c r="IB151" s="439" t="str">
        <f t="shared" ref="IB151" si="5547">IF(AND(IB$2=4,SUM(HY71:IB71)=1),IF(AND(ISNUMBER(HY153)=ISNUMBER(HY155),ISNUMBER(HZ153)=ISNUMBER(HZ155),ISNUMBER(IA153)=ISNUMBER(IA155),ISNUMBER(IB153)=ISNUMBER(IB155)),"Y","N"),"")</f>
        <v/>
      </c>
      <c r="IC151" s="440" t="str">
        <f t="shared" ref="IC151" si="5548">IFERROR(ROUND((IB138*425/365-IB59)/HY64,2),"")</f>
        <v/>
      </c>
      <c r="ID151" s="439"/>
      <c r="IE151" s="439" t="str">
        <f t="shared" ref="IE151" si="5549">IF(IE71="","",IFERROR(MAX(ROUND((IH138*IE71*425/365-IH141-IH59)/(IE64*IE71),2),0),""))</f>
        <v/>
      </c>
      <c r="IF151" s="439" t="str">
        <f t="shared" ref="IF151" si="5550">IFERROR(ROUND(IH138/IE64,2),"")</f>
        <v/>
      </c>
      <c r="IG151" s="439" t="str">
        <f t="shared" ref="IG151" si="5551">IFERROR(ROUND((IH138-IH59-IH142)/IE64,2),"")</f>
        <v/>
      </c>
      <c r="IH151" s="439" t="str">
        <f t="shared" ref="IH151" si="5552">IF(AND(IH$2=4,SUM(IE71:IH71)=1),IF(AND(ISNUMBER(IE153)=ISNUMBER(IE155),ISNUMBER(IF153)=ISNUMBER(IF155),ISNUMBER(IG153)=ISNUMBER(IG155),ISNUMBER(IH153)=ISNUMBER(IH155)),"Y","N"),"")</f>
        <v/>
      </c>
      <c r="II151" s="440" t="str">
        <f t="shared" ref="II151" si="5553">IFERROR(ROUND((IH138*425/365-IH59)/IE64,2),"")</f>
        <v/>
      </c>
      <c r="IJ151" s="439"/>
      <c r="IK151" s="439" t="str">
        <f t="shared" ref="IK151" si="5554">IF(IK71="","",IFERROR(MAX(ROUND((IN138*IK71*425/365-IN141-IN59)/(IK64*IK71),2),0),""))</f>
        <v/>
      </c>
      <c r="IL151" s="439" t="str">
        <f t="shared" ref="IL151" si="5555">IFERROR(ROUND(IN138/IK64,2),"")</f>
        <v/>
      </c>
      <c r="IM151" s="439" t="str">
        <f t="shared" ref="IM151" si="5556">IFERROR(ROUND((IN138-IN59-IN142)/IK64,2),"")</f>
        <v/>
      </c>
      <c r="IN151" s="439" t="str">
        <f t="shared" ref="IN151" si="5557">IF(AND(IN$2=4,SUM(IK71:IN71)=1),IF(AND(ISNUMBER(IK153)=ISNUMBER(IK155),ISNUMBER(IL153)=ISNUMBER(IL155),ISNUMBER(IM153)=ISNUMBER(IM155),ISNUMBER(IN153)=ISNUMBER(IN155)),"Y","N"),"")</f>
        <v/>
      </c>
      <c r="IO151" s="440" t="str">
        <f t="shared" ref="IO151" si="5558">IFERROR(ROUND((IN138*425/365-IN59)/IK64,2),"")</f>
        <v/>
      </c>
      <c r="IP151" s="439"/>
      <c r="IQ151" s="439" t="str">
        <f t="shared" ref="IQ151" si="5559">IF(IQ71="","",IFERROR(MAX(ROUND((IT138*IQ71*425/365-IT141-IT59)/(IQ64*IQ71),2),0),""))</f>
        <v/>
      </c>
      <c r="IR151" s="439" t="str">
        <f t="shared" ref="IR151" si="5560">IFERROR(ROUND(IT138/IQ64,2),"")</f>
        <v/>
      </c>
      <c r="IS151" s="439" t="str">
        <f t="shared" ref="IS151" si="5561">IFERROR(ROUND((IT138-IT59-IT142)/IQ64,2),"")</f>
        <v/>
      </c>
      <c r="IT151" s="439" t="str">
        <f t="shared" ref="IT151" si="5562">IF(AND(IT$2=4,SUM(IQ71:IT71)=1),IF(AND(ISNUMBER(IQ153)=ISNUMBER(IQ155),ISNUMBER(IR153)=ISNUMBER(IR155),ISNUMBER(IS153)=ISNUMBER(IS155),ISNUMBER(IT153)=ISNUMBER(IT155)),"Y","N"),"")</f>
        <v/>
      </c>
      <c r="IU151" s="440" t="str">
        <f t="shared" ref="IU151" si="5563">IFERROR(ROUND((IT138*425/365-IT59)/IQ64,2),"")</f>
        <v/>
      </c>
      <c r="IV151" s="439"/>
      <c r="IW151" s="439" t="str">
        <f t="shared" ref="IW151" si="5564">IF(IW71="","",IFERROR(MAX(ROUND((IZ138*IW71*425/365-IZ141-IZ59)/(IW64*IW71),2),0),""))</f>
        <v/>
      </c>
      <c r="IX151" s="439" t="str">
        <f t="shared" ref="IX151" si="5565">IFERROR(ROUND(IZ138/IW64,2),"")</f>
        <v/>
      </c>
      <c r="IY151" s="439" t="str">
        <f t="shared" ref="IY151" si="5566">IFERROR(ROUND((IZ138-IZ59-IZ142)/IW64,2),"")</f>
        <v/>
      </c>
      <c r="IZ151" s="439" t="str">
        <f t="shared" ref="IZ151" si="5567">IF(AND(IZ$2=4,SUM(IW71:IZ71)=1),IF(AND(ISNUMBER(IW153)=ISNUMBER(IW155),ISNUMBER(IX153)=ISNUMBER(IX155),ISNUMBER(IY153)=ISNUMBER(IY155),ISNUMBER(IZ153)=ISNUMBER(IZ155)),"Y","N"),"")</f>
        <v/>
      </c>
      <c r="JA151" s="440" t="str">
        <f t="shared" ref="JA151" si="5568">IFERROR(ROUND((IZ138*425/365-IZ59)/IW64,2),"")</f>
        <v/>
      </c>
      <c r="JB151" s="439"/>
      <c r="JC151" s="439" t="str">
        <f t="shared" ref="JC151" si="5569">IF(JC71="","",IFERROR(MAX(ROUND((JF138*JC71*425/365-JF141-JF59)/(JC64*JC71),2),0),""))</f>
        <v/>
      </c>
      <c r="JD151" s="439" t="str">
        <f t="shared" ref="JD151" si="5570">IFERROR(ROUND(JF138/JC64,2),"")</f>
        <v/>
      </c>
      <c r="JE151" s="439" t="str">
        <f t="shared" ref="JE151" si="5571">IFERROR(ROUND((JF138-JF59-JF142)/JC64,2),"")</f>
        <v/>
      </c>
      <c r="JF151" s="439" t="str">
        <f t="shared" ref="JF151" si="5572">IF(AND(JF$2=4,SUM(JC71:JF71)=1),IF(AND(ISNUMBER(JC153)=ISNUMBER(JC155),ISNUMBER(JD153)=ISNUMBER(JD155),ISNUMBER(JE153)=ISNUMBER(JE155),ISNUMBER(JF153)=ISNUMBER(JF155)),"Y","N"),"")</f>
        <v/>
      </c>
      <c r="JG151" s="440" t="str">
        <f t="shared" ref="JG151" si="5573">IFERROR(ROUND((JF138*425/365-JF59)/JC64,2),"")</f>
        <v/>
      </c>
      <c r="JH151" s="439"/>
      <c r="JI151" s="439" t="str">
        <f t="shared" ref="JI151" si="5574">IF(JI71="","",IFERROR(MAX(ROUND((JL138*JI71*425/365-JL141-JL59)/(JI64*JI71),2),0),""))</f>
        <v/>
      </c>
      <c r="JJ151" s="439" t="str">
        <f t="shared" ref="JJ151" si="5575">IFERROR(ROUND(JL138/JI64,2),"")</f>
        <v/>
      </c>
      <c r="JK151" s="439" t="str">
        <f t="shared" ref="JK151" si="5576">IFERROR(ROUND((JL138-JL59-JL142)/JI64,2),"")</f>
        <v/>
      </c>
      <c r="JL151" s="439" t="str">
        <f t="shared" ref="JL151" si="5577">IF(AND(JL$2=4,SUM(JI71:JL71)=1),IF(AND(ISNUMBER(JI153)=ISNUMBER(JI155),ISNUMBER(JJ153)=ISNUMBER(JJ155),ISNUMBER(JK153)=ISNUMBER(JK155),ISNUMBER(JL153)=ISNUMBER(JL155)),"Y","N"),"")</f>
        <v/>
      </c>
      <c r="JM151" s="440" t="str">
        <f t="shared" ref="JM151" si="5578">IFERROR(ROUND((JL138*425/365-JL59)/JI64,2),"")</f>
        <v/>
      </c>
      <c r="JN151" s="439"/>
      <c r="JO151" s="439" t="str">
        <f t="shared" ref="JO151" si="5579">IF(JO71="","",IFERROR(MAX(ROUND((JR138*JO71*425/365-JR141-JR59)/(JO64*JO71),2),0),""))</f>
        <v/>
      </c>
      <c r="JP151" s="439" t="str">
        <f t="shared" ref="JP151" si="5580">IFERROR(ROUND(JR138/JO64,2),"")</f>
        <v/>
      </c>
      <c r="JQ151" s="439" t="str">
        <f t="shared" ref="JQ151" si="5581">IFERROR(ROUND((JR138-JR59-JR142)/JO64,2),"")</f>
        <v/>
      </c>
      <c r="JR151" s="439" t="str">
        <f t="shared" ref="JR151" si="5582">IF(AND(JR$2=4,SUM(JO71:JR71)=1),IF(AND(ISNUMBER(JO153)=ISNUMBER(JO155),ISNUMBER(JP153)=ISNUMBER(JP155),ISNUMBER(JQ153)=ISNUMBER(JQ155),ISNUMBER(JR153)=ISNUMBER(JR155)),"Y","N"),"")</f>
        <v/>
      </c>
      <c r="JS151" s="440" t="str">
        <f t="shared" ref="JS151" si="5583">IFERROR(ROUND((JR138*425/365-JR59)/JO64,2),"")</f>
        <v/>
      </c>
      <c r="JT151" s="439"/>
      <c r="JU151" s="439" t="str">
        <f t="shared" ref="JU151" si="5584">IF(JU71="","",IFERROR(MAX(ROUND((JX138*JU71*425/365-JX141-JX59)/(JU64*JU71),2),0),""))</f>
        <v/>
      </c>
      <c r="JV151" s="439" t="str">
        <f t="shared" ref="JV151" si="5585">IFERROR(ROUND(JX138/JU64,2),"")</f>
        <v/>
      </c>
      <c r="JW151" s="439" t="str">
        <f t="shared" ref="JW151" si="5586">IFERROR(ROUND((JX138-JX59-JX142)/JU64,2),"")</f>
        <v/>
      </c>
      <c r="JX151" s="439" t="str">
        <f t="shared" ref="JX151" si="5587">IF(AND(JX$2=4,SUM(JU71:JX71)=1),IF(AND(ISNUMBER(JU153)=ISNUMBER(JU155),ISNUMBER(JV153)=ISNUMBER(JV155),ISNUMBER(JW153)=ISNUMBER(JW155),ISNUMBER(JX153)=ISNUMBER(JX155)),"Y","N"),"")</f>
        <v/>
      </c>
      <c r="JY151" s="440" t="str">
        <f t="shared" ref="JY151" si="5588">IFERROR(ROUND((JX138*425/365-JX59)/JU64,2),"")</f>
        <v/>
      </c>
      <c r="JZ151" s="439"/>
      <c r="KA151" s="439" t="str">
        <f t="shared" ref="KA151" si="5589">IF(KA71="","",IFERROR(MAX(ROUND((KD138*KA71*425/365-KD141-KD59)/(KA64*KA71),2),0),""))</f>
        <v/>
      </c>
      <c r="KB151" s="439" t="str">
        <f t="shared" ref="KB151" si="5590">IFERROR(ROUND(KD138/KA64,2),"")</f>
        <v/>
      </c>
      <c r="KC151" s="439" t="str">
        <f t="shared" ref="KC151" si="5591">IFERROR(ROUND((KD138-KD59-KD142)/KA64,2),"")</f>
        <v/>
      </c>
      <c r="KD151" s="439" t="str">
        <f t="shared" ref="KD151" si="5592">IF(AND(KD$2=4,SUM(KA71:KD71)=1),IF(AND(ISNUMBER(KA153)=ISNUMBER(KA155),ISNUMBER(KB153)=ISNUMBER(KB155),ISNUMBER(KC153)=ISNUMBER(KC155),ISNUMBER(KD153)=ISNUMBER(KD155)),"Y","N"),"")</f>
        <v/>
      </c>
      <c r="KE151" s="440" t="str">
        <f t="shared" ref="KE151" si="5593">IFERROR(ROUND((KD138*425/365-KD59)/KA64,2),"")</f>
        <v/>
      </c>
      <c r="KF151" s="439"/>
      <c r="KG151" s="439" t="str">
        <f t="shared" ref="KG151" si="5594">IF(KG71="","",IFERROR(MAX(ROUND((KJ138*KG71*425/365-KJ141-KJ59)/(KG64*KG71),2),0),""))</f>
        <v/>
      </c>
      <c r="KH151" s="439" t="str">
        <f t="shared" ref="KH151" si="5595">IFERROR(ROUND(KJ138/KG64,2),"")</f>
        <v/>
      </c>
      <c r="KI151" s="439" t="str">
        <f t="shared" ref="KI151" si="5596">IFERROR(ROUND((KJ138-KJ59-KJ142)/KG64,2),"")</f>
        <v/>
      </c>
      <c r="KJ151" s="439" t="str">
        <f t="shared" ref="KJ151" si="5597">IF(AND(KJ$2=4,SUM(KG71:KJ71)=1),IF(AND(ISNUMBER(KG153)=ISNUMBER(KG155),ISNUMBER(KH153)=ISNUMBER(KH155),ISNUMBER(KI153)=ISNUMBER(KI155),ISNUMBER(KJ153)=ISNUMBER(KJ155)),"Y","N"),"")</f>
        <v/>
      </c>
      <c r="KK151" s="440" t="str">
        <f t="shared" ref="KK151" si="5598">IFERROR(ROUND((KJ138*425/365-KJ59)/KG64,2),"")</f>
        <v/>
      </c>
      <c r="KL151" s="439"/>
      <c r="KM151" s="439" t="str">
        <f t="shared" ref="KM151" si="5599">IF(KM71="","",IFERROR(MAX(ROUND((KP138*KM71*425/365-KP141-KP59)/(KM64*KM71),2),0),""))</f>
        <v/>
      </c>
      <c r="KN151" s="439" t="str">
        <f t="shared" ref="KN151" si="5600">IFERROR(ROUND(KP138/KM64,2),"")</f>
        <v/>
      </c>
      <c r="KO151" s="439" t="str">
        <f t="shared" ref="KO151" si="5601">IFERROR(ROUND((KP138-KP59-KP142)/KM64,2),"")</f>
        <v/>
      </c>
      <c r="KP151" s="439" t="str">
        <f t="shared" ref="KP151" si="5602">IF(AND(KP$2=4,SUM(KM71:KP71)=1),IF(AND(ISNUMBER(KM153)=ISNUMBER(KM155),ISNUMBER(KN153)=ISNUMBER(KN155),ISNUMBER(KO153)=ISNUMBER(KO155),ISNUMBER(KP153)=ISNUMBER(KP155)),"Y","N"),"")</f>
        <v/>
      </c>
      <c r="KQ151" s="440" t="str">
        <f t="shared" ref="KQ151" si="5603">IFERROR(ROUND((KP138*425/365-KP59)/KM64,2),"")</f>
        <v/>
      </c>
      <c r="KR151" s="439"/>
      <c r="KS151" s="439" t="str">
        <f t="shared" ref="KS151" si="5604">IF(KS71="","",IFERROR(MAX(ROUND((KV138*KS71*425/365-KV141-KV59)/(KS64*KS71),2),0),""))</f>
        <v/>
      </c>
      <c r="KT151" s="439" t="str">
        <f t="shared" ref="KT151" si="5605">IFERROR(ROUND(KV138/KS64,2),"")</f>
        <v/>
      </c>
      <c r="KU151" s="439" t="str">
        <f t="shared" ref="KU151" si="5606">IFERROR(ROUND((KV138-KV59-KV142)/KS64,2),"")</f>
        <v/>
      </c>
      <c r="KV151" s="439" t="str">
        <f t="shared" ref="KV151" si="5607">IF(AND(KV$2=4,SUM(KS71:KV71)=1),IF(AND(ISNUMBER(KS153)=ISNUMBER(KS155),ISNUMBER(KT153)=ISNUMBER(KT155),ISNUMBER(KU153)=ISNUMBER(KU155),ISNUMBER(KV153)=ISNUMBER(KV155)),"Y","N"),"")</f>
        <v/>
      </c>
      <c r="KW151" s="440" t="str">
        <f t="shared" ref="KW151" si="5608">IFERROR(ROUND((KV138*425/365-KV59)/KS64,2),"")</f>
        <v/>
      </c>
      <c r="KX151" s="439"/>
      <c r="KY151" s="439" t="str">
        <f t="shared" ref="KY151" si="5609">IF(KY71="","",IFERROR(MAX(ROUND((LB138*KY71*425/365-LB141-LB59)/(KY64*KY71),2),0),""))</f>
        <v/>
      </c>
      <c r="KZ151" s="439" t="str">
        <f t="shared" ref="KZ151" si="5610">IFERROR(ROUND(LB138/KY64,2),"")</f>
        <v/>
      </c>
      <c r="LA151" s="439" t="str">
        <f t="shared" ref="LA151" si="5611">IFERROR(ROUND((LB138-LB59-LB142)/KY64,2),"")</f>
        <v/>
      </c>
      <c r="LB151" s="439" t="str">
        <f t="shared" ref="LB151" si="5612">IF(AND(LB$2=4,SUM(KY71:LB71)=1),IF(AND(ISNUMBER(KY153)=ISNUMBER(KY155),ISNUMBER(KZ153)=ISNUMBER(KZ155),ISNUMBER(LA153)=ISNUMBER(LA155),ISNUMBER(LB153)=ISNUMBER(LB155)),"Y","N"),"")</f>
        <v/>
      </c>
      <c r="LC151" s="440" t="str">
        <f t="shared" ref="LC151" si="5613">IFERROR(ROUND((LB138*425/365-LB59)/KY64,2),"")</f>
        <v/>
      </c>
      <c r="LD151" s="439"/>
    </row>
    <row r="152" spans="1:316" s="223" customFormat="1" ht="4.5" customHeight="1" x14ac:dyDescent="0.2">
      <c r="A152" s="77"/>
      <c r="B152" s="77"/>
      <c r="C152" s="77"/>
      <c r="D152" s="77"/>
      <c r="E152" s="77"/>
      <c r="F152" s="62" t="s">
        <v>85</v>
      </c>
      <c r="G152" s="442"/>
      <c r="H152" s="79"/>
      <c r="N152" s="443"/>
      <c r="P152" s="444"/>
      <c r="Q152" s="445"/>
      <c r="R152" s="445"/>
      <c r="S152" s="445"/>
      <c r="T152" s="445"/>
      <c r="U152" s="446"/>
      <c r="V152" s="447"/>
      <c r="W152" s="445"/>
      <c r="X152" s="445"/>
      <c r="Y152" s="445"/>
      <c r="Z152" s="445"/>
      <c r="AA152" s="446"/>
      <c r="AB152" s="447"/>
      <c r="AC152" s="445"/>
      <c r="AD152" s="445"/>
      <c r="AE152" s="445"/>
      <c r="AF152" s="445"/>
      <c r="AG152" s="446"/>
      <c r="AH152" s="447"/>
      <c r="AI152" s="445"/>
      <c r="AJ152" s="445"/>
      <c r="AK152" s="445"/>
      <c r="AL152" s="445"/>
      <c r="AM152" s="446"/>
      <c r="AN152" s="447"/>
      <c r="AO152" s="445"/>
      <c r="AP152" s="445"/>
      <c r="AQ152" s="445"/>
      <c r="AR152" s="445"/>
      <c r="AS152" s="446"/>
      <c r="AT152" s="447"/>
      <c r="AU152" s="445"/>
      <c r="AV152" s="445"/>
      <c r="AW152" s="445"/>
      <c r="AX152" s="445"/>
      <c r="AY152" s="446"/>
      <c r="AZ152" s="447"/>
      <c r="BA152" s="445"/>
      <c r="BB152" s="445"/>
      <c r="BC152" s="445"/>
      <c r="BD152" s="445"/>
      <c r="BE152" s="446"/>
      <c r="BF152" s="447"/>
      <c r="BG152" s="445"/>
      <c r="BH152" s="445"/>
      <c r="BI152" s="445"/>
      <c r="BJ152" s="445"/>
      <c r="BK152" s="446"/>
      <c r="BL152" s="447"/>
      <c r="BM152" s="445"/>
      <c r="BN152" s="445"/>
      <c r="BO152" s="445"/>
      <c r="BP152" s="445"/>
      <c r="BQ152" s="446"/>
      <c r="BR152" s="447"/>
      <c r="BS152" s="445"/>
      <c r="BT152" s="445"/>
      <c r="BU152" s="445"/>
      <c r="BV152" s="445"/>
      <c r="BW152" s="446"/>
      <c r="BX152" s="447"/>
      <c r="BY152" s="445"/>
      <c r="BZ152" s="445"/>
      <c r="CA152" s="445"/>
      <c r="CB152" s="445"/>
      <c r="CC152" s="446"/>
      <c r="CD152" s="447"/>
      <c r="CE152" s="445"/>
      <c r="CF152" s="445"/>
      <c r="CG152" s="445"/>
      <c r="CH152" s="445"/>
      <c r="CI152" s="446"/>
      <c r="CJ152" s="447"/>
      <c r="CK152" s="445"/>
      <c r="CL152" s="445"/>
      <c r="CM152" s="445"/>
      <c r="CN152" s="445"/>
      <c r="CO152" s="446"/>
      <c r="CP152" s="447"/>
      <c r="CQ152" s="445"/>
      <c r="CR152" s="445"/>
      <c r="CS152" s="445"/>
      <c r="CT152" s="445"/>
      <c r="CU152" s="446"/>
      <c r="CV152" s="447"/>
      <c r="CW152" s="445"/>
      <c r="CX152" s="445"/>
      <c r="CY152" s="445"/>
      <c r="CZ152" s="445"/>
      <c r="DA152" s="446"/>
      <c r="DB152" s="447"/>
      <c r="DC152" s="445"/>
      <c r="DD152" s="445"/>
      <c r="DE152" s="445"/>
      <c r="DF152" s="445"/>
      <c r="DG152" s="446"/>
      <c r="DH152" s="447"/>
      <c r="DI152" s="445"/>
      <c r="DJ152" s="445"/>
      <c r="DK152" s="445"/>
      <c r="DL152" s="445"/>
      <c r="DM152" s="446"/>
      <c r="DN152" s="447"/>
      <c r="DO152" s="445"/>
      <c r="DP152" s="445"/>
      <c r="DQ152" s="445"/>
      <c r="DR152" s="445"/>
      <c r="DS152" s="446"/>
      <c r="DT152" s="447"/>
      <c r="DU152" s="445"/>
      <c r="DV152" s="445"/>
      <c r="DW152" s="445"/>
      <c r="DX152" s="445"/>
      <c r="DY152" s="446"/>
      <c r="DZ152" s="447"/>
      <c r="EA152" s="445"/>
      <c r="EB152" s="445"/>
      <c r="EC152" s="445"/>
      <c r="ED152" s="445"/>
      <c r="EE152" s="446"/>
      <c r="EF152" s="447"/>
      <c r="EG152" s="445"/>
      <c r="EH152" s="445"/>
      <c r="EI152" s="445"/>
      <c r="EJ152" s="445"/>
      <c r="EK152" s="446"/>
      <c r="EL152" s="447"/>
      <c r="EM152" s="445"/>
      <c r="EN152" s="445"/>
      <c r="EO152" s="445"/>
      <c r="EP152" s="445"/>
      <c r="EQ152" s="446"/>
      <c r="ER152" s="447"/>
      <c r="ES152" s="445"/>
      <c r="ET152" s="445"/>
      <c r="EU152" s="445"/>
      <c r="EV152" s="445"/>
      <c r="EW152" s="446"/>
      <c r="EX152" s="447"/>
      <c r="EY152" s="445"/>
      <c r="EZ152" s="445"/>
      <c r="FA152" s="445"/>
      <c r="FB152" s="445"/>
      <c r="FC152" s="446"/>
      <c r="FD152" s="447"/>
      <c r="FE152" s="445"/>
      <c r="FF152" s="445"/>
      <c r="FG152" s="445"/>
      <c r="FH152" s="445"/>
      <c r="FI152" s="446"/>
      <c r="FJ152" s="447"/>
      <c r="FK152" s="445"/>
      <c r="FL152" s="445"/>
      <c r="FM152" s="445"/>
      <c r="FN152" s="445"/>
      <c r="FO152" s="446"/>
      <c r="FP152" s="447"/>
      <c r="FQ152" s="445"/>
      <c r="FR152" s="445"/>
      <c r="FS152" s="445"/>
      <c r="FT152" s="445"/>
      <c r="FU152" s="446"/>
      <c r="FV152" s="447"/>
      <c r="FW152" s="445"/>
      <c r="FX152" s="445"/>
      <c r="FY152" s="445"/>
      <c r="FZ152" s="445"/>
      <c r="GA152" s="446"/>
      <c r="GB152" s="447"/>
      <c r="GC152" s="445"/>
      <c r="GD152" s="445"/>
      <c r="GE152" s="445"/>
      <c r="GF152" s="445"/>
      <c r="GG152" s="446"/>
      <c r="GH152" s="447"/>
      <c r="GI152" s="445"/>
      <c r="GJ152" s="445"/>
      <c r="GK152" s="445"/>
      <c r="GL152" s="445"/>
      <c r="GM152" s="446"/>
      <c r="GN152" s="447"/>
      <c r="GO152" s="445"/>
      <c r="GP152" s="445"/>
      <c r="GQ152" s="445"/>
      <c r="GR152" s="445"/>
      <c r="GS152" s="446"/>
      <c r="GT152" s="447"/>
      <c r="GU152" s="445"/>
      <c r="GV152" s="445"/>
      <c r="GW152" s="445"/>
      <c r="GX152" s="445"/>
      <c r="GY152" s="446"/>
      <c r="GZ152" s="447"/>
      <c r="HA152" s="445"/>
      <c r="HB152" s="445"/>
      <c r="HC152" s="445"/>
      <c r="HD152" s="445"/>
      <c r="HE152" s="446"/>
      <c r="HF152" s="447"/>
      <c r="HG152" s="445"/>
      <c r="HH152" s="445"/>
      <c r="HI152" s="445"/>
      <c r="HJ152" s="445"/>
      <c r="HK152" s="446"/>
      <c r="HL152" s="447"/>
      <c r="HM152" s="445"/>
      <c r="HN152" s="445"/>
      <c r="HO152" s="445"/>
      <c r="HP152" s="445"/>
      <c r="HQ152" s="446"/>
      <c r="HR152" s="447"/>
      <c r="HS152" s="445"/>
      <c r="HT152" s="445"/>
      <c r="HU152" s="445"/>
      <c r="HV152" s="445"/>
      <c r="HW152" s="446"/>
      <c r="HX152" s="447"/>
      <c r="HY152" s="445"/>
      <c r="HZ152" s="445"/>
      <c r="IA152" s="445"/>
      <c r="IB152" s="445"/>
      <c r="IC152" s="446"/>
      <c r="ID152" s="447"/>
      <c r="IE152" s="445"/>
      <c r="IF152" s="445"/>
      <c r="IG152" s="445"/>
      <c r="IH152" s="445"/>
      <c r="II152" s="446"/>
      <c r="IJ152" s="447"/>
      <c r="IK152" s="445"/>
      <c r="IL152" s="445"/>
      <c r="IM152" s="445"/>
      <c r="IN152" s="445"/>
      <c r="IO152" s="446"/>
      <c r="IP152" s="447"/>
      <c r="IQ152" s="445"/>
      <c r="IR152" s="445"/>
      <c r="IS152" s="445"/>
      <c r="IT152" s="445"/>
      <c r="IU152" s="446"/>
      <c r="IV152" s="447"/>
      <c r="IW152" s="445"/>
      <c r="IX152" s="445"/>
      <c r="IY152" s="445"/>
      <c r="IZ152" s="445"/>
      <c r="JA152" s="446"/>
      <c r="JB152" s="447"/>
      <c r="JC152" s="445"/>
      <c r="JD152" s="445"/>
      <c r="JE152" s="445"/>
      <c r="JF152" s="445"/>
      <c r="JG152" s="446"/>
      <c r="JH152" s="447"/>
      <c r="JI152" s="445"/>
      <c r="JJ152" s="445"/>
      <c r="JK152" s="445"/>
      <c r="JL152" s="445"/>
      <c r="JM152" s="446"/>
      <c r="JN152" s="445"/>
      <c r="JO152" s="445"/>
      <c r="JP152" s="445"/>
      <c r="JQ152" s="445"/>
      <c r="JR152" s="445"/>
      <c r="JS152" s="446"/>
      <c r="JT152" s="445"/>
      <c r="JU152" s="445"/>
      <c r="JV152" s="445"/>
      <c r="JW152" s="445"/>
      <c r="JX152" s="445"/>
      <c r="JY152" s="446"/>
      <c r="JZ152" s="445"/>
      <c r="KA152" s="445"/>
      <c r="KB152" s="445"/>
      <c r="KC152" s="445"/>
      <c r="KD152" s="445"/>
      <c r="KE152" s="446"/>
      <c r="KF152" s="445"/>
      <c r="KG152" s="445"/>
      <c r="KH152" s="445"/>
      <c r="KI152" s="445"/>
      <c r="KJ152" s="445"/>
      <c r="KK152" s="446"/>
      <c r="KL152" s="445"/>
      <c r="KM152" s="445"/>
      <c r="KN152" s="445"/>
      <c r="KO152" s="445"/>
      <c r="KP152" s="445"/>
      <c r="KQ152" s="446"/>
      <c r="KR152" s="445"/>
      <c r="KS152" s="445"/>
      <c r="KT152" s="445"/>
      <c r="KU152" s="445"/>
      <c r="KV152" s="445"/>
      <c r="KW152" s="446"/>
      <c r="KX152" s="445"/>
      <c r="KY152" s="445"/>
      <c r="KZ152" s="445"/>
      <c r="LA152" s="445"/>
      <c r="LB152" s="445"/>
      <c r="LC152" s="446"/>
      <c r="LD152" s="445"/>
    </row>
    <row r="153" spans="1:316" s="457" customFormat="1" x14ac:dyDescent="0.2">
      <c r="A153" s="62"/>
      <c r="B153" s="62"/>
      <c r="C153" s="62"/>
      <c r="D153" s="62"/>
      <c r="E153" s="62"/>
      <c r="F153" s="62" t="s">
        <v>85</v>
      </c>
      <c r="G153" s="114"/>
      <c r="H153" s="126"/>
      <c r="I153" s="126" t="s">
        <v>78</v>
      </c>
      <c r="J153" s="126"/>
      <c r="K153" s="448"/>
      <c r="L153" s="448"/>
      <c r="M153" s="126"/>
      <c r="N153" s="449"/>
      <c r="O153" s="126"/>
      <c r="P153" s="450"/>
      <c r="Q153" s="451" t="str">
        <f>IF(ISNUMBER(Q$2),IF(Q71="","",0),"")</f>
        <v/>
      </c>
      <c r="R153" s="451" t="str">
        <f>IF(ISNUMBER(R$2),IF(R71="","",IF(Q71&gt;0,IF(ISNUMBER(Q155),MAX(Q155,R151),R151),R151)),"")</f>
        <v/>
      </c>
      <c r="S153" s="451" t="str">
        <f>IF(ISNUMBER(S$2),IF(S71="","",IF(Q71&gt;0,IF(AND(R71&gt;0,ISNUMBER(R155)),R155,MAX(Q155,R151)),IF(AND(R71&gt;0,ISNUMBER(R155)),R155,R151))),"")</f>
        <v/>
      </c>
      <c r="T153" s="451" t="str">
        <f>IF(ISNUMBER(T$2),IF(T71="","",IF(Q71&gt;0,IF(AND(R71&gt;0,ISNUMBER(R155)),R155,MAX(Q155,R151)),IF(AND(R71&gt;0,ISNUMBER(R155)),R155,R151))),"")</f>
        <v/>
      </c>
      <c r="U153" s="452"/>
      <c r="V153" s="447"/>
      <c r="W153" s="451" t="str">
        <f>IF(ISNUMBER(W$2),IF(W71="","",0),"")</f>
        <v/>
      </c>
      <c r="X153" s="451" t="str">
        <f>IF(ISNUMBER(X$2),IF(X71="","",IF(W71&gt;0,IF(ISNUMBER(W155),MAX(W155,X151),X151),X151)),"")</f>
        <v/>
      </c>
      <c r="Y153" s="451" t="str">
        <f>IF(ISNUMBER(Y$2),IF(Y71="","",IF(W71&gt;0,IF(AND(X71&gt;0,ISNUMBER(X155)),X155,MAX(W155,X151)),IF(AND(X71&gt;0,ISNUMBER(X155)),X155,X151))),"")</f>
        <v/>
      </c>
      <c r="Z153" s="451" t="str">
        <f>IF(ISNUMBER(Z$2),IF(Z71="","",IF(W71&gt;0,IF(AND(X71&gt;0,ISNUMBER(X155)),X155,MAX(W155,X151)),IF(AND(X71&gt;0,ISNUMBER(X155)),X155,X151))),"")</f>
        <v/>
      </c>
      <c r="AA153" s="452"/>
      <c r="AB153" s="447"/>
      <c r="AC153" s="451" t="str">
        <f>IF(ISNUMBER(AC$2),IF(AC71="","",0),"")</f>
        <v/>
      </c>
      <c r="AD153" s="451" t="str">
        <f>IF(ISNUMBER(AD$2),IF(AD71="","",IF(AC71&gt;0,IF(ISNUMBER(AC155),MAX(AC155,AD151),AD151),AD151)),"")</f>
        <v/>
      </c>
      <c r="AE153" s="451" t="str">
        <f>IF(ISNUMBER(AE$2),IF(AE71="","",IF(AC71&gt;0,IF(AND(AD71&gt;0,ISNUMBER(AD155)),AD155,MAX(AC155,AD151)),IF(AND(AD71&gt;0,ISNUMBER(AD155)),AD155,AD151))),"")</f>
        <v/>
      </c>
      <c r="AF153" s="451" t="str">
        <f>IF(ISNUMBER(AF$2),IF(AF71="","",IF(AC71&gt;0,IF(AND(AD71&gt;0,ISNUMBER(AD155)),AD155,MAX(AC155,AD151)),IF(AND(AD71&gt;0,ISNUMBER(AD155)),AD155,AD151))),"")</f>
        <v/>
      </c>
      <c r="AG153" s="452"/>
      <c r="AH153" s="447"/>
      <c r="AI153" s="451" t="str">
        <f>IF(ISNUMBER(AI$2),IF(AI71="","",0),"")</f>
        <v/>
      </c>
      <c r="AJ153" s="451" t="str">
        <f>IF(ISNUMBER(AJ$2),IF(AJ71="","",IF(AI71&gt;0,IF(ISNUMBER(AI155),MAX(AI155,AJ151),AJ151),AJ151)),"")</f>
        <v/>
      </c>
      <c r="AK153" s="451" t="str">
        <f>IF(ISNUMBER(AK$2),IF(AK71="","",IF(AI71&gt;0,IF(AND(AJ71&gt;0,ISNUMBER(AJ155)),AJ155,MAX(AI155,AJ151)),IF(AND(AJ71&gt;0,ISNUMBER(AJ155)),AJ155,AJ151))),"")</f>
        <v/>
      </c>
      <c r="AL153" s="451" t="str">
        <f>IF(ISNUMBER(AL$2),IF(AL71="","",IF(AI71&gt;0,IF(AND(AJ71&gt;0,ISNUMBER(AJ155)),AJ155,MAX(AI155,AJ151)),IF(AND(AJ71&gt;0,ISNUMBER(AJ155)),AJ155,AJ151))),"")</f>
        <v/>
      </c>
      <c r="AM153" s="452"/>
      <c r="AN153" s="453"/>
      <c r="AO153" s="451" t="str">
        <f>IF(ISNUMBER(AO$2),IF(AO71="","",0),"")</f>
        <v/>
      </c>
      <c r="AP153" s="451" t="str">
        <f>IF(ISNUMBER(AP$2),IF(AP71="","",IF(AO71&gt;0,IF(ISNUMBER(AO155),MAX(AO155,AP151),AP151),AP151)),"")</f>
        <v/>
      </c>
      <c r="AQ153" s="451" t="str">
        <f>IF(ISNUMBER(AQ$2),IF(AQ71="","",IF(AO71&gt;0,IF(AND(AP71&gt;0,ISNUMBER(AP155)),AP155,MAX(AO155,AP151)),IF(AND(AP71&gt;0,ISNUMBER(AP155)),AP155,AP151))),"")</f>
        <v/>
      </c>
      <c r="AR153" s="451" t="str">
        <f>IF(ISNUMBER(AR$2),IF(AR71="","",IF(AO71&gt;0,IF(AND(AP71&gt;0,ISNUMBER(AP155)),AP155,MAX(AO155,AP151)),IF(AND(AP71&gt;0,ISNUMBER(AP155)),AP155,AP151))),"")</f>
        <v/>
      </c>
      <c r="AS153" s="452"/>
      <c r="AT153" s="453"/>
      <c r="AU153" s="451" t="str">
        <f>IF(ISNUMBER(AU$2),IF(AU71="","",0),"")</f>
        <v/>
      </c>
      <c r="AV153" s="451" t="str">
        <f>IF(ISNUMBER(AV$2),IF(AV71="","",IF(AU71&gt;0,IF(ISNUMBER(AU155),MAX(AU155,AV151),AV151),AV151)),"")</f>
        <v/>
      </c>
      <c r="AW153" s="451" t="str">
        <f>IF(ISNUMBER(AW$2),IF(AW71="","",IF(AU71&gt;0,IF(AND(AV71&gt;0,ISNUMBER(AV155)),AV155,MAX(AU155,AV151)),IF(AND(AV71&gt;0,ISNUMBER(AV155)),AV155,AV151))),"")</f>
        <v/>
      </c>
      <c r="AX153" s="451" t="str">
        <f>IF(ISNUMBER(AX$2),IF(AX71="","",IF(AU71&gt;0,IF(AND(AV71&gt;0,ISNUMBER(AV155)),AV155,MAX(AU155,AV151)),IF(AND(AV71&gt;0,ISNUMBER(AV155)),AV155,AV151))),"")</f>
        <v/>
      </c>
      <c r="AY153" s="452"/>
      <c r="AZ153" s="453"/>
      <c r="BA153" s="451" t="str">
        <f>IF(ISNUMBER(BA$2),IF(BA71="","",0),"")</f>
        <v/>
      </c>
      <c r="BB153" s="451" t="str">
        <f>IF(ISNUMBER(BB$2),IF(BB71="","",IF(BA71&gt;0,IF(ISNUMBER(BA155),MAX(BA155,BB151),BB151),BB151)),"")</f>
        <v/>
      </c>
      <c r="BC153" s="451" t="str">
        <f>IF(ISNUMBER(BC$2),IF(BC71="","",IF(BA71&gt;0,IF(AND(BB71&gt;0,ISNUMBER(BB155)),BB155,MAX(BA155,BB151)),IF(AND(BB71&gt;0,ISNUMBER(BB155)),BB155,BB151))),"")</f>
        <v/>
      </c>
      <c r="BD153" s="451" t="str">
        <f>IF(ISNUMBER(BD$2),IF(BD71="","",IF(BA71&gt;0,IF(AND(BB71&gt;0,ISNUMBER(BB155)),BB155,MAX(BA155,BB151)),IF(AND(BB71&gt;0,ISNUMBER(BB155)),BB155,BB151))),"")</f>
        <v/>
      </c>
      <c r="BE153" s="452"/>
      <c r="BF153" s="453"/>
      <c r="BG153" s="451" t="str">
        <f>IF(ISNUMBER(BG$2),IF(BG71="","",0),"")</f>
        <v/>
      </c>
      <c r="BH153" s="451" t="str">
        <f>IF(ISNUMBER(BH$2),IF(BH71="","",IF(BG71&gt;0,IF(ISNUMBER(BG155),MAX(BG155,BH151),BH151),BH151)),"")</f>
        <v/>
      </c>
      <c r="BI153" s="451" t="str">
        <f>IF(ISNUMBER(BI$2),IF(BI71="","",IF(BG71&gt;0,IF(AND(BH71&gt;0,ISNUMBER(BH155)),BH155,MAX(BG155,BH151)),IF(AND(BH71&gt;0,ISNUMBER(BH155)),BH155,BH151))),"")</f>
        <v/>
      </c>
      <c r="BJ153" s="451" t="str">
        <f>IF(ISNUMBER(BJ$2),IF(BJ71="","",IF(BG71&gt;0,IF(AND(BH71&gt;0,ISNUMBER(BH155)),BH155,MAX(BG155,BH151)),IF(AND(BH71&gt;0,ISNUMBER(BH155)),BH155,BH151))),"")</f>
        <v/>
      </c>
      <c r="BK153" s="452"/>
      <c r="BL153" s="453"/>
      <c r="BM153" s="451" t="str">
        <f>IF(ISNUMBER(BM$2),IF(BM71="","",0),"")</f>
        <v/>
      </c>
      <c r="BN153" s="451" t="str">
        <f>IF(ISNUMBER(BN$2),IF(BN71="","",IF(BM71&gt;0,IF(ISNUMBER(BM155),MAX(BM155,BN151),BN151),BN151)),"")</f>
        <v/>
      </c>
      <c r="BO153" s="451" t="str">
        <f>IF(ISNUMBER(BO$2),IF(BO71="","",IF(BM71&gt;0,IF(AND(BN71&gt;0,ISNUMBER(BN155)),BN155,MAX(BM155,BN151)),IF(AND(BN71&gt;0,ISNUMBER(BN155)),BN155,BN151))),"")</f>
        <v/>
      </c>
      <c r="BP153" s="451" t="str">
        <f>IF(ISNUMBER(BP$2),IF(BP71="","",IF(BM71&gt;0,IF(AND(BN71&gt;0,ISNUMBER(BN155)),BN155,MAX(BM155,BN151)),IF(AND(BN71&gt;0,ISNUMBER(BN155)),BN155,BN151))),"")</f>
        <v/>
      </c>
      <c r="BQ153" s="452"/>
      <c r="BR153" s="453"/>
      <c r="BS153" s="451" t="str">
        <f>IF(ISNUMBER(BS$2),IF(BS71="","",0),"")</f>
        <v/>
      </c>
      <c r="BT153" s="451" t="str">
        <f>IF(ISNUMBER(BT$2),IF(BT71="","",IF(BS71&gt;0,IF(ISNUMBER(BS155),MAX(BS155,BT151),BT151),BT151)),"")</f>
        <v/>
      </c>
      <c r="BU153" s="451" t="str">
        <f>IF(ISNUMBER(BU$2),IF(BU71="","",IF(BS71&gt;0,IF(AND(BT71&gt;0,ISNUMBER(BT155)),BT155,MAX(BS155,BT151)),IF(AND(BT71&gt;0,ISNUMBER(BT155)),BT155,BT151))),"")</f>
        <v/>
      </c>
      <c r="BV153" s="451" t="str">
        <f>IF(ISNUMBER(BV$2),IF(BV71="","",IF(BS71&gt;0,IF(AND(BT71&gt;0,ISNUMBER(BT155)),BT155,MAX(BS155,BT151)),IF(AND(BT71&gt;0,ISNUMBER(BT155)),BT155,BT151))),"")</f>
        <v/>
      </c>
      <c r="BW153" s="452"/>
      <c r="BX153" s="453"/>
      <c r="BY153" s="451" t="str">
        <f>IF(ISNUMBER(BY$2),IF(BY71="","",0),"")</f>
        <v/>
      </c>
      <c r="BZ153" s="451" t="str">
        <f>IF(ISNUMBER(BZ$2),IF(BZ71="","",IF(BY71&gt;0,IF(ISNUMBER(BY155),MAX(BY155,BZ151),BZ151),BZ151)),"")</f>
        <v/>
      </c>
      <c r="CA153" s="451" t="str">
        <f>IF(ISNUMBER(CA$2),IF(CA71="","",IF(BY71&gt;0,IF(AND(BZ71&gt;0,ISNUMBER(BZ155)),BZ155,MAX(BY155,BZ151)),IF(AND(BZ71&gt;0,ISNUMBER(BZ155)),BZ155,BZ151))),"")</f>
        <v/>
      </c>
      <c r="CB153" s="451" t="str">
        <f>IF(ISNUMBER(CB$2),IF(CB71="","",IF(BY71&gt;0,IF(AND(BZ71&gt;0,ISNUMBER(BZ155)),BZ155,MAX(BY155,BZ151)),IF(AND(BZ71&gt;0,ISNUMBER(BZ155)),BZ155,BZ151))),"")</f>
        <v/>
      </c>
      <c r="CC153" s="452"/>
      <c r="CD153" s="453"/>
      <c r="CE153" s="451" t="str">
        <f>IF(ISNUMBER(CE$2),IF(CE71="","",0),"")</f>
        <v/>
      </c>
      <c r="CF153" s="451" t="str">
        <f>IF(ISNUMBER(CF$2),IF(CF71="","",IF(CE71&gt;0,IF(ISNUMBER(CE155),MAX(CE155,CF151),CF151),CF151)),"")</f>
        <v/>
      </c>
      <c r="CG153" s="451" t="str">
        <f>IF(ISNUMBER(CG$2),IF(CG71="","",IF(CE71&gt;0,IF(AND(CF71&gt;0,ISNUMBER(CF155)),CF155,MAX(CE155,CF151)),IF(AND(CF71&gt;0,ISNUMBER(CF155)),CF155,CF151))),"")</f>
        <v/>
      </c>
      <c r="CH153" s="451" t="str">
        <f>IF(ISNUMBER(CH$2),IF(CH71="","",IF(CE71&gt;0,IF(AND(CF71&gt;0,ISNUMBER(CF155)),CF155,MAX(CE155,CF151)),IF(AND(CF71&gt;0,ISNUMBER(CF155)),CF155,CF151))),"")</f>
        <v/>
      </c>
      <c r="CI153" s="452"/>
      <c r="CJ153" s="453"/>
      <c r="CK153" s="451" t="str">
        <f>IF(ISNUMBER(CK$2),IF(CK71="","",0),"")</f>
        <v/>
      </c>
      <c r="CL153" s="451" t="str">
        <f>IF(ISNUMBER(CL$2),IF(CL71="","",IF(CK71&gt;0,IF(ISNUMBER(CK155),MAX(CK155,CL151),CL151),CL151)),"")</f>
        <v/>
      </c>
      <c r="CM153" s="451" t="str">
        <f>IF(ISNUMBER(CM$2),IF(CM71="","",IF(CK71&gt;0,IF(AND(CL71&gt;0,ISNUMBER(CL155)),CL155,MAX(CK155,CL151)),IF(AND(CL71&gt;0,ISNUMBER(CL155)),CL155,CL151))),"")</f>
        <v/>
      </c>
      <c r="CN153" s="451" t="str">
        <f>IF(ISNUMBER(CN$2),IF(CN71="","",IF(CK71&gt;0,IF(AND(CL71&gt;0,ISNUMBER(CL155)),CL155,MAX(CK155,CL151)),IF(AND(CL71&gt;0,ISNUMBER(CL155)),CL155,CL151))),"")</f>
        <v/>
      </c>
      <c r="CO153" s="452"/>
      <c r="CP153" s="453"/>
      <c r="CQ153" s="451" t="str">
        <f>IF(ISNUMBER(CQ$2),IF(CQ71="","",0),"")</f>
        <v/>
      </c>
      <c r="CR153" s="451" t="str">
        <f>IF(ISNUMBER(CR$2),IF(CR71="","",IF(CQ71&gt;0,IF(ISNUMBER(CQ155),MAX(CQ155,CR151),CR151),CR151)),"")</f>
        <v/>
      </c>
      <c r="CS153" s="451" t="str">
        <f>IF(ISNUMBER(CS$2),IF(CS71="","",IF(CQ71&gt;0,IF(AND(CR71&gt;0,ISNUMBER(CR155)),CR155,MAX(CQ155,CR151)),IF(AND(CR71&gt;0,ISNUMBER(CR155)),CR155,CR151))),"")</f>
        <v/>
      </c>
      <c r="CT153" s="451" t="str">
        <f>IF(ISNUMBER(CT$2),IF(CT71="","",IF(CQ71&gt;0,IF(AND(CR71&gt;0,ISNUMBER(CR155)),CR155,MAX(CQ155,CR151)),IF(AND(CR71&gt;0,ISNUMBER(CR155)),CR155,CR151))),"")</f>
        <v/>
      </c>
      <c r="CU153" s="452"/>
      <c r="CV153" s="453"/>
      <c r="CW153" s="451" t="str">
        <f>IF(ISNUMBER(CW$2),IF(CW71="","",0),"")</f>
        <v/>
      </c>
      <c r="CX153" s="451" t="str">
        <f>IF(ISNUMBER(CX$2),IF(CX71="","",IF(CW71&gt;0,IF(ISNUMBER(CW155),MAX(CW155,CX151),CX151),CX151)),"")</f>
        <v/>
      </c>
      <c r="CY153" s="451" t="str">
        <f>IF(ISNUMBER(CY$2),IF(CY71="","",IF(CW71&gt;0,IF(AND(CX71&gt;0,ISNUMBER(CX155)),CX155,MAX(CW155,CX151)),IF(AND(CX71&gt;0,ISNUMBER(CX155)),CX155,CX151))),"")</f>
        <v/>
      </c>
      <c r="CZ153" s="451" t="str">
        <f>IF(ISNUMBER(CZ$2),IF(CZ71="","",IF(CW71&gt;0,IF(AND(CX71&gt;0,ISNUMBER(CX155)),CX155,MAX(CW155,CX151)),IF(AND(CX71&gt;0,ISNUMBER(CX155)),CX155,CX151))),"")</f>
        <v/>
      </c>
      <c r="DA153" s="452"/>
      <c r="DB153" s="453"/>
      <c r="DC153" s="451" t="str">
        <f>IF(ISNUMBER(DC$2),IF(DC71="","",0),"")</f>
        <v/>
      </c>
      <c r="DD153" s="451" t="str">
        <f>IF(ISNUMBER(DD$2),IF(DD71="","",IF(DC71&gt;0,IF(ISNUMBER(DC155),MAX(DC155,DD151),DD151),DD151)),"")</f>
        <v/>
      </c>
      <c r="DE153" s="451" t="str">
        <f>IF(ISNUMBER(DE$2),IF(DE71="","",IF(DC71&gt;0,IF(AND(DD71&gt;0,ISNUMBER(DD155)),DD155,MAX(DC155,DD151)),IF(AND(DD71&gt;0,ISNUMBER(DD155)),DD155,DD151))),"")</f>
        <v/>
      </c>
      <c r="DF153" s="451" t="str">
        <f>IF(ISNUMBER(DF$2),IF(DF71="","",IF(DC71&gt;0,IF(AND(DD71&gt;0,ISNUMBER(DD155)),DD155,MAX(DC155,DD151)),IF(AND(DD71&gt;0,ISNUMBER(DD155)),DD155,DD151))),"")</f>
        <v/>
      </c>
      <c r="DG153" s="452"/>
      <c r="DH153" s="453"/>
      <c r="DI153" s="451" t="str">
        <f>IF(ISNUMBER(DI$2),IF(DI71="","",0),"")</f>
        <v/>
      </c>
      <c r="DJ153" s="451" t="str">
        <f>IF(ISNUMBER(DJ$2),IF(DJ71="","",IF(DI71&gt;0,IF(ISNUMBER(DI155),MAX(DI155,DJ151),DJ151),DJ151)),"")</f>
        <v/>
      </c>
      <c r="DK153" s="451" t="str">
        <f>IF(ISNUMBER(DK$2),IF(DK71="","",IF(DI71&gt;0,IF(AND(DJ71&gt;0,ISNUMBER(DJ155)),DJ155,MAX(DI155,DJ151)),IF(AND(DJ71&gt;0,ISNUMBER(DJ155)),DJ155,DJ151))),"")</f>
        <v/>
      </c>
      <c r="DL153" s="451" t="str">
        <f>IF(ISNUMBER(DL$2),IF(DL71="","",IF(DI71&gt;0,IF(AND(DJ71&gt;0,ISNUMBER(DJ155)),DJ155,MAX(DI155,DJ151)),IF(AND(DJ71&gt;0,ISNUMBER(DJ155)),DJ155,DJ151))),"")</f>
        <v/>
      </c>
      <c r="DM153" s="452"/>
      <c r="DN153" s="453"/>
      <c r="DO153" s="451" t="str">
        <f>IF(ISNUMBER(DO$2),IF(DO71="","",0),"")</f>
        <v/>
      </c>
      <c r="DP153" s="451" t="str">
        <f>IF(ISNUMBER(DP$2),IF(DP71="","",IF(DO71&gt;0,IF(ISNUMBER(DO155),MAX(DO155,DP151),DP151),DP151)),"")</f>
        <v/>
      </c>
      <c r="DQ153" s="451" t="str">
        <f>IF(ISNUMBER(DQ$2),IF(DQ71="","",IF(DO71&gt;0,IF(AND(DP71&gt;0,ISNUMBER(DP155)),DP155,MAX(DO155,DP151)),IF(AND(DP71&gt;0,ISNUMBER(DP155)),DP155,DP151))),"")</f>
        <v/>
      </c>
      <c r="DR153" s="451" t="str">
        <f>IF(ISNUMBER(DR$2),IF(DR71="","",IF(DO71&gt;0,IF(AND(DP71&gt;0,ISNUMBER(DP155)),DP155,MAX(DO155,DP151)),IF(AND(DP71&gt;0,ISNUMBER(DP155)),DP155,DP151))),"")</f>
        <v/>
      </c>
      <c r="DS153" s="452"/>
      <c r="DT153" s="453"/>
      <c r="DU153" s="451" t="str">
        <f>IF(ISNUMBER(DU$2),IF(DU71="","",0),"")</f>
        <v/>
      </c>
      <c r="DV153" s="451" t="str">
        <f>IF(ISNUMBER(DV$2),IF(DV71="","",IF(DU71&gt;0,IF(ISNUMBER(DU155),MAX(DU155,DV151),DV151),DV151)),"")</f>
        <v/>
      </c>
      <c r="DW153" s="451" t="str">
        <f>IF(ISNUMBER(DW$2),IF(DW71="","",IF(DU71&gt;0,IF(AND(DV71&gt;0,ISNUMBER(DV155)),DV155,MAX(DU155,DV151)),IF(AND(DV71&gt;0,ISNUMBER(DV155)),DV155,DV151))),"")</f>
        <v/>
      </c>
      <c r="DX153" s="451" t="str">
        <f>IF(ISNUMBER(DX$2),IF(DX71="","",IF(DU71&gt;0,IF(AND(DV71&gt;0,ISNUMBER(DV155)),DV155,MAX(DU155,DV151)),IF(AND(DV71&gt;0,ISNUMBER(DV155)),DV155,DV151))),"")</f>
        <v/>
      </c>
      <c r="DY153" s="452"/>
      <c r="DZ153" s="453"/>
      <c r="EA153" s="451" t="str">
        <f>IF(ISNUMBER(EA$2),IF(EA71="","",0),"")</f>
        <v/>
      </c>
      <c r="EB153" s="451" t="str">
        <f>IF(ISNUMBER(EB$2),IF(EB71="","",IF(EA71&gt;0,IF(ISNUMBER(EA155),MAX(EA155,EB151),EB151),EB151)),"")</f>
        <v/>
      </c>
      <c r="EC153" s="451" t="str">
        <f>IF(ISNUMBER(EC$2),IF(EC71="","",IF(EA71&gt;0,IF(AND(EB71&gt;0,ISNUMBER(EB155)),EB155,MAX(EA155,EB151)),IF(AND(EB71&gt;0,ISNUMBER(EB155)),EB155,EB151))),"")</f>
        <v/>
      </c>
      <c r="ED153" s="451" t="str">
        <f>IF(ISNUMBER(ED$2),IF(ED71="","",IF(EA71&gt;0,IF(AND(EB71&gt;0,ISNUMBER(EB155)),EB155,MAX(EA155,EB151)),IF(AND(EB71&gt;0,ISNUMBER(EB155)),EB155,EB151))),"")</f>
        <v/>
      </c>
      <c r="EE153" s="452"/>
      <c r="EF153" s="453"/>
      <c r="EG153" s="454" t="str">
        <f>IF(ISNUMBER(EG$2),IF(EG71="","",0),"")</f>
        <v/>
      </c>
      <c r="EH153" s="454" t="str">
        <f>IF(ISNUMBER(EH$2),IF(EH71="","",IF(EG71&gt;0,IF(ISNUMBER(EG155),MAX(EG155,EH151),EH151),EH151)),"")</f>
        <v/>
      </c>
      <c r="EI153" s="454" t="str">
        <f>IF(ISNUMBER(EI$2),IF(EI71="","",IF(EG71&gt;0,IF(AND(EH71&gt;0,ISNUMBER(EH155)),EH155,MAX(EG155,EH151)),IF(AND(EH71&gt;0,ISNUMBER(EH155)),EH155,EH151))),"")</f>
        <v/>
      </c>
      <c r="EJ153" s="454" t="str">
        <f>IF(ISNUMBER(EJ$2),IF(EJ71="","",IF(EG71&gt;0,IF(AND(EH71&gt;0,ISNUMBER(EH155)),EH155,MAX(EG155,EH151)),IF(AND(EH71&gt;0,ISNUMBER(EH155)),EH155,EH151))),"")</f>
        <v/>
      </c>
      <c r="EK153" s="455"/>
      <c r="EL153" s="453"/>
      <c r="EM153" s="454" t="str">
        <f>IF(ISNUMBER(EM$2),IF(EM71="","",0),"")</f>
        <v/>
      </c>
      <c r="EN153" s="454" t="str">
        <f>IF(ISNUMBER(EN$2),IF(EN71="","",IF(EM71&gt;0,IF(ISNUMBER(EM155),MAX(EM155,EN151),EN151),EN151)),"")</f>
        <v/>
      </c>
      <c r="EO153" s="454" t="str">
        <f>IF(ISNUMBER(EO$2),IF(EO71="","",IF(EM71&gt;0,IF(AND(EN71&gt;0,ISNUMBER(EN155)),EN155,MAX(EM155,EN151)),IF(AND(EN71&gt;0,ISNUMBER(EN155)),EN155,EN151))),"")</f>
        <v/>
      </c>
      <c r="EP153" s="454" t="str">
        <f>IF(ISNUMBER(EP$2),IF(EP71="","",IF(EM71&gt;0,IF(AND(EN71&gt;0,ISNUMBER(EN155)),EN155,MAX(EM155,EN151)),IF(AND(EN71&gt;0,ISNUMBER(EN155)),EN155,EN151))),"")</f>
        <v/>
      </c>
      <c r="EQ153" s="455"/>
      <c r="ER153" s="453"/>
      <c r="ES153" s="454" t="str">
        <f>IF(ISNUMBER(ES$2),IF(ES71="","",0),"")</f>
        <v/>
      </c>
      <c r="ET153" s="454" t="str">
        <f>IF(ISNUMBER(ET$2),IF(ET71="","",IF(ES71&gt;0,IF(ISNUMBER(ES155),MAX(ES155,ET151),ET151),ET151)),"")</f>
        <v/>
      </c>
      <c r="EU153" s="454" t="str">
        <f>IF(ISNUMBER(EU$2),IF(EU71="","",IF(ES71&gt;0,IF(AND(ET71&gt;0,ISNUMBER(ET155)),ET155,MAX(ES155,ET151)),IF(AND(ET71&gt;0,ISNUMBER(ET155)),ET155,ET151))),"")</f>
        <v/>
      </c>
      <c r="EV153" s="454" t="str">
        <f>IF(ISNUMBER(EV$2),IF(EV71="","",IF(ES71&gt;0,IF(AND(ET71&gt;0,ISNUMBER(ET155)),ET155,MAX(ES155,ET151)),IF(AND(ET71&gt;0,ISNUMBER(ET155)),ET155,ET151))),"")</f>
        <v/>
      </c>
      <c r="EW153" s="455"/>
      <c r="EX153" s="453"/>
      <c r="EY153" s="454" t="str">
        <f>IF(ISNUMBER(EY$2),IF(EY71="","",0),"")</f>
        <v/>
      </c>
      <c r="EZ153" s="454" t="str">
        <f>IF(ISNUMBER(EZ$2),IF(EZ71="","",IF(EY71&gt;0,IF(ISNUMBER(EY155),MAX(EY155,EZ151),EZ151),EZ151)),"")</f>
        <v/>
      </c>
      <c r="FA153" s="454" t="str">
        <f>IF(ISNUMBER(FA$2),IF(FA71="","",IF(EY71&gt;0,IF(AND(EZ71&gt;0,ISNUMBER(EZ155)),EZ155,MAX(EY155,EZ151)),IF(AND(EZ71&gt;0,ISNUMBER(EZ155)),EZ155,EZ151))),"")</f>
        <v/>
      </c>
      <c r="FB153" s="454" t="str">
        <f>IF(ISNUMBER(FB$2),IF(FB71="","",IF(EY71&gt;0,IF(AND(EZ71&gt;0,ISNUMBER(EZ155)),EZ155,MAX(EY155,EZ151)),IF(AND(EZ71&gt;0,ISNUMBER(EZ155)),EZ155,EZ151))),"")</f>
        <v/>
      </c>
      <c r="FC153" s="455"/>
      <c r="FD153" s="453"/>
      <c r="FE153" s="454" t="str">
        <f>IF(ISNUMBER(FE$2),IF(FE71="","",0),"")</f>
        <v/>
      </c>
      <c r="FF153" s="454" t="str">
        <f>IF(ISNUMBER(FF$2),IF(FF71="","",IF(FE71&gt;0,IF(ISNUMBER(FE155),MAX(FE155,FF151),FF151),FF151)),"")</f>
        <v/>
      </c>
      <c r="FG153" s="454" t="str">
        <f>IF(ISNUMBER(FG$2),IF(FG71="","",IF(FE71&gt;0,IF(AND(FF71&gt;0,ISNUMBER(FF155)),FF155,MAX(FE155,FF151)),IF(AND(FF71&gt;0,ISNUMBER(FF155)),FF155,FF151))),"")</f>
        <v/>
      </c>
      <c r="FH153" s="454" t="str">
        <f>IF(ISNUMBER(FH$2),IF(FH71="","",IF(FE71&gt;0,IF(AND(FF71&gt;0,ISNUMBER(FF155)),FF155,MAX(FE155,FF151)),IF(AND(FF71&gt;0,ISNUMBER(FF155)),FF155,FF151))),"")</f>
        <v/>
      </c>
      <c r="FI153" s="455"/>
      <c r="FJ153" s="453"/>
      <c r="FK153" s="454" t="str">
        <f>IF(ISNUMBER(FK$2),IF(FK71="","",0),"")</f>
        <v/>
      </c>
      <c r="FL153" s="454" t="str">
        <f>IF(ISNUMBER(FL$2),IF(FL71="","",IF(FK71&gt;0,IF(ISNUMBER(FK155),MAX(FK155,FL151),FL151),FL151)),"")</f>
        <v/>
      </c>
      <c r="FM153" s="454" t="str">
        <f>IF(ISNUMBER(FM$2),IF(FM71="","",IF(FK71&gt;0,IF(AND(FL71&gt;0,ISNUMBER(FL155)),FL155,MAX(FK155,FL151)),IF(AND(FL71&gt;0,ISNUMBER(FL155)),FL155,FL151))),"")</f>
        <v/>
      </c>
      <c r="FN153" s="454" t="str">
        <f>IF(ISNUMBER(FN$2),IF(FN71="","",IF(FK71&gt;0,IF(AND(FL71&gt;0,ISNUMBER(FL155)),FL155,MAX(FK155,FL151)),IF(AND(FL71&gt;0,ISNUMBER(FL155)),FL155,FL151))),"")</f>
        <v/>
      </c>
      <c r="FO153" s="455"/>
      <c r="FP153" s="453"/>
      <c r="FQ153" s="454" t="str">
        <f>IF(ISNUMBER(FQ$2),IF(FQ71="","",0),"")</f>
        <v/>
      </c>
      <c r="FR153" s="454" t="str">
        <f>IF(ISNUMBER(FR$2),IF(FR71="","",IF(FQ71&gt;0,IF(ISNUMBER(FQ155),MAX(FQ155,FR151),FR151),FR151)),"")</f>
        <v/>
      </c>
      <c r="FS153" s="454" t="str">
        <f>IF(ISNUMBER(FS$2),IF(FS71="","",IF(FQ71&gt;0,IF(AND(FR71&gt;0,ISNUMBER(FR155)),FR155,MAX(FQ155,FR151)),IF(AND(FR71&gt;0,ISNUMBER(FR155)),FR155,FR151))),"")</f>
        <v/>
      </c>
      <c r="FT153" s="454" t="str">
        <f>IF(ISNUMBER(FT$2),IF(FT71="","",IF(FQ71&gt;0,IF(AND(FR71&gt;0,ISNUMBER(FR155)),FR155,MAX(FQ155,FR151)),IF(AND(FR71&gt;0,ISNUMBER(FR155)),FR155,FR151))),"")</f>
        <v/>
      </c>
      <c r="FU153" s="455"/>
      <c r="FV153" s="453"/>
      <c r="FW153" s="454" t="str">
        <f>IF(ISNUMBER(FW$2),IF(FW71="","",0),"")</f>
        <v/>
      </c>
      <c r="FX153" s="454" t="str">
        <f>IF(ISNUMBER(FX$2),IF(FX71="","",IF(FW71&gt;0,IF(ISNUMBER(FW155),MAX(FW155,FX151),FX151),FX151)),"")</f>
        <v/>
      </c>
      <c r="FY153" s="454" t="str">
        <f>IF(ISNUMBER(FY$2),IF(FY71="","",IF(FW71&gt;0,IF(AND(FX71&gt;0,ISNUMBER(FX155)),FX155,MAX(FW155,FX151)),IF(AND(FX71&gt;0,ISNUMBER(FX155)),FX155,FX151))),"")</f>
        <v/>
      </c>
      <c r="FZ153" s="454" t="str">
        <f>IF(ISNUMBER(FZ$2),IF(FZ71="","",IF(FW71&gt;0,IF(AND(FX71&gt;0,ISNUMBER(FX155)),FX155,MAX(FW155,FX151)),IF(AND(FX71&gt;0,ISNUMBER(FX155)),FX155,FX151))),"")</f>
        <v/>
      </c>
      <c r="GA153" s="455"/>
      <c r="GB153" s="453"/>
      <c r="GC153" s="454" t="str">
        <f>IF(ISNUMBER(GC$2),IF(GC71="","",0),"")</f>
        <v/>
      </c>
      <c r="GD153" s="454" t="str">
        <f>IF(ISNUMBER(GD$2),IF(GD71="","",IF(GC71&gt;0,IF(ISNUMBER(GC155),MAX(GC155,GD151),GD151),GD151)),"")</f>
        <v/>
      </c>
      <c r="GE153" s="454" t="str">
        <f>IF(ISNUMBER(GE$2),IF(GE71="","",IF(GC71&gt;0,IF(AND(GD71&gt;0,ISNUMBER(GD155)),GD155,MAX(GC155,GD151)),IF(AND(GD71&gt;0,ISNUMBER(GD155)),GD155,GD151))),"")</f>
        <v/>
      </c>
      <c r="GF153" s="454" t="str">
        <f>IF(ISNUMBER(GF$2),IF(GF71="","",IF(GC71&gt;0,IF(AND(GD71&gt;0,ISNUMBER(GD155)),GD155,MAX(GC155,GD151)),IF(AND(GD71&gt;0,ISNUMBER(GD155)),GD155,GD151))),"")</f>
        <v/>
      </c>
      <c r="GG153" s="455"/>
      <c r="GH153" s="453"/>
      <c r="GI153" s="454" t="str">
        <f>IF(ISNUMBER(GI$2),IF(GI71="","",0),"")</f>
        <v/>
      </c>
      <c r="GJ153" s="454" t="str">
        <f>IF(ISNUMBER(GJ$2),IF(GJ71="","",IF(GI71&gt;0,IF(ISNUMBER(GI155),MAX(GI155,GJ151),GJ151),GJ151)),"")</f>
        <v/>
      </c>
      <c r="GK153" s="454" t="str">
        <f>IF(ISNUMBER(GK$2),IF(GK71="","",IF(GI71&gt;0,IF(AND(GJ71&gt;0,ISNUMBER(GJ155)),GJ155,MAX(GI155,GJ151)),IF(AND(GJ71&gt;0,ISNUMBER(GJ155)),GJ155,GJ151))),"")</f>
        <v/>
      </c>
      <c r="GL153" s="454" t="str">
        <f>IF(ISNUMBER(GL$2),IF(GL71="","",IF(GI71&gt;0,IF(AND(GJ71&gt;0,ISNUMBER(GJ155)),GJ155,MAX(GI155,GJ151)),IF(AND(GJ71&gt;0,ISNUMBER(GJ155)),GJ155,GJ151))),"")</f>
        <v/>
      </c>
      <c r="GM153" s="455"/>
      <c r="GN153" s="453"/>
      <c r="GO153" s="454" t="str">
        <f>IF(ISNUMBER(GO$2),IF(GO71="","",0),"")</f>
        <v/>
      </c>
      <c r="GP153" s="454" t="str">
        <f>IF(ISNUMBER(GP$2),IF(GP71="","",IF(GO71&gt;0,IF(ISNUMBER(GO155),MAX(GO155,GP151),GP151),GP151)),"")</f>
        <v/>
      </c>
      <c r="GQ153" s="454" t="str">
        <f>IF(ISNUMBER(GQ$2),IF(GQ71="","",IF(GO71&gt;0,IF(AND(GP71&gt;0,ISNUMBER(GP155)),GP155,MAX(GO155,GP151)),IF(AND(GP71&gt;0,ISNUMBER(GP155)),GP155,GP151))),"")</f>
        <v/>
      </c>
      <c r="GR153" s="454" t="str">
        <f>IF(ISNUMBER(GR$2),IF(GR71="","",IF(GO71&gt;0,IF(AND(GP71&gt;0,ISNUMBER(GP155)),GP155,MAX(GO155,GP151)),IF(AND(GP71&gt;0,ISNUMBER(GP155)),GP155,GP151))),"")</f>
        <v/>
      </c>
      <c r="GS153" s="455"/>
      <c r="GT153" s="453"/>
      <c r="GU153" s="454" t="str">
        <f>IF(ISNUMBER(GU$2),IF(GU71="","",0),"")</f>
        <v/>
      </c>
      <c r="GV153" s="454" t="str">
        <f>IF(ISNUMBER(GV$2),IF(GV71="","",IF(GU71&gt;0,IF(ISNUMBER(GU155),MAX(GU155,GV151),GV151),GV151)),"")</f>
        <v/>
      </c>
      <c r="GW153" s="454" t="str">
        <f>IF(ISNUMBER(GW$2),IF(GW71="","",IF(GU71&gt;0,IF(AND(GV71&gt;0,ISNUMBER(GV155)),GV155,MAX(GU155,GV151)),IF(AND(GV71&gt;0,ISNUMBER(GV155)),GV155,GV151))),"")</f>
        <v/>
      </c>
      <c r="GX153" s="454" t="str">
        <f>IF(ISNUMBER(GX$2),IF(GX71="","",IF(GU71&gt;0,IF(AND(GV71&gt;0,ISNUMBER(GV155)),GV155,MAX(GU155,GV151)),IF(AND(GV71&gt;0,ISNUMBER(GV155)),GV155,GV151))),"")</f>
        <v/>
      </c>
      <c r="GY153" s="455"/>
      <c r="GZ153" s="453"/>
      <c r="HA153" s="454" t="str">
        <f>IF(ISNUMBER(HA$2),IF(HA71="","",0),"")</f>
        <v/>
      </c>
      <c r="HB153" s="454" t="str">
        <f>IF(ISNUMBER(HB$2),IF(HB71="","",IF(HA71&gt;0,IF(ISNUMBER(HA155),MAX(HA155,HB151),HB151),HB151)),"")</f>
        <v/>
      </c>
      <c r="HC153" s="454" t="str">
        <f>IF(ISNUMBER(HC$2),IF(HC71="","",IF(HA71&gt;0,IF(AND(HB71&gt;0,ISNUMBER(HB155)),HB155,MAX(HA155,HB151)),IF(AND(HB71&gt;0,ISNUMBER(HB155)),HB155,HB151))),"")</f>
        <v/>
      </c>
      <c r="HD153" s="454" t="str">
        <f>IF(ISNUMBER(HD$2),IF(HD71="","",IF(HA71&gt;0,IF(AND(HB71&gt;0,ISNUMBER(HB155)),HB155,MAX(HA155,HB151)),IF(AND(HB71&gt;0,ISNUMBER(HB155)),HB155,HB151))),"")</f>
        <v/>
      </c>
      <c r="HE153" s="455"/>
      <c r="HF153" s="453"/>
      <c r="HG153" s="454" t="str">
        <f>IF(ISNUMBER(HG$2),IF(HG71="","",0),"")</f>
        <v/>
      </c>
      <c r="HH153" s="454" t="str">
        <f>IF(ISNUMBER(HH$2),IF(HH71="","",IF(HG71&gt;0,IF(ISNUMBER(HG155),MAX(HG155,HH151),HH151),HH151)),"")</f>
        <v/>
      </c>
      <c r="HI153" s="454" t="str">
        <f>IF(ISNUMBER(HI$2),IF(HI71="","",IF(HG71&gt;0,IF(AND(HH71&gt;0,ISNUMBER(HH155)),HH155,MAX(HG155,HH151)),IF(AND(HH71&gt;0,ISNUMBER(HH155)),HH155,HH151))),"")</f>
        <v/>
      </c>
      <c r="HJ153" s="454" t="str">
        <f>IF(ISNUMBER(HJ$2),IF(HJ71="","",IF(HG71&gt;0,IF(AND(HH71&gt;0,ISNUMBER(HH155)),HH155,MAX(HG155,HH151)),IF(AND(HH71&gt;0,ISNUMBER(HH155)),HH155,HH151))),"")</f>
        <v/>
      </c>
      <c r="HK153" s="455"/>
      <c r="HL153" s="453"/>
      <c r="HM153" s="454" t="str">
        <f>IF(ISNUMBER(HM$2),IF(HM71="","",0),"")</f>
        <v/>
      </c>
      <c r="HN153" s="454" t="str">
        <f>IF(ISNUMBER(HN$2),IF(HN71="","",IF(HM71&gt;0,IF(ISNUMBER(HM155),MAX(HM155,HN151),HN151),HN151)),"")</f>
        <v/>
      </c>
      <c r="HO153" s="454" t="str">
        <f>IF(ISNUMBER(HO$2),IF(HO71="","",IF(HM71&gt;0,IF(AND(HN71&gt;0,ISNUMBER(HN155)),HN155,MAX(HM155,HN151)),IF(AND(HN71&gt;0,ISNUMBER(HN155)),HN155,HN151))),"")</f>
        <v/>
      </c>
      <c r="HP153" s="454" t="str">
        <f>IF(ISNUMBER(HP$2),IF(HP71="","",IF(HM71&gt;0,IF(AND(HN71&gt;0,ISNUMBER(HN155)),HN155,MAX(HM155,HN151)),IF(AND(HN71&gt;0,ISNUMBER(HN155)),HN155,HN151))),"")</f>
        <v/>
      </c>
      <c r="HQ153" s="455"/>
      <c r="HR153" s="453"/>
      <c r="HS153" s="454" t="str">
        <f>IF(ISNUMBER(HS$2),IF(HS71="","",0),"")</f>
        <v/>
      </c>
      <c r="HT153" s="454" t="str">
        <f>IF(ISNUMBER(HT$2),IF(HT71="","",IF(HS71&gt;0,IF(ISNUMBER(HS155),MAX(HS155,HT151),HT151),HT151)),"")</f>
        <v/>
      </c>
      <c r="HU153" s="454" t="str">
        <f>IF(ISNUMBER(HU$2),IF(HU71="","",IF(HS71&gt;0,IF(AND(HT71&gt;0,ISNUMBER(HT155)),HT155,MAX(HS155,HT151)),IF(AND(HT71&gt;0,ISNUMBER(HT155)),HT155,HT151))),"")</f>
        <v/>
      </c>
      <c r="HV153" s="454" t="str">
        <f>IF(ISNUMBER(HV$2),IF(HV71="","",IF(HS71&gt;0,IF(AND(HT71&gt;0,ISNUMBER(HT155)),HT155,MAX(HS155,HT151)),IF(AND(HT71&gt;0,ISNUMBER(HT155)),HT155,HT151))),"")</f>
        <v/>
      </c>
      <c r="HW153" s="455"/>
      <c r="HX153" s="453"/>
      <c r="HY153" s="454" t="str">
        <f>IF(ISNUMBER(HY$2),IF(HY71="","",0),"")</f>
        <v/>
      </c>
      <c r="HZ153" s="454" t="str">
        <f>IF(ISNUMBER(HZ$2),IF(HZ71="","",IF(HY71&gt;0,IF(ISNUMBER(HY155),MAX(HY155,HZ151),HZ151),HZ151)),"")</f>
        <v/>
      </c>
      <c r="IA153" s="454" t="str">
        <f>IF(ISNUMBER(IA$2),IF(IA71="","",IF(HY71&gt;0,IF(AND(HZ71&gt;0,ISNUMBER(HZ155)),HZ155,MAX(HY155,HZ151)),IF(AND(HZ71&gt;0,ISNUMBER(HZ155)),HZ155,HZ151))),"")</f>
        <v/>
      </c>
      <c r="IB153" s="454" t="str">
        <f>IF(ISNUMBER(IB$2),IF(IB71="","",IF(HY71&gt;0,IF(AND(HZ71&gt;0,ISNUMBER(HZ155)),HZ155,MAX(HY155,HZ151)),IF(AND(HZ71&gt;0,ISNUMBER(HZ155)),HZ155,HZ151))),"")</f>
        <v/>
      </c>
      <c r="IC153" s="455"/>
      <c r="ID153" s="453"/>
      <c r="IE153" s="454" t="str">
        <f>IF(ISNUMBER(IE$2),IF(IE71="","",0),"")</f>
        <v/>
      </c>
      <c r="IF153" s="454" t="str">
        <f>IF(ISNUMBER(IF$2),IF(IF71="","",IF(IE71&gt;0,IF(ISNUMBER(IE155),MAX(IE155,IF151),IF151),IF151)),"")</f>
        <v/>
      </c>
      <c r="IG153" s="454" t="str">
        <f>IF(ISNUMBER(IG$2),IF(IG71="","",IF(IE71&gt;0,IF(AND(IF71&gt;0,ISNUMBER(IF155)),IF155,MAX(IE155,IF151)),IF(AND(IF71&gt;0,ISNUMBER(IF155)),IF155,IF151))),"")</f>
        <v/>
      </c>
      <c r="IH153" s="454" t="str">
        <f>IF(ISNUMBER(IH$2),IF(IH71="","",IF(IE71&gt;0,IF(AND(IF71&gt;0,ISNUMBER(IF155)),IF155,MAX(IE155,IF151)),IF(AND(IF71&gt;0,ISNUMBER(IF155)),IF155,IF151))),"")</f>
        <v/>
      </c>
      <c r="II153" s="455"/>
      <c r="IJ153" s="453"/>
      <c r="IK153" s="454" t="str">
        <f>IF(ISNUMBER(IK$2),IF(IK71="","",0),"")</f>
        <v/>
      </c>
      <c r="IL153" s="454" t="str">
        <f>IF(ISNUMBER(IL$2),IF(IL71="","",IF(IK71&gt;0,IF(ISNUMBER(IK155),MAX(IK155,IL151),IL151),IL151)),"")</f>
        <v/>
      </c>
      <c r="IM153" s="454" t="str">
        <f>IF(ISNUMBER(IM$2),IF(IM71="","",IF(IK71&gt;0,IF(AND(IL71&gt;0,ISNUMBER(IL155)),IL155,MAX(IK155,IL151)),IF(AND(IL71&gt;0,ISNUMBER(IL155)),IL155,IL151))),"")</f>
        <v/>
      </c>
      <c r="IN153" s="454" t="str">
        <f>IF(ISNUMBER(IN$2),IF(IN71="","",IF(IK71&gt;0,IF(AND(IL71&gt;0,ISNUMBER(IL155)),IL155,MAX(IK155,IL151)),IF(AND(IL71&gt;0,ISNUMBER(IL155)),IL155,IL151))),"")</f>
        <v/>
      </c>
      <c r="IO153" s="455"/>
      <c r="IP153" s="453"/>
      <c r="IQ153" s="454" t="str">
        <f>IF(ISNUMBER(IQ$2),IF(IQ71="","",0),"")</f>
        <v/>
      </c>
      <c r="IR153" s="454" t="str">
        <f>IF(ISNUMBER(IR$2),IF(IR71="","",IF(IQ71&gt;0,IF(ISNUMBER(IQ155),MAX(IQ155,IR151),IR151),IR151)),"")</f>
        <v/>
      </c>
      <c r="IS153" s="454" t="str">
        <f>IF(ISNUMBER(IS$2),IF(IS71="","",IF(IQ71&gt;0,IF(AND(IR71&gt;0,ISNUMBER(IR155)),IR155,MAX(IQ155,IR151)),IF(AND(IR71&gt;0,ISNUMBER(IR155)),IR155,IR151))),"")</f>
        <v/>
      </c>
      <c r="IT153" s="454" t="str">
        <f>IF(ISNUMBER(IT$2),IF(IT71="","",IF(IQ71&gt;0,IF(AND(IR71&gt;0,ISNUMBER(IR155)),IR155,MAX(IQ155,IR151)),IF(AND(IR71&gt;0,ISNUMBER(IR155)),IR155,IR151))),"")</f>
        <v/>
      </c>
      <c r="IU153" s="455"/>
      <c r="IV153" s="456"/>
      <c r="IW153" s="454" t="str">
        <f>IF(ISNUMBER(IW$2),IF(IW71="","",0),"")</f>
        <v/>
      </c>
      <c r="IX153" s="454" t="str">
        <f>IF(ISNUMBER(IX$2),IF(IX71="","",IF(IW71&gt;0,IF(ISNUMBER(IW155),MAX(IW155,IX151),IX151),IX151)),"")</f>
        <v/>
      </c>
      <c r="IY153" s="454" t="str">
        <f>IF(ISNUMBER(IY$2),IF(IY71="","",IF(IW71&gt;0,IF(AND(IX71&gt;0,ISNUMBER(IX155)),IX155,MAX(IW155,IX151)),IF(AND(IX71&gt;0,ISNUMBER(IX155)),IX155,IX151))),"")</f>
        <v/>
      </c>
      <c r="IZ153" s="454" t="str">
        <f>IF(ISNUMBER(IZ$2),IF(IZ71="","",IF(IW71&gt;0,IF(AND(IX71&gt;0,ISNUMBER(IX155)),IX155,MAX(IW155,IX151)),IF(AND(IX71&gt;0,ISNUMBER(IX155)),IX155,IX151))),"")</f>
        <v/>
      </c>
      <c r="JA153" s="455"/>
      <c r="JB153" s="456"/>
      <c r="JC153" s="454" t="str">
        <f>IF(ISNUMBER(JC$2),IF(JC71="","",0),"")</f>
        <v/>
      </c>
      <c r="JD153" s="454" t="str">
        <f>IF(ISNUMBER(JD$2),IF(JD71="","",IF(JC71&gt;0,IF(ISNUMBER(JC155),MAX(JC155,JD151),JD151),JD151)),"")</f>
        <v/>
      </c>
      <c r="JE153" s="454" t="str">
        <f>IF(ISNUMBER(JE$2),IF(JE71="","",IF(JC71&gt;0,IF(AND(JD71&gt;0,ISNUMBER(JD155)),JD155,MAX(JC155,JD151)),IF(AND(JD71&gt;0,ISNUMBER(JD155)),JD155,JD151))),"")</f>
        <v/>
      </c>
      <c r="JF153" s="454" t="str">
        <f>IF(ISNUMBER(JF$2),IF(JF71="","",IF(JC71&gt;0,IF(AND(JD71&gt;0,ISNUMBER(JD155)),JD155,MAX(JC155,JD151)),IF(AND(JD71&gt;0,ISNUMBER(JD155)),JD155,JD151))),"")</f>
        <v/>
      </c>
      <c r="JG153" s="455"/>
      <c r="JH153" s="456"/>
      <c r="JI153" s="457" t="str">
        <f>IF(ISNUMBER(JI$2),IF(JI71="","",0),"")</f>
        <v/>
      </c>
      <c r="JJ153" s="457" t="str">
        <f>IF(ISNUMBER(JJ$2),IF(JJ71="","",IF(JI71&gt;0,IF(ISNUMBER(JI155),MAX(JI155,JJ151),JJ151),JJ151)),"")</f>
        <v/>
      </c>
      <c r="JK153" s="457" t="str">
        <f>IF(ISNUMBER(JK$2),IF(JK71="","",IF(JI71&gt;0,IF(AND(JJ71&gt;0,ISNUMBER(JJ155)),JJ155,MAX(JI155,JJ151)),IF(AND(JJ71&gt;0,ISNUMBER(JJ155)),JJ155,JJ151))),"")</f>
        <v/>
      </c>
      <c r="JL153" s="457" t="str">
        <f>IF(ISNUMBER(JL$2),IF(JL71="","",IF(JI71&gt;0,IF(AND(JJ71&gt;0,ISNUMBER(JJ155)),JJ155,MAX(JI155,JJ151)),IF(AND(JJ71&gt;0,ISNUMBER(JJ155)),JJ155,JJ151))),"")</f>
        <v/>
      </c>
      <c r="JM153" s="458"/>
      <c r="JO153" s="457" t="str">
        <f>IF(ISNUMBER(JO$2),IF(JO71="","",0),"")</f>
        <v/>
      </c>
      <c r="JP153" s="457" t="str">
        <f>IF(ISNUMBER(JP$2),IF(JP71="","",IF(JO71&gt;0,IF(ISNUMBER(JO155),MAX(JO155,JP151),JP151),JP151)),"")</f>
        <v/>
      </c>
      <c r="JQ153" s="457" t="str">
        <f>IF(ISNUMBER(JQ$2),IF(JQ71="","",IF(JO71&gt;0,IF(AND(JP71&gt;0,ISNUMBER(JP155)),JP155,MAX(JO155,JP151)),IF(AND(JP71&gt;0,ISNUMBER(JP155)),JP155,JP151))),"")</f>
        <v/>
      </c>
      <c r="JR153" s="457" t="str">
        <f>IF(ISNUMBER(JR$2),IF(JR71="","",IF(JO71&gt;0,IF(AND(JP71&gt;0,ISNUMBER(JP155)),JP155,MAX(JO155,JP151)),IF(AND(JP71&gt;0,ISNUMBER(JP155)),JP155,JP151))),"")</f>
        <v/>
      </c>
      <c r="JS153" s="458"/>
      <c r="JU153" s="457" t="str">
        <f>IF(ISNUMBER(JU$2),IF(JU71="","",0),"")</f>
        <v/>
      </c>
      <c r="JV153" s="457" t="str">
        <f>IF(ISNUMBER(JV$2),IF(JV71="","",IF(JU71&gt;0,IF(ISNUMBER(JU155),MAX(JU155,JV151),JV151),JV151)),"")</f>
        <v/>
      </c>
      <c r="JW153" s="457" t="str">
        <f>IF(ISNUMBER(JW$2),IF(JW71="","",IF(JU71&gt;0,IF(AND(JV71&gt;0,ISNUMBER(JV155)),JV155,MAX(JU155,JV151)),IF(AND(JV71&gt;0,ISNUMBER(JV155)),JV155,JV151))),"")</f>
        <v/>
      </c>
      <c r="JX153" s="457" t="str">
        <f>IF(ISNUMBER(JX$2),IF(JX71="","",IF(JU71&gt;0,IF(AND(JV71&gt;0,ISNUMBER(JV155)),JV155,MAX(JU155,JV151)),IF(AND(JV71&gt;0,ISNUMBER(JV155)),JV155,JV151))),"")</f>
        <v/>
      </c>
      <c r="JY153" s="458"/>
      <c r="KA153" s="457" t="str">
        <f>IF(ISNUMBER(KA$2),IF(KA71="","",0),"")</f>
        <v/>
      </c>
      <c r="KB153" s="457" t="str">
        <f>IF(ISNUMBER(KB$2),IF(KB71="","",IF(KA71&gt;0,IF(ISNUMBER(KA155),MAX(KA155,KB151),KB151),KB151)),"")</f>
        <v/>
      </c>
      <c r="KC153" s="457" t="str">
        <f>IF(ISNUMBER(KC$2),IF(KC71="","",IF(KA71&gt;0,IF(AND(KB71&gt;0,ISNUMBER(KB155)),KB155,MAX(KA155,KB151)),IF(AND(KB71&gt;0,ISNUMBER(KB155)),KB155,KB151))),"")</f>
        <v/>
      </c>
      <c r="KD153" s="457" t="str">
        <f>IF(ISNUMBER(KD$2),IF(KD71="","",IF(KA71&gt;0,IF(AND(KB71&gt;0,ISNUMBER(KB155)),KB155,MAX(KA155,KB151)),IF(AND(KB71&gt;0,ISNUMBER(KB155)),KB155,KB151))),"")</f>
        <v/>
      </c>
      <c r="KE153" s="458"/>
      <c r="KG153" s="457" t="str">
        <f>IF(ISNUMBER(KG$2),IF(KG71="","",0),"")</f>
        <v/>
      </c>
      <c r="KH153" s="457" t="str">
        <f>IF(ISNUMBER(KH$2),IF(KH71="","",IF(KG71&gt;0,IF(ISNUMBER(KG155),MAX(KG155,KH151),KH151),KH151)),"")</f>
        <v/>
      </c>
      <c r="KI153" s="457" t="str">
        <f>IF(ISNUMBER(KI$2),IF(KI71="","",IF(KG71&gt;0,IF(AND(KH71&gt;0,ISNUMBER(KH155)),KH155,MAX(KG155,KH151)),IF(AND(KH71&gt;0,ISNUMBER(KH155)),KH155,KH151))),"")</f>
        <v/>
      </c>
      <c r="KJ153" s="457" t="str">
        <f>IF(ISNUMBER(KJ$2),IF(KJ71="","",IF(KG71&gt;0,IF(AND(KH71&gt;0,ISNUMBER(KH155)),KH155,MAX(KG155,KH151)),IF(AND(KH71&gt;0,ISNUMBER(KH155)),KH155,KH151))),"")</f>
        <v/>
      </c>
      <c r="KK153" s="458"/>
      <c r="KM153" s="457" t="str">
        <f>IF(ISNUMBER(KM$2),IF(KM71="","",0),"")</f>
        <v/>
      </c>
      <c r="KN153" s="457" t="str">
        <f>IF(ISNUMBER(KN$2),IF(KN71="","",IF(KM71&gt;0,IF(ISNUMBER(KM155),MAX(KM155,KN151),KN151),KN151)),"")</f>
        <v/>
      </c>
      <c r="KO153" s="457" t="str">
        <f>IF(ISNUMBER(KO$2),IF(KO71="","",IF(KM71&gt;0,IF(AND(KN71&gt;0,ISNUMBER(KN155)),KN155,MAX(KM155,KN151)),IF(AND(KN71&gt;0,ISNUMBER(KN155)),KN155,KN151))),"")</f>
        <v/>
      </c>
      <c r="KP153" s="457" t="str">
        <f>IF(ISNUMBER(KP$2),IF(KP71="","",IF(KM71&gt;0,IF(AND(KN71&gt;0,ISNUMBER(KN155)),KN155,MAX(KM155,KN151)),IF(AND(KN71&gt;0,ISNUMBER(KN155)),KN155,KN151))),"")</f>
        <v/>
      </c>
      <c r="KQ153" s="458"/>
      <c r="KS153" s="457" t="str">
        <f>IF(ISNUMBER(KS$2),IF(KS71="","",0),"")</f>
        <v/>
      </c>
      <c r="KT153" s="457" t="str">
        <f>IF(ISNUMBER(KT$2),IF(KT71="","",IF(KS71&gt;0,IF(ISNUMBER(KS155),MAX(KS155,KT151),KT151),KT151)),"")</f>
        <v/>
      </c>
      <c r="KU153" s="457" t="str">
        <f>IF(ISNUMBER(KU$2),IF(KU71="","",IF(KS71&gt;0,IF(AND(KT71&gt;0,ISNUMBER(KT155)),KT155,MAX(KS155,KT151)),IF(AND(KT71&gt;0,ISNUMBER(KT155)),KT155,KT151))),"")</f>
        <v/>
      </c>
      <c r="KV153" s="457" t="str">
        <f>IF(ISNUMBER(KV$2),IF(KV71="","",IF(KS71&gt;0,IF(AND(KT71&gt;0,ISNUMBER(KT155)),KT155,MAX(KS155,KT151)),IF(AND(KT71&gt;0,ISNUMBER(KT155)),KT155,KT151))),"")</f>
        <v/>
      </c>
      <c r="KW153" s="458"/>
      <c r="KY153" s="457" t="str">
        <f>IF(ISNUMBER(KY$2),IF(KY71="","",0),"")</f>
        <v/>
      </c>
      <c r="KZ153" s="457" t="str">
        <f>IF(ISNUMBER(KZ$2),IF(KZ71="","",IF(KY71&gt;0,IF(ISNUMBER(KY155),MAX(KY155,KZ151),KZ151),KZ151)),"")</f>
        <v/>
      </c>
      <c r="LA153" s="457" t="str">
        <f>IF(ISNUMBER(LA$2),IF(LA71="","",IF(KY71&gt;0,IF(AND(KZ71&gt;0,ISNUMBER(KZ155)),KZ155,MAX(KY155,KZ151)),IF(AND(KZ71&gt;0,ISNUMBER(KZ155)),KZ155,KZ151))),"")</f>
        <v/>
      </c>
      <c r="LB153" s="457" t="str">
        <f>IF(ISNUMBER(LB$2),IF(LB71="","",IF(KY71&gt;0,IF(AND(KZ71&gt;0,ISNUMBER(KZ155)),KZ155,MAX(KY155,KZ151)),IF(AND(KZ71&gt;0,ISNUMBER(KZ155)),KZ155,KZ151))),"")</f>
        <v/>
      </c>
      <c r="LC153" s="458"/>
    </row>
    <row r="154" spans="1:316" s="457" customFormat="1" ht="4.5" customHeight="1" x14ac:dyDescent="0.2">
      <c r="A154" s="62"/>
      <c r="B154" s="62"/>
      <c r="C154" s="62"/>
      <c r="D154" s="62"/>
      <c r="E154" s="62"/>
      <c r="F154" s="62" t="s">
        <v>85</v>
      </c>
      <c r="G154" s="114"/>
      <c r="H154" s="126"/>
      <c r="I154" s="126"/>
      <c r="J154" s="126"/>
      <c r="K154" s="448"/>
      <c r="L154" s="448"/>
      <c r="M154" s="126"/>
      <c r="N154" s="449"/>
      <c r="O154" s="126"/>
      <c r="P154" s="450"/>
      <c r="Q154" s="451"/>
      <c r="R154" s="451"/>
      <c r="S154" s="451"/>
      <c r="T154" s="451"/>
      <c r="U154" s="452"/>
      <c r="V154" s="447"/>
      <c r="W154" s="451"/>
      <c r="X154" s="451"/>
      <c r="Y154" s="451"/>
      <c r="Z154" s="451"/>
      <c r="AA154" s="452"/>
      <c r="AB154" s="447"/>
      <c r="AC154" s="451"/>
      <c r="AD154" s="451"/>
      <c r="AE154" s="451"/>
      <c r="AF154" s="451"/>
      <c r="AG154" s="452"/>
      <c r="AH154" s="447"/>
      <c r="AI154" s="451"/>
      <c r="AJ154" s="451"/>
      <c r="AK154" s="451"/>
      <c r="AL154" s="451"/>
      <c r="AM154" s="452"/>
      <c r="AN154" s="453"/>
      <c r="AO154" s="451"/>
      <c r="AP154" s="451"/>
      <c r="AQ154" s="451"/>
      <c r="AR154" s="451"/>
      <c r="AS154" s="452"/>
      <c r="AT154" s="453"/>
      <c r="AU154" s="451"/>
      <c r="AV154" s="451"/>
      <c r="AW154" s="451"/>
      <c r="AX154" s="451"/>
      <c r="AY154" s="452"/>
      <c r="AZ154" s="453"/>
      <c r="BA154" s="451"/>
      <c r="BB154" s="451"/>
      <c r="BC154" s="451"/>
      <c r="BD154" s="451"/>
      <c r="BE154" s="452"/>
      <c r="BF154" s="453"/>
      <c r="BG154" s="451"/>
      <c r="BH154" s="451"/>
      <c r="BI154" s="451"/>
      <c r="BJ154" s="451"/>
      <c r="BK154" s="452"/>
      <c r="BL154" s="453"/>
      <c r="BM154" s="451"/>
      <c r="BN154" s="451"/>
      <c r="BO154" s="451"/>
      <c r="BP154" s="451"/>
      <c r="BQ154" s="452"/>
      <c r="BR154" s="453"/>
      <c r="BS154" s="451"/>
      <c r="BT154" s="451"/>
      <c r="BU154" s="451"/>
      <c r="BV154" s="451"/>
      <c r="BW154" s="452"/>
      <c r="BX154" s="453"/>
      <c r="BY154" s="451"/>
      <c r="BZ154" s="451"/>
      <c r="CA154" s="451"/>
      <c r="CB154" s="451"/>
      <c r="CC154" s="452"/>
      <c r="CD154" s="453"/>
      <c r="CE154" s="451"/>
      <c r="CF154" s="451"/>
      <c r="CG154" s="451"/>
      <c r="CH154" s="451"/>
      <c r="CI154" s="452"/>
      <c r="CJ154" s="453"/>
      <c r="CK154" s="451"/>
      <c r="CL154" s="451"/>
      <c r="CM154" s="451"/>
      <c r="CN154" s="451"/>
      <c r="CO154" s="452"/>
      <c r="CP154" s="453"/>
      <c r="CQ154" s="451"/>
      <c r="CR154" s="451"/>
      <c r="CS154" s="451"/>
      <c r="CT154" s="451"/>
      <c r="CU154" s="452"/>
      <c r="CV154" s="453"/>
      <c r="CW154" s="451"/>
      <c r="CX154" s="451"/>
      <c r="CY154" s="451"/>
      <c r="CZ154" s="451"/>
      <c r="DA154" s="452"/>
      <c r="DB154" s="453"/>
      <c r="DC154" s="451"/>
      <c r="DD154" s="451"/>
      <c r="DE154" s="451"/>
      <c r="DF154" s="451"/>
      <c r="DG154" s="452"/>
      <c r="DH154" s="453"/>
      <c r="DI154" s="451"/>
      <c r="DJ154" s="451"/>
      <c r="DK154" s="451"/>
      <c r="DL154" s="451"/>
      <c r="DM154" s="452"/>
      <c r="DN154" s="453"/>
      <c r="DO154" s="451"/>
      <c r="DP154" s="451"/>
      <c r="DQ154" s="451"/>
      <c r="DR154" s="451"/>
      <c r="DS154" s="452"/>
      <c r="DT154" s="453"/>
      <c r="DU154" s="451"/>
      <c r="DV154" s="451"/>
      <c r="DW154" s="451"/>
      <c r="DX154" s="451"/>
      <c r="DY154" s="452"/>
      <c r="DZ154" s="453"/>
      <c r="EA154" s="451"/>
      <c r="EB154" s="451"/>
      <c r="EC154" s="451"/>
      <c r="ED154" s="451"/>
      <c r="EE154" s="452"/>
      <c r="EF154" s="453"/>
      <c r="EG154" s="454"/>
      <c r="EH154" s="454"/>
      <c r="EI154" s="454"/>
      <c r="EJ154" s="454"/>
      <c r="EK154" s="455"/>
      <c r="EL154" s="453"/>
      <c r="EM154" s="454"/>
      <c r="EN154" s="454"/>
      <c r="EO154" s="454"/>
      <c r="EP154" s="454"/>
      <c r="EQ154" s="455"/>
      <c r="ER154" s="453"/>
      <c r="ES154" s="454"/>
      <c r="ET154" s="454"/>
      <c r="EU154" s="454"/>
      <c r="EV154" s="454"/>
      <c r="EW154" s="455"/>
      <c r="EX154" s="453"/>
      <c r="EY154" s="454"/>
      <c r="EZ154" s="454"/>
      <c r="FA154" s="454"/>
      <c r="FB154" s="454"/>
      <c r="FC154" s="455"/>
      <c r="FD154" s="453"/>
      <c r="FE154" s="454"/>
      <c r="FF154" s="454"/>
      <c r="FG154" s="454"/>
      <c r="FH154" s="454"/>
      <c r="FI154" s="455"/>
      <c r="FJ154" s="453"/>
      <c r="FK154" s="454"/>
      <c r="FL154" s="454"/>
      <c r="FM154" s="454"/>
      <c r="FN154" s="454"/>
      <c r="FO154" s="455"/>
      <c r="FP154" s="453"/>
      <c r="FQ154" s="454"/>
      <c r="FR154" s="454"/>
      <c r="FS154" s="454"/>
      <c r="FT154" s="454"/>
      <c r="FU154" s="455"/>
      <c r="FV154" s="453"/>
      <c r="FW154" s="454"/>
      <c r="FX154" s="454"/>
      <c r="FY154" s="454"/>
      <c r="FZ154" s="454"/>
      <c r="GA154" s="455"/>
      <c r="GB154" s="453"/>
      <c r="GC154" s="454"/>
      <c r="GD154" s="454"/>
      <c r="GE154" s="454"/>
      <c r="GF154" s="454"/>
      <c r="GG154" s="455"/>
      <c r="GH154" s="453"/>
      <c r="GI154" s="454"/>
      <c r="GJ154" s="454"/>
      <c r="GK154" s="454"/>
      <c r="GL154" s="454"/>
      <c r="GM154" s="455"/>
      <c r="GN154" s="453"/>
      <c r="GO154" s="454"/>
      <c r="GP154" s="454"/>
      <c r="GQ154" s="454"/>
      <c r="GR154" s="454"/>
      <c r="GS154" s="455"/>
      <c r="GT154" s="453"/>
      <c r="GU154" s="454"/>
      <c r="GV154" s="454"/>
      <c r="GW154" s="454"/>
      <c r="GX154" s="454"/>
      <c r="GY154" s="455"/>
      <c r="GZ154" s="453"/>
      <c r="HA154" s="454"/>
      <c r="HB154" s="454"/>
      <c r="HC154" s="454"/>
      <c r="HD154" s="454"/>
      <c r="HE154" s="455"/>
      <c r="HF154" s="453"/>
      <c r="HG154" s="454"/>
      <c r="HH154" s="454"/>
      <c r="HI154" s="454"/>
      <c r="HJ154" s="454"/>
      <c r="HK154" s="455"/>
      <c r="HL154" s="453"/>
      <c r="HM154" s="454"/>
      <c r="HN154" s="454"/>
      <c r="HO154" s="454"/>
      <c r="HP154" s="454"/>
      <c r="HQ154" s="455"/>
      <c r="HR154" s="453"/>
      <c r="HS154" s="454"/>
      <c r="HT154" s="454"/>
      <c r="HU154" s="454"/>
      <c r="HV154" s="454"/>
      <c r="HW154" s="455"/>
      <c r="HX154" s="453"/>
      <c r="HY154" s="454"/>
      <c r="HZ154" s="454"/>
      <c r="IA154" s="454"/>
      <c r="IB154" s="454"/>
      <c r="IC154" s="455"/>
      <c r="ID154" s="453"/>
      <c r="IE154" s="454"/>
      <c r="IF154" s="454"/>
      <c r="IG154" s="454"/>
      <c r="IH154" s="454"/>
      <c r="II154" s="455"/>
      <c r="IJ154" s="453"/>
      <c r="IK154" s="454"/>
      <c r="IL154" s="454"/>
      <c r="IM154" s="454"/>
      <c r="IN154" s="454"/>
      <c r="IO154" s="455"/>
      <c r="IP154" s="453"/>
      <c r="IQ154" s="454"/>
      <c r="IR154" s="454"/>
      <c r="IS154" s="454"/>
      <c r="IT154" s="454"/>
      <c r="IU154" s="455"/>
      <c r="IV154" s="456"/>
      <c r="IW154" s="454"/>
      <c r="IX154" s="454"/>
      <c r="IY154" s="454"/>
      <c r="IZ154" s="454"/>
      <c r="JA154" s="455"/>
      <c r="JB154" s="456"/>
      <c r="JC154" s="454"/>
      <c r="JD154" s="454"/>
      <c r="JE154" s="454"/>
      <c r="JF154" s="454"/>
      <c r="JG154" s="455"/>
      <c r="JH154" s="456"/>
      <c r="JM154" s="458"/>
      <c r="JS154" s="458"/>
      <c r="JY154" s="458"/>
      <c r="KE154" s="458"/>
      <c r="KK154" s="458"/>
      <c r="KQ154" s="458"/>
      <c r="KW154" s="458"/>
      <c r="LC154" s="458"/>
    </row>
    <row r="155" spans="1:316" s="457" customFormat="1" x14ac:dyDescent="0.2">
      <c r="A155" s="62"/>
      <c r="B155" s="62"/>
      <c r="C155" s="62"/>
      <c r="D155" s="62"/>
      <c r="E155" s="62"/>
      <c r="F155" s="62" t="s">
        <v>85</v>
      </c>
      <c r="G155" s="114"/>
      <c r="H155" s="126"/>
      <c r="I155" s="126" t="s">
        <v>79</v>
      </c>
      <c r="J155" s="126"/>
      <c r="K155" s="448"/>
      <c r="L155" s="448"/>
      <c r="M155" s="126"/>
      <c r="N155" s="449"/>
      <c r="O155" s="126"/>
      <c r="P155" s="450"/>
      <c r="Q155" s="576"/>
      <c r="R155" s="576"/>
      <c r="S155" s="576"/>
      <c r="T155" s="576"/>
      <c r="U155" s="459"/>
      <c r="V155" s="447"/>
      <c r="W155" s="576"/>
      <c r="X155" s="576"/>
      <c r="Y155" s="576"/>
      <c r="Z155" s="576"/>
      <c r="AA155" s="459"/>
      <c r="AB155" s="447"/>
      <c r="AC155" s="576"/>
      <c r="AD155" s="576"/>
      <c r="AE155" s="576"/>
      <c r="AF155" s="576"/>
      <c r="AG155" s="459"/>
      <c r="AH155" s="447"/>
      <c r="AI155" s="576"/>
      <c r="AJ155" s="576"/>
      <c r="AK155" s="576"/>
      <c r="AL155" s="576"/>
      <c r="AM155" s="459"/>
      <c r="AN155" s="447"/>
      <c r="AO155" s="576"/>
      <c r="AP155" s="576"/>
      <c r="AQ155" s="576"/>
      <c r="AR155" s="576"/>
      <c r="AS155" s="459"/>
      <c r="AT155" s="447"/>
      <c r="AU155" s="576"/>
      <c r="AV155" s="576"/>
      <c r="AW155" s="576"/>
      <c r="AX155" s="576"/>
      <c r="AY155" s="459"/>
      <c r="AZ155" s="447"/>
      <c r="BA155" s="576"/>
      <c r="BB155" s="576"/>
      <c r="BC155" s="576"/>
      <c r="BD155" s="576"/>
      <c r="BE155" s="459"/>
      <c r="BF155" s="447"/>
      <c r="BG155" s="576"/>
      <c r="BH155" s="576"/>
      <c r="BI155" s="576"/>
      <c r="BJ155" s="576"/>
      <c r="BK155" s="459"/>
      <c r="BL155" s="447"/>
      <c r="BM155" s="576"/>
      <c r="BN155" s="576"/>
      <c r="BO155" s="576"/>
      <c r="BP155" s="576"/>
      <c r="BQ155" s="459"/>
      <c r="BR155" s="447"/>
      <c r="BS155" s="576"/>
      <c r="BT155" s="576"/>
      <c r="BU155" s="576"/>
      <c r="BV155" s="576"/>
      <c r="BW155" s="459"/>
      <c r="BX155" s="447"/>
      <c r="BY155" s="576"/>
      <c r="BZ155" s="576"/>
      <c r="CA155" s="576"/>
      <c r="CB155" s="576"/>
      <c r="CC155" s="459"/>
      <c r="CD155" s="447"/>
      <c r="CE155" s="576"/>
      <c r="CF155" s="576"/>
      <c r="CG155" s="576"/>
      <c r="CH155" s="576"/>
      <c r="CI155" s="459"/>
      <c r="CJ155" s="447"/>
      <c r="CK155" s="576"/>
      <c r="CL155" s="576"/>
      <c r="CM155" s="576"/>
      <c r="CN155" s="576"/>
      <c r="CO155" s="459"/>
      <c r="CP155" s="447"/>
      <c r="CQ155" s="576"/>
      <c r="CR155" s="576"/>
      <c r="CS155" s="576"/>
      <c r="CT155" s="576"/>
      <c r="CU155" s="459"/>
      <c r="CV155" s="447"/>
      <c r="CW155" s="576"/>
      <c r="CX155" s="576"/>
      <c r="CY155" s="576"/>
      <c r="CZ155" s="576"/>
      <c r="DA155" s="459"/>
      <c r="DB155" s="447"/>
      <c r="DC155" s="576"/>
      <c r="DD155" s="576"/>
      <c r="DE155" s="576"/>
      <c r="DF155" s="576"/>
      <c r="DG155" s="459"/>
      <c r="DH155" s="447"/>
      <c r="DI155" s="576"/>
      <c r="DJ155" s="576"/>
      <c r="DK155" s="576"/>
      <c r="DL155" s="576"/>
      <c r="DM155" s="459"/>
      <c r="DN155" s="447"/>
      <c r="DO155" s="576"/>
      <c r="DP155" s="576"/>
      <c r="DQ155" s="576"/>
      <c r="DR155" s="576"/>
      <c r="DS155" s="459"/>
      <c r="DT155" s="447"/>
      <c r="DU155" s="576"/>
      <c r="DV155" s="576"/>
      <c r="DW155" s="576"/>
      <c r="DX155" s="576"/>
      <c r="DY155" s="459"/>
      <c r="DZ155" s="447"/>
      <c r="EA155" s="576"/>
      <c r="EB155" s="576"/>
      <c r="EC155" s="576"/>
      <c r="ED155" s="576"/>
      <c r="EE155" s="459"/>
      <c r="EF155" s="447"/>
      <c r="EG155" s="576"/>
      <c r="EH155" s="576"/>
      <c r="EI155" s="576"/>
      <c r="EJ155" s="576"/>
      <c r="EK155" s="459"/>
      <c r="EL155" s="447"/>
      <c r="EM155" s="576"/>
      <c r="EN155" s="576"/>
      <c r="EO155" s="576"/>
      <c r="EP155" s="576"/>
      <c r="EQ155" s="459"/>
      <c r="ER155" s="447"/>
      <c r="ES155" s="576"/>
      <c r="ET155" s="576"/>
      <c r="EU155" s="576"/>
      <c r="EV155" s="576"/>
      <c r="EW155" s="459"/>
      <c r="EX155" s="447"/>
      <c r="EY155" s="576"/>
      <c r="EZ155" s="576"/>
      <c r="FA155" s="576"/>
      <c r="FB155" s="576"/>
      <c r="FC155" s="459"/>
      <c r="FD155" s="447"/>
      <c r="FE155" s="576"/>
      <c r="FF155" s="576"/>
      <c r="FG155" s="576"/>
      <c r="FH155" s="576"/>
      <c r="FI155" s="459"/>
      <c r="FJ155" s="447"/>
      <c r="FK155" s="576"/>
      <c r="FL155" s="576"/>
      <c r="FM155" s="576"/>
      <c r="FN155" s="576"/>
      <c r="FO155" s="459"/>
      <c r="FP155" s="447"/>
      <c r="FQ155" s="576"/>
      <c r="FR155" s="576"/>
      <c r="FS155" s="576"/>
      <c r="FT155" s="576"/>
      <c r="FU155" s="459"/>
      <c r="FV155" s="447"/>
      <c r="FW155" s="576"/>
      <c r="FX155" s="576"/>
      <c r="FY155" s="576"/>
      <c r="FZ155" s="576"/>
      <c r="GA155" s="459"/>
      <c r="GB155" s="447"/>
      <c r="GC155" s="576"/>
      <c r="GD155" s="576"/>
      <c r="GE155" s="576"/>
      <c r="GF155" s="576"/>
      <c r="GG155" s="459"/>
      <c r="GH155" s="447"/>
      <c r="GI155" s="576"/>
      <c r="GJ155" s="576"/>
      <c r="GK155" s="576"/>
      <c r="GL155" s="576"/>
      <c r="GM155" s="459"/>
      <c r="GN155" s="447"/>
      <c r="GO155" s="576"/>
      <c r="GP155" s="576"/>
      <c r="GQ155" s="576"/>
      <c r="GR155" s="576"/>
      <c r="GS155" s="459"/>
      <c r="GT155" s="447"/>
      <c r="GU155" s="576"/>
      <c r="GV155" s="576"/>
      <c r="GW155" s="576"/>
      <c r="GX155" s="576"/>
      <c r="GY155" s="459"/>
      <c r="GZ155" s="447"/>
      <c r="HA155" s="576"/>
      <c r="HB155" s="576"/>
      <c r="HC155" s="576"/>
      <c r="HD155" s="576"/>
      <c r="HE155" s="459"/>
      <c r="HF155" s="447"/>
      <c r="HG155" s="576"/>
      <c r="HH155" s="576"/>
      <c r="HI155" s="576"/>
      <c r="HJ155" s="576"/>
      <c r="HK155" s="459"/>
      <c r="HL155" s="447"/>
      <c r="HM155" s="576"/>
      <c r="HN155" s="576"/>
      <c r="HO155" s="576"/>
      <c r="HP155" s="576"/>
      <c r="HQ155" s="459"/>
      <c r="HR155" s="447"/>
      <c r="HS155" s="576"/>
      <c r="HT155" s="576"/>
      <c r="HU155" s="576"/>
      <c r="HV155" s="576"/>
      <c r="HW155" s="459"/>
      <c r="HX155" s="447"/>
      <c r="HY155" s="576"/>
      <c r="HZ155" s="576"/>
      <c r="IA155" s="576"/>
      <c r="IB155" s="576"/>
      <c r="IC155" s="459"/>
      <c r="ID155" s="447"/>
      <c r="IE155" s="576"/>
      <c r="IF155" s="576"/>
      <c r="IG155" s="576"/>
      <c r="IH155" s="576"/>
      <c r="II155" s="459"/>
      <c r="IJ155" s="447"/>
      <c r="IK155" s="576"/>
      <c r="IL155" s="576"/>
      <c r="IM155" s="576"/>
      <c r="IN155" s="576"/>
      <c r="IO155" s="459"/>
      <c r="IP155" s="447"/>
      <c r="IQ155" s="576"/>
      <c r="IR155" s="576"/>
      <c r="IS155" s="576"/>
      <c r="IT155" s="576"/>
      <c r="IU155" s="459"/>
      <c r="IV155" s="447"/>
      <c r="IW155" s="576"/>
      <c r="IX155" s="576"/>
      <c r="IY155" s="576"/>
      <c r="IZ155" s="576"/>
      <c r="JA155" s="459"/>
      <c r="JB155" s="447"/>
      <c r="JC155" s="576"/>
      <c r="JD155" s="576"/>
      <c r="JE155" s="576"/>
      <c r="JF155" s="576"/>
      <c r="JG155" s="459"/>
      <c r="JH155" s="447"/>
      <c r="JI155" s="577"/>
      <c r="JJ155" s="577"/>
      <c r="JK155" s="577"/>
      <c r="JL155" s="577"/>
      <c r="JM155" s="458"/>
      <c r="JO155" s="577"/>
      <c r="JP155" s="577"/>
      <c r="JQ155" s="577"/>
      <c r="JR155" s="577"/>
      <c r="JS155" s="458"/>
      <c r="JU155" s="577"/>
      <c r="JV155" s="577"/>
      <c r="JW155" s="577"/>
      <c r="JX155" s="577"/>
      <c r="JY155" s="458"/>
      <c r="KA155" s="577"/>
      <c r="KB155" s="577"/>
      <c r="KC155" s="577"/>
      <c r="KD155" s="577"/>
      <c r="KE155" s="458"/>
      <c r="KG155" s="577"/>
      <c r="KH155" s="577"/>
      <c r="KI155" s="577"/>
      <c r="KJ155" s="577"/>
      <c r="KK155" s="458"/>
      <c r="KM155" s="577"/>
      <c r="KN155" s="577"/>
      <c r="KO155" s="577"/>
      <c r="KP155" s="577"/>
      <c r="KQ155" s="458"/>
      <c r="KS155" s="577"/>
      <c r="KT155" s="577"/>
      <c r="KU155" s="577"/>
      <c r="KV155" s="577"/>
      <c r="KW155" s="458"/>
      <c r="KY155" s="577"/>
      <c r="KZ155" s="577"/>
      <c r="LA155" s="577"/>
      <c r="LB155" s="577"/>
      <c r="LC155" s="458"/>
    </row>
    <row r="156" spans="1:316" s="457" customFormat="1" ht="4.5" customHeight="1" x14ac:dyDescent="0.2">
      <c r="A156" s="62"/>
      <c r="B156" s="62"/>
      <c r="C156" s="62"/>
      <c r="D156" s="62"/>
      <c r="E156" s="62"/>
      <c r="F156" s="62" t="s">
        <v>85</v>
      </c>
      <c r="G156" s="114"/>
      <c r="H156" s="126"/>
      <c r="I156" s="126"/>
      <c r="J156" s="126"/>
      <c r="K156" s="448"/>
      <c r="L156" s="448"/>
      <c r="M156" s="126"/>
      <c r="N156" s="449"/>
      <c r="O156" s="126"/>
      <c r="P156" s="450"/>
      <c r="Q156" s="451"/>
      <c r="R156" s="451"/>
      <c r="S156" s="451"/>
      <c r="T156" s="451"/>
      <c r="U156" s="459"/>
      <c r="V156" s="447"/>
      <c r="W156" s="451"/>
      <c r="X156" s="451"/>
      <c r="Y156" s="451"/>
      <c r="Z156" s="451"/>
      <c r="AA156" s="459"/>
      <c r="AB156" s="447"/>
      <c r="AC156" s="451"/>
      <c r="AD156" s="451"/>
      <c r="AE156" s="451"/>
      <c r="AF156" s="451"/>
      <c r="AG156" s="459"/>
      <c r="AH156" s="447"/>
      <c r="AI156" s="451"/>
      <c r="AJ156" s="451"/>
      <c r="AK156" s="451"/>
      <c r="AL156" s="451"/>
      <c r="AM156" s="459"/>
      <c r="AN156" s="447"/>
      <c r="AO156" s="451"/>
      <c r="AP156" s="451"/>
      <c r="AQ156" s="451"/>
      <c r="AR156" s="451"/>
      <c r="AS156" s="459"/>
      <c r="AT156" s="447"/>
      <c r="AU156" s="451"/>
      <c r="AV156" s="451"/>
      <c r="AW156" s="451"/>
      <c r="AX156" s="451"/>
      <c r="AY156" s="459"/>
      <c r="AZ156" s="447"/>
      <c r="BA156" s="451"/>
      <c r="BB156" s="451"/>
      <c r="BC156" s="451"/>
      <c r="BD156" s="451"/>
      <c r="BE156" s="459"/>
      <c r="BF156" s="447"/>
      <c r="BG156" s="451"/>
      <c r="BH156" s="451"/>
      <c r="BI156" s="451"/>
      <c r="BJ156" s="451"/>
      <c r="BK156" s="459"/>
      <c r="BL156" s="447"/>
      <c r="BM156" s="451"/>
      <c r="BN156" s="451"/>
      <c r="BO156" s="451"/>
      <c r="BP156" s="451"/>
      <c r="BQ156" s="459"/>
      <c r="BR156" s="447"/>
      <c r="BS156" s="451"/>
      <c r="BT156" s="451"/>
      <c r="BU156" s="451"/>
      <c r="BV156" s="451"/>
      <c r="BW156" s="459"/>
      <c r="BX156" s="447"/>
      <c r="BY156" s="451"/>
      <c r="BZ156" s="451"/>
      <c r="CA156" s="451"/>
      <c r="CB156" s="451"/>
      <c r="CC156" s="459"/>
      <c r="CD156" s="447"/>
      <c r="CE156" s="451"/>
      <c r="CF156" s="451"/>
      <c r="CG156" s="451"/>
      <c r="CH156" s="451"/>
      <c r="CI156" s="459"/>
      <c r="CJ156" s="447"/>
      <c r="CK156" s="451"/>
      <c r="CL156" s="451"/>
      <c r="CM156" s="451"/>
      <c r="CN156" s="451"/>
      <c r="CO156" s="459"/>
      <c r="CP156" s="447"/>
      <c r="CQ156" s="451"/>
      <c r="CR156" s="451"/>
      <c r="CS156" s="451"/>
      <c r="CT156" s="451"/>
      <c r="CU156" s="459"/>
      <c r="CV156" s="447"/>
      <c r="CW156" s="451"/>
      <c r="CX156" s="451"/>
      <c r="CY156" s="451"/>
      <c r="CZ156" s="451"/>
      <c r="DA156" s="459"/>
      <c r="DB156" s="447"/>
      <c r="DC156" s="451"/>
      <c r="DD156" s="451"/>
      <c r="DE156" s="451"/>
      <c r="DF156" s="451"/>
      <c r="DG156" s="459"/>
      <c r="DH156" s="447"/>
      <c r="DI156" s="451"/>
      <c r="DJ156" s="451"/>
      <c r="DK156" s="451"/>
      <c r="DL156" s="451"/>
      <c r="DM156" s="459"/>
      <c r="DN156" s="447"/>
      <c r="DO156" s="451"/>
      <c r="DP156" s="451"/>
      <c r="DQ156" s="451"/>
      <c r="DR156" s="451"/>
      <c r="DS156" s="459"/>
      <c r="DT156" s="447"/>
      <c r="DU156" s="451"/>
      <c r="DV156" s="451"/>
      <c r="DW156" s="451"/>
      <c r="DX156" s="451"/>
      <c r="DY156" s="459"/>
      <c r="DZ156" s="447"/>
      <c r="EA156" s="451"/>
      <c r="EB156" s="451"/>
      <c r="EC156" s="451"/>
      <c r="ED156" s="451"/>
      <c r="EE156" s="459"/>
      <c r="EF156" s="447"/>
      <c r="EG156" s="451"/>
      <c r="EH156" s="451"/>
      <c r="EI156" s="451"/>
      <c r="EJ156" s="451"/>
      <c r="EK156" s="459"/>
      <c r="EL156" s="447"/>
      <c r="EM156" s="451"/>
      <c r="EN156" s="451"/>
      <c r="EO156" s="451"/>
      <c r="EP156" s="451"/>
      <c r="EQ156" s="459"/>
      <c r="ER156" s="447"/>
      <c r="ES156" s="451"/>
      <c r="ET156" s="451"/>
      <c r="EU156" s="451"/>
      <c r="EV156" s="451"/>
      <c r="EW156" s="459"/>
      <c r="EX156" s="447"/>
      <c r="EY156" s="451"/>
      <c r="EZ156" s="451"/>
      <c r="FA156" s="451"/>
      <c r="FB156" s="451"/>
      <c r="FC156" s="459"/>
      <c r="FD156" s="447"/>
      <c r="FE156" s="451"/>
      <c r="FF156" s="451"/>
      <c r="FG156" s="451"/>
      <c r="FH156" s="451"/>
      <c r="FI156" s="459"/>
      <c r="FJ156" s="447"/>
      <c r="FK156" s="451"/>
      <c r="FL156" s="451"/>
      <c r="FM156" s="451"/>
      <c r="FN156" s="451"/>
      <c r="FO156" s="459"/>
      <c r="FP156" s="447"/>
      <c r="FQ156" s="451"/>
      <c r="FR156" s="451"/>
      <c r="FS156" s="451"/>
      <c r="FT156" s="451"/>
      <c r="FU156" s="459"/>
      <c r="FV156" s="447"/>
      <c r="FW156" s="451"/>
      <c r="FX156" s="451"/>
      <c r="FY156" s="451"/>
      <c r="FZ156" s="451"/>
      <c r="GA156" s="459"/>
      <c r="GB156" s="447"/>
      <c r="GC156" s="451"/>
      <c r="GD156" s="451"/>
      <c r="GE156" s="451"/>
      <c r="GF156" s="451"/>
      <c r="GG156" s="459"/>
      <c r="GH156" s="447"/>
      <c r="GI156" s="451"/>
      <c r="GJ156" s="451"/>
      <c r="GK156" s="451"/>
      <c r="GL156" s="451"/>
      <c r="GM156" s="459"/>
      <c r="GN156" s="447"/>
      <c r="GO156" s="451"/>
      <c r="GP156" s="451"/>
      <c r="GQ156" s="451"/>
      <c r="GR156" s="451"/>
      <c r="GS156" s="459"/>
      <c r="GT156" s="447"/>
      <c r="GU156" s="451"/>
      <c r="GV156" s="451"/>
      <c r="GW156" s="451"/>
      <c r="GX156" s="451"/>
      <c r="GY156" s="459"/>
      <c r="GZ156" s="447"/>
      <c r="HA156" s="451"/>
      <c r="HB156" s="451"/>
      <c r="HC156" s="451"/>
      <c r="HD156" s="451"/>
      <c r="HE156" s="459"/>
      <c r="HF156" s="447"/>
      <c r="HG156" s="451"/>
      <c r="HH156" s="451"/>
      <c r="HI156" s="451"/>
      <c r="HJ156" s="451"/>
      <c r="HK156" s="459"/>
      <c r="HL156" s="447"/>
      <c r="HM156" s="451"/>
      <c r="HN156" s="451"/>
      <c r="HO156" s="451"/>
      <c r="HP156" s="451"/>
      <c r="HQ156" s="459"/>
      <c r="HR156" s="447"/>
      <c r="HS156" s="451"/>
      <c r="HT156" s="451"/>
      <c r="HU156" s="451"/>
      <c r="HV156" s="451"/>
      <c r="HW156" s="459"/>
      <c r="HX156" s="447"/>
      <c r="HY156" s="451"/>
      <c r="HZ156" s="451"/>
      <c r="IA156" s="451"/>
      <c r="IB156" s="451"/>
      <c r="IC156" s="459"/>
      <c r="ID156" s="447"/>
      <c r="IE156" s="451"/>
      <c r="IF156" s="451"/>
      <c r="IG156" s="451"/>
      <c r="IH156" s="451"/>
      <c r="II156" s="459"/>
      <c r="IJ156" s="447"/>
      <c r="IK156" s="451"/>
      <c r="IL156" s="451"/>
      <c r="IM156" s="451"/>
      <c r="IN156" s="451"/>
      <c r="IO156" s="459"/>
      <c r="IP156" s="447"/>
      <c r="IQ156" s="451"/>
      <c r="IR156" s="451"/>
      <c r="IS156" s="451"/>
      <c r="IT156" s="451"/>
      <c r="IU156" s="459"/>
      <c r="IV156" s="447"/>
      <c r="IW156" s="451"/>
      <c r="IX156" s="451"/>
      <c r="IY156" s="451"/>
      <c r="IZ156" s="451"/>
      <c r="JA156" s="459"/>
      <c r="JB156" s="447"/>
      <c r="JC156" s="451"/>
      <c r="JD156" s="451"/>
      <c r="JE156" s="451"/>
      <c r="JF156" s="451"/>
      <c r="JG156" s="459"/>
      <c r="JH156" s="447"/>
      <c r="JM156" s="458"/>
      <c r="JS156" s="458"/>
      <c r="JY156" s="458"/>
      <c r="KE156" s="458"/>
      <c r="KK156" s="458"/>
      <c r="KQ156" s="458"/>
      <c r="KW156" s="458"/>
      <c r="LC156" s="458"/>
    </row>
    <row r="157" spans="1:316" s="457" customFormat="1" x14ac:dyDescent="0.2">
      <c r="A157" s="62"/>
      <c r="B157" s="62"/>
      <c r="C157" s="62"/>
      <c r="D157" s="62"/>
      <c r="E157" s="62"/>
      <c r="F157" s="62" t="s">
        <v>85</v>
      </c>
      <c r="G157" s="114"/>
      <c r="H157" s="126"/>
      <c r="I157" s="126" t="s">
        <v>80</v>
      </c>
      <c r="J157" s="126"/>
      <c r="K157" s="448"/>
      <c r="L157" s="448"/>
      <c r="M157" s="126"/>
      <c r="N157" s="449"/>
      <c r="O157" s="126"/>
      <c r="P157" s="450"/>
      <c r="Q157" s="451" t="str">
        <f>IF(AND(ISNUMBER(Q$2),Q71&lt;&gt;""),Q151,"")</f>
        <v/>
      </c>
      <c r="R157" s="451" t="str">
        <f>IF(AND(ISNUMBER(R$2),R71&lt;&gt;""),IF(Q71="","(no max.)",MAX(Q151,U151,R153)),"")</f>
        <v/>
      </c>
      <c r="S157" s="451" t="str">
        <f>IF(AND(ISNUMBER(S$2),S71&lt;&gt;""),"(no max.)","")</f>
        <v/>
      </c>
      <c r="T157" s="451" t="str">
        <f>IF(AND(ISNUMBER(T$2),T71&lt;&gt;""),"(no max.)","")</f>
        <v/>
      </c>
      <c r="U157" s="431"/>
      <c r="V157" s="447"/>
      <c r="W157" s="451" t="str">
        <f t="shared" ref="W157" si="5614">IF(AND(ISNUMBER(W$2),W71&lt;&gt;""),W151,"")</f>
        <v/>
      </c>
      <c r="X157" s="451" t="str">
        <f t="shared" ref="X157" si="5615">IF(AND(ISNUMBER(X$2),X71&lt;&gt;""),IF(W71="","(no max.)",MAX(W151,AA151,X153)),"")</f>
        <v/>
      </c>
      <c r="Y157" s="451" t="str">
        <f t="shared" ref="Y157:Z157" si="5616">IF(AND(ISNUMBER(Y$2),Y71&lt;&gt;""),"(no max.)","")</f>
        <v/>
      </c>
      <c r="Z157" s="451" t="str">
        <f t="shared" si="5616"/>
        <v/>
      </c>
      <c r="AA157" s="431"/>
      <c r="AB157" s="447"/>
      <c r="AC157" s="451" t="str">
        <f t="shared" ref="AC157" si="5617">IF(AND(ISNUMBER(AC$2),AC71&lt;&gt;""),AC151,"")</f>
        <v/>
      </c>
      <c r="AD157" s="451" t="str">
        <f t="shared" ref="AD157" si="5618">IF(AND(ISNUMBER(AD$2),AD71&lt;&gt;""),IF(AC71="","(no max.)",MAX(AC151,AG151,AD153)),"")</f>
        <v/>
      </c>
      <c r="AE157" s="451" t="str">
        <f t="shared" ref="AE157:AF157" si="5619">IF(AND(ISNUMBER(AE$2),AE71&lt;&gt;""),"(no max.)","")</f>
        <v/>
      </c>
      <c r="AF157" s="451" t="str">
        <f t="shared" si="5619"/>
        <v/>
      </c>
      <c r="AG157" s="431"/>
      <c r="AH157" s="447"/>
      <c r="AI157" s="451" t="str">
        <f t="shared" ref="AI157" si="5620">IF(AND(ISNUMBER(AI$2),AI71&lt;&gt;""),AI151,"")</f>
        <v/>
      </c>
      <c r="AJ157" s="451" t="str">
        <f t="shared" ref="AJ157" si="5621">IF(AND(ISNUMBER(AJ$2),AJ71&lt;&gt;""),IF(AI71="","(no max.)",MAX(AI151,AM151,AJ153)),"")</f>
        <v/>
      </c>
      <c r="AK157" s="451" t="str">
        <f t="shared" ref="AK157:AL157" si="5622">IF(AND(ISNUMBER(AK$2),AK71&lt;&gt;""),"(no max.)","")</f>
        <v/>
      </c>
      <c r="AL157" s="451" t="str">
        <f t="shared" si="5622"/>
        <v/>
      </c>
      <c r="AM157" s="431"/>
      <c r="AN157" s="447"/>
      <c r="AO157" s="451" t="str">
        <f t="shared" ref="AO157" si="5623">IF(AND(ISNUMBER(AO$2),AO71&lt;&gt;""),AO151,"")</f>
        <v/>
      </c>
      <c r="AP157" s="451" t="str">
        <f t="shared" ref="AP157" si="5624">IF(AND(ISNUMBER(AP$2),AP71&lt;&gt;""),IF(AO71="","(no max.)",MAX(AO151,AS151,AP153)),"")</f>
        <v/>
      </c>
      <c r="AQ157" s="451" t="str">
        <f t="shared" ref="AQ157:AR157" si="5625">IF(AND(ISNUMBER(AQ$2),AQ71&lt;&gt;""),"(no max.)","")</f>
        <v/>
      </c>
      <c r="AR157" s="451" t="str">
        <f t="shared" si="5625"/>
        <v/>
      </c>
      <c r="AS157" s="431"/>
      <c r="AT157" s="447"/>
      <c r="AU157" s="451" t="str">
        <f t="shared" ref="AU157" si="5626">IF(AND(ISNUMBER(AU$2),AU71&lt;&gt;""),AU151,"")</f>
        <v/>
      </c>
      <c r="AV157" s="451" t="str">
        <f t="shared" ref="AV157" si="5627">IF(AND(ISNUMBER(AV$2),AV71&lt;&gt;""),IF(AU71="","(no max.)",MAX(AU151,AY151,AV153)),"")</f>
        <v/>
      </c>
      <c r="AW157" s="451" t="str">
        <f t="shared" ref="AW157:AX157" si="5628">IF(AND(ISNUMBER(AW$2),AW71&lt;&gt;""),"(no max.)","")</f>
        <v/>
      </c>
      <c r="AX157" s="451" t="str">
        <f t="shared" si="5628"/>
        <v/>
      </c>
      <c r="AY157" s="431"/>
      <c r="AZ157" s="447"/>
      <c r="BA157" s="451" t="str">
        <f t="shared" ref="BA157" si="5629">IF(AND(ISNUMBER(BA$2),BA71&lt;&gt;""),BA151,"")</f>
        <v/>
      </c>
      <c r="BB157" s="451" t="str">
        <f t="shared" ref="BB157" si="5630">IF(AND(ISNUMBER(BB$2),BB71&lt;&gt;""),IF(BA71="","(no max.)",MAX(BA151,BE151,BB153)),"")</f>
        <v/>
      </c>
      <c r="BC157" s="451" t="str">
        <f t="shared" ref="BC157:BD157" si="5631">IF(AND(ISNUMBER(BC$2),BC71&lt;&gt;""),"(no max.)","")</f>
        <v/>
      </c>
      <c r="BD157" s="451" t="str">
        <f t="shared" si="5631"/>
        <v/>
      </c>
      <c r="BE157" s="431"/>
      <c r="BF157" s="447"/>
      <c r="BG157" s="451" t="str">
        <f t="shared" ref="BG157" si="5632">IF(AND(ISNUMBER(BG$2),BG71&lt;&gt;""),BG151,"")</f>
        <v/>
      </c>
      <c r="BH157" s="451" t="str">
        <f t="shared" ref="BH157" si="5633">IF(AND(ISNUMBER(BH$2),BH71&lt;&gt;""),IF(BG71="","(no max.)",MAX(BG151,BK151,BH153)),"")</f>
        <v/>
      </c>
      <c r="BI157" s="451" t="str">
        <f t="shared" ref="BI157:BJ157" si="5634">IF(AND(ISNUMBER(BI$2),BI71&lt;&gt;""),"(no max.)","")</f>
        <v/>
      </c>
      <c r="BJ157" s="451" t="str">
        <f t="shared" si="5634"/>
        <v/>
      </c>
      <c r="BK157" s="431"/>
      <c r="BL157" s="447"/>
      <c r="BM157" s="451" t="str">
        <f t="shared" ref="BM157" si="5635">IF(AND(ISNUMBER(BM$2),BM71&lt;&gt;""),BM151,"")</f>
        <v/>
      </c>
      <c r="BN157" s="451" t="str">
        <f t="shared" ref="BN157" si="5636">IF(AND(ISNUMBER(BN$2),BN71&lt;&gt;""),IF(BM71="","(no max.)",MAX(BM151,BQ151,BN153)),"")</f>
        <v/>
      </c>
      <c r="BO157" s="451" t="str">
        <f t="shared" ref="BO157:BP157" si="5637">IF(AND(ISNUMBER(BO$2),BO71&lt;&gt;""),"(no max.)","")</f>
        <v/>
      </c>
      <c r="BP157" s="451" t="str">
        <f t="shared" si="5637"/>
        <v/>
      </c>
      <c r="BQ157" s="431"/>
      <c r="BR157" s="447"/>
      <c r="BS157" s="451" t="str">
        <f t="shared" ref="BS157" si="5638">IF(AND(ISNUMBER(BS$2),BS71&lt;&gt;""),BS151,"")</f>
        <v/>
      </c>
      <c r="BT157" s="451" t="str">
        <f t="shared" ref="BT157" si="5639">IF(AND(ISNUMBER(BT$2),BT71&lt;&gt;""),IF(BS71="","(no max.)",MAX(BS151,BW151,BT153)),"")</f>
        <v/>
      </c>
      <c r="BU157" s="451" t="str">
        <f t="shared" ref="BU157:BV157" si="5640">IF(AND(ISNUMBER(BU$2),BU71&lt;&gt;""),"(no max.)","")</f>
        <v/>
      </c>
      <c r="BV157" s="451" t="str">
        <f t="shared" si="5640"/>
        <v/>
      </c>
      <c r="BW157" s="431"/>
      <c r="BX157" s="447"/>
      <c r="BY157" s="451" t="str">
        <f t="shared" ref="BY157" si="5641">IF(AND(ISNUMBER(BY$2),BY71&lt;&gt;""),BY151,"")</f>
        <v/>
      </c>
      <c r="BZ157" s="451" t="str">
        <f t="shared" ref="BZ157" si="5642">IF(AND(ISNUMBER(BZ$2),BZ71&lt;&gt;""),IF(BY71="","(no max.)",MAX(BY151,CC151,BZ153)),"")</f>
        <v/>
      </c>
      <c r="CA157" s="451" t="str">
        <f t="shared" ref="CA157:CB157" si="5643">IF(AND(ISNUMBER(CA$2),CA71&lt;&gt;""),"(no max.)","")</f>
        <v/>
      </c>
      <c r="CB157" s="451" t="str">
        <f t="shared" si="5643"/>
        <v/>
      </c>
      <c r="CC157" s="431"/>
      <c r="CD157" s="447"/>
      <c r="CE157" s="451" t="str">
        <f t="shared" ref="CE157" si="5644">IF(AND(ISNUMBER(CE$2),CE71&lt;&gt;""),CE151,"")</f>
        <v/>
      </c>
      <c r="CF157" s="451" t="str">
        <f t="shared" ref="CF157" si="5645">IF(AND(ISNUMBER(CF$2),CF71&lt;&gt;""),IF(CE71="","(no max.)",MAX(CE151,CI151,CF153)),"")</f>
        <v/>
      </c>
      <c r="CG157" s="451" t="str">
        <f t="shared" ref="CG157:CH157" si="5646">IF(AND(ISNUMBER(CG$2),CG71&lt;&gt;""),"(no max.)","")</f>
        <v/>
      </c>
      <c r="CH157" s="451" t="str">
        <f t="shared" si="5646"/>
        <v/>
      </c>
      <c r="CI157" s="431"/>
      <c r="CJ157" s="447"/>
      <c r="CK157" s="451" t="str">
        <f t="shared" ref="CK157" si="5647">IF(AND(ISNUMBER(CK$2),CK71&lt;&gt;""),CK151,"")</f>
        <v/>
      </c>
      <c r="CL157" s="451" t="str">
        <f t="shared" ref="CL157" si="5648">IF(AND(ISNUMBER(CL$2),CL71&lt;&gt;""),IF(CK71="","(no max.)",MAX(CK151,CO151,CL153)),"")</f>
        <v/>
      </c>
      <c r="CM157" s="451" t="str">
        <f t="shared" ref="CM157:CN157" si="5649">IF(AND(ISNUMBER(CM$2),CM71&lt;&gt;""),"(no max.)","")</f>
        <v/>
      </c>
      <c r="CN157" s="451" t="str">
        <f t="shared" si="5649"/>
        <v/>
      </c>
      <c r="CO157" s="431"/>
      <c r="CP157" s="447"/>
      <c r="CQ157" s="451" t="str">
        <f t="shared" ref="CQ157" si="5650">IF(AND(ISNUMBER(CQ$2),CQ71&lt;&gt;""),CQ151,"")</f>
        <v/>
      </c>
      <c r="CR157" s="451" t="str">
        <f t="shared" ref="CR157" si="5651">IF(AND(ISNUMBER(CR$2),CR71&lt;&gt;""),IF(CQ71="","(no max.)",MAX(CQ151,CU151,CR153)),"")</f>
        <v/>
      </c>
      <c r="CS157" s="451" t="str">
        <f t="shared" ref="CS157:CT157" si="5652">IF(AND(ISNUMBER(CS$2),CS71&lt;&gt;""),"(no max.)","")</f>
        <v/>
      </c>
      <c r="CT157" s="451" t="str">
        <f t="shared" si="5652"/>
        <v/>
      </c>
      <c r="CU157" s="431"/>
      <c r="CV157" s="447"/>
      <c r="CW157" s="451" t="str">
        <f t="shared" ref="CW157" si="5653">IF(AND(ISNUMBER(CW$2),CW71&lt;&gt;""),CW151,"")</f>
        <v/>
      </c>
      <c r="CX157" s="451" t="str">
        <f t="shared" ref="CX157" si="5654">IF(AND(ISNUMBER(CX$2),CX71&lt;&gt;""),IF(CW71="","(no max.)",MAX(CW151,DA151,CX153)),"")</f>
        <v/>
      </c>
      <c r="CY157" s="451" t="str">
        <f t="shared" ref="CY157:CZ157" si="5655">IF(AND(ISNUMBER(CY$2),CY71&lt;&gt;""),"(no max.)","")</f>
        <v/>
      </c>
      <c r="CZ157" s="451" t="str">
        <f t="shared" si="5655"/>
        <v/>
      </c>
      <c r="DA157" s="431"/>
      <c r="DB157" s="447"/>
      <c r="DC157" s="451" t="str">
        <f t="shared" ref="DC157" si="5656">IF(AND(ISNUMBER(DC$2),DC71&lt;&gt;""),DC151,"")</f>
        <v/>
      </c>
      <c r="DD157" s="451" t="str">
        <f t="shared" ref="DD157" si="5657">IF(AND(ISNUMBER(DD$2),DD71&lt;&gt;""),IF(DC71="","(no max.)",MAX(DC151,DG151,DD153)),"")</f>
        <v/>
      </c>
      <c r="DE157" s="451" t="str">
        <f t="shared" ref="DE157:DF157" si="5658">IF(AND(ISNUMBER(DE$2),DE71&lt;&gt;""),"(no max.)","")</f>
        <v/>
      </c>
      <c r="DF157" s="451" t="str">
        <f t="shared" si="5658"/>
        <v/>
      </c>
      <c r="DG157" s="431"/>
      <c r="DH157" s="447"/>
      <c r="DI157" s="451" t="str">
        <f t="shared" ref="DI157" si="5659">IF(AND(ISNUMBER(DI$2),DI71&lt;&gt;""),DI151,"")</f>
        <v/>
      </c>
      <c r="DJ157" s="451" t="str">
        <f t="shared" ref="DJ157" si="5660">IF(AND(ISNUMBER(DJ$2),DJ71&lt;&gt;""),IF(DI71="","(no max.)",MAX(DI151,DM151,DJ153)),"")</f>
        <v/>
      </c>
      <c r="DK157" s="451" t="str">
        <f t="shared" ref="DK157:DL157" si="5661">IF(AND(ISNUMBER(DK$2),DK71&lt;&gt;""),"(no max.)","")</f>
        <v/>
      </c>
      <c r="DL157" s="451" t="str">
        <f t="shared" si="5661"/>
        <v/>
      </c>
      <c r="DM157" s="431"/>
      <c r="DN157" s="447"/>
      <c r="DO157" s="451" t="str">
        <f t="shared" ref="DO157" si="5662">IF(AND(ISNUMBER(DO$2),DO71&lt;&gt;""),DO151,"")</f>
        <v/>
      </c>
      <c r="DP157" s="451" t="str">
        <f t="shared" ref="DP157" si="5663">IF(AND(ISNUMBER(DP$2),DP71&lt;&gt;""),IF(DO71="","(no max.)",MAX(DO151,DS151,DP153)),"")</f>
        <v/>
      </c>
      <c r="DQ157" s="451" t="str">
        <f t="shared" ref="DQ157:DR157" si="5664">IF(AND(ISNUMBER(DQ$2),DQ71&lt;&gt;""),"(no max.)","")</f>
        <v/>
      </c>
      <c r="DR157" s="451" t="str">
        <f t="shared" si="5664"/>
        <v/>
      </c>
      <c r="DS157" s="431"/>
      <c r="DT157" s="447"/>
      <c r="DU157" s="451" t="str">
        <f t="shared" ref="DU157" si="5665">IF(AND(ISNUMBER(DU$2),DU71&lt;&gt;""),DU151,"")</f>
        <v/>
      </c>
      <c r="DV157" s="451" t="str">
        <f t="shared" ref="DV157" si="5666">IF(AND(ISNUMBER(DV$2),DV71&lt;&gt;""),IF(DU71="","(no max.)",MAX(DU151,DY151,DV153)),"")</f>
        <v/>
      </c>
      <c r="DW157" s="451" t="str">
        <f t="shared" ref="DW157:DX157" si="5667">IF(AND(ISNUMBER(DW$2),DW71&lt;&gt;""),"(no max.)","")</f>
        <v/>
      </c>
      <c r="DX157" s="451" t="str">
        <f t="shared" si="5667"/>
        <v/>
      </c>
      <c r="DY157" s="431"/>
      <c r="DZ157" s="447"/>
      <c r="EA157" s="451" t="str">
        <f t="shared" ref="EA157" si="5668">IF(AND(ISNUMBER(EA$2),EA71&lt;&gt;""),EA151,"")</f>
        <v/>
      </c>
      <c r="EB157" s="451" t="str">
        <f t="shared" ref="EB157" si="5669">IF(AND(ISNUMBER(EB$2),EB71&lt;&gt;""),IF(EA71="","(no max.)",MAX(EA151,EE151,EB153)),"")</f>
        <v/>
      </c>
      <c r="EC157" s="451" t="str">
        <f t="shared" ref="EC157:ED157" si="5670">IF(AND(ISNUMBER(EC$2),EC71&lt;&gt;""),"(no max.)","")</f>
        <v/>
      </c>
      <c r="ED157" s="451" t="str">
        <f t="shared" si="5670"/>
        <v/>
      </c>
      <c r="EE157" s="431"/>
      <c r="EF157" s="447"/>
      <c r="EG157" s="451" t="str">
        <f t="shared" ref="EG157" si="5671">IF(AND(ISNUMBER(EG$2),EG71&lt;&gt;""),EG151,"")</f>
        <v/>
      </c>
      <c r="EH157" s="451" t="str">
        <f t="shared" ref="EH157" si="5672">IF(AND(ISNUMBER(EH$2),EH71&lt;&gt;""),IF(EG71="","(no max.)",MAX(EG151,EK151,EH153)),"")</f>
        <v/>
      </c>
      <c r="EI157" s="451" t="str">
        <f t="shared" ref="EI157:EJ157" si="5673">IF(AND(ISNUMBER(EI$2),EI71&lt;&gt;""),"(no max.)","")</f>
        <v/>
      </c>
      <c r="EJ157" s="451" t="str">
        <f t="shared" si="5673"/>
        <v/>
      </c>
      <c r="EK157" s="431"/>
      <c r="EL157" s="447"/>
      <c r="EM157" s="451" t="str">
        <f t="shared" ref="EM157" si="5674">IF(AND(ISNUMBER(EM$2),EM71&lt;&gt;""),EM151,"")</f>
        <v/>
      </c>
      <c r="EN157" s="451" t="str">
        <f t="shared" ref="EN157" si="5675">IF(AND(ISNUMBER(EN$2),EN71&lt;&gt;""),IF(EM71="","(no max.)",MAX(EM151,EQ151,EN153)),"")</f>
        <v/>
      </c>
      <c r="EO157" s="451" t="str">
        <f t="shared" ref="EO157:EP157" si="5676">IF(AND(ISNUMBER(EO$2),EO71&lt;&gt;""),"(no max.)","")</f>
        <v/>
      </c>
      <c r="EP157" s="451" t="str">
        <f t="shared" si="5676"/>
        <v/>
      </c>
      <c r="EQ157" s="431"/>
      <c r="ER157" s="447"/>
      <c r="ES157" s="451" t="str">
        <f t="shared" ref="ES157" si="5677">IF(AND(ISNUMBER(ES$2),ES71&lt;&gt;""),ES151,"")</f>
        <v/>
      </c>
      <c r="ET157" s="451" t="str">
        <f t="shared" ref="ET157" si="5678">IF(AND(ISNUMBER(ET$2),ET71&lt;&gt;""),IF(ES71="","(no max.)",MAX(ES151,EW151,ET153)),"")</f>
        <v/>
      </c>
      <c r="EU157" s="451" t="str">
        <f t="shared" ref="EU157:EV157" si="5679">IF(AND(ISNUMBER(EU$2),EU71&lt;&gt;""),"(no max.)","")</f>
        <v/>
      </c>
      <c r="EV157" s="451" t="str">
        <f t="shared" si="5679"/>
        <v/>
      </c>
      <c r="EW157" s="431"/>
      <c r="EX157" s="447"/>
      <c r="EY157" s="451" t="str">
        <f t="shared" ref="EY157" si="5680">IF(AND(ISNUMBER(EY$2),EY71&lt;&gt;""),EY151,"")</f>
        <v/>
      </c>
      <c r="EZ157" s="451" t="str">
        <f t="shared" ref="EZ157" si="5681">IF(AND(ISNUMBER(EZ$2),EZ71&lt;&gt;""),IF(EY71="","(no max.)",MAX(EY151,FC151,EZ153)),"")</f>
        <v/>
      </c>
      <c r="FA157" s="451" t="str">
        <f t="shared" ref="FA157:FB157" si="5682">IF(AND(ISNUMBER(FA$2),FA71&lt;&gt;""),"(no max.)","")</f>
        <v/>
      </c>
      <c r="FB157" s="451" t="str">
        <f t="shared" si="5682"/>
        <v/>
      </c>
      <c r="FC157" s="431"/>
      <c r="FD157" s="447"/>
      <c r="FE157" s="451" t="str">
        <f t="shared" ref="FE157" si="5683">IF(AND(ISNUMBER(FE$2),FE71&lt;&gt;""),FE151,"")</f>
        <v/>
      </c>
      <c r="FF157" s="451" t="str">
        <f t="shared" ref="FF157" si="5684">IF(AND(ISNUMBER(FF$2),FF71&lt;&gt;""),IF(FE71="","(no max.)",MAX(FE151,FI151,FF153)),"")</f>
        <v/>
      </c>
      <c r="FG157" s="451" t="str">
        <f t="shared" ref="FG157:FH157" si="5685">IF(AND(ISNUMBER(FG$2),FG71&lt;&gt;""),"(no max.)","")</f>
        <v/>
      </c>
      <c r="FH157" s="451" t="str">
        <f t="shared" si="5685"/>
        <v/>
      </c>
      <c r="FI157" s="431"/>
      <c r="FJ157" s="447"/>
      <c r="FK157" s="451" t="str">
        <f t="shared" ref="FK157" si="5686">IF(AND(ISNUMBER(FK$2),FK71&lt;&gt;""),FK151,"")</f>
        <v/>
      </c>
      <c r="FL157" s="451" t="str">
        <f t="shared" ref="FL157" si="5687">IF(AND(ISNUMBER(FL$2),FL71&lt;&gt;""),IF(FK71="","(no max.)",MAX(FK151,FO151,FL153)),"")</f>
        <v/>
      </c>
      <c r="FM157" s="451" t="str">
        <f t="shared" ref="FM157:FN157" si="5688">IF(AND(ISNUMBER(FM$2),FM71&lt;&gt;""),"(no max.)","")</f>
        <v/>
      </c>
      <c r="FN157" s="451" t="str">
        <f t="shared" si="5688"/>
        <v/>
      </c>
      <c r="FO157" s="431"/>
      <c r="FP157" s="447"/>
      <c r="FQ157" s="451" t="str">
        <f t="shared" ref="FQ157" si="5689">IF(AND(ISNUMBER(FQ$2),FQ71&lt;&gt;""),FQ151,"")</f>
        <v/>
      </c>
      <c r="FR157" s="451" t="str">
        <f t="shared" ref="FR157" si="5690">IF(AND(ISNUMBER(FR$2),FR71&lt;&gt;""),IF(FQ71="","(no max.)",MAX(FQ151,FU151,FR153)),"")</f>
        <v/>
      </c>
      <c r="FS157" s="451" t="str">
        <f t="shared" ref="FS157:FT157" si="5691">IF(AND(ISNUMBER(FS$2),FS71&lt;&gt;""),"(no max.)","")</f>
        <v/>
      </c>
      <c r="FT157" s="451" t="str">
        <f t="shared" si="5691"/>
        <v/>
      </c>
      <c r="FU157" s="431"/>
      <c r="FV157" s="447"/>
      <c r="FW157" s="451" t="str">
        <f t="shared" ref="FW157" si="5692">IF(AND(ISNUMBER(FW$2),FW71&lt;&gt;""),FW151,"")</f>
        <v/>
      </c>
      <c r="FX157" s="451" t="str">
        <f t="shared" ref="FX157" si="5693">IF(AND(ISNUMBER(FX$2),FX71&lt;&gt;""),IF(FW71="","(no max.)",MAX(FW151,GA151,FX153)),"")</f>
        <v/>
      </c>
      <c r="FY157" s="451" t="str">
        <f t="shared" ref="FY157:FZ157" si="5694">IF(AND(ISNUMBER(FY$2),FY71&lt;&gt;""),"(no max.)","")</f>
        <v/>
      </c>
      <c r="FZ157" s="451" t="str">
        <f t="shared" si="5694"/>
        <v/>
      </c>
      <c r="GA157" s="431"/>
      <c r="GB157" s="447"/>
      <c r="GC157" s="451" t="str">
        <f t="shared" ref="GC157" si="5695">IF(AND(ISNUMBER(GC$2),GC71&lt;&gt;""),GC151,"")</f>
        <v/>
      </c>
      <c r="GD157" s="451" t="str">
        <f t="shared" ref="GD157" si="5696">IF(AND(ISNUMBER(GD$2),GD71&lt;&gt;""),IF(GC71="","(no max.)",MAX(GC151,GG151,GD153)),"")</f>
        <v/>
      </c>
      <c r="GE157" s="451" t="str">
        <f t="shared" ref="GE157:GF157" si="5697">IF(AND(ISNUMBER(GE$2),GE71&lt;&gt;""),"(no max.)","")</f>
        <v/>
      </c>
      <c r="GF157" s="451" t="str">
        <f t="shared" si="5697"/>
        <v/>
      </c>
      <c r="GG157" s="431"/>
      <c r="GH157" s="447"/>
      <c r="GI157" s="451" t="str">
        <f t="shared" ref="GI157" si="5698">IF(AND(ISNUMBER(GI$2),GI71&lt;&gt;""),GI151,"")</f>
        <v/>
      </c>
      <c r="GJ157" s="451" t="str">
        <f t="shared" ref="GJ157" si="5699">IF(AND(ISNUMBER(GJ$2),GJ71&lt;&gt;""),IF(GI71="","(no max.)",MAX(GI151,GM151,GJ153)),"")</f>
        <v/>
      </c>
      <c r="GK157" s="451" t="str">
        <f t="shared" ref="GK157:GL157" si="5700">IF(AND(ISNUMBER(GK$2),GK71&lt;&gt;""),"(no max.)","")</f>
        <v/>
      </c>
      <c r="GL157" s="451" t="str">
        <f t="shared" si="5700"/>
        <v/>
      </c>
      <c r="GM157" s="431"/>
      <c r="GN157" s="447"/>
      <c r="GO157" s="451" t="str">
        <f t="shared" ref="GO157" si="5701">IF(AND(ISNUMBER(GO$2),GO71&lt;&gt;""),GO151,"")</f>
        <v/>
      </c>
      <c r="GP157" s="451" t="str">
        <f t="shared" ref="GP157" si="5702">IF(AND(ISNUMBER(GP$2),GP71&lt;&gt;""),IF(GO71="","(no max.)",MAX(GO151,GS151,GP153)),"")</f>
        <v/>
      </c>
      <c r="GQ157" s="451" t="str">
        <f t="shared" ref="GQ157:GR157" si="5703">IF(AND(ISNUMBER(GQ$2),GQ71&lt;&gt;""),"(no max.)","")</f>
        <v/>
      </c>
      <c r="GR157" s="451" t="str">
        <f t="shared" si="5703"/>
        <v/>
      </c>
      <c r="GS157" s="431"/>
      <c r="GT157" s="447"/>
      <c r="GU157" s="451" t="str">
        <f t="shared" ref="GU157" si="5704">IF(AND(ISNUMBER(GU$2),GU71&lt;&gt;""),GU151,"")</f>
        <v/>
      </c>
      <c r="GV157" s="451" t="str">
        <f t="shared" ref="GV157" si="5705">IF(AND(ISNUMBER(GV$2),GV71&lt;&gt;""),IF(GU71="","(no max.)",MAX(GU151,GY151,GV153)),"")</f>
        <v/>
      </c>
      <c r="GW157" s="451" t="str">
        <f t="shared" ref="GW157:GX157" si="5706">IF(AND(ISNUMBER(GW$2),GW71&lt;&gt;""),"(no max.)","")</f>
        <v/>
      </c>
      <c r="GX157" s="451" t="str">
        <f t="shared" si="5706"/>
        <v/>
      </c>
      <c r="GY157" s="431"/>
      <c r="GZ157" s="447"/>
      <c r="HA157" s="451" t="str">
        <f t="shared" ref="HA157" si="5707">IF(AND(ISNUMBER(HA$2),HA71&lt;&gt;""),HA151,"")</f>
        <v/>
      </c>
      <c r="HB157" s="451" t="str">
        <f t="shared" ref="HB157" si="5708">IF(AND(ISNUMBER(HB$2),HB71&lt;&gt;""),IF(HA71="","(no max.)",MAX(HA151,HE151,HB153)),"")</f>
        <v/>
      </c>
      <c r="HC157" s="451" t="str">
        <f t="shared" ref="HC157:HD157" si="5709">IF(AND(ISNUMBER(HC$2),HC71&lt;&gt;""),"(no max.)","")</f>
        <v/>
      </c>
      <c r="HD157" s="451" t="str">
        <f t="shared" si="5709"/>
        <v/>
      </c>
      <c r="HE157" s="431"/>
      <c r="HF157" s="447"/>
      <c r="HG157" s="451" t="str">
        <f t="shared" ref="HG157" si="5710">IF(AND(ISNUMBER(HG$2),HG71&lt;&gt;""),HG151,"")</f>
        <v/>
      </c>
      <c r="HH157" s="451" t="str">
        <f t="shared" ref="HH157" si="5711">IF(AND(ISNUMBER(HH$2),HH71&lt;&gt;""),IF(HG71="","(no max.)",MAX(HG151,HK151,HH153)),"")</f>
        <v/>
      </c>
      <c r="HI157" s="451" t="str">
        <f t="shared" ref="HI157:HJ157" si="5712">IF(AND(ISNUMBER(HI$2),HI71&lt;&gt;""),"(no max.)","")</f>
        <v/>
      </c>
      <c r="HJ157" s="451" t="str">
        <f t="shared" si="5712"/>
        <v/>
      </c>
      <c r="HK157" s="431"/>
      <c r="HL157" s="447"/>
      <c r="HM157" s="451" t="str">
        <f t="shared" ref="HM157" si="5713">IF(AND(ISNUMBER(HM$2),HM71&lt;&gt;""),HM151,"")</f>
        <v/>
      </c>
      <c r="HN157" s="451" t="str">
        <f t="shared" ref="HN157" si="5714">IF(AND(ISNUMBER(HN$2),HN71&lt;&gt;""),IF(HM71="","(no max.)",MAX(HM151,HQ151,HN153)),"")</f>
        <v/>
      </c>
      <c r="HO157" s="451" t="str">
        <f t="shared" ref="HO157:HP157" si="5715">IF(AND(ISNUMBER(HO$2),HO71&lt;&gt;""),"(no max.)","")</f>
        <v/>
      </c>
      <c r="HP157" s="451" t="str">
        <f t="shared" si="5715"/>
        <v/>
      </c>
      <c r="HQ157" s="431"/>
      <c r="HR157" s="447"/>
      <c r="HS157" s="451" t="str">
        <f t="shared" ref="HS157" si="5716">IF(AND(ISNUMBER(HS$2),HS71&lt;&gt;""),HS151,"")</f>
        <v/>
      </c>
      <c r="HT157" s="451" t="str">
        <f t="shared" ref="HT157" si="5717">IF(AND(ISNUMBER(HT$2),HT71&lt;&gt;""),IF(HS71="","(no max.)",MAX(HS151,HW151,HT153)),"")</f>
        <v/>
      </c>
      <c r="HU157" s="451" t="str">
        <f t="shared" ref="HU157:HV157" si="5718">IF(AND(ISNUMBER(HU$2),HU71&lt;&gt;""),"(no max.)","")</f>
        <v/>
      </c>
      <c r="HV157" s="451" t="str">
        <f t="shared" si="5718"/>
        <v/>
      </c>
      <c r="HW157" s="431"/>
      <c r="HX157" s="447"/>
      <c r="HY157" s="451" t="str">
        <f t="shared" ref="HY157" si="5719">IF(AND(ISNUMBER(HY$2),HY71&lt;&gt;""),HY151,"")</f>
        <v/>
      </c>
      <c r="HZ157" s="451" t="str">
        <f t="shared" ref="HZ157" si="5720">IF(AND(ISNUMBER(HZ$2),HZ71&lt;&gt;""),IF(HY71="","(no max.)",MAX(HY151,IC151,HZ153)),"")</f>
        <v/>
      </c>
      <c r="IA157" s="451" t="str">
        <f t="shared" ref="IA157:IB157" si="5721">IF(AND(ISNUMBER(IA$2),IA71&lt;&gt;""),"(no max.)","")</f>
        <v/>
      </c>
      <c r="IB157" s="451" t="str">
        <f t="shared" si="5721"/>
        <v/>
      </c>
      <c r="IC157" s="431"/>
      <c r="ID157" s="447"/>
      <c r="IE157" s="451" t="str">
        <f t="shared" ref="IE157" si="5722">IF(AND(ISNUMBER(IE$2),IE71&lt;&gt;""),IE151,"")</f>
        <v/>
      </c>
      <c r="IF157" s="451" t="str">
        <f t="shared" ref="IF157" si="5723">IF(AND(ISNUMBER(IF$2),IF71&lt;&gt;""),IF(IE71="","(no max.)",MAX(IE151,II151,IF153)),"")</f>
        <v/>
      </c>
      <c r="IG157" s="451" t="str">
        <f t="shared" ref="IG157:IH157" si="5724">IF(AND(ISNUMBER(IG$2),IG71&lt;&gt;""),"(no max.)","")</f>
        <v/>
      </c>
      <c r="IH157" s="451" t="str">
        <f t="shared" si="5724"/>
        <v/>
      </c>
      <c r="II157" s="431"/>
      <c r="IJ157" s="447"/>
      <c r="IK157" s="451" t="str">
        <f t="shared" ref="IK157" si="5725">IF(AND(ISNUMBER(IK$2),IK71&lt;&gt;""),IK151,"")</f>
        <v/>
      </c>
      <c r="IL157" s="451" t="str">
        <f t="shared" ref="IL157" si="5726">IF(AND(ISNUMBER(IL$2),IL71&lt;&gt;""),IF(IK71="","(no max.)",MAX(IK151,IO151,IL153)),"")</f>
        <v/>
      </c>
      <c r="IM157" s="451" t="str">
        <f t="shared" ref="IM157:IN157" si="5727">IF(AND(ISNUMBER(IM$2),IM71&lt;&gt;""),"(no max.)","")</f>
        <v/>
      </c>
      <c r="IN157" s="451" t="str">
        <f t="shared" si="5727"/>
        <v/>
      </c>
      <c r="IO157" s="431"/>
      <c r="IP157" s="447"/>
      <c r="IQ157" s="451" t="str">
        <f t="shared" ref="IQ157" si="5728">IF(AND(ISNUMBER(IQ$2),IQ71&lt;&gt;""),IQ151,"")</f>
        <v/>
      </c>
      <c r="IR157" s="451" t="str">
        <f t="shared" ref="IR157" si="5729">IF(AND(ISNUMBER(IR$2),IR71&lt;&gt;""),IF(IQ71="","(no max.)",MAX(IQ151,IU151,IR153)),"")</f>
        <v/>
      </c>
      <c r="IS157" s="451" t="str">
        <f t="shared" ref="IS157:IT157" si="5730">IF(AND(ISNUMBER(IS$2),IS71&lt;&gt;""),"(no max.)","")</f>
        <v/>
      </c>
      <c r="IT157" s="451" t="str">
        <f t="shared" si="5730"/>
        <v/>
      </c>
      <c r="IU157" s="431"/>
      <c r="IV157" s="447"/>
      <c r="IW157" s="451" t="str">
        <f t="shared" ref="IW157" si="5731">IF(AND(ISNUMBER(IW$2),IW71&lt;&gt;""),IW151,"")</f>
        <v/>
      </c>
      <c r="IX157" s="451" t="str">
        <f t="shared" ref="IX157" si="5732">IF(AND(ISNUMBER(IX$2),IX71&lt;&gt;""),IF(IW71="","(no max.)",MAX(IW151,JA151,IX153)),"")</f>
        <v/>
      </c>
      <c r="IY157" s="451" t="str">
        <f t="shared" ref="IY157:IZ157" si="5733">IF(AND(ISNUMBER(IY$2),IY71&lt;&gt;""),"(no max.)","")</f>
        <v/>
      </c>
      <c r="IZ157" s="451" t="str">
        <f t="shared" si="5733"/>
        <v/>
      </c>
      <c r="JA157" s="431"/>
      <c r="JB157" s="447"/>
      <c r="JC157" s="451" t="str">
        <f t="shared" ref="JC157" si="5734">IF(AND(ISNUMBER(JC$2),JC71&lt;&gt;""),JC151,"")</f>
        <v/>
      </c>
      <c r="JD157" s="451" t="str">
        <f t="shared" ref="JD157" si="5735">IF(AND(ISNUMBER(JD$2),JD71&lt;&gt;""),IF(JC71="","(no max.)",MAX(JC151,JG151,JD153)),"")</f>
        <v/>
      </c>
      <c r="JE157" s="451" t="str">
        <f t="shared" ref="JE157:JF157" si="5736">IF(AND(ISNUMBER(JE$2),JE71&lt;&gt;""),"(no max.)","")</f>
        <v/>
      </c>
      <c r="JF157" s="451" t="str">
        <f t="shared" si="5736"/>
        <v/>
      </c>
      <c r="JG157" s="431"/>
      <c r="JH157" s="447"/>
      <c r="JI157" s="457" t="str">
        <f t="shared" ref="JI157" si="5737">IF(AND(ISNUMBER(JI$2),JI71&lt;&gt;""),JI151,"")</f>
        <v/>
      </c>
      <c r="JJ157" s="457" t="str">
        <f t="shared" ref="JJ157" si="5738">IF(AND(ISNUMBER(JJ$2),JJ71&lt;&gt;""),IF(JI71="","(no max.)",MAX(JI151,JM151,JJ153)),"")</f>
        <v/>
      </c>
      <c r="JK157" s="457" t="str">
        <f t="shared" ref="JK157:JL157" si="5739">IF(AND(ISNUMBER(JK$2),JK71&lt;&gt;""),"(no max.)","")</f>
        <v/>
      </c>
      <c r="JL157" s="457" t="str">
        <f t="shared" si="5739"/>
        <v/>
      </c>
      <c r="JM157" s="458"/>
      <c r="JO157" s="457" t="str">
        <f t="shared" ref="JO157" si="5740">IF(AND(ISNUMBER(JO$2),JO71&lt;&gt;""),JO151,"")</f>
        <v/>
      </c>
      <c r="JP157" s="457" t="str">
        <f t="shared" ref="JP157" si="5741">IF(AND(ISNUMBER(JP$2),JP71&lt;&gt;""),IF(JO71="","(no max.)",MAX(JO151,JS151,JP153)),"")</f>
        <v/>
      </c>
      <c r="JQ157" s="457" t="str">
        <f t="shared" ref="JQ157:JR157" si="5742">IF(AND(ISNUMBER(JQ$2),JQ71&lt;&gt;""),"(no max.)","")</f>
        <v/>
      </c>
      <c r="JR157" s="457" t="str">
        <f t="shared" si="5742"/>
        <v/>
      </c>
      <c r="JS157" s="458"/>
      <c r="JU157" s="457" t="str">
        <f t="shared" ref="JU157" si="5743">IF(AND(ISNUMBER(JU$2),JU71&lt;&gt;""),JU151,"")</f>
        <v/>
      </c>
      <c r="JV157" s="457" t="str">
        <f t="shared" ref="JV157" si="5744">IF(AND(ISNUMBER(JV$2),JV71&lt;&gt;""),IF(JU71="","(no max.)",MAX(JU151,JY151,JV153)),"")</f>
        <v/>
      </c>
      <c r="JW157" s="457" t="str">
        <f t="shared" ref="JW157:JX157" si="5745">IF(AND(ISNUMBER(JW$2),JW71&lt;&gt;""),"(no max.)","")</f>
        <v/>
      </c>
      <c r="JX157" s="457" t="str">
        <f t="shared" si="5745"/>
        <v/>
      </c>
      <c r="JY157" s="458"/>
      <c r="KA157" s="457" t="str">
        <f t="shared" ref="KA157" si="5746">IF(AND(ISNUMBER(KA$2),KA71&lt;&gt;""),KA151,"")</f>
        <v/>
      </c>
      <c r="KB157" s="457" t="str">
        <f t="shared" ref="KB157" si="5747">IF(AND(ISNUMBER(KB$2),KB71&lt;&gt;""),IF(KA71="","(no max.)",MAX(KA151,KE151,KB153)),"")</f>
        <v/>
      </c>
      <c r="KC157" s="457" t="str">
        <f t="shared" ref="KC157:KD157" si="5748">IF(AND(ISNUMBER(KC$2),KC71&lt;&gt;""),"(no max.)","")</f>
        <v/>
      </c>
      <c r="KD157" s="457" t="str">
        <f t="shared" si="5748"/>
        <v/>
      </c>
      <c r="KE157" s="458"/>
      <c r="KG157" s="457" t="str">
        <f t="shared" ref="KG157" si="5749">IF(AND(ISNUMBER(KG$2),KG71&lt;&gt;""),KG151,"")</f>
        <v/>
      </c>
      <c r="KH157" s="457" t="str">
        <f t="shared" ref="KH157" si="5750">IF(AND(ISNUMBER(KH$2),KH71&lt;&gt;""),IF(KG71="","(no max.)",MAX(KG151,KK151,KH153)),"")</f>
        <v/>
      </c>
      <c r="KI157" s="457" t="str">
        <f t="shared" ref="KI157:KJ157" si="5751">IF(AND(ISNUMBER(KI$2),KI71&lt;&gt;""),"(no max.)","")</f>
        <v/>
      </c>
      <c r="KJ157" s="457" t="str">
        <f t="shared" si="5751"/>
        <v/>
      </c>
      <c r="KK157" s="458"/>
      <c r="KM157" s="457" t="str">
        <f t="shared" ref="KM157" si="5752">IF(AND(ISNUMBER(KM$2),KM71&lt;&gt;""),KM151,"")</f>
        <v/>
      </c>
      <c r="KN157" s="457" t="str">
        <f t="shared" ref="KN157" si="5753">IF(AND(ISNUMBER(KN$2),KN71&lt;&gt;""),IF(KM71="","(no max.)",MAX(KM151,KQ151,KN153)),"")</f>
        <v/>
      </c>
      <c r="KO157" s="457" t="str">
        <f t="shared" ref="KO157:KP157" si="5754">IF(AND(ISNUMBER(KO$2),KO71&lt;&gt;""),"(no max.)","")</f>
        <v/>
      </c>
      <c r="KP157" s="457" t="str">
        <f t="shared" si="5754"/>
        <v/>
      </c>
      <c r="KQ157" s="458"/>
      <c r="KS157" s="457" t="str">
        <f t="shared" ref="KS157" si="5755">IF(AND(ISNUMBER(KS$2),KS71&lt;&gt;""),KS151,"")</f>
        <v/>
      </c>
      <c r="KT157" s="457" t="str">
        <f t="shared" ref="KT157" si="5756">IF(AND(ISNUMBER(KT$2),KT71&lt;&gt;""),IF(KS71="","(no max.)",MAX(KS151,KW151,KT153)),"")</f>
        <v/>
      </c>
      <c r="KU157" s="457" t="str">
        <f t="shared" ref="KU157:KV157" si="5757">IF(AND(ISNUMBER(KU$2),KU71&lt;&gt;""),"(no max.)","")</f>
        <v/>
      </c>
      <c r="KV157" s="457" t="str">
        <f t="shared" si="5757"/>
        <v/>
      </c>
      <c r="KW157" s="458"/>
      <c r="KY157" s="457" t="str">
        <f t="shared" ref="KY157" si="5758">IF(AND(ISNUMBER(KY$2),KY71&lt;&gt;""),KY151,"")</f>
        <v/>
      </c>
      <c r="KZ157" s="457" t="str">
        <f t="shared" ref="KZ157" si="5759">IF(AND(ISNUMBER(KZ$2),KZ71&lt;&gt;""),IF(KY71="","(no max.)",MAX(KY151,LC151,KZ153)),"")</f>
        <v/>
      </c>
      <c r="LA157" s="457" t="str">
        <f t="shared" ref="LA157:LB157" si="5760">IF(AND(ISNUMBER(LA$2),LA71&lt;&gt;""),"(no max.)","")</f>
        <v/>
      </c>
      <c r="LB157" s="457" t="str">
        <f t="shared" si="5760"/>
        <v/>
      </c>
      <c r="LC157" s="458"/>
    </row>
    <row r="158" spans="1:316" s="469" customFormat="1" ht="12" x14ac:dyDescent="0.2">
      <c r="A158" s="460"/>
      <c r="B158" s="460"/>
      <c r="C158" s="460"/>
      <c r="D158" s="460"/>
      <c r="E158" s="460"/>
      <c r="F158" s="460" t="s">
        <v>85</v>
      </c>
      <c r="G158" s="461"/>
      <c r="H158" s="462"/>
      <c r="I158" s="463" t="str">
        <f>IF(OR(COUNTIF(Q158:JG158,"too high!")&gt;0,COUNTIF(Q158:JG158,"too low!")&gt;0),"One or more rates is too high or too low.  Scroll right to find and correct.","")</f>
        <v/>
      </c>
      <c r="J158" s="462"/>
      <c r="K158" s="462"/>
      <c r="L158" s="462"/>
      <c r="M158" s="462"/>
      <c r="N158" s="464"/>
      <c r="O158" s="462"/>
      <c r="P158" s="462"/>
      <c r="Q158" s="465" t="str">
        <f>IF(ISNUMBER(Q155),IF(Q155&lt;Q153,"too low!",IF(Q155&gt;Q157,"too high!","")),"")</f>
        <v/>
      </c>
      <c r="R158" s="465" t="str">
        <f t="shared" ref="R158:T158" si="5761">IF(ISNUMBER(R155),IF(R155&lt;R153,"too low!",IF(R155&gt;R157,"too high!","")),"")</f>
        <v/>
      </c>
      <c r="S158" s="465" t="str">
        <f t="shared" si="5761"/>
        <v/>
      </c>
      <c r="T158" s="465" t="str">
        <f t="shared" si="5761"/>
        <v/>
      </c>
      <c r="U158" s="466"/>
      <c r="V158" s="465"/>
      <c r="W158" s="465" t="str">
        <f t="shared" ref="W158" si="5762">IF(ISNUMBER(W155),IF(W155&lt;W153,"too low!",IF(W155&gt;W157,"too high!","")),"")</f>
        <v/>
      </c>
      <c r="X158" s="465" t="str">
        <f t="shared" ref="X158" si="5763">IF(ISNUMBER(X155),IF(X155&lt;X153,"too low!",IF(X155&gt;X157,"too high!","")),"")</f>
        <v/>
      </c>
      <c r="Y158" s="465" t="str">
        <f t="shared" ref="Y158" si="5764">IF(ISNUMBER(Y155),IF(Y155&lt;Y153,"too low!",IF(Y155&gt;Y157,"too high!","")),"")</f>
        <v/>
      </c>
      <c r="Z158" s="465" t="str">
        <f t="shared" ref="Z158" si="5765">IF(ISNUMBER(Z155),IF(Z155&lt;Z153,"too low!",IF(Z155&gt;Z157,"too high!","")),"")</f>
        <v/>
      </c>
      <c r="AA158" s="466"/>
      <c r="AB158" s="465"/>
      <c r="AC158" s="465" t="str">
        <f t="shared" ref="AC158" si="5766">IF(ISNUMBER(AC155),IF(AC155&lt;AC153,"too low!",IF(AC155&gt;AC157,"too high!","")),"")</f>
        <v/>
      </c>
      <c r="AD158" s="465" t="str">
        <f t="shared" ref="AD158" si="5767">IF(ISNUMBER(AD155),IF(AD155&lt;AD153,"too low!",IF(AD155&gt;AD157,"too high!","")),"")</f>
        <v/>
      </c>
      <c r="AE158" s="465" t="str">
        <f t="shared" ref="AE158" si="5768">IF(ISNUMBER(AE155),IF(AE155&lt;AE153,"too low!",IF(AE155&gt;AE157,"too high!","")),"")</f>
        <v/>
      </c>
      <c r="AF158" s="465" t="str">
        <f t="shared" ref="AF158" si="5769">IF(ISNUMBER(AF155),IF(AF155&lt;AF153,"too low!",IF(AF155&gt;AF157,"too high!","")),"")</f>
        <v/>
      </c>
      <c r="AG158" s="466"/>
      <c r="AH158" s="465"/>
      <c r="AI158" s="465" t="str">
        <f t="shared" ref="AI158" si="5770">IF(ISNUMBER(AI155),IF(AI155&lt;AI153,"too low!",IF(AI155&gt;AI157,"too high!","")),"")</f>
        <v/>
      </c>
      <c r="AJ158" s="465" t="str">
        <f t="shared" ref="AJ158" si="5771">IF(ISNUMBER(AJ155),IF(AJ155&lt;AJ153,"too low!",IF(AJ155&gt;AJ157,"too high!","")),"")</f>
        <v/>
      </c>
      <c r="AK158" s="465" t="str">
        <f t="shared" ref="AK158" si="5772">IF(ISNUMBER(AK155),IF(AK155&lt;AK153,"too low!",IF(AK155&gt;AK157,"too high!","")),"")</f>
        <v/>
      </c>
      <c r="AL158" s="465" t="str">
        <f t="shared" ref="AL158" si="5773">IF(ISNUMBER(AL155),IF(AL155&lt;AL153,"too low!",IF(AL155&gt;AL157,"too high!","")),"")</f>
        <v/>
      </c>
      <c r="AM158" s="466"/>
      <c r="AN158" s="465"/>
      <c r="AO158" s="465" t="str">
        <f t="shared" ref="AO158" si="5774">IF(ISNUMBER(AO155),IF(AO155&lt;AO153,"too low!",IF(AO155&gt;AO157,"too high!","")),"")</f>
        <v/>
      </c>
      <c r="AP158" s="465" t="str">
        <f t="shared" ref="AP158" si="5775">IF(ISNUMBER(AP155),IF(AP155&lt;AP153,"too low!",IF(AP155&gt;AP157,"too high!","")),"")</f>
        <v/>
      </c>
      <c r="AQ158" s="465" t="str">
        <f t="shared" ref="AQ158" si="5776">IF(ISNUMBER(AQ155),IF(AQ155&lt;AQ153,"too low!",IF(AQ155&gt;AQ157,"too high!","")),"")</f>
        <v/>
      </c>
      <c r="AR158" s="465" t="str">
        <f t="shared" ref="AR158" si="5777">IF(ISNUMBER(AR155),IF(AR155&lt;AR153,"too low!",IF(AR155&gt;AR157,"too high!","")),"")</f>
        <v/>
      </c>
      <c r="AS158" s="466"/>
      <c r="AT158" s="465"/>
      <c r="AU158" s="465" t="str">
        <f t="shared" ref="AU158" si="5778">IF(ISNUMBER(AU155),IF(AU155&lt;AU153,"too low!",IF(AU155&gt;AU157,"too high!","")),"")</f>
        <v/>
      </c>
      <c r="AV158" s="465" t="str">
        <f t="shared" ref="AV158" si="5779">IF(ISNUMBER(AV155),IF(AV155&lt;AV153,"too low!",IF(AV155&gt;AV157,"too high!","")),"")</f>
        <v/>
      </c>
      <c r="AW158" s="465" t="str">
        <f t="shared" ref="AW158" si="5780">IF(ISNUMBER(AW155),IF(AW155&lt;AW153,"too low!",IF(AW155&gt;AW157,"too high!","")),"")</f>
        <v/>
      </c>
      <c r="AX158" s="465" t="str">
        <f t="shared" ref="AX158" si="5781">IF(ISNUMBER(AX155),IF(AX155&lt;AX153,"too low!",IF(AX155&gt;AX157,"too high!","")),"")</f>
        <v/>
      </c>
      <c r="AY158" s="466"/>
      <c r="AZ158" s="465"/>
      <c r="BA158" s="465" t="str">
        <f t="shared" ref="BA158" si="5782">IF(ISNUMBER(BA155),IF(BA155&lt;BA153,"too low!",IF(BA155&gt;BA157,"too high!","")),"")</f>
        <v/>
      </c>
      <c r="BB158" s="465" t="str">
        <f t="shared" ref="BB158" si="5783">IF(ISNUMBER(BB155),IF(BB155&lt;BB153,"too low!",IF(BB155&gt;BB157,"too high!","")),"")</f>
        <v/>
      </c>
      <c r="BC158" s="465" t="str">
        <f t="shared" ref="BC158" si="5784">IF(ISNUMBER(BC155),IF(BC155&lt;BC153,"too low!",IF(BC155&gt;BC157,"too high!","")),"")</f>
        <v/>
      </c>
      <c r="BD158" s="465" t="str">
        <f t="shared" ref="BD158" si="5785">IF(ISNUMBER(BD155),IF(BD155&lt;BD153,"too low!",IF(BD155&gt;BD157,"too high!","")),"")</f>
        <v/>
      </c>
      <c r="BE158" s="466"/>
      <c r="BF158" s="465"/>
      <c r="BG158" s="465" t="str">
        <f t="shared" ref="BG158" si="5786">IF(ISNUMBER(BG155),IF(BG155&lt;BG153,"too low!",IF(BG155&gt;BG157,"too high!","")),"")</f>
        <v/>
      </c>
      <c r="BH158" s="465" t="str">
        <f t="shared" ref="BH158" si="5787">IF(ISNUMBER(BH155),IF(BH155&lt;BH153,"too low!",IF(BH155&gt;BH157,"too high!","")),"")</f>
        <v/>
      </c>
      <c r="BI158" s="465" t="str">
        <f t="shared" ref="BI158" si="5788">IF(ISNUMBER(BI155),IF(BI155&lt;BI153,"too low!",IF(BI155&gt;BI157,"too high!","")),"")</f>
        <v/>
      </c>
      <c r="BJ158" s="465" t="str">
        <f t="shared" ref="BJ158" si="5789">IF(ISNUMBER(BJ155),IF(BJ155&lt;BJ153,"too low!",IF(BJ155&gt;BJ157,"too high!","")),"")</f>
        <v/>
      </c>
      <c r="BK158" s="466"/>
      <c r="BL158" s="465"/>
      <c r="BM158" s="465" t="str">
        <f t="shared" ref="BM158" si="5790">IF(ISNUMBER(BM155),IF(BM155&lt;BM153,"too low!",IF(BM155&gt;BM157,"too high!","")),"")</f>
        <v/>
      </c>
      <c r="BN158" s="465" t="str">
        <f t="shared" ref="BN158" si="5791">IF(ISNUMBER(BN155),IF(BN155&lt;BN153,"too low!",IF(BN155&gt;BN157,"too high!","")),"")</f>
        <v/>
      </c>
      <c r="BO158" s="465" t="str">
        <f t="shared" ref="BO158" si="5792">IF(ISNUMBER(BO155),IF(BO155&lt;BO153,"too low!",IF(BO155&gt;BO157,"too high!","")),"")</f>
        <v/>
      </c>
      <c r="BP158" s="465" t="str">
        <f t="shared" ref="BP158" si="5793">IF(ISNUMBER(BP155),IF(BP155&lt;BP153,"too low!",IF(BP155&gt;BP157,"too high!","")),"")</f>
        <v/>
      </c>
      <c r="BQ158" s="466"/>
      <c r="BR158" s="465"/>
      <c r="BS158" s="465" t="str">
        <f t="shared" ref="BS158" si="5794">IF(ISNUMBER(BS155),IF(BS155&lt;BS153,"too low!",IF(BS155&gt;BS157,"too high!","")),"")</f>
        <v/>
      </c>
      <c r="BT158" s="465" t="str">
        <f t="shared" ref="BT158" si="5795">IF(ISNUMBER(BT155),IF(BT155&lt;BT153,"too low!",IF(BT155&gt;BT157,"too high!","")),"")</f>
        <v/>
      </c>
      <c r="BU158" s="465" t="str">
        <f t="shared" ref="BU158" si="5796">IF(ISNUMBER(BU155),IF(BU155&lt;BU153,"too low!",IF(BU155&gt;BU157,"too high!","")),"")</f>
        <v/>
      </c>
      <c r="BV158" s="465" t="str">
        <f t="shared" ref="BV158" si="5797">IF(ISNUMBER(BV155),IF(BV155&lt;BV153,"too low!",IF(BV155&gt;BV157,"too high!","")),"")</f>
        <v/>
      </c>
      <c r="BW158" s="466"/>
      <c r="BX158" s="465"/>
      <c r="BY158" s="465" t="str">
        <f t="shared" ref="BY158" si="5798">IF(ISNUMBER(BY155),IF(BY155&lt;BY153,"too low!",IF(BY155&gt;BY157,"too high!","")),"")</f>
        <v/>
      </c>
      <c r="BZ158" s="465" t="str">
        <f t="shared" ref="BZ158" si="5799">IF(ISNUMBER(BZ155),IF(BZ155&lt;BZ153,"too low!",IF(BZ155&gt;BZ157,"too high!","")),"")</f>
        <v/>
      </c>
      <c r="CA158" s="465" t="str">
        <f t="shared" ref="CA158" si="5800">IF(ISNUMBER(CA155),IF(CA155&lt;CA153,"too low!",IF(CA155&gt;CA157,"too high!","")),"")</f>
        <v/>
      </c>
      <c r="CB158" s="465" t="str">
        <f t="shared" ref="CB158" si="5801">IF(ISNUMBER(CB155),IF(CB155&lt;CB153,"too low!",IF(CB155&gt;CB157,"too high!","")),"")</f>
        <v/>
      </c>
      <c r="CC158" s="466"/>
      <c r="CD158" s="465"/>
      <c r="CE158" s="465" t="str">
        <f t="shared" ref="CE158" si="5802">IF(ISNUMBER(CE155),IF(CE155&lt;CE153,"too low!",IF(CE155&gt;CE157,"too high!","")),"")</f>
        <v/>
      </c>
      <c r="CF158" s="465" t="str">
        <f t="shared" ref="CF158" si="5803">IF(ISNUMBER(CF155),IF(CF155&lt;CF153,"too low!",IF(CF155&gt;CF157,"too high!","")),"")</f>
        <v/>
      </c>
      <c r="CG158" s="465" t="str">
        <f t="shared" ref="CG158" si="5804">IF(ISNUMBER(CG155),IF(CG155&lt;CG153,"too low!",IF(CG155&gt;CG157,"too high!","")),"")</f>
        <v/>
      </c>
      <c r="CH158" s="465" t="str">
        <f t="shared" ref="CH158" si="5805">IF(ISNUMBER(CH155),IF(CH155&lt;CH153,"too low!",IF(CH155&gt;CH157,"too high!","")),"")</f>
        <v/>
      </c>
      <c r="CI158" s="466"/>
      <c r="CJ158" s="465"/>
      <c r="CK158" s="465" t="str">
        <f t="shared" ref="CK158" si="5806">IF(ISNUMBER(CK155),IF(CK155&lt;CK153,"too low!",IF(CK155&gt;CK157,"too high!","")),"")</f>
        <v/>
      </c>
      <c r="CL158" s="465" t="str">
        <f t="shared" ref="CL158" si="5807">IF(ISNUMBER(CL155),IF(CL155&lt;CL153,"too low!",IF(CL155&gt;CL157,"too high!","")),"")</f>
        <v/>
      </c>
      <c r="CM158" s="465" t="str">
        <f t="shared" ref="CM158" si="5808">IF(ISNUMBER(CM155),IF(CM155&lt;CM153,"too low!",IF(CM155&gt;CM157,"too high!","")),"")</f>
        <v/>
      </c>
      <c r="CN158" s="465" t="str">
        <f t="shared" ref="CN158" si="5809">IF(ISNUMBER(CN155),IF(CN155&lt;CN153,"too low!",IF(CN155&gt;CN157,"too high!","")),"")</f>
        <v/>
      </c>
      <c r="CO158" s="466"/>
      <c r="CP158" s="465"/>
      <c r="CQ158" s="465" t="str">
        <f t="shared" ref="CQ158" si="5810">IF(ISNUMBER(CQ155),IF(CQ155&lt;CQ153,"too low!",IF(CQ155&gt;CQ157,"too high!","")),"")</f>
        <v/>
      </c>
      <c r="CR158" s="465" t="str">
        <f t="shared" ref="CR158" si="5811">IF(ISNUMBER(CR155),IF(CR155&lt;CR153,"too low!",IF(CR155&gt;CR157,"too high!","")),"")</f>
        <v/>
      </c>
      <c r="CS158" s="465" t="str">
        <f t="shared" ref="CS158" si="5812">IF(ISNUMBER(CS155),IF(CS155&lt;CS153,"too low!",IF(CS155&gt;CS157,"too high!","")),"")</f>
        <v/>
      </c>
      <c r="CT158" s="465" t="str">
        <f t="shared" ref="CT158" si="5813">IF(ISNUMBER(CT155),IF(CT155&lt;CT153,"too low!",IF(CT155&gt;CT157,"too high!","")),"")</f>
        <v/>
      </c>
      <c r="CU158" s="466"/>
      <c r="CV158" s="465"/>
      <c r="CW158" s="465" t="str">
        <f t="shared" ref="CW158" si="5814">IF(ISNUMBER(CW155),IF(CW155&lt;CW153,"too low!",IF(CW155&gt;CW157,"too high!","")),"")</f>
        <v/>
      </c>
      <c r="CX158" s="465" t="str">
        <f t="shared" ref="CX158" si="5815">IF(ISNUMBER(CX155),IF(CX155&lt;CX153,"too low!",IF(CX155&gt;CX157,"too high!","")),"")</f>
        <v/>
      </c>
      <c r="CY158" s="465" t="str">
        <f t="shared" ref="CY158" si="5816">IF(ISNUMBER(CY155),IF(CY155&lt;CY153,"too low!",IF(CY155&gt;CY157,"too high!","")),"")</f>
        <v/>
      </c>
      <c r="CZ158" s="465" t="str">
        <f t="shared" ref="CZ158" si="5817">IF(ISNUMBER(CZ155),IF(CZ155&lt;CZ153,"too low!",IF(CZ155&gt;CZ157,"too high!","")),"")</f>
        <v/>
      </c>
      <c r="DA158" s="466"/>
      <c r="DB158" s="465"/>
      <c r="DC158" s="465" t="str">
        <f t="shared" ref="DC158" si="5818">IF(ISNUMBER(DC155),IF(DC155&lt;DC153,"too low!",IF(DC155&gt;DC157,"too high!","")),"")</f>
        <v/>
      </c>
      <c r="DD158" s="465" t="str">
        <f t="shared" ref="DD158" si="5819">IF(ISNUMBER(DD155),IF(DD155&lt;DD153,"too low!",IF(DD155&gt;DD157,"too high!","")),"")</f>
        <v/>
      </c>
      <c r="DE158" s="465" t="str">
        <f t="shared" ref="DE158" si="5820">IF(ISNUMBER(DE155),IF(DE155&lt;DE153,"too low!",IF(DE155&gt;DE157,"too high!","")),"")</f>
        <v/>
      </c>
      <c r="DF158" s="465" t="str">
        <f t="shared" ref="DF158" si="5821">IF(ISNUMBER(DF155),IF(DF155&lt;DF153,"too low!",IF(DF155&gt;DF157,"too high!","")),"")</f>
        <v/>
      </c>
      <c r="DG158" s="466"/>
      <c r="DH158" s="465"/>
      <c r="DI158" s="465" t="str">
        <f t="shared" ref="DI158" si="5822">IF(ISNUMBER(DI155),IF(DI155&lt;DI153,"too low!",IF(DI155&gt;DI157,"too high!","")),"")</f>
        <v/>
      </c>
      <c r="DJ158" s="465" t="str">
        <f t="shared" ref="DJ158" si="5823">IF(ISNUMBER(DJ155),IF(DJ155&lt;DJ153,"too low!",IF(DJ155&gt;DJ157,"too high!","")),"")</f>
        <v/>
      </c>
      <c r="DK158" s="465" t="str">
        <f t="shared" ref="DK158" si="5824">IF(ISNUMBER(DK155),IF(DK155&lt;DK153,"too low!",IF(DK155&gt;DK157,"too high!","")),"")</f>
        <v/>
      </c>
      <c r="DL158" s="465" t="str">
        <f t="shared" ref="DL158" si="5825">IF(ISNUMBER(DL155),IF(DL155&lt;DL153,"too low!",IF(DL155&gt;DL157,"too high!","")),"")</f>
        <v/>
      </c>
      <c r="DM158" s="466"/>
      <c r="DN158" s="465"/>
      <c r="DO158" s="465" t="str">
        <f t="shared" ref="DO158" si="5826">IF(ISNUMBER(DO155),IF(DO155&lt;DO153,"too low!",IF(DO155&gt;DO157,"too high!","")),"")</f>
        <v/>
      </c>
      <c r="DP158" s="465" t="str">
        <f t="shared" ref="DP158" si="5827">IF(ISNUMBER(DP155),IF(DP155&lt;DP153,"too low!",IF(DP155&gt;DP157,"too high!","")),"")</f>
        <v/>
      </c>
      <c r="DQ158" s="465" t="str">
        <f t="shared" ref="DQ158" si="5828">IF(ISNUMBER(DQ155),IF(DQ155&lt;DQ153,"too low!",IF(DQ155&gt;DQ157,"too high!","")),"")</f>
        <v/>
      </c>
      <c r="DR158" s="465" t="str">
        <f t="shared" ref="DR158" si="5829">IF(ISNUMBER(DR155),IF(DR155&lt;DR153,"too low!",IF(DR155&gt;DR157,"too high!","")),"")</f>
        <v/>
      </c>
      <c r="DS158" s="466"/>
      <c r="DT158" s="465"/>
      <c r="DU158" s="465" t="str">
        <f t="shared" ref="DU158" si="5830">IF(ISNUMBER(DU155),IF(DU155&lt;DU153,"too low!",IF(DU155&gt;DU157,"too high!","")),"")</f>
        <v/>
      </c>
      <c r="DV158" s="465" t="str">
        <f t="shared" ref="DV158" si="5831">IF(ISNUMBER(DV155),IF(DV155&lt;DV153,"too low!",IF(DV155&gt;DV157,"too high!","")),"")</f>
        <v/>
      </c>
      <c r="DW158" s="465" t="str">
        <f t="shared" ref="DW158" si="5832">IF(ISNUMBER(DW155),IF(DW155&lt;DW153,"too low!",IF(DW155&gt;DW157,"too high!","")),"")</f>
        <v/>
      </c>
      <c r="DX158" s="465" t="str">
        <f t="shared" ref="DX158" si="5833">IF(ISNUMBER(DX155),IF(DX155&lt;DX153,"too low!",IF(DX155&gt;DX157,"too high!","")),"")</f>
        <v/>
      </c>
      <c r="DY158" s="466"/>
      <c r="DZ158" s="465"/>
      <c r="EA158" s="465" t="str">
        <f t="shared" ref="EA158" si="5834">IF(ISNUMBER(EA155),IF(EA155&lt;EA153,"too low!",IF(EA155&gt;EA157,"too high!","")),"")</f>
        <v/>
      </c>
      <c r="EB158" s="465" t="str">
        <f t="shared" ref="EB158" si="5835">IF(ISNUMBER(EB155),IF(EB155&lt;EB153,"too low!",IF(EB155&gt;EB157,"too high!","")),"")</f>
        <v/>
      </c>
      <c r="EC158" s="465" t="str">
        <f t="shared" ref="EC158" si="5836">IF(ISNUMBER(EC155),IF(EC155&lt;EC153,"too low!",IF(EC155&gt;EC157,"too high!","")),"")</f>
        <v/>
      </c>
      <c r="ED158" s="465" t="str">
        <f t="shared" ref="ED158" si="5837">IF(ISNUMBER(ED155),IF(ED155&lt;ED153,"too low!",IF(ED155&gt;ED157,"too high!","")),"")</f>
        <v/>
      </c>
      <c r="EE158" s="466"/>
      <c r="EF158" s="465"/>
      <c r="EG158" s="467" t="str">
        <f t="shared" ref="EG158" si="5838">IF(ISNUMBER(EG155),IF(EG155&lt;EG153,"too low!",IF(EG155&gt;EG157,"too high!","")),"")</f>
        <v/>
      </c>
      <c r="EH158" s="467" t="str">
        <f t="shared" ref="EH158" si="5839">IF(ISNUMBER(EH155),IF(EH155&lt;EH153,"too low!",IF(EH155&gt;EH157,"too high!","")),"")</f>
        <v/>
      </c>
      <c r="EI158" s="467" t="str">
        <f t="shared" ref="EI158" si="5840">IF(ISNUMBER(EI155),IF(EI155&lt;EI153,"too low!",IF(EI155&gt;EI157,"too high!","")),"")</f>
        <v/>
      </c>
      <c r="EJ158" s="467" t="str">
        <f t="shared" ref="EJ158" si="5841">IF(ISNUMBER(EJ155),IF(EJ155&lt;EJ153,"too low!",IF(EJ155&gt;EJ157,"too high!","")),"")</f>
        <v/>
      </c>
      <c r="EK158" s="468"/>
      <c r="EL158" s="465"/>
      <c r="EM158" s="467" t="str">
        <f t="shared" ref="EM158" si="5842">IF(ISNUMBER(EM155),IF(EM155&lt;EM153,"too low!",IF(EM155&gt;EM157,"too high!","")),"")</f>
        <v/>
      </c>
      <c r="EN158" s="467" t="str">
        <f t="shared" ref="EN158" si="5843">IF(ISNUMBER(EN155),IF(EN155&lt;EN153,"too low!",IF(EN155&gt;EN157,"too high!","")),"")</f>
        <v/>
      </c>
      <c r="EO158" s="467" t="str">
        <f t="shared" ref="EO158" si="5844">IF(ISNUMBER(EO155),IF(EO155&lt;EO153,"too low!",IF(EO155&gt;EO157,"too high!","")),"")</f>
        <v/>
      </c>
      <c r="EP158" s="467" t="str">
        <f t="shared" ref="EP158" si="5845">IF(ISNUMBER(EP155),IF(EP155&lt;EP153,"too low!",IF(EP155&gt;EP157,"too high!","")),"")</f>
        <v/>
      </c>
      <c r="EQ158" s="468"/>
      <c r="ER158" s="465"/>
      <c r="ES158" s="467" t="str">
        <f t="shared" ref="ES158" si="5846">IF(ISNUMBER(ES155),IF(ES155&lt;ES153,"too low!",IF(ES155&gt;ES157,"too high!","")),"")</f>
        <v/>
      </c>
      <c r="ET158" s="467" t="str">
        <f t="shared" ref="ET158" si="5847">IF(ISNUMBER(ET155),IF(ET155&lt;ET153,"too low!",IF(ET155&gt;ET157,"too high!","")),"")</f>
        <v/>
      </c>
      <c r="EU158" s="467" t="str">
        <f t="shared" ref="EU158" si="5848">IF(ISNUMBER(EU155),IF(EU155&lt;EU153,"too low!",IF(EU155&gt;EU157,"too high!","")),"")</f>
        <v/>
      </c>
      <c r="EV158" s="467" t="str">
        <f t="shared" ref="EV158" si="5849">IF(ISNUMBER(EV155),IF(EV155&lt;EV153,"too low!",IF(EV155&gt;EV157,"too high!","")),"")</f>
        <v/>
      </c>
      <c r="EW158" s="468"/>
      <c r="EX158" s="465"/>
      <c r="EY158" s="467" t="str">
        <f t="shared" ref="EY158" si="5850">IF(ISNUMBER(EY155),IF(EY155&lt;EY153,"too low!",IF(EY155&gt;EY157,"too high!","")),"")</f>
        <v/>
      </c>
      <c r="EZ158" s="467" t="str">
        <f t="shared" ref="EZ158" si="5851">IF(ISNUMBER(EZ155),IF(EZ155&lt;EZ153,"too low!",IF(EZ155&gt;EZ157,"too high!","")),"")</f>
        <v/>
      </c>
      <c r="FA158" s="467" t="str">
        <f t="shared" ref="FA158" si="5852">IF(ISNUMBER(FA155),IF(FA155&lt;FA153,"too low!",IF(FA155&gt;FA157,"too high!","")),"")</f>
        <v/>
      </c>
      <c r="FB158" s="467" t="str">
        <f t="shared" ref="FB158" si="5853">IF(ISNUMBER(FB155),IF(FB155&lt;FB153,"too low!",IF(FB155&gt;FB157,"too high!","")),"")</f>
        <v/>
      </c>
      <c r="FC158" s="468"/>
      <c r="FD158" s="465"/>
      <c r="FE158" s="467" t="str">
        <f t="shared" ref="FE158" si="5854">IF(ISNUMBER(FE155),IF(FE155&lt;FE153,"too low!",IF(FE155&gt;FE157,"too high!","")),"")</f>
        <v/>
      </c>
      <c r="FF158" s="467" t="str">
        <f t="shared" ref="FF158" si="5855">IF(ISNUMBER(FF155),IF(FF155&lt;FF153,"too low!",IF(FF155&gt;FF157,"too high!","")),"")</f>
        <v/>
      </c>
      <c r="FG158" s="467" t="str">
        <f t="shared" ref="FG158" si="5856">IF(ISNUMBER(FG155),IF(FG155&lt;FG153,"too low!",IF(FG155&gt;FG157,"too high!","")),"")</f>
        <v/>
      </c>
      <c r="FH158" s="467" t="str">
        <f t="shared" ref="FH158" si="5857">IF(ISNUMBER(FH155),IF(FH155&lt;FH153,"too low!",IF(FH155&gt;FH157,"too high!","")),"")</f>
        <v/>
      </c>
      <c r="FI158" s="468"/>
      <c r="FJ158" s="465"/>
      <c r="FK158" s="467" t="str">
        <f t="shared" ref="FK158" si="5858">IF(ISNUMBER(FK155),IF(FK155&lt;FK153,"too low!",IF(FK155&gt;FK157,"too high!","")),"")</f>
        <v/>
      </c>
      <c r="FL158" s="467" t="str">
        <f t="shared" ref="FL158" si="5859">IF(ISNUMBER(FL155),IF(FL155&lt;FL153,"too low!",IF(FL155&gt;FL157,"too high!","")),"")</f>
        <v/>
      </c>
      <c r="FM158" s="467" t="str">
        <f t="shared" ref="FM158" si="5860">IF(ISNUMBER(FM155),IF(FM155&lt;FM153,"too low!",IF(FM155&gt;FM157,"too high!","")),"")</f>
        <v/>
      </c>
      <c r="FN158" s="467" t="str">
        <f t="shared" ref="FN158" si="5861">IF(ISNUMBER(FN155),IF(FN155&lt;FN153,"too low!",IF(FN155&gt;FN157,"too high!","")),"")</f>
        <v/>
      </c>
      <c r="FO158" s="468"/>
      <c r="FP158" s="465"/>
      <c r="FQ158" s="467" t="str">
        <f t="shared" ref="FQ158" si="5862">IF(ISNUMBER(FQ155),IF(FQ155&lt;FQ153,"too low!",IF(FQ155&gt;FQ157,"too high!","")),"")</f>
        <v/>
      </c>
      <c r="FR158" s="467" t="str">
        <f t="shared" ref="FR158" si="5863">IF(ISNUMBER(FR155),IF(FR155&lt;FR153,"too low!",IF(FR155&gt;FR157,"too high!","")),"")</f>
        <v/>
      </c>
      <c r="FS158" s="467" t="str">
        <f t="shared" ref="FS158" si="5864">IF(ISNUMBER(FS155),IF(FS155&lt;FS153,"too low!",IF(FS155&gt;FS157,"too high!","")),"")</f>
        <v/>
      </c>
      <c r="FT158" s="467" t="str">
        <f t="shared" ref="FT158" si="5865">IF(ISNUMBER(FT155),IF(FT155&lt;FT153,"too low!",IF(FT155&gt;FT157,"too high!","")),"")</f>
        <v/>
      </c>
      <c r="FU158" s="468"/>
      <c r="FV158" s="465"/>
      <c r="FW158" s="467" t="str">
        <f t="shared" ref="FW158" si="5866">IF(ISNUMBER(FW155),IF(FW155&lt;FW153,"too low!",IF(FW155&gt;FW157,"too high!","")),"")</f>
        <v/>
      </c>
      <c r="FX158" s="467" t="str">
        <f t="shared" ref="FX158" si="5867">IF(ISNUMBER(FX155),IF(FX155&lt;FX153,"too low!",IF(FX155&gt;FX157,"too high!","")),"")</f>
        <v/>
      </c>
      <c r="FY158" s="467" t="str">
        <f t="shared" ref="FY158" si="5868">IF(ISNUMBER(FY155),IF(FY155&lt;FY153,"too low!",IF(FY155&gt;FY157,"too high!","")),"")</f>
        <v/>
      </c>
      <c r="FZ158" s="467" t="str">
        <f t="shared" ref="FZ158" si="5869">IF(ISNUMBER(FZ155),IF(FZ155&lt;FZ153,"too low!",IF(FZ155&gt;FZ157,"too high!","")),"")</f>
        <v/>
      </c>
      <c r="GA158" s="468"/>
      <c r="GB158" s="465"/>
      <c r="GC158" s="467" t="str">
        <f t="shared" ref="GC158" si="5870">IF(ISNUMBER(GC155),IF(GC155&lt;GC153,"too low!",IF(GC155&gt;GC157,"too high!","")),"")</f>
        <v/>
      </c>
      <c r="GD158" s="467" t="str">
        <f t="shared" ref="GD158" si="5871">IF(ISNUMBER(GD155),IF(GD155&lt;GD153,"too low!",IF(GD155&gt;GD157,"too high!","")),"")</f>
        <v/>
      </c>
      <c r="GE158" s="467" t="str">
        <f t="shared" ref="GE158" si="5872">IF(ISNUMBER(GE155),IF(GE155&lt;GE153,"too low!",IF(GE155&gt;GE157,"too high!","")),"")</f>
        <v/>
      </c>
      <c r="GF158" s="467" t="str">
        <f t="shared" ref="GF158" si="5873">IF(ISNUMBER(GF155),IF(GF155&lt;GF153,"too low!",IF(GF155&gt;GF157,"too high!","")),"")</f>
        <v/>
      </c>
      <c r="GG158" s="468"/>
      <c r="GH158" s="465"/>
      <c r="GI158" s="467" t="str">
        <f t="shared" ref="GI158" si="5874">IF(ISNUMBER(GI155),IF(GI155&lt;GI153,"too low!",IF(GI155&gt;GI157,"too high!","")),"")</f>
        <v/>
      </c>
      <c r="GJ158" s="467" t="str">
        <f t="shared" ref="GJ158" si="5875">IF(ISNUMBER(GJ155),IF(GJ155&lt;GJ153,"too low!",IF(GJ155&gt;GJ157,"too high!","")),"")</f>
        <v/>
      </c>
      <c r="GK158" s="467" t="str">
        <f t="shared" ref="GK158" si="5876">IF(ISNUMBER(GK155),IF(GK155&lt;GK153,"too low!",IF(GK155&gt;GK157,"too high!","")),"")</f>
        <v/>
      </c>
      <c r="GL158" s="467" t="str">
        <f t="shared" ref="GL158" si="5877">IF(ISNUMBER(GL155),IF(GL155&lt;GL153,"too low!",IF(GL155&gt;GL157,"too high!","")),"")</f>
        <v/>
      </c>
      <c r="GM158" s="468"/>
      <c r="GN158" s="465"/>
      <c r="GO158" s="467" t="str">
        <f t="shared" ref="GO158" si="5878">IF(ISNUMBER(GO155),IF(GO155&lt;GO153,"too low!",IF(GO155&gt;GO157,"too high!","")),"")</f>
        <v/>
      </c>
      <c r="GP158" s="467" t="str">
        <f t="shared" ref="GP158" si="5879">IF(ISNUMBER(GP155),IF(GP155&lt;GP153,"too low!",IF(GP155&gt;GP157,"too high!","")),"")</f>
        <v/>
      </c>
      <c r="GQ158" s="467" t="str">
        <f t="shared" ref="GQ158" si="5880">IF(ISNUMBER(GQ155),IF(GQ155&lt;GQ153,"too low!",IF(GQ155&gt;GQ157,"too high!","")),"")</f>
        <v/>
      </c>
      <c r="GR158" s="467" t="str">
        <f t="shared" ref="GR158" si="5881">IF(ISNUMBER(GR155),IF(GR155&lt;GR153,"too low!",IF(GR155&gt;GR157,"too high!","")),"")</f>
        <v/>
      </c>
      <c r="GS158" s="468"/>
      <c r="GT158" s="465"/>
      <c r="GU158" s="467" t="str">
        <f t="shared" ref="GU158" si="5882">IF(ISNUMBER(GU155),IF(GU155&lt;GU153,"too low!",IF(GU155&gt;GU157,"too high!","")),"")</f>
        <v/>
      </c>
      <c r="GV158" s="467" t="str">
        <f t="shared" ref="GV158" si="5883">IF(ISNUMBER(GV155),IF(GV155&lt;GV153,"too low!",IF(GV155&gt;GV157,"too high!","")),"")</f>
        <v/>
      </c>
      <c r="GW158" s="467" t="str">
        <f t="shared" ref="GW158" si="5884">IF(ISNUMBER(GW155),IF(GW155&lt;GW153,"too low!",IF(GW155&gt;GW157,"too high!","")),"")</f>
        <v/>
      </c>
      <c r="GX158" s="467" t="str">
        <f t="shared" ref="GX158" si="5885">IF(ISNUMBER(GX155),IF(GX155&lt;GX153,"too low!",IF(GX155&gt;GX157,"too high!","")),"")</f>
        <v/>
      </c>
      <c r="GY158" s="468"/>
      <c r="GZ158" s="465"/>
      <c r="HA158" s="467" t="str">
        <f t="shared" ref="HA158" si="5886">IF(ISNUMBER(HA155),IF(HA155&lt;HA153,"too low!",IF(HA155&gt;HA157,"too high!","")),"")</f>
        <v/>
      </c>
      <c r="HB158" s="467" t="str">
        <f t="shared" ref="HB158" si="5887">IF(ISNUMBER(HB155),IF(HB155&lt;HB153,"too low!",IF(HB155&gt;HB157,"too high!","")),"")</f>
        <v/>
      </c>
      <c r="HC158" s="467" t="str">
        <f t="shared" ref="HC158" si="5888">IF(ISNUMBER(HC155),IF(HC155&lt;HC153,"too low!",IF(HC155&gt;HC157,"too high!","")),"")</f>
        <v/>
      </c>
      <c r="HD158" s="467" t="str">
        <f t="shared" ref="HD158" si="5889">IF(ISNUMBER(HD155),IF(HD155&lt;HD153,"too low!",IF(HD155&gt;HD157,"too high!","")),"")</f>
        <v/>
      </c>
      <c r="HE158" s="468"/>
      <c r="HF158" s="465"/>
      <c r="HG158" s="467" t="str">
        <f t="shared" ref="HG158" si="5890">IF(ISNUMBER(HG155),IF(HG155&lt;HG153,"too low!",IF(HG155&gt;HG157,"too high!","")),"")</f>
        <v/>
      </c>
      <c r="HH158" s="467" t="str">
        <f t="shared" ref="HH158" si="5891">IF(ISNUMBER(HH155),IF(HH155&lt;HH153,"too low!",IF(HH155&gt;HH157,"too high!","")),"")</f>
        <v/>
      </c>
      <c r="HI158" s="467" t="str">
        <f t="shared" ref="HI158" si="5892">IF(ISNUMBER(HI155),IF(HI155&lt;HI153,"too low!",IF(HI155&gt;HI157,"too high!","")),"")</f>
        <v/>
      </c>
      <c r="HJ158" s="467" t="str">
        <f t="shared" ref="HJ158" si="5893">IF(ISNUMBER(HJ155),IF(HJ155&lt;HJ153,"too low!",IF(HJ155&gt;HJ157,"too high!","")),"")</f>
        <v/>
      </c>
      <c r="HK158" s="468"/>
      <c r="HL158" s="465"/>
      <c r="HM158" s="467" t="str">
        <f t="shared" ref="HM158" si="5894">IF(ISNUMBER(HM155),IF(HM155&lt;HM153,"too low!",IF(HM155&gt;HM157,"too high!","")),"")</f>
        <v/>
      </c>
      <c r="HN158" s="467" t="str">
        <f t="shared" ref="HN158" si="5895">IF(ISNUMBER(HN155),IF(HN155&lt;HN153,"too low!",IF(HN155&gt;HN157,"too high!","")),"")</f>
        <v/>
      </c>
      <c r="HO158" s="467" t="str">
        <f t="shared" ref="HO158" si="5896">IF(ISNUMBER(HO155),IF(HO155&lt;HO153,"too low!",IF(HO155&gt;HO157,"too high!","")),"")</f>
        <v/>
      </c>
      <c r="HP158" s="467" t="str">
        <f t="shared" ref="HP158" si="5897">IF(ISNUMBER(HP155),IF(HP155&lt;HP153,"too low!",IF(HP155&gt;HP157,"too high!","")),"")</f>
        <v/>
      </c>
      <c r="HQ158" s="468"/>
      <c r="HR158" s="465"/>
      <c r="HS158" s="467" t="str">
        <f t="shared" ref="HS158" si="5898">IF(ISNUMBER(HS155),IF(HS155&lt;HS153,"too low!",IF(HS155&gt;HS157,"too high!","")),"")</f>
        <v/>
      </c>
      <c r="HT158" s="467" t="str">
        <f t="shared" ref="HT158" si="5899">IF(ISNUMBER(HT155),IF(HT155&lt;HT153,"too low!",IF(HT155&gt;HT157,"too high!","")),"")</f>
        <v/>
      </c>
      <c r="HU158" s="467" t="str">
        <f t="shared" ref="HU158" si="5900">IF(ISNUMBER(HU155),IF(HU155&lt;HU153,"too low!",IF(HU155&gt;HU157,"too high!","")),"")</f>
        <v/>
      </c>
      <c r="HV158" s="467" t="str">
        <f t="shared" ref="HV158" si="5901">IF(ISNUMBER(HV155),IF(HV155&lt;HV153,"too low!",IF(HV155&gt;HV157,"too high!","")),"")</f>
        <v/>
      </c>
      <c r="HW158" s="468"/>
      <c r="HX158" s="465"/>
      <c r="HY158" s="467" t="str">
        <f t="shared" ref="HY158" si="5902">IF(ISNUMBER(HY155),IF(HY155&lt;HY153,"too low!",IF(HY155&gt;HY157,"too high!","")),"")</f>
        <v/>
      </c>
      <c r="HZ158" s="467" t="str">
        <f t="shared" ref="HZ158" si="5903">IF(ISNUMBER(HZ155),IF(HZ155&lt;HZ153,"too low!",IF(HZ155&gt;HZ157,"too high!","")),"")</f>
        <v/>
      </c>
      <c r="IA158" s="467" t="str">
        <f t="shared" ref="IA158" si="5904">IF(ISNUMBER(IA155),IF(IA155&lt;IA153,"too low!",IF(IA155&gt;IA157,"too high!","")),"")</f>
        <v/>
      </c>
      <c r="IB158" s="467" t="str">
        <f t="shared" ref="IB158" si="5905">IF(ISNUMBER(IB155),IF(IB155&lt;IB153,"too low!",IF(IB155&gt;IB157,"too high!","")),"")</f>
        <v/>
      </c>
      <c r="IC158" s="468"/>
      <c r="ID158" s="465"/>
      <c r="IE158" s="467" t="str">
        <f t="shared" ref="IE158" si="5906">IF(ISNUMBER(IE155),IF(IE155&lt;IE153,"too low!",IF(IE155&gt;IE157,"too high!","")),"")</f>
        <v/>
      </c>
      <c r="IF158" s="467" t="str">
        <f t="shared" ref="IF158" si="5907">IF(ISNUMBER(IF155),IF(IF155&lt;IF153,"too low!",IF(IF155&gt;IF157,"too high!","")),"")</f>
        <v/>
      </c>
      <c r="IG158" s="467" t="str">
        <f t="shared" ref="IG158" si="5908">IF(ISNUMBER(IG155),IF(IG155&lt;IG153,"too low!",IF(IG155&gt;IG157,"too high!","")),"")</f>
        <v/>
      </c>
      <c r="IH158" s="467" t="str">
        <f t="shared" ref="IH158" si="5909">IF(ISNUMBER(IH155),IF(IH155&lt;IH153,"too low!",IF(IH155&gt;IH157,"too high!","")),"")</f>
        <v/>
      </c>
      <c r="II158" s="468"/>
      <c r="IJ158" s="465"/>
      <c r="IK158" s="467" t="str">
        <f t="shared" ref="IK158" si="5910">IF(ISNUMBER(IK155),IF(IK155&lt;IK153,"too low!",IF(IK155&gt;IK157,"too high!","")),"")</f>
        <v/>
      </c>
      <c r="IL158" s="467" t="str">
        <f t="shared" ref="IL158" si="5911">IF(ISNUMBER(IL155),IF(IL155&lt;IL153,"too low!",IF(IL155&gt;IL157,"too high!","")),"")</f>
        <v/>
      </c>
      <c r="IM158" s="467" t="str">
        <f t="shared" ref="IM158" si="5912">IF(ISNUMBER(IM155),IF(IM155&lt;IM153,"too low!",IF(IM155&gt;IM157,"too high!","")),"")</f>
        <v/>
      </c>
      <c r="IN158" s="467" t="str">
        <f t="shared" ref="IN158" si="5913">IF(ISNUMBER(IN155),IF(IN155&lt;IN153,"too low!",IF(IN155&gt;IN157,"too high!","")),"")</f>
        <v/>
      </c>
      <c r="IO158" s="468"/>
      <c r="IP158" s="465"/>
      <c r="IQ158" s="467" t="str">
        <f t="shared" ref="IQ158" si="5914">IF(ISNUMBER(IQ155),IF(IQ155&lt;IQ153,"too low!",IF(IQ155&gt;IQ157,"too high!","")),"")</f>
        <v/>
      </c>
      <c r="IR158" s="467" t="str">
        <f t="shared" ref="IR158" si="5915">IF(ISNUMBER(IR155),IF(IR155&lt;IR153,"too low!",IF(IR155&gt;IR157,"too high!","")),"")</f>
        <v/>
      </c>
      <c r="IS158" s="467" t="str">
        <f t="shared" ref="IS158" si="5916">IF(ISNUMBER(IS155),IF(IS155&lt;IS153,"too low!",IF(IS155&gt;IS157,"too high!","")),"")</f>
        <v/>
      </c>
      <c r="IT158" s="467" t="str">
        <f t="shared" ref="IT158" si="5917">IF(ISNUMBER(IT155),IF(IT155&lt;IT153,"too low!",IF(IT155&gt;IT157,"too high!","")),"")</f>
        <v/>
      </c>
      <c r="IU158" s="468"/>
      <c r="IV158" s="467"/>
      <c r="IW158" s="467" t="str">
        <f t="shared" ref="IW158" si="5918">IF(ISNUMBER(IW155),IF(IW155&lt;IW153,"too low!",IF(IW155&gt;IW157,"too high!","")),"")</f>
        <v/>
      </c>
      <c r="IX158" s="467" t="str">
        <f t="shared" ref="IX158" si="5919">IF(ISNUMBER(IX155),IF(IX155&lt;IX153,"too low!",IF(IX155&gt;IX157,"too high!","")),"")</f>
        <v/>
      </c>
      <c r="IY158" s="467" t="str">
        <f t="shared" ref="IY158" si="5920">IF(ISNUMBER(IY155),IF(IY155&lt;IY153,"too low!",IF(IY155&gt;IY157,"too high!","")),"")</f>
        <v/>
      </c>
      <c r="IZ158" s="467" t="str">
        <f t="shared" ref="IZ158" si="5921">IF(ISNUMBER(IZ155),IF(IZ155&lt;IZ153,"too low!",IF(IZ155&gt;IZ157,"too high!","")),"")</f>
        <v/>
      </c>
      <c r="JA158" s="468"/>
      <c r="JB158" s="467"/>
      <c r="JC158" s="467" t="str">
        <f t="shared" ref="JC158" si="5922">IF(ISNUMBER(JC155),IF(JC155&lt;JC153,"too low!",IF(JC155&gt;JC157,"too high!","")),"")</f>
        <v/>
      </c>
      <c r="JD158" s="467" t="str">
        <f t="shared" ref="JD158" si="5923">IF(ISNUMBER(JD155),IF(JD155&lt;JD153,"too low!",IF(JD155&gt;JD157,"too high!","")),"")</f>
        <v/>
      </c>
      <c r="JE158" s="467" t="str">
        <f t="shared" ref="JE158" si="5924">IF(ISNUMBER(JE155),IF(JE155&lt;JE153,"too low!",IF(JE155&gt;JE157,"too high!","")),"")</f>
        <v/>
      </c>
      <c r="JF158" s="467" t="str">
        <f t="shared" ref="JF158" si="5925">IF(ISNUMBER(JF155),IF(JF155&lt;JF153,"too low!",IF(JF155&gt;JF157,"too high!","")),"")</f>
        <v/>
      </c>
      <c r="JG158" s="468"/>
      <c r="JH158" s="467"/>
      <c r="JI158" s="467" t="str">
        <f t="shared" ref="JI158:LB158" si="5926">IF(ISNUMBER(JI155),IF(JI155&lt;JI153,"too low!",IF(JI155&gt;JI157,"too high!","")),"")</f>
        <v/>
      </c>
      <c r="JJ158" s="467" t="str">
        <f t="shared" si="5926"/>
        <v/>
      </c>
      <c r="JK158" s="467" t="str">
        <f t="shared" si="5926"/>
        <v/>
      </c>
      <c r="JL158" s="467" t="str">
        <f t="shared" si="5926"/>
        <v/>
      </c>
      <c r="JM158" s="468"/>
      <c r="JN158" s="467"/>
      <c r="JO158" s="467" t="str">
        <f t="shared" si="5926"/>
        <v/>
      </c>
      <c r="JP158" s="467" t="str">
        <f t="shared" si="5926"/>
        <v/>
      </c>
      <c r="JQ158" s="467" t="str">
        <f t="shared" si="5926"/>
        <v/>
      </c>
      <c r="JR158" s="467" t="str">
        <f t="shared" si="5926"/>
        <v/>
      </c>
      <c r="JS158" s="468"/>
      <c r="JT158" s="467"/>
      <c r="JU158" s="467" t="str">
        <f t="shared" si="5926"/>
        <v/>
      </c>
      <c r="JV158" s="467" t="str">
        <f t="shared" si="5926"/>
        <v/>
      </c>
      <c r="JW158" s="467" t="str">
        <f t="shared" si="5926"/>
        <v/>
      </c>
      <c r="JX158" s="467" t="str">
        <f t="shared" si="5926"/>
        <v/>
      </c>
      <c r="JY158" s="468"/>
      <c r="JZ158" s="467"/>
      <c r="KA158" s="467" t="str">
        <f t="shared" si="5926"/>
        <v/>
      </c>
      <c r="KB158" s="467" t="str">
        <f t="shared" si="5926"/>
        <v/>
      </c>
      <c r="KC158" s="467" t="str">
        <f t="shared" si="5926"/>
        <v/>
      </c>
      <c r="KD158" s="467" t="str">
        <f t="shared" si="5926"/>
        <v/>
      </c>
      <c r="KE158" s="468"/>
      <c r="KF158" s="467"/>
      <c r="KG158" s="467" t="str">
        <f t="shared" si="5926"/>
        <v/>
      </c>
      <c r="KH158" s="467" t="str">
        <f t="shared" si="5926"/>
        <v/>
      </c>
      <c r="KI158" s="467" t="str">
        <f t="shared" si="5926"/>
        <v/>
      </c>
      <c r="KJ158" s="467" t="str">
        <f t="shared" si="5926"/>
        <v/>
      </c>
      <c r="KK158" s="468"/>
      <c r="KL158" s="467"/>
      <c r="KM158" s="467" t="str">
        <f t="shared" si="5926"/>
        <v/>
      </c>
      <c r="KN158" s="467" t="str">
        <f t="shared" si="5926"/>
        <v/>
      </c>
      <c r="KO158" s="467" t="str">
        <f t="shared" si="5926"/>
        <v/>
      </c>
      <c r="KP158" s="467" t="str">
        <f t="shared" si="5926"/>
        <v/>
      </c>
      <c r="KQ158" s="468"/>
      <c r="KR158" s="467"/>
      <c r="KS158" s="467" t="str">
        <f t="shared" si="5926"/>
        <v/>
      </c>
      <c r="KT158" s="467" t="str">
        <f t="shared" si="5926"/>
        <v/>
      </c>
      <c r="KU158" s="467" t="str">
        <f t="shared" si="5926"/>
        <v/>
      </c>
      <c r="KV158" s="467" t="str">
        <f t="shared" si="5926"/>
        <v/>
      </c>
      <c r="KW158" s="468"/>
      <c r="KX158" s="467"/>
      <c r="KY158" s="467" t="str">
        <f t="shared" si="5926"/>
        <v/>
      </c>
      <c r="KZ158" s="467" t="str">
        <f t="shared" si="5926"/>
        <v/>
      </c>
      <c r="LA158" s="467" t="str">
        <f t="shared" si="5926"/>
        <v/>
      </c>
      <c r="LB158" s="467" t="str">
        <f t="shared" si="5926"/>
        <v/>
      </c>
      <c r="LC158" s="468"/>
      <c r="LD158" s="467"/>
    </row>
    <row r="159" spans="1:316" s="476" customFormat="1" x14ac:dyDescent="0.2">
      <c r="A159" s="470"/>
      <c r="B159" s="470"/>
      <c r="C159" s="470"/>
      <c r="D159" s="470"/>
      <c r="E159" s="470"/>
      <c r="F159" s="470" t="s">
        <v>85</v>
      </c>
      <c r="G159" s="139"/>
      <c r="H159" s="146"/>
      <c r="I159" s="471" t="s">
        <v>81</v>
      </c>
      <c r="J159" s="146"/>
      <c r="K159" s="472"/>
      <c r="L159" s="472"/>
      <c r="M159" s="146"/>
      <c r="N159" s="473"/>
      <c r="O159" s="146"/>
      <c r="P159" s="474"/>
      <c r="Q159" s="903" t="str">
        <f>IF(AND(Q71&gt;0,ISNUMBER(Q155)),ROUND(Q64*Q71*Q155,2)+ROUND(T141,2)-ROUND(T138*Q71,2),"")</f>
        <v/>
      </c>
      <c r="R159" s="903" t="str">
        <f>IF(AND(R71&gt;0,ISNUMBER(R155)),ROUND(Q64*R71*R155,2)+ROUND(T142*(R71/SUM(R71:T71)),2)-ROUND(T138*R71,2),"")</f>
        <v/>
      </c>
      <c r="S159" s="903" t="str">
        <f>IF(AND(S71&gt;0,ISNUMBER(S155)),ROUND(Q64*S71*S155,2)+ROUND(T142*(S71/SUM(R71:T71)),2)-ROUND(T138*S71,2),"")</f>
        <v/>
      </c>
      <c r="T159" s="903" t="str">
        <f>IF(AND(T71&gt;0,ISNUMBER(T155)),ROUND(Q64*T71*T155,2)+ROUND(T142*(T71/SUM(R71:T71)),2)-ROUND(T138*T71,2),"")</f>
        <v/>
      </c>
      <c r="U159" s="475" t="str">
        <f>IF(U$2=5,SUM(Q159:T159),"")</f>
        <v/>
      </c>
      <c r="V159" s="959"/>
      <c r="W159" s="903" t="str">
        <f>IF(AND(W71&gt;0,ISNUMBER(W155)),ROUND(W64*W71*W155,2)+ROUND(Z141,2)-ROUND(Z138*W71,2),"")</f>
        <v/>
      </c>
      <c r="X159" s="903" t="str">
        <f>IF(AND(X71&gt;0,ISNUMBER(X155)),ROUND(W64*X71*X155,2)+ROUND(Z142*(X71/SUM(X71:Z71)),2)-ROUND(Z138*X71,2),"")</f>
        <v/>
      </c>
      <c r="Y159" s="903" t="str">
        <f>IF(AND(Y71&gt;0,ISNUMBER(Y155)),ROUND(W64*Y71*Y155,2)+ROUND(Z142*(Y71/SUM(X71:Z71)),2)-ROUND(Z138*Y71,2),"")</f>
        <v/>
      </c>
      <c r="Z159" s="903" t="str">
        <f>IF(AND(Z71&gt;0,ISNUMBER(Z155)),ROUND(W64*Z71*Z155,2)+ROUND(Z142*(Z71/SUM(X71:Z71)),2)-ROUND(Z138*Z71,2),"")</f>
        <v/>
      </c>
      <c r="AA159" s="475" t="str">
        <f t="shared" ref="AA159" si="5927">IF(AA$2=5,SUM(W159:Z159),"")</f>
        <v/>
      </c>
      <c r="AB159" s="959"/>
      <c r="AC159" s="903" t="str">
        <f>IF(AND(AC71&gt;0,ISNUMBER(AC155)),ROUND(AC64*AC71*AC155,2)+ROUND(AF141,2)-ROUND(AF138*AC71,2),"")</f>
        <v/>
      </c>
      <c r="AD159" s="903" t="str">
        <f>IF(AND(AD71&gt;0,ISNUMBER(AD155)),ROUND(AC64*AD71*AD155,2)+ROUND(AF142*(AD71/SUM(AD71:AF71)),2)-ROUND(AF138*AD71,2),"")</f>
        <v/>
      </c>
      <c r="AE159" s="903" t="str">
        <f>IF(AND(AE71&gt;0,ISNUMBER(AE155)),ROUND(AC64*AE71*AE155,2)+ROUND(AF142*(AE71/SUM(AD71:AF71)),2)-ROUND(AF138*AE71,2),"")</f>
        <v/>
      </c>
      <c r="AF159" s="903" t="str">
        <f>IF(AND(AF71&gt;0,ISNUMBER(AF155)),ROUND(AC64*AF71*AF155,2)+ROUND(AF142*(AF71/SUM(AD71:AF71)),2)-ROUND(AF138*AF71,2),"")</f>
        <v/>
      </c>
      <c r="AG159" s="475" t="str">
        <f t="shared" ref="AG159" si="5928">IF(AG$2=5,SUM(AC159:AF159),"")</f>
        <v/>
      </c>
      <c r="AH159" s="959"/>
      <c r="AI159" s="903" t="str">
        <f>IF(AND(AI71&gt;0,ISNUMBER(AI155)),ROUND(AI64*AI71*AI155,2)+ROUND(AL141,2)-ROUND(AL138*AI71,2),"")</f>
        <v/>
      </c>
      <c r="AJ159" s="903" t="str">
        <f>IF(AND(AJ71&gt;0,ISNUMBER(AJ155)),ROUND(AI64*AJ71*AJ155,2)+ROUND(AL142*(AJ71/SUM(AJ71:AL71)),2)-ROUND(AL138*AJ71,2),"")</f>
        <v/>
      </c>
      <c r="AK159" s="903" t="str">
        <f>IF(AND(AK71&gt;0,ISNUMBER(AK155)),ROUND(AI64*AK71*AK155,2)+ROUND(AL142*(AK71/SUM(AJ71:AL71)),2)-ROUND(AL138*AK71,2),"")</f>
        <v/>
      </c>
      <c r="AL159" s="903" t="str">
        <f>IF(AND(AL71&gt;0,ISNUMBER(AL155)),ROUND(AI64*AL71*AL155,2)+ROUND(AL142*(AL71/SUM(AJ71:AL71)),2)-ROUND(AL138*AL71,2),"")</f>
        <v/>
      </c>
      <c r="AM159" s="475" t="str">
        <f t="shared" ref="AM159" si="5929">IF(AM$2=5,SUM(AI159:AL159),"")</f>
        <v/>
      </c>
      <c r="AN159" s="959"/>
      <c r="AO159" s="903" t="str">
        <f>IF(AND(AO71&gt;0,ISNUMBER(AO155)),ROUND(AO64*AO71*AO155,2)+ROUND(AR141,2)-ROUND(AR138*AO71,2),"")</f>
        <v/>
      </c>
      <c r="AP159" s="903" t="str">
        <f>IF(AND(AP71&gt;0,ISNUMBER(AP155)),ROUND(AO64*AP71*AP155,2)+ROUND(AR142*(AP71/SUM(AP71:AR71)),2)-ROUND(AR138*AP71,2),"")</f>
        <v/>
      </c>
      <c r="AQ159" s="903" t="str">
        <f>IF(AND(AQ71&gt;0,ISNUMBER(AQ155)),ROUND(AO64*AQ71*AQ155,2)+ROUND(AR142*(AQ71/SUM(AP71:AR71)),2)-ROUND(AR138*AQ71,2),"")</f>
        <v/>
      </c>
      <c r="AR159" s="903" t="str">
        <f>IF(AND(AR71&gt;0,ISNUMBER(AR155)),ROUND(AO64*AR71*AR155,2)+ROUND(AR142*(AR71/SUM(AP71:AR71)),2)-ROUND(AR138*AR71,2),"")</f>
        <v/>
      </c>
      <c r="AS159" s="475" t="str">
        <f t="shared" ref="AS159" si="5930">IF(AS$2=5,SUM(AO159:AR159),"")</f>
        <v/>
      </c>
      <c r="AT159" s="959"/>
      <c r="AU159" s="903" t="str">
        <f>IF(AND(AU71&gt;0,ISNUMBER(AU155)),ROUND(AU64*AU71*AU155,2)+ROUND(AX141,2)-ROUND(AX138*AU71,2),"")</f>
        <v/>
      </c>
      <c r="AV159" s="903" t="str">
        <f>IF(AND(AV71&gt;0,ISNUMBER(AV155)),ROUND(AU64*AV71*AV155,2)+ROUND(AX142*(AV71/SUM(AV71:AX71)),2)-ROUND(AX138*AV71,2),"")</f>
        <v/>
      </c>
      <c r="AW159" s="903" t="str">
        <f>IF(AND(AW71&gt;0,ISNUMBER(AW155)),ROUND(AU64*AW71*AW155,2)+ROUND(AX142*(AW71/SUM(AV71:AX71)),2)-ROUND(AX138*AW71,2),"")</f>
        <v/>
      </c>
      <c r="AX159" s="903" t="str">
        <f>IF(AND(AX71&gt;0,ISNUMBER(AX155)),ROUND(AU64*AX71*AX155,2)+ROUND(AX142*(AX71/SUM(AV71:AX71)),2)-ROUND(AX138*AX71,2),"")</f>
        <v/>
      </c>
      <c r="AY159" s="475" t="str">
        <f t="shared" ref="AY159" si="5931">IF(AY$2=5,SUM(AU159:AX159),"")</f>
        <v/>
      </c>
      <c r="AZ159" s="959"/>
      <c r="BA159" s="903" t="str">
        <f>IF(AND(BA71&gt;0,ISNUMBER(BA155)),ROUND(BA64*BA71*BA155,2)+ROUND(BD141,2)-ROUND(BD138*BA71,2),"")</f>
        <v/>
      </c>
      <c r="BB159" s="903" t="str">
        <f>IF(AND(BB71&gt;0,ISNUMBER(BB155)),ROUND(BA64*BB71*BB155,2)+ROUND(BD142*(BB71/SUM(BB71:BD71)),2)-ROUND(BD138*BB71,2),"")</f>
        <v/>
      </c>
      <c r="BC159" s="903" t="str">
        <f>IF(AND(BC71&gt;0,ISNUMBER(BC155)),ROUND(BA64*BC71*BC155,2)+ROUND(BD142*(BC71/SUM(BB71:BD71)),2)-ROUND(BD138*BC71,2),"")</f>
        <v/>
      </c>
      <c r="BD159" s="903" t="str">
        <f>IF(AND(BD71&gt;0,ISNUMBER(BD155)),ROUND(BA64*BD71*BD155,2)+ROUND(BD142*(BD71/SUM(BB71:BD71)),2)-ROUND(BD138*BD71,2),"")</f>
        <v/>
      </c>
      <c r="BE159" s="475" t="str">
        <f t="shared" ref="BE159" si="5932">IF(BE$2=5,SUM(BA159:BD159),"")</f>
        <v/>
      </c>
      <c r="BF159" s="959"/>
      <c r="BG159" s="903" t="str">
        <f>IF(AND(BG71&gt;0,ISNUMBER(BG155)),ROUND(BG64*BG71*BG155,2)+ROUND(BJ141,2)-ROUND(BJ138*BG71,2),"")</f>
        <v/>
      </c>
      <c r="BH159" s="903" t="str">
        <f>IF(AND(BH71&gt;0,ISNUMBER(BH155)),ROUND(BG64*BH71*BH155,2)+ROUND(BJ142*(BH71/SUM(BH71:BJ71)),2)-ROUND(BJ138*BH71,2),"")</f>
        <v/>
      </c>
      <c r="BI159" s="903" t="str">
        <f>IF(AND(BI71&gt;0,ISNUMBER(BI155)),ROUND(BG64*BI71*BI155,2)+ROUND(BJ142*(BI71/SUM(BH71:BJ71)),2)-ROUND(BJ138*BI71,2),"")</f>
        <v/>
      </c>
      <c r="BJ159" s="903" t="str">
        <f>IF(AND(BJ71&gt;0,ISNUMBER(BJ155)),ROUND(BG64*BJ71*BJ155,2)+ROUND(BJ142*(BJ71/SUM(BH71:BJ71)),2)-ROUND(BJ138*BJ71,2),"")</f>
        <v/>
      </c>
      <c r="BK159" s="475" t="str">
        <f t="shared" ref="BK159" si="5933">IF(BK$2=5,SUM(BG159:BJ159),"")</f>
        <v/>
      </c>
      <c r="BL159" s="959"/>
      <c r="BM159" s="903" t="str">
        <f>IF(AND(BM71&gt;0,ISNUMBER(BM155)),ROUND(BM64*BM71*BM155,2)+ROUND(BP141,2)-ROUND(BP138*BM71,2),"")</f>
        <v/>
      </c>
      <c r="BN159" s="903" t="str">
        <f>IF(AND(BN71&gt;0,ISNUMBER(BN155)),ROUND(BM64*BN71*BN155,2)+ROUND(BP142*(BN71/SUM(BN71:BP71)),2)-ROUND(BP138*BN71,2),"")</f>
        <v/>
      </c>
      <c r="BO159" s="903" t="str">
        <f>IF(AND(BO71&gt;0,ISNUMBER(BO155)),ROUND(BM64*BO71*BO155,2)+ROUND(BP142*(BO71/SUM(BN71:BP71)),2)-ROUND(BP138*BO71,2),"")</f>
        <v/>
      </c>
      <c r="BP159" s="903" t="str">
        <f>IF(AND(BP71&gt;0,ISNUMBER(BP155)),ROUND(BM64*BP71*BP155,2)+ROUND(BP142*(BP71/SUM(BN71:BP71)),2)-ROUND(BP138*BP71,2),"")</f>
        <v/>
      </c>
      <c r="BQ159" s="475" t="str">
        <f t="shared" ref="BQ159" si="5934">IF(BQ$2=5,SUM(BM159:BP159),"")</f>
        <v/>
      </c>
      <c r="BR159" s="959"/>
      <c r="BS159" s="903" t="str">
        <f>IF(AND(BS71&gt;0,ISNUMBER(BS155)),ROUND(BS64*BS71*BS155,2)+ROUND(BV141,2)-ROUND(BV138*BS71,2),"")</f>
        <v/>
      </c>
      <c r="BT159" s="903" t="str">
        <f>IF(AND(BT71&gt;0,ISNUMBER(BT155)),ROUND(BS64*BT71*BT155,2)+ROUND(BV142*(BT71/SUM(BT71:BV71)),2)-ROUND(BV138*BT71,2),"")</f>
        <v/>
      </c>
      <c r="BU159" s="903" t="str">
        <f>IF(AND(BU71&gt;0,ISNUMBER(BU155)),ROUND(BS64*BU71*BU155,2)+ROUND(BV142*(BU71/SUM(BT71:BV71)),2)-ROUND(BV138*BU71,2),"")</f>
        <v/>
      </c>
      <c r="BV159" s="903" t="str">
        <f>IF(AND(BV71&gt;0,ISNUMBER(BV155)),ROUND(BS64*BV71*BV155,2)+ROUND(BV142*(BV71/SUM(BT71:BV71)),2)-ROUND(BV138*BV71,2),"")</f>
        <v/>
      </c>
      <c r="BW159" s="475" t="str">
        <f t="shared" ref="BW159" si="5935">IF(BW$2=5,SUM(BS159:BV159),"")</f>
        <v/>
      </c>
      <c r="BX159" s="959"/>
      <c r="BY159" s="903" t="str">
        <f>IF(AND(BY71&gt;0,ISNUMBER(BY155)),ROUND(BY64*BY71*BY155,2)+ROUND(CB141,2)-ROUND(CB138*BY71,2),"")</f>
        <v/>
      </c>
      <c r="BZ159" s="903" t="str">
        <f>IF(AND(BZ71&gt;0,ISNUMBER(BZ155)),ROUND(BY64*BZ71*BZ155,2)+ROUND(CB142*(BZ71/SUM(BZ71:CB71)),2)-ROUND(CB138*BZ71,2),"")</f>
        <v/>
      </c>
      <c r="CA159" s="903" t="str">
        <f>IF(AND(CA71&gt;0,ISNUMBER(CA155)),ROUND(BY64*CA71*CA155,2)+ROUND(CB142*(CA71/SUM(BZ71:CB71)),2)-ROUND(CB138*CA71,2),"")</f>
        <v/>
      </c>
      <c r="CB159" s="903" t="str">
        <f>IF(AND(CB71&gt;0,ISNUMBER(CB155)),ROUND(BY64*CB71*CB155,2)+ROUND(CB142*(CB71/SUM(BZ71:CB71)),2)-ROUND(CB138*CB71,2),"")</f>
        <v/>
      </c>
      <c r="CC159" s="475" t="str">
        <f t="shared" ref="CC159" si="5936">IF(CC$2=5,SUM(BY159:CB159),"")</f>
        <v/>
      </c>
      <c r="CD159" s="959"/>
      <c r="CE159" s="903" t="str">
        <f>IF(AND(CE71&gt;0,ISNUMBER(CE155)),ROUND(CE64*CE71*CE155,2)+ROUND(CH141,2)-ROUND(CH138*CE71,2),"")</f>
        <v/>
      </c>
      <c r="CF159" s="903" t="str">
        <f>IF(AND(CF71&gt;0,ISNUMBER(CF155)),ROUND(CE64*CF71*CF155,2)+ROUND(CH142*(CF71/SUM(CF71:CH71)),2)-ROUND(CH138*CF71,2),"")</f>
        <v/>
      </c>
      <c r="CG159" s="903" t="str">
        <f>IF(AND(CG71&gt;0,ISNUMBER(CG155)),ROUND(CE64*CG71*CG155,2)+ROUND(CH142*(CG71/SUM(CF71:CH71)),2)-ROUND(CH138*CG71,2),"")</f>
        <v/>
      </c>
      <c r="CH159" s="903" t="str">
        <f>IF(AND(CH71&gt;0,ISNUMBER(CH155)),ROUND(CE64*CH71*CH155,2)+ROUND(CH142*(CH71/SUM(CF71:CH71)),2)-ROUND(CH138*CH71,2),"")</f>
        <v/>
      </c>
      <c r="CI159" s="475" t="str">
        <f t="shared" ref="CI159" si="5937">IF(CI$2=5,SUM(CE159:CH159),"")</f>
        <v/>
      </c>
      <c r="CJ159" s="959"/>
      <c r="CK159" s="903" t="str">
        <f>IF(AND(CK71&gt;0,ISNUMBER(CK155)),ROUND(CK64*CK71*CK155,2)+ROUND(CN141,2)-ROUND(CN138*CK71,2),"")</f>
        <v/>
      </c>
      <c r="CL159" s="903" t="str">
        <f>IF(AND(CL71&gt;0,ISNUMBER(CL155)),ROUND(CK64*CL71*CL155,2)+ROUND(CN142*(CL71/SUM(CL71:CN71)),2)-ROUND(CN138*CL71,2),"")</f>
        <v/>
      </c>
      <c r="CM159" s="903" t="str">
        <f>IF(AND(CM71&gt;0,ISNUMBER(CM155)),ROUND(CK64*CM71*CM155,2)+ROUND(CN142*(CM71/SUM(CL71:CN71)),2)-ROUND(CN138*CM71,2),"")</f>
        <v/>
      </c>
      <c r="CN159" s="903" t="str">
        <f>IF(AND(CN71&gt;0,ISNUMBER(CN155)),ROUND(CK64*CN71*CN155,2)+ROUND(CN142*(CN71/SUM(CL71:CN71)),2)-ROUND(CN138*CN71,2),"")</f>
        <v/>
      </c>
      <c r="CO159" s="475" t="str">
        <f t="shared" ref="CO159" si="5938">IF(CO$2=5,SUM(CK159:CN159),"")</f>
        <v/>
      </c>
      <c r="CP159" s="959"/>
      <c r="CQ159" s="903" t="str">
        <f>IF(AND(CQ71&gt;0,ISNUMBER(CQ155)),ROUND(CQ64*CQ71*CQ155,2)+ROUND(CT141,2)-ROUND(CT138*CQ71,2),"")</f>
        <v/>
      </c>
      <c r="CR159" s="903" t="str">
        <f>IF(AND(CR71&gt;0,ISNUMBER(CR155)),ROUND(CQ64*CR71*CR155,2)+ROUND(CT142*(CR71/SUM(CR71:CT71)),2)-ROUND(CT138*CR71,2),"")</f>
        <v/>
      </c>
      <c r="CS159" s="903" t="str">
        <f>IF(AND(CS71&gt;0,ISNUMBER(CS155)),ROUND(CQ64*CS71*CS155,2)+ROUND(CT142*(CS71/SUM(CR71:CT71)),2)-ROUND(CT138*CS71,2),"")</f>
        <v/>
      </c>
      <c r="CT159" s="903" t="str">
        <f>IF(AND(CT71&gt;0,ISNUMBER(CT155)),ROUND(CQ64*CT71*CT155,2)+ROUND(CT142*(CT71/SUM(CR71:CT71)),2)-ROUND(CT138*CT71,2),"")</f>
        <v/>
      </c>
      <c r="CU159" s="475" t="str">
        <f t="shared" ref="CU159" si="5939">IF(CU$2=5,SUM(CQ159:CT159),"")</f>
        <v/>
      </c>
      <c r="CV159" s="959"/>
      <c r="CW159" s="903" t="str">
        <f>IF(AND(CW71&gt;0,ISNUMBER(CW155)),ROUND(CW64*CW71*CW155,2)+ROUND(CZ141,2)-ROUND(CZ138*CW71,2),"")</f>
        <v/>
      </c>
      <c r="CX159" s="903" t="str">
        <f>IF(AND(CX71&gt;0,ISNUMBER(CX155)),ROUND(CW64*CX71*CX155,2)+ROUND(CZ142*(CX71/SUM(CX71:CZ71)),2)-ROUND(CZ138*CX71,2),"")</f>
        <v/>
      </c>
      <c r="CY159" s="903" t="str">
        <f>IF(AND(CY71&gt;0,ISNUMBER(CY155)),ROUND(CW64*CY71*CY155,2)+ROUND(CZ142*(CY71/SUM(CX71:CZ71)),2)-ROUND(CZ138*CY71,2),"")</f>
        <v/>
      </c>
      <c r="CZ159" s="903" t="str">
        <f>IF(AND(CZ71&gt;0,ISNUMBER(CZ155)),ROUND(CW64*CZ71*CZ155,2)+ROUND(CZ142*(CZ71/SUM(CX71:CZ71)),2)-ROUND(CZ138*CZ71,2),"")</f>
        <v/>
      </c>
      <c r="DA159" s="475" t="str">
        <f t="shared" ref="DA159" si="5940">IF(DA$2=5,SUM(CW159:CZ159),"")</f>
        <v/>
      </c>
      <c r="DB159" s="959"/>
      <c r="DC159" s="903" t="str">
        <f>IF(AND(DC71&gt;0,ISNUMBER(DC155)),ROUND(DC64*DC71*DC155,2)+ROUND(DF141,2)-ROUND(DF138*DC71,2),"")</f>
        <v/>
      </c>
      <c r="DD159" s="903" t="str">
        <f>IF(AND(DD71&gt;0,ISNUMBER(DD155)),ROUND(DC64*DD71*DD155,2)+ROUND(DF142*(DD71/SUM(DD71:DF71)),2)-ROUND(DF138*DD71,2),"")</f>
        <v/>
      </c>
      <c r="DE159" s="903" t="str">
        <f>IF(AND(DE71&gt;0,ISNUMBER(DE155)),ROUND(DC64*DE71*DE155,2)+ROUND(DF142*(DE71/SUM(DD71:DF71)),2)-ROUND(DF138*DE71,2),"")</f>
        <v/>
      </c>
      <c r="DF159" s="903" t="str">
        <f>IF(AND(DF71&gt;0,ISNUMBER(DF155)),ROUND(DC64*DF71*DF155,2)+ROUND(DF142*(DF71/SUM(DD71:DF71)),2)-ROUND(DF138*DF71,2),"")</f>
        <v/>
      </c>
      <c r="DG159" s="475" t="str">
        <f t="shared" ref="DG159" si="5941">IF(DG$2=5,SUM(DC159:DF159),"")</f>
        <v/>
      </c>
      <c r="DH159" s="959"/>
      <c r="DI159" s="903" t="str">
        <f>IF(AND(DI71&gt;0,ISNUMBER(DI155)),ROUND(DI64*DI71*DI155,2)+ROUND(DL141,2)-ROUND(DL138*DI71,2),"")</f>
        <v/>
      </c>
      <c r="DJ159" s="903" t="str">
        <f>IF(AND(DJ71&gt;0,ISNUMBER(DJ155)),ROUND(DI64*DJ71*DJ155,2)+ROUND(DL142*(DJ71/SUM(DJ71:DL71)),2)-ROUND(DL138*DJ71,2),"")</f>
        <v/>
      </c>
      <c r="DK159" s="903" t="str">
        <f>IF(AND(DK71&gt;0,ISNUMBER(DK155)),ROUND(DI64*DK71*DK155,2)+ROUND(DL142*(DK71/SUM(DJ71:DL71)),2)-ROUND(DL138*DK71,2),"")</f>
        <v/>
      </c>
      <c r="DL159" s="903" t="str">
        <f>IF(AND(DL71&gt;0,ISNUMBER(DL155)),ROUND(DI64*DL71*DL155,2)+ROUND(DL142*(DL71/SUM(DJ71:DL71)),2)-ROUND(DL138*DL71,2),"")</f>
        <v/>
      </c>
      <c r="DM159" s="475" t="str">
        <f t="shared" ref="DM159" si="5942">IF(DM$2=5,SUM(DI159:DL159),"")</f>
        <v/>
      </c>
      <c r="DN159" s="959"/>
      <c r="DO159" s="903" t="str">
        <f>IF(AND(DO71&gt;0,ISNUMBER(DO155)),ROUND(DO64*DO71*DO155,2)+ROUND(DR141,2)-ROUND(DR138*DO71,2),"")</f>
        <v/>
      </c>
      <c r="DP159" s="903" t="str">
        <f>IF(AND(DP71&gt;0,ISNUMBER(DP155)),ROUND(DO64*DP71*DP155,2)+ROUND(DR142*(DP71/SUM(DP71:DR71)),2)-ROUND(DR138*DP71,2),"")</f>
        <v/>
      </c>
      <c r="DQ159" s="903" t="str">
        <f>IF(AND(DQ71&gt;0,ISNUMBER(DQ155)),ROUND(DO64*DQ71*DQ155,2)+ROUND(DR142*(DQ71/SUM(DP71:DR71)),2)-ROUND(DR138*DQ71,2),"")</f>
        <v/>
      </c>
      <c r="DR159" s="903" t="str">
        <f>IF(AND(DR71&gt;0,ISNUMBER(DR155)),ROUND(DO64*DR71*DR155,2)+ROUND(DR142*(DR71/SUM(DP71:DR71)),2)-ROUND(DR138*DR71,2),"")</f>
        <v/>
      </c>
      <c r="DS159" s="475" t="str">
        <f t="shared" ref="DS159" si="5943">IF(DS$2=5,SUM(DO159:DR159),"")</f>
        <v/>
      </c>
      <c r="DT159" s="959"/>
      <c r="DU159" s="903" t="str">
        <f>IF(AND(DU71&gt;0,ISNUMBER(DU155)),ROUND(DU64*DU71*DU155,2)+ROUND(DX141,2)-ROUND(DX138*DU71,2),"")</f>
        <v/>
      </c>
      <c r="DV159" s="903" t="str">
        <f>IF(AND(DV71&gt;0,ISNUMBER(DV155)),ROUND(DU64*DV71*DV155,2)+ROUND(DX142*(DV71/SUM(DV71:DX71)),2)-ROUND(DX138*DV71,2),"")</f>
        <v/>
      </c>
      <c r="DW159" s="903" t="str">
        <f>IF(AND(DW71&gt;0,ISNUMBER(DW155)),ROUND(DU64*DW71*DW155,2)+ROUND(DX142*(DW71/SUM(DV71:DX71)),2)-ROUND(DX138*DW71,2),"")</f>
        <v/>
      </c>
      <c r="DX159" s="903" t="str">
        <f>IF(AND(DX71&gt;0,ISNUMBER(DX155)),ROUND(DU64*DX71*DX155,2)+ROUND(DX142*(DX71/SUM(DV71:DX71)),2)-ROUND(DX138*DX71,2),"")</f>
        <v/>
      </c>
      <c r="DY159" s="475" t="str">
        <f t="shared" ref="DY159" si="5944">IF(DY$2=5,SUM(DU159:DX159),"")</f>
        <v/>
      </c>
      <c r="DZ159" s="959"/>
      <c r="EA159" s="903" t="str">
        <f>IF(AND(EA71&gt;0,ISNUMBER(EA155)),ROUND(EA64*EA71*EA155,2)+ROUND(ED141,2)-ROUND(ED138*EA71,2),"")</f>
        <v/>
      </c>
      <c r="EB159" s="903" t="str">
        <f>IF(AND(EB71&gt;0,ISNUMBER(EB155)),ROUND(EA64*EB71*EB155,2)+ROUND(ED142*(EB71/SUM(EB71:ED71)),2)-ROUND(ED138*EB71,2),"")</f>
        <v/>
      </c>
      <c r="EC159" s="903" t="str">
        <f>IF(AND(EC71&gt;0,ISNUMBER(EC155)),ROUND(EA64*EC71*EC155,2)+ROUND(ED142*(EC71/SUM(EB71:ED71)),2)-ROUND(ED138*EC71,2),"")</f>
        <v/>
      </c>
      <c r="ED159" s="903" t="str">
        <f>IF(AND(ED71&gt;0,ISNUMBER(ED155)),ROUND(EA64*ED71*ED155,2)+ROUND(ED142*(ED71/SUM(EB71:ED71)),2)-ROUND(ED138*ED71,2),"")</f>
        <v/>
      </c>
      <c r="EE159" s="475" t="str">
        <f t="shared" ref="EE159" si="5945">IF(EE$2=5,SUM(EA159:ED159),"")</f>
        <v/>
      </c>
      <c r="EF159" s="959"/>
      <c r="EG159" s="903" t="str">
        <f>IF(AND(EG71&gt;0,ISNUMBER(EG155)),ROUND(EG64*EG71*EG155,2)+ROUND(EJ141,2)-ROUND(EJ138*EG71,2),"")</f>
        <v/>
      </c>
      <c r="EH159" s="903" t="str">
        <f>IF(AND(EH71&gt;0,ISNUMBER(EH155)),ROUND(EG64*EH71*EH155,2)+ROUND(EJ142*(EH71/SUM(EH71:EJ71)),2)-ROUND(EJ138*EH71,2),"")</f>
        <v/>
      </c>
      <c r="EI159" s="903" t="str">
        <f>IF(AND(EI71&gt;0,ISNUMBER(EI155)),ROUND(EG64*EI71*EI155,2)+ROUND(EJ142*(EI71/SUM(EH71:EJ71)),2)-ROUND(EJ138*EI71,2),"")</f>
        <v/>
      </c>
      <c r="EJ159" s="903" t="str">
        <f>IF(AND(EJ71&gt;0,ISNUMBER(EJ155)),ROUND(EG64*EJ71*EJ155,2)+ROUND(EJ142*(EJ71/SUM(EH71:EJ71)),2)-ROUND(EJ138*EJ71,2),"")</f>
        <v/>
      </c>
      <c r="EK159" s="475" t="str">
        <f t="shared" ref="EK159" si="5946">IF(EK$2=5,SUM(EG159:EJ159),"")</f>
        <v/>
      </c>
      <c r="EL159" s="959"/>
      <c r="EM159" s="903" t="str">
        <f>IF(AND(EM71&gt;0,ISNUMBER(EM155)),ROUND(EM64*EM71*EM155,2)+ROUND(EP141,2)-ROUND(EP138*EM71,2),"")</f>
        <v/>
      </c>
      <c r="EN159" s="903" t="str">
        <f>IF(AND(EN71&gt;0,ISNUMBER(EN155)),ROUND(EM64*EN71*EN155,2)+ROUND(EP142*(EN71/SUM(EN71:EP71)),2)-ROUND(EP138*EN71,2),"")</f>
        <v/>
      </c>
      <c r="EO159" s="903" t="str">
        <f>IF(AND(EO71&gt;0,ISNUMBER(EO155)),ROUND(EM64*EO71*EO155,2)+ROUND(EP142*(EO71/SUM(EN71:EP71)),2)-ROUND(EP138*EO71,2),"")</f>
        <v/>
      </c>
      <c r="EP159" s="903" t="str">
        <f>IF(AND(EP71&gt;0,ISNUMBER(EP155)),ROUND(EM64*EP71*EP155,2)+ROUND(EP142*(EP71/SUM(EN71:EP71)),2)-ROUND(EP138*EP71,2),"")</f>
        <v/>
      </c>
      <c r="EQ159" s="475" t="str">
        <f t="shared" ref="EQ159" si="5947">IF(EQ$2=5,SUM(EM159:EP159),"")</f>
        <v/>
      </c>
      <c r="ER159" s="959"/>
      <c r="ES159" s="903" t="str">
        <f>IF(AND(ES71&gt;0,ISNUMBER(ES155)),ROUND(ES64*ES71*ES155,2)+ROUND(EV141,2)-ROUND(EV138*ES71,2),"")</f>
        <v/>
      </c>
      <c r="ET159" s="903" t="str">
        <f>IF(AND(ET71&gt;0,ISNUMBER(ET155)),ROUND(ES64*ET71*ET155,2)+ROUND(EV142*(ET71/SUM(ET71:EV71)),2)-ROUND(EV138*ET71,2),"")</f>
        <v/>
      </c>
      <c r="EU159" s="903" t="str">
        <f>IF(AND(EU71&gt;0,ISNUMBER(EU155)),ROUND(ES64*EU71*EU155,2)+ROUND(EV142*(EU71/SUM(ET71:EV71)),2)-ROUND(EV138*EU71,2),"")</f>
        <v/>
      </c>
      <c r="EV159" s="903" t="str">
        <f>IF(AND(EV71&gt;0,ISNUMBER(EV155)),ROUND(ES64*EV71*EV155,2)+ROUND(EV142*(EV71/SUM(ET71:EV71)),2)-ROUND(EV138*EV71,2),"")</f>
        <v/>
      </c>
      <c r="EW159" s="475" t="str">
        <f t="shared" ref="EW159" si="5948">IF(EW$2=5,SUM(ES159:EV159),"")</f>
        <v/>
      </c>
      <c r="EX159" s="959"/>
      <c r="EY159" s="903" t="str">
        <f>IF(AND(EY71&gt;0,ISNUMBER(EY155)),ROUND(EY64*EY71*EY155,2)+ROUND(FB141,2)-ROUND(FB138*EY71,2),"")</f>
        <v/>
      </c>
      <c r="EZ159" s="903" t="str">
        <f>IF(AND(EZ71&gt;0,ISNUMBER(EZ155)),ROUND(EY64*EZ71*EZ155,2)+ROUND(FB142*(EZ71/SUM(EZ71:FB71)),2)-ROUND(FB138*EZ71,2),"")</f>
        <v/>
      </c>
      <c r="FA159" s="903" t="str">
        <f>IF(AND(FA71&gt;0,ISNUMBER(FA155)),ROUND(EY64*FA71*FA155,2)+ROUND(FB142*(FA71/SUM(EZ71:FB71)),2)-ROUND(FB138*FA71,2),"")</f>
        <v/>
      </c>
      <c r="FB159" s="903" t="str">
        <f>IF(AND(FB71&gt;0,ISNUMBER(FB155)),ROUND(EY64*FB71*FB155,2)+ROUND(FB142*(FB71/SUM(EZ71:FB71)),2)-ROUND(FB138*FB71,2),"")</f>
        <v/>
      </c>
      <c r="FC159" s="475" t="str">
        <f t="shared" ref="FC159" si="5949">IF(FC$2=5,SUM(EY159:FB159),"")</f>
        <v/>
      </c>
      <c r="FD159" s="959"/>
      <c r="FE159" s="903" t="str">
        <f>IF(AND(FE71&gt;0,ISNUMBER(FE155)),ROUND(FE64*FE71*FE155,2)+ROUND(FH141,2)-ROUND(FH138*FE71,2),"")</f>
        <v/>
      </c>
      <c r="FF159" s="903" t="str">
        <f>IF(AND(FF71&gt;0,ISNUMBER(FF155)),ROUND(FE64*FF71*FF155,2)+ROUND(FH142*(FF71/SUM(FF71:FH71)),2)-ROUND(FH138*FF71,2),"")</f>
        <v/>
      </c>
      <c r="FG159" s="903" t="str">
        <f>IF(AND(FG71&gt;0,ISNUMBER(FG155)),ROUND(FE64*FG71*FG155,2)+ROUND(FH142*(FG71/SUM(FF71:FH71)),2)-ROUND(FH138*FG71,2),"")</f>
        <v/>
      </c>
      <c r="FH159" s="903" t="str">
        <f>IF(AND(FH71&gt;0,ISNUMBER(FH155)),ROUND(FE64*FH71*FH155,2)+ROUND(FH142*(FH71/SUM(FF71:FH71)),2)-ROUND(FH138*FH71,2),"")</f>
        <v/>
      </c>
      <c r="FI159" s="475" t="str">
        <f t="shared" ref="FI159" si="5950">IF(FI$2=5,SUM(FE159:FH159),"")</f>
        <v/>
      </c>
      <c r="FJ159" s="959"/>
      <c r="FK159" s="903" t="str">
        <f>IF(AND(FK71&gt;0,ISNUMBER(FK155)),ROUND(FK64*FK71*FK155,2)+ROUND(FN141,2)-ROUND(FN138*FK71,2),"")</f>
        <v/>
      </c>
      <c r="FL159" s="903" t="str">
        <f>IF(AND(FL71&gt;0,ISNUMBER(FL155)),ROUND(FK64*FL71*FL155,2)+ROUND(FN142*(FL71/SUM(FL71:FN71)),2)-ROUND(FN138*FL71,2),"")</f>
        <v/>
      </c>
      <c r="FM159" s="903" t="str">
        <f>IF(AND(FM71&gt;0,ISNUMBER(FM155)),ROUND(FK64*FM71*FM155,2)+ROUND(FN142*(FM71/SUM(FL71:FN71)),2)-ROUND(FN138*FM71,2),"")</f>
        <v/>
      </c>
      <c r="FN159" s="903" t="str">
        <f>IF(AND(FN71&gt;0,ISNUMBER(FN155)),ROUND(FK64*FN71*FN155,2)+ROUND(FN142*(FN71/SUM(FL71:FN71)),2)-ROUND(FN138*FN71,2),"")</f>
        <v/>
      </c>
      <c r="FO159" s="475" t="str">
        <f t="shared" ref="FO159" si="5951">IF(FO$2=5,SUM(FK159:FN159),"")</f>
        <v/>
      </c>
      <c r="FP159" s="959"/>
      <c r="FQ159" s="903" t="str">
        <f>IF(AND(FQ71&gt;0,ISNUMBER(FQ155)),ROUND(FQ64*FQ71*FQ155,2)+ROUND(FT141,2)-ROUND(FT138*FQ71,2),"")</f>
        <v/>
      </c>
      <c r="FR159" s="903" t="str">
        <f>IF(AND(FR71&gt;0,ISNUMBER(FR155)),ROUND(FQ64*FR71*FR155,2)+ROUND(FT142*(FR71/SUM(FR71:FT71)),2)-ROUND(FT138*FR71,2),"")</f>
        <v/>
      </c>
      <c r="FS159" s="903" t="str">
        <f>IF(AND(FS71&gt;0,ISNUMBER(FS155)),ROUND(FQ64*FS71*FS155,2)+ROUND(FT142*(FS71/SUM(FR71:FT71)),2)-ROUND(FT138*FS71,2),"")</f>
        <v/>
      </c>
      <c r="FT159" s="903" t="str">
        <f>IF(AND(FT71&gt;0,ISNUMBER(FT155)),ROUND(FQ64*FT71*FT155,2)+ROUND(FT142*(FT71/SUM(FR71:FT71)),2)-ROUND(FT138*FT71,2),"")</f>
        <v/>
      </c>
      <c r="FU159" s="475" t="str">
        <f t="shared" ref="FU159" si="5952">IF(FU$2=5,SUM(FQ159:FT159),"")</f>
        <v/>
      </c>
      <c r="FV159" s="959"/>
      <c r="FW159" s="903" t="str">
        <f>IF(AND(FW71&gt;0,ISNUMBER(FW155)),ROUND(FW64*FW71*FW155,2)+ROUND(FZ141,2)-ROUND(FZ138*FW71,2),"")</f>
        <v/>
      </c>
      <c r="FX159" s="903" t="str">
        <f>IF(AND(FX71&gt;0,ISNUMBER(FX155)),ROUND(FW64*FX71*FX155,2)+ROUND(FZ142*(FX71/SUM(FX71:FZ71)),2)-ROUND(FZ138*FX71,2),"")</f>
        <v/>
      </c>
      <c r="FY159" s="903" t="str">
        <f>IF(AND(FY71&gt;0,ISNUMBER(FY155)),ROUND(FW64*FY71*FY155,2)+ROUND(FZ142*(FY71/SUM(FX71:FZ71)),2)-ROUND(FZ138*FY71,2),"")</f>
        <v/>
      </c>
      <c r="FZ159" s="903" t="str">
        <f>IF(AND(FZ71&gt;0,ISNUMBER(FZ155)),ROUND(FW64*FZ71*FZ155,2)+ROUND(FZ142*(FZ71/SUM(FX71:FZ71)),2)-ROUND(FZ138*FZ71,2),"")</f>
        <v/>
      </c>
      <c r="GA159" s="475" t="str">
        <f t="shared" ref="GA159" si="5953">IF(GA$2=5,SUM(FW159:FZ159),"")</f>
        <v/>
      </c>
      <c r="GB159" s="959"/>
      <c r="GC159" s="903" t="str">
        <f>IF(AND(GC71&gt;0,ISNUMBER(GC155)),ROUND(GC64*GC71*GC155,2)+ROUND(GF141,2)-ROUND(GF138*GC71,2),"")</f>
        <v/>
      </c>
      <c r="GD159" s="903" t="str">
        <f>IF(AND(GD71&gt;0,ISNUMBER(GD155)),ROUND(GC64*GD71*GD155,2)+ROUND(GF142*(GD71/SUM(GD71:GF71)),2)-ROUND(GF138*GD71,2),"")</f>
        <v/>
      </c>
      <c r="GE159" s="903" t="str">
        <f>IF(AND(GE71&gt;0,ISNUMBER(GE155)),ROUND(GC64*GE71*GE155,2)+ROUND(GF142*(GE71/SUM(GD71:GF71)),2)-ROUND(GF138*GE71,2),"")</f>
        <v/>
      </c>
      <c r="GF159" s="903" t="str">
        <f>IF(AND(GF71&gt;0,ISNUMBER(GF155)),ROUND(GC64*GF71*GF155,2)+ROUND(GF142*(GF71/SUM(GD71:GF71)),2)-ROUND(GF138*GF71,2),"")</f>
        <v/>
      </c>
      <c r="GG159" s="475" t="str">
        <f t="shared" ref="GG159" si="5954">IF(GG$2=5,SUM(GC159:GF159),"")</f>
        <v/>
      </c>
      <c r="GH159" s="959"/>
      <c r="GI159" s="903" t="str">
        <f>IF(AND(GI71&gt;0,ISNUMBER(GI155)),ROUND(GI64*GI71*GI155,2)+ROUND(GL141,2)-ROUND(GL138*GI71,2),"")</f>
        <v/>
      </c>
      <c r="GJ159" s="903" t="str">
        <f>IF(AND(GJ71&gt;0,ISNUMBER(GJ155)),ROUND(GI64*GJ71*GJ155,2)+ROUND(GL142*(GJ71/SUM(GJ71:GL71)),2)-ROUND(GL138*GJ71,2),"")</f>
        <v/>
      </c>
      <c r="GK159" s="903" t="str">
        <f>IF(AND(GK71&gt;0,ISNUMBER(GK155)),ROUND(GI64*GK71*GK155,2)+ROUND(GL142*(GK71/SUM(GJ71:GL71)),2)-ROUND(GL138*GK71,2),"")</f>
        <v/>
      </c>
      <c r="GL159" s="903" t="str">
        <f>IF(AND(GL71&gt;0,ISNUMBER(GL155)),ROUND(GI64*GL71*GL155,2)+ROUND(GL142*(GL71/SUM(GJ71:GL71)),2)-ROUND(GL138*GL71,2),"")</f>
        <v/>
      </c>
      <c r="GM159" s="475" t="str">
        <f t="shared" ref="GM159" si="5955">IF(GM$2=5,SUM(GI159:GL159),"")</f>
        <v/>
      </c>
      <c r="GN159" s="959"/>
      <c r="GO159" s="903" t="str">
        <f>IF(AND(GO71&gt;0,ISNUMBER(GO155)),ROUND(GO64*GO71*GO155,2)+ROUND(GR141,2)-ROUND(GR138*GO71,2),"")</f>
        <v/>
      </c>
      <c r="GP159" s="903" t="str">
        <f>IF(AND(GP71&gt;0,ISNUMBER(GP155)),ROUND(GO64*GP71*GP155,2)+ROUND(GR142*(GP71/SUM(GP71:GR71)),2)-ROUND(GR138*GP71,2),"")</f>
        <v/>
      </c>
      <c r="GQ159" s="903" t="str">
        <f>IF(AND(GQ71&gt;0,ISNUMBER(GQ155)),ROUND(GO64*GQ71*GQ155,2)+ROUND(GR142*(GQ71/SUM(GP71:GR71)),2)-ROUND(GR138*GQ71,2),"")</f>
        <v/>
      </c>
      <c r="GR159" s="903" t="str">
        <f>IF(AND(GR71&gt;0,ISNUMBER(GR155)),ROUND(GO64*GR71*GR155,2)+ROUND(GR142*(GR71/SUM(GP71:GR71)),2)-ROUND(GR138*GR71,2),"")</f>
        <v/>
      </c>
      <c r="GS159" s="475" t="str">
        <f t="shared" ref="GS159" si="5956">IF(GS$2=5,SUM(GO159:GR159),"")</f>
        <v/>
      </c>
      <c r="GT159" s="959"/>
      <c r="GU159" s="903" t="str">
        <f>IF(AND(GU71&gt;0,ISNUMBER(GU155)),ROUND(GU64*GU71*GU155,2)+ROUND(GX141,2)-ROUND(GX138*GU71,2),"")</f>
        <v/>
      </c>
      <c r="GV159" s="903" t="str">
        <f>IF(AND(GV71&gt;0,ISNUMBER(GV155)),ROUND(GU64*GV71*GV155,2)+ROUND(GX142*(GV71/SUM(GV71:GX71)),2)-ROUND(GX138*GV71,2),"")</f>
        <v/>
      </c>
      <c r="GW159" s="903" t="str">
        <f>IF(AND(GW71&gt;0,ISNUMBER(GW155)),ROUND(GU64*GW71*GW155,2)+ROUND(GX142*(GW71/SUM(GV71:GX71)),2)-ROUND(GX138*GW71,2),"")</f>
        <v/>
      </c>
      <c r="GX159" s="903" t="str">
        <f>IF(AND(GX71&gt;0,ISNUMBER(GX155)),ROUND(GU64*GX71*GX155,2)+ROUND(GX142*(GX71/SUM(GV71:GX71)),2)-ROUND(GX138*GX71,2),"")</f>
        <v/>
      </c>
      <c r="GY159" s="475" t="str">
        <f t="shared" ref="GY159" si="5957">IF(GY$2=5,SUM(GU159:GX159),"")</f>
        <v/>
      </c>
      <c r="GZ159" s="959"/>
      <c r="HA159" s="903" t="str">
        <f>IF(AND(HA71&gt;0,ISNUMBER(HA155)),ROUND(HA64*HA71*HA155,2)+ROUND(HD141,2)-ROUND(HD138*HA71,2),"")</f>
        <v/>
      </c>
      <c r="HB159" s="903" t="str">
        <f>IF(AND(HB71&gt;0,ISNUMBER(HB155)),ROUND(HA64*HB71*HB155,2)+ROUND(HD142*(HB71/SUM(HB71:HD71)),2)-ROUND(HD138*HB71,2),"")</f>
        <v/>
      </c>
      <c r="HC159" s="903" t="str">
        <f>IF(AND(HC71&gt;0,ISNUMBER(HC155)),ROUND(HA64*HC71*HC155,2)+ROUND(HD142*(HC71/SUM(HB71:HD71)),2)-ROUND(HD138*HC71,2),"")</f>
        <v/>
      </c>
      <c r="HD159" s="903" t="str">
        <f>IF(AND(HD71&gt;0,ISNUMBER(HD155)),ROUND(HA64*HD71*HD155,2)+ROUND(HD142*(HD71/SUM(HB71:HD71)),2)-ROUND(HD138*HD71,2),"")</f>
        <v/>
      </c>
      <c r="HE159" s="475" t="str">
        <f t="shared" ref="HE159" si="5958">IF(HE$2=5,SUM(HA159:HD159),"")</f>
        <v/>
      </c>
      <c r="HF159" s="959"/>
      <c r="HG159" s="903" t="str">
        <f>IF(AND(HG71&gt;0,ISNUMBER(HG155)),ROUND(HG64*HG71*HG155,2)+ROUND(HJ141,2)-ROUND(HJ138*HG71,2),"")</f>
        <v/>
      </c>
      <c r="HH159" s="903" t="str">
        <f>IF(AND(HH71&gt;0,ISNUMBER(HH155)),ROUND(HG64*HH71*HH155,2)+ROUND(HJ142*(HH71/SUM(HH71:HJ71)),2)-ROUND(HJ138*HH71,2),"")</f>
        <v/>
      </c>
      <c r="HI159" s="903" t="str">
        <f>IF(AND(HI71&gt;0,ISNUMBER(HI155)),ROUND(HG64*HI71*HI155,2)+ROUND(HJ142*(HI71/SUM(HH71:HJ71)),2)-ROUND(HJ138*HI71,2),"")</f>
        <v/>
      </c>
      <c r="HJ159" s="903" t="str">
        <f>IF(AND(HJ71&gt;0,ISNUMBER(HJ155)),ROUND(HG64*HJ71*HJ155,2)+ROUND(HJ142*(HJ71/SUM(HH71:HJ71)),2)-ROUND(HJ138*HJ71,2),"")</f>
        <v/>
      </c>
      <c r="HK159" s="475" t="str">
        <f t="shared" ref="HK159" si="5959">IF(HK$2=5,SUM(HG159:HJ159),"")</f>
        <v/>
      </c>
      <c r="HL159" s="959"/>
      <c r="HM159" s="903" t="str">
        <f>IF(AND(HM71&gt;0,ISNUMBER(HM155)),ROUND(HM64*HM71*HM155,2)+ROUND(HP141,2)-ROUND(HP138*HM71,2),"")</f>
        <v/>
      </c>
      <c r="HN159" s="903" t="str">
        <f>IF(AND(HN71&gt;0,ISNUMBER(HN155)),ROUND(HM64*HN71*HN155,2)+ROUND(HP142*(HN71/SUM(HN71:HP71)),2)-ROUND(HP138*HN71,2),"")</f>
        <v/>
      </c>
      <c r="HO159" s="903" t="str">
        <f>IF(AND(HO71&gt;0,ISNUMBER(HO155)),ROUND(HM64*HO71*HO155,2)+ROUND(HP142*(HO71/SUM(HN71:HP71)),2)-ROUND(HP138*HO71,2),"")</f>
        <v/>
      </c>
      <c r="HP159" s="903" t="str">
        <f>IF(AND(HP71&gt;0,ISNUMBER(HP155)),ROUND(HM64*HP71*HP155,2)+ROUND(HP142*(HP71/SUM(HN71:HP71)),2)-ROUND(HP138*HP71,2),"")</f>
        <v/>
      </c>
      <c r="HQ159" s="475" t="str">
        <f t="shared" ref="HQ159" si="5960">IF(HQ$2=5,SUM(HM159:HP159),"")</f>
        <v/>
      </c>
      <c r="HR159" s="959"/>
      <c r="HS159" s="903" t="str">
        <f>IF(AND(HS71&gt;0,ISNUMBER(HS155)),ROUND(HS64*HS71*HS155,2)+ROUND(HV141,2)-ROUND(HV138*HS71,2),"")</f>
        <v/>
      </c>
      <c r="HT159" s="903" t="str">
        <f>IF(AND(HT71&gt;0,ISNUMBER(HT155)),ROUND(HS64*HT71*HT155,2)+ROUND(HV142*(HT71/SUM(HT71:HV71)),2)-ROUND(HV138*HT71,2),"")</f>
        <v/>
      </c>
      <c r="HU159" s="903" t="str">
        <f>IF(AND(HU71&gt;0,ISNUMBER(HU155)),ROUND(HS64*HU71*HU155,2)+ROUND(HV142*(HU71/SUM(HT71:HV71)),2)-ROUND(HV138*HU71,2),"")</f>
        <v/>
      </c>
      <c r="HV159" s="903" t="str">
        <f>IF(AND(HV71&gt;0,ISNUMBER(HV155)),ROUND(HS64*HV71*HV155,2)+ROUND(HV142*(HV71/SUM(HT71:HV71)),2)-ROUND(HV138*HV71,2),"")</f>
        <v/>
      </c>
      <c r="HW159" s="475" t="str">
        <f t="shared" ref="HW159" si="5961">IF(HW$2=5,SUM(HS159:HV159),"")</f>
        <v/>
      </c>
      <c r="HX159" s="959"/>
      <c r="HY159" s="903" t="str">
        <f>IF(AND(HY71&gt;0,ISNUMBER(HY155)),ROUND(HY64*HY71*HY155,2)+ROUND(IB141,2)-ROUND(IB138*HY71,2),"")</f>
        <v/>
      </c>
      <c r="HZ159" s="903" t="str">
        <f>IF(AND(HZ71&gt;0,ISNUMBER(HZ155)),ROUND(HY64*HZ71*HZ155,2)+ROUND(IB142*(HZ71/SUM(HZ71:IB71)),2)-ROUND(IB138*HZ71,2),"")</f>
        <v/>
      </c>
      <c r="IA159" s="903" t="str">
        <f>IF(AND(IA71&gt;0,ISNUMBER(IA155)),ROUND(HY64*IA71*IA155,2)+ROUND(IB142*(IA71/SUM(HZ71:IB71)),2)-ROUND(IB138*IA71,2),"")</f>
        <v/>
      </c>
      <c r="IB159" s="903" t="str">
        <f>IF(AND(IB71&gt;0,ISNUMBER(IB155)),ROUND(HY64*IB71*IB155,2)+ROUND(IB142*(IB71/SUM(HZ71:IB71)),2)-ROUND(IB138*IB71,2),"")</f>
        <v/>
      </c>
      <c r="IC159" s="475" t="str">
        <f t="shared" ref="IC159" si="5962">IF(IC$2=5,SUM(HY159:IB159),"")</f>
        <v/>
      </c>
      <c r="ID159" s="959"/>
      <c r="IE159" s="903" t="str">
        <f>IF(AND(IE71&gt;0,ISNUMBER(IE155)),ROUND(IE64*IE71*IE155,2)+ROUND(IH141,2)-ROUND(IH138*IE71,2),"")</f>
        <v/>
      </c>
      <c r="IF159" s="903" t="str">
        <f>IF(AND(IF71&gt;0,ISNUMBER(IF155)),ROUND(IE64*IF71*IF155,2)+ROUND(IH142*(IF71/SUM(IF71:IH71)),2)-ROUND(IH138*IF71,2),"")</f>
        <v/>
      </c>
      <c r="IG159" s="903" t="str">
        <f>IF(AND(IG71&gt;0,ISNUMBER(IG155)),ROUND(IE64*IG71*IG155,2)+ROUND(IH142*(IG71/SUM(IF71:IH71)),2)-ROUND(IH138*IG71,2),"")</f>
        <v/>
      </c>
      <c r="IH159" s="903" t="str">
        <f>IF(AND(IH71&gt;0,ISNUMBER(IH155)),ROUND(IE64*IH71*IH155,2)+ROUND(IH142*(IH71/SUM(IF71:IH71)),2)-ROUND(IH138*IH71,2),"")</f>
        <v/>
      </c>
      <c r="II159" s="475" t="str">
        <f t="shared" ref="II159" si="5963">IF(II$2=5,SUM(IE159:IH159),"")</f>
        <v/>
      </c>
      <c r="IJ159" s="959"/>
      <c r="IK159" s="903" t="str">
        <f>IF(AND(IK71&gt;0,ISNUMBER(IK155)),ROUND(IK64*IK71*IK155,2)+ROUND(IN141,2)-ROUND(IN138*IK71,2),"")</f>
        <v/>
      </c>
      <c r="IL159" s="903" t="str">
        <f>IF(AND(IL71&gt;0,ISNUMBER(IL155)),ROUND(IK64*IL71*IL155,2)+ROUND(IN142*(IL71/SUM(IL71:IN71)),2)-ROUND(IN138*IL71,2),"")</f>
        <v/>
      </c>
      <c r="IM159" s="903" t="str">
        <f>IF(AND(IM71&gt;0,ISNUMBER(IM155)),ROUND(IK64*IM71*IM155,2)+ROUND(IN142*(IM71/SUM(IL71:IN71)),2)-ROUND(IN138*IM71,2),"")</f>
        <v/>
      </c>
      <c r="IN159" s="903" t="str">
        <f>IF(AND(IN71&gt;0,ISNUMBER(IN155)),ROUND(IK64*IN71*IN155,2)+ROUND(IN142*(IN71/SUM(IL71:IN71)),2)-ROUND(IN138*IN71,2),"")</f>
        <v/>
      </c>
      <c r="IO159" s="475" t="str">
        <f t="shared" ref="IO159" si="5964">IF(IO$2=5,SUM(IK159:IN159),"")</f>
        <v/>
      </c>
      <c r="IP159" s="959"/>
      <c r="IQ159" s="903" t="str">
        <f>IF(AND(IQ71&gt;0,ISNUMBER(IQ155)),ROUND(IQ64*IQ71*IQ155,2)+ROUND(IT141,2)-ROUND(IT138*IQ71,2),"")</f>
        <v/>
      </c>
      <c r="IR159" s="903" t="str">
        <f>IF(AND(IR71&gt;0,ISNUMBER(IR155)),ROUND(IQ64*IR71*IR155,2)+ROUND(IT142*(IR71/SUM(IR71:IT71)),2)-ROUND(IT138*IR71,2),"")</f>
        <v/>
      </c>
      <c r="IS159" s="903" t="str">
        <f>IF(AND(IS71&gt;0,ISNUMBER(IS155)),ROUND(IQ64*IS71*IS155,2)+ROUND(IT142*(IS71/SUM(IR71:IT71)),2)-ROUND(IT138*IS71,2),"")</f>
        <v/>
      </c>
      <c r="IT159" s="903" t="str">
        <f>IF(AND(IT71&gt;0,ISNUMBER(IT155)),ROUND(IQ64*IT71*IT155,2)+ROUND(IT142*(IT71/SUM(IR71:IT71)),2)-ROUND(IT138*IT71,2),"")</f>
        <v/>
      </c>
      <c r="IU159" s="475" t="str">
        <f t="shared" ref="IU159" si="5965">IF(IU$2=5,SUM(IQ159:IT159),"")</f>
        <v/>
      </c>
      <c r="IV159" s="959"/>
      <c r="IW159" s="903" t="str">
        <f>IF(AND(IW71&gt;0,ISNUMBER(IW155)),ROUND(IW64*IW71*IW155,2)+ROUND(IZ141,2)-ROUND(IZ138*IW71,2),"")</f>
        <v/>
      </c>
      <c r="IX159" s="903" t="str">
        <f>IF(AND(IX71&gt;0,ISNUMBER(IX155)),ROUND(IW64*IX71*IX155,2)+ROUND(IZ142*(IX71/SUM(IX71:IZ71)),2)-ROUND(IZ138*IX71,2),"")</f>
        <v/>
      </c>
      <c r="IY159" s="903" t="str">
        <f>IF(AND(IY71&gt;0,ISNUMBER(IY155)),ROUND(IW64*IY71*IY155,2)+ROUND(IZ142*(IY71/SUM(IX71:IZ71)),2)-ROUND(IZ138*IY71,2),"")</f>
        <v/>
      </c>
      <c r="IZ159" s="903" t="str">
        <f>IF(AND(IZ71&gt;0,ISNUMBER(IZ155)),ROUND(IW64*IZ71*IZ155,2)+ROUND(IZ142*(IZ71/SUM(IX71:IZ71)),2)-ROUND(IZ138*IZ71,2),"")</f>
        <v/>
      </c>
      <c r="JA159" s="475" t="str">
        <f t="shared" ref="JA159" si="5966">IF(JA$2=5,SUM(IW159:IZ159),"")</f>
        <v/>
      </c>
      <c r="JB159" s="959"/>
      <c r="JC159" s="903" t="str">
        <f>IF(AND(JC71&gt;0,ISNUMBER(JC155)),ROUND(JC64*JC71*JC155,2)+ROUND(JF141,2)-ROUND(JF138*JC71,2),"")</f>
        <v/>
      </c>
      <c r="JD159" s="903" t="str">
        <f>IF(AND(JD71&gt;0,ISNUMBER(JD155)),ROUND(JC64*JD71*JD155,2)+ROUND(JF142*(JD71/SUM(JD71:JF71)),2)-ROUND(JF138*JD71,2),"")</f>
        <v/>
      </c>
      <c r="JE159" s="903" t="str">
        <f>IF(AND(JE71&gt;0,ISNUMBER(JE155)),ROUND(JC64*JE71*JE155,2)+ROUND(JF142*(JE71/SUM(JD71:JF71)),2)-ROUND(JF138*JE71,2),"")</f>
        <v/>
      </c>
      <c r="JF159" s="903" t="str">
        <f>IF(AND(JF71&gt;0,ISNUMBER(JF155)),ROUND(JC64*JF71*JF155,2)+ROUND(JF142*(JF71/SUM(JD71:JF71)),2)-ROUND(JF138*JF71,2),"")</f>
        <v/>
      </c>
      <c r="JG159" s="475" t="str">
        <f t="shared" ref="JG159" si="5967">IF(JG$2=5,SUM(JC159:JF159),"")</f>
        <v/>
      </c>
      <c r="JH159" s="959"/>
      <c r="JI159" s="960" t="str">
        <f>IF(AND(JI71&gt;0,ISNUMBER(JI155)),ROUND(JI64*JI71*JI155,2)+ROUND(JL141,2)-ROUND(JL138*JI71,2),"")</f>
        <v/>
      </c>
      <c r="JJ159" s="960" t="str">
        <f>IF(AND(JJ71&gt;0,ISNUMBER(JJ155)),ROUND(JI64*JJ71*JJ155,2)+ROUND(JL142*(JJ71/SUM(JJ71:JL71)),2)-ROUND(JL138*JJ71,2),"")</f>
        <v/>
      </c>
      <c r="JK159" s="960" t="str">
        <f>IF(AND(JK71&gt;0,ISNUMBER(JK155)),ROUND(JI64*JK71*JK155,2)+ROUND(JL142*(JK71/SUM(JJ71:JL71)),2)-ROUND(JL138*JK71,2),"")</f>
        <v/>
      </c>
      <c r="JL159" s="960" t="str">
        <f>IF(AND(JL71&gt;0,ISNUMBER(JL155)),ROUND(JI64*JL71*JL155,2)+ROUND(JL142*(JL71/SUM(JJ71:JL71)),2)-ROUND(JL138*JL71,2),"")</f>
        <v/>
      </c>
      <c r="JM159" s="477" t="str">
        <f t="shared" ref="JM159" si="5968">IF(JM$2=5,SUM(JI159:JL159),"")</f>
        <v/>
      </c>
      <c r="JN159" s="960"/>
      <c r="JO159" s="960" t="str">
        <f>IF(AND(JO71&gt;0,ISNUMBER(JO155)),ROUND(JO64*JO71*JO155,2)+ROUND(JR141,2)-ROUND(JR138*JO71,2),"")</f>
        <v/>
      </c>
      <c r="JP159" s="960" t="str">
        <f>IF(AND(JP71&gt;0,ISNUMBER(JP155)),ROUND(JO64*JP71*JP155,2)+ROUND(JR142*(JP71/SUM(JP71:JR71)),2)-ROUND(JR138*JP71,2),"")</f>
        <v/>
      </c>
      <c r="JQ159" s="960" t="str">
        <f>IF(AND(JQ71&gt;0,ISNUMBER(JQ155)),ROUND(JO64*JQ71*JQ155,2)+ROUND(JR142*(JQ71/SUM(JP71:JR71)),2)-ROUND(JR138*JQ71,2),"")</f>
        <v/>
      </c>
      <c r="JR159" s="960" t="str">
        <f>IF(AND(JR71&gt;0,ISNUMBER(JR155)),ROUND(JO64*JR71*JR155,2)+ROUND(JR142*(JR71/SUM(JP71:JR71)),2)-ROUND(JR138*JR71,2),"")</f>
        <v/>
      </c>
      <c r="JS159" s="477" t="str">
        <f t="shared" ref="JS159" si="5969">IF(JS$2=5,SUM(JO159:JR159),"")</f>
        <v/>
      </c>
      <c r="JT159" s="960"/>
      <c r="JU159" s="960" t="str">
        <f>IF(AND(JU71&gt;0,ISNUMBER(JU155)),ROUND(JU64*JU71*JU155,2)+ROUND(JX141,2)-ROUND(JX138*JU71,2),"")</f>
        <v/>
      </c>
      <c r="JV159" s="960" t="str">
        <f>IF(AND(JV71&gt;0,ISNUMBER(JV155)),ROUND(JU64*JV71*JV155,2)+ROUND(JX142*(JV71/SUM(JV71:JX71)),2)-ROUND(JX138*JV71,2),"")</f>
        <v/>
      </c>
      <c r="JW159" s="960" t="str">
        <f>IF(AND(JW71&gt;0,ISNUMBER(JW155)),ROUND(JU64*JW71*JW155,2)+ROUND(JX142*(JW71/SUM(JV71:JX71)),2)-ROUND(JX138*JW71,2),"")</f>
        <v/>
      </c>
      <c r="JX159" s="960" t="str">
        <f>IF(AND(JX71&gt;0,ISNUMBER(JX155)),ROUND(JU64*JX71*JX155,2)+ROUND(JX142*(JX71/SUM(JV71:JX71)),2)-ROUND(JX138*JX71,2),"")</f>
        <v/>
      </c>
      <c r="JY159" s="477" t="str">
        <f t="shared" ref="JY159" si="5970">IF(JY$2=5,SUM(JU159:JX159),"")</f>
        <v/>
      </c>
      <c r="JZ159" s="960"/>
      <c r="KA159" s="960" t="str">
        <f>IF(AND(KA71&gt;0,ISNUMBER(KA155)),ROUND(KA64*KA71*KA155,2)+ROUND(KD141,2)-ROUND(KD138*KA71,2),"")</f>
        <v/>
      </c>
      <c r="KB159" s="960" t="str">
        <f>IF(AND(KB71&gt;0,ISNUMBER(KB155)),ROUND(KA64*KB71*KB155,2)+ROUND(KD142*(KB71/SUM(KB71:KD71)),2)-ROUND(KD138*KB71,2),"")</f>
        <v/>
      </c>
      <c r="KC159" s="960" t="str">
        <f>IF(AND(KC71&gt;0,ISNUMBER(KC155)),ROUND(KA64*KC71*KC155,2)+ROUND(KD142*(KC71/SUM(KB71:KD71)),2)-ROUND(KD138*KC71,2),"")</f>
        <v/>
      </c>
      <c r="KD159" s="960" t="str">
        <f>IF(AND(KD71&gt;0,ISNUMBER(KD155)),ROUND(KA64*KD71*KD155,2)+ROUND(KD142*(KD71/SUM(KB71:KD71)),2)-ROUND(KD138*KD71,2),"")</f>
        <v/>
      </c>
      <c r="KE159" s="477" t="str">
        <f t="shared" ref="KE159" si="5971">IF(KE$2=5,SUM(KA159:KD159),"")</f>
        <v/>
      </c>
      <c r="KF159" s="960"/>
      <c r="KG159" s="960" t="str">
        <f>IF(AND(KG71&gt;0,ISNUMBER(KG155)),ROUND(KG64*KG71*KG155,2)+ROUND(KJ141,2)-ROUND(KJ138*KG71,2),"")</f>
        <v/>
      </c>
      <c r="KH159" s="960" t="str">
        <f>IF(AND(KH71&gt;0,ISNUMBER(KH155)),ROUND(KG64*KH71*KH155,2)+ROUND(KJ142*(KH71/SUM(KH71:KJ71)),2)-ROUND(KJ138*KH71,2),"")</f>
        <v/>
      </c>
      <c r="KI159" s="960" t="str">
        <f>IF(AND(KI71&gt;0,ISNUMBER(KI155)),ROUND(KG64*KI71*KI155,2)+ROUND(KJ142*(KI71/SUM(KH71:KJ71)),2)-ROUND(KJ138*KI71,2),"")</f>
        <v/>
      </c>
      <c r="KJ159" s="960" t="str">
        <f>IF(AND(KJ71&gt;0,ISNUMBER(KJ155)),ROUND(KG64*KJ71*KJ155,2)+ROUND(KJ142*(KJ71/SUM(KH71:KJ71)),2)-ROUND(KJ138*KJ71,2),"")</f>
        <v/>
      </c>
      <c r="KK159" s="477" t="str">
        <f t="shared" ref="KK159" si="5972">IF(KK$2=5,SUM(KG159:KJ159),"")</f>
        <v/>
      </c>
      <c r="KL159" s="960"/>
      <c r="KM159" s="960" t="str">
        <f>IF(AND(KM71&gt;0,ISNUMBER(KM155)),ROUND(KM64*KM71*KM155,2)+ROUND(KP141,2)-ROUND(KP138*KM71,2),"")</f>
        <v/>
      </c>
      <c r="KN159" s="960" t="str">
        <f>IF(AND(KN71&gt;0,ISNUMBER(KN155)),ROUND(KM64*KN71*KN155,2)+ROUND(KP142*(KN71/SUM(KN71:KP71)),2)-ROUND(KP138*KN71,2),"")</f>
        <v/>
      </c>
      <c r="KO159" s="960" t="str">
        <f>IF(AND(KO71&gt;0,ISNUMBER(KO155)),ROUND(KM64*KO71*KO155,2)+ROUND(KP142*(KO71/SUM(KN71:KP71)),2)-ROUND(KP138*KO71,2),"")</f>
        <v/>
      </c>
      <c r="KP159" s="960" t="str">
        <f>IF(AND(KP71&gt;0,ISNUMBER(KP155)),ROUND(KM64*KP71*KP155,2)+ROUND(KP142*(KP71/SUM(KN71:KP71)),2)-ROUND(KP138*KP71,2),"")</f>
        <v/>
      </c>
      <c r="KQ159" s="477" t="str">
        <f t="shared" ref="KQ159" si="5973">IF(KQ$2=5,SUM(KM159:KP159),"")</f>
        <v/>
      </c>
      <c r="KR159" s="960"/>
      <c r="KS159" s="960" t="str">
        <f>IF(AND(KS71&gt;0,ISNUMBER(KS155)),ROUND(KS64*KS71*KS155,2)+ROUND(KV141,2)-ROUND(KV138*KS71,2),"")</f>
        <v/>
      </c>
      <c r="KT159" s="960" t="str">
        <f>IF(AND(KT71&gt;0,ISNUMBER(KT155)),ROUND(KS64*KT71*KT155,2)+ROUND(KV142*(KT71/SUM(KT71:KV71)),2)-ROUND(KV138*KT71,2),"")</f>
        <v/>
      </c>
      <c r="KU159" s="960" t="str">
        <f>IF(AND(KU71&gt;0,ISNUMBER(KU155)),ROUND(KS64*KU71*KU155,2)+ROUND(KV142*(KU71/SUM(KT71:KV71)),2)-ROUND(KV138*KU71,2),"")</f>
        <v/>
      </c>
      <c r="KV159" s="960" t="str">
        <f>IF(AND(KV71&gt;0,ISNUMBER(KV155)),ROUND(KS64*KV71*KV155,2)+ROUND(KV142*(KV71/SUM(KT71:KV71)),2)-ROUND(KV138*KV71,2),"")</f>
        <v/>
      </c>
      <c r="KW159" s="477" t="str">
        <f t="shared" ref="KW159" si="5974">IF(KW$2=5,SUM(KS159:KV159),"")</f>
        <v/>
      </c>
      <c r="KX159" s="960"/>
      <c r="KY159" s="960" t="str">
        <f>IF(AND(KY71&gt;0,ISNUMBER(KY155)),ROUND(KY64*KY71*KY155,2)+ROUND(LB141,2)-ROUND(LB138*KY71,2),"")</f>
        <v/>
      </c>
      <c r="KZ159" s="960" t="str">
        <f>IF(AND(KZ71&gt;0,ISNUMBER(KZ155)),ROUND(KY64*KZ71*KZ155,2)+ROUND(LB142*(KZ71/SUM(KZ71:LB71)),2)-ROUND(LB138*KZ71,2),"")</f>
        <v/>
      </c>
      <c r="LA159" s="960" t="str">
        <f>IF(AND(LA71&gt;0,ISNUMBER(LA155)),ROUND(KY64*LA71*LA155,2)+ROUND(LB142*(LA71/SUM(KZ71:LB71)),2)-ROUND(LB138*LA71,2),"")</f>
        <v/>
      </c>
      <c r="LB159" s="960" t="str">
        <f>IF(AND(LB71&gt;0,ISNUMBER(LB155)),ROUND(KY64*LB71*LB155,2)+ROUND(LB142*(LB71/SUM(KZ71:LB71)),2)-ROUND(LB138*LB71,2),"")</f>
        <v/>
      </c>
      <c r="LC159" s="477" t="str">
        <f t="shared" ref="LC159" si="5975">IF(LC$2=5,SUM(KY159:LB159),"")</f>
        <v/>
      </c>
    </row>
    <row r="160" spans="1:316" s="486" customFormat="1" x14ac:dyDescent="0.2">
      <c r="A160" s="62"/>
      <c r="B160" s="62"/>
      <c r="C160" s="62"/>
      <c r="D160" s="62"/>
      <c r="E160" s="62"/>
      <c r="F160" s="62" t="s">
        <v>85</v>
      </c>
      <c r="G160" s="114"/>
      <c r="H160" s="478"/>
      <c r="I160" s="479" t="s">
        <v>82</v>
      </c>
      <c r="J160" s="478"/>
      <c r="K160" s="480"/>
      <c r="L160" s="1107" t="str">
        <f>IF(AND(L145="Step Complete",I158="",COUNTIF(151:151,"Y")='Part A - Inputs'!R9),"Step Complete","")</f>
        <v/>
      </c>
      <c r="M160" s="1107"/>
      <c r="N160" s="481"/>
      <c r="O160" s="478"/>
      <c r="P160" s="482"/>
      <c r="Q160" s="483" t="str">
        <f>IF(AND(Q71&gt;0,ISNUMBER(Q155)),IFERROR(Q159/((T138*Q71)/365),""),"")</f>
        <v/>
      </c>
      <c r="R160" s="483" t="str">
        <f>IF(AND(R71&gt;0,ISNUMBER(R155)),IFERROR(R159/((T138*R71)/365),""),"")</f>
        <v/>
      </c>
      <c r="S160" s="483" t="str">
        <f>IF(AND(S71&gt;0,ISNUMBER(S155)),IFERROR(S159/((T138*S71)/365),""),"")</f>
        <v/>
      </c>
      <c r="T160" s="483" t="str">
        <f>IF(AND(T71&gt;0,ISNUMBER(T155)),IFERROR(T159/((T138*T71)/365),""),"")</f>
        <v/>
      </c>
      <c r="U160" s="484" t="str">
        <f>IF(U$2=5,IFERROR(U159/(T138/365),""),"")</f>
        <v/>
      </c>
      <c r="V160" s="485"/>
      <c r="W160" s="483" t="str">
        <f t="shared" ref="W160" si="5976">IF(AND(W71&gt;0,ISNUMBER(W155)),IFERROR(W159/((Z138*W71)/365),""),"")</f>
        <v/>
      </c>
      <c r="X160" s="483" t="str">
        <f t="shared" ref="X160" si="5977">IF(AND(X71&gt;0,ISNUMBER(X155)),IFERROR(X159/((Z138*X71)/365),""),"")</f>
        <v/>
      </c>
      <c r="Y160" s="483" t="str">
        <f t="shared" ref="Y160" si="5978">IF(AND(Y71&gt;0,ISNUMBER(Y155)),IFERROR(Y159/((Z138*Y71)/365),""),"")</f>
        <v/>
      </c>
      <c r="Z160" s="483" t="str">
        <f t="shared" ref="Z160" si="5979">IF(AND(Z71&gt;0,ISNUMBER(Z155)),IFERROR(Z159/((Z138*Z71)/365),""),"")</f>
        <v/>
      </c>
      <c r="AA160" s="484" t="str">
        <f t="shared" ref="AA160" si="5980">IF(AA$2=5,IFERROR(AA159/(Z138/365),""),"")</f>
        <v/>
      </c>
      <c r="AB160" s="485"/>
      <c r="AC160" s="483" t="str">
        <f t="shared" ref="AC160" si="5981">IF(AND(AC71&gt;0,ISNUMBER(AC155)),IFERROR(AC159/((AF138*AC71)/365),""),"")</f>
        <v/>
      </c>
      <c r="AD160" s="483" t="str">
        <f t="shared" ref="AD160" si="5982">IF(AND(AD71&gt;0,ISNUMBER(AD155)),IFERROR(AD159/((AF138*AD71)/365),""),"")</f>
        <v/>
      </c>
      <c r="AE160" s="483" t="str">
        <f t="shared" ref="AE160" si="5983">IF(AND(AE71&gt;0,ISNUMBER(AE155)),IFERROR(AE159/((AF138*AE71)/365),""),"")</f>
        <v/>
      </c>
      <c r="AF160" s="483" t="str">
        <f t="shared" ref="AF160" si="5984">IF(AND(AF71&gt;0,ISNUMBER(AF155)),IFERROR(AF159/((AF138*AF71)/365),""),"")</f>
        <v/>
      </c>
      <c r="AG160" s="484" t="str">
        <f t="shared" ref="AG160" si="5985">IF(AG$2=5,IFERROR(AG159/(AF138/365),""),"")</f>
        <v/>
      </c>
      <c r="AH160" s="485"/>
      <c r="AI160" s="483" t="str">
        <f t="shared" ref="AI160" si="5986">IF(AND(AI71&gt;0,ISNUMBER(AI155)),IFERROR(AI159/((AL138*AI71)/365),""),"")</f>
        <v/>
      </c>
      <c r="AJ160" s="483" t="str">
        <f t="shared" ref="AJ160" si="5987">IF(AND(AJ71&gt;0,ISNUMBER(AJ155)),IFERROR(AJ159/((AL138*AJ71)/365),""),"")</f>
        <v/>
      </c>
      <c r="AK160" s="483" t="str">
        <f t="shared" ref="AK160" si="5988">IF(AND(AK71&gt;0,ISNUMBER(AK155)),IFERROR(AK159/((AL138*AK71)/365),""),"")</f>
        <v/>
      </c>
      <c r="AL160" s="483" t="str">
        <f t="shared" ref="AL160" si="5989">IF(AND(AL71&gt;0,ISNUMBER(AL155)),IFERROR(AL159/((AL138*AL71)/365),""),"")</f>
        <v/>
      </c>
      <c r="AM160" s="484" t="str">
        <f t="shared" ref="AM160" si="5990">IF(AM$2=5,IFERROR(AM159/(AL138/365),""),"")</f>
        <v/>
      </c>
      <c r="AN160" s="485"/>
      <c r="AO160" s="483" t="str">
        <f t="shared" ref="AO160" si="5991">IF(AND(AO71&gt;0,ISNUMBER(AO155)),IFERROR(AO159/((AR138*AO71)/365),""),"")</f>
        <v/>
      </c>
      <c r="AP160" s="483" t="str">
        <f t="shared" ref="AP160" si="5992">IF(AND(AP71&gt;0,ISNUMBER(AP155)),IFERROR(AP159/((AR138*AP71)/365),""),"")</f>
        <v/>
      </c>
      <c r="AQ160" s="483" t="str">
        <f t="shared" ref="AQ160" si="5993">IF(AND(AQ71&gt;0,ISNUMBER(AQ155)),IFERROR(AQ159/((AR138*AQ71)/365),""),"")</f>
        <v/>
      </c>
      <c r="AR160" s="483" t="str">
        <f t="shared" ref="AR160" si="5994">IF(AND(AR71&gt;0,ISNUMBER(AR155)),IFERROR(AR159/((AR138*AR71)/365),""),"")</f>
        <v/>
      </c>
      <c r="AS160" s="484" t="str">
        <f t="shared" ref="AS160" si="5995">IF(AS$2=5,IFERROR(AS159/(AR138/365),""),"")</f>
        <v/>
      </c>
      <c r="AT160" s="485"/>
      <c r="AU160" s="483" t="str">
        <f t="shared" ref="AU160" si="5996">IF(AND(AU71&gt;0,ISNUMBER(AU155)),IFERROR(AU159/((AX138*AU71)/365),""),"")</f>
        <v/>
      </c>
      <c r="AV160" s="483" t="str">
        <f t="shared" ref="AV160" si="5997">IF(AND(AV71&gt;0,ISNUMBER(AV155)),IFERROR(AV159/((AX138*AV71)/365),""),"")</f>
        <v/>
      </c>
      <c r="AW160" s="483" t="str">
        <f t="shared" ref="AW160" si="5998">IF(AND(AW71&gt;0,ISNUMBER(AW155)),IFERROR(AW159/((AX138*AW71)/365),""),"")</f>
        <v/>
      </c>
      <c r="AX160" s="483" t="str">
        <f t="shared" ref="AX160" si="5999">IF(AND(AX71&gt;0,ISNUMBER(AX155)),IFERROR(AX159/((AX138*AX71)/365),""),"")</f>
        <v/>
      </c>
      <c r="AY160" s="484" t="str">
        <f t="shared" ref="AY160" si="6000">IF(AY$2=5,IFERROR(AY159/(AX138/365),""),"")</f>
        <v/>
      </c>
      <c r="AZ160" s="485"/>
      <c r="BA160" s="483" t="str">
        <f t="shared" ref="BA160" si="6001">IF(AND(BA71&gt;0,ISNUMBER(BA155)),IFERROR(BA159/((BD138*BA71)/365),""),"")</f>
        <v/>
      </c>
      <c r="BB160" s="483" t="str">
        <f t="shared" ref="BB160" si="6002">IF(AND(BB71&gt;0,ISNUMBER(BB155)),IFERROR(BB159/((BD138*BB71)/365),""),"")</f>
        <v/>
      </c>
      <c r="BC160" s="483" t="str">
        <f t="shared" ref="BC160" si="6003">IF(AND(BC71&gt;0,ISNUMBER(BC155)),IFERROR(BC159/((BD138*BC71)/365),""),"")</f>
        <v/>
      </c>
      <c r="BD160" s="483" t="str">
        <f t="shared" ref="BD160" si="6004">IF(AND(BD71&gt;0,ISNUMBER(BD155)),IFERROR(BD159/((BD138*BD71)/365),""),"")</f>
        <v/>
      </c>
      <c r="BE160" s="484" t="str">
        <f t="shared" ref="BE160" si="6005">IF(BE$2=5,IFERROR(BE159/(BD138/365),""),"")</f>
        <v/>
      </c>
      <c r="BF160" s="485"/>
      <c r="BG160" s="483" t="str">
        <f t="shared" ref="BG160" si="6006">IF(AND(BG71&gt;0,ISNUMBER(BG155)),IFERROR(BG159/((BJ138*BG71)/365),""),"")</f>
        <v/>
      </c>
      <c r="BH160" s="483" t="str">
        <f t="shared" ref="BH160" si="6007">IF(AND(BH71&gt;0,ISNUMBER(BH155)),IFERROR(BH159/((BJ138*BH71)/365),""),"")</f>
        <v/>
      </c>
      <c r="BI160" s="483" t="str">
        <f t="shared" ref="BI160" si="6008">IF(AND(BI71&gt;0,ISNUMBER(BI155)),IFERROR(BI159/((BJ138*BI71)/365),""),"")</f>
        <v/>
      </c>
      <c r="BJ160" s="483" t="str">
        <f t="shared" ref="BJ160" si="6009">IF(AND(BJ71&gt;0,ISNUMBER(BJ155)),IFERROR(BJ159/((BJ138*BJ71)/365),""),"")</f>
        <v/>
      </c>
      <c r="BK160" s="484" t="str">
        <f t="shared" ref="BK160" si="6010">IF(BK$2=5,IFERROR(BK159/(BJ138/365),""),"")</f>
        <v/>
      </c>
      <c r="BL160" s="485"/>
      <c r="BM160" s="483" t="str">
        <f t="shared" ref="BM160" si="6011">IF(AND(BM71&gt;0,ISNUMBER(BM155)),IFERROR(BM159/((BP138*BM71)/365),""),"")</f>
        <v/>
      </c>
      <c r="BN160" s="483" t="str">
        <f t="shared" ref="BN160" si="6012">IF(AND(BN71&gt;0,ISNUMBER(BN155)),IFERROR(BN159/((BP138*BN71)/365),""),"")</f>
        <v/>
      </c>
      <c r="BO160" s="483" t="str">
        <f t="shared" ref="BO160" si="6013">IF(AND(BO71&gt;0,ISNUMBER(BO155)),IFERROR(BO159/((BP138*BO71)/365),""),"")</f>
        <v/>
      </c>
      <c r="BP160" s="483" t="str">
        <f t="shared" ref="BP160" si="6014">IF(AND(BP71&gt;0,ISNUMBER(BP155)),IFERROR(BP159/((BP138*BP71)/365),""),"")</f>
        <v/>
      </c>
      <c r="BQ160" s="484" t="str">
        <f t="shared" ref="BQ160" si="6015">IF(BQ$2=5,IFERROR(BQ159/(BP138/365),""),"")</f>
        <v/>
      </c>
      <c r="BR160" s="485"/>
      <c r="BS160" s="483" t="str">
        <f t="shared" ref="BS160" si="6016">IF(AND(BS71&gt;0,ISNUMBER(BS155)),IFERROR(BS159/((BV138*BS71)/365),""),"")</f>
        <v/>
      </c>
      <c r="BT160" s="483" t="str">
        <f t="shared" ref="BT160" si="6017">IF(AND(BT71&gt;0,ISNUMBER(BT155)),IFERROR(BT159/((BV138*BT71)/365),""),"")</f>
        <v/>
      </c>
      <c r="BU160" s="483" t="str">
        <f t="shared" ref="BU160" si="6018">IF(AND(BU71&gt;0,ISNUMBER(BU155)),IFERROR(BU159/((BV138*BU71)/365),""),"")</f>
        <v/>
      </c>
      <c r="BV160" s="483" t="str">
        <f t="shared" ref="BV160" si="6019">IF(AND(BV71&gt;0,ISNUMBER(BV155)),IFERROR(BV159/((BV138*BV71)/365),""),"")</f>
        <v/>
      </c>
      <c r="BW160" s="484" t="str">
        <f t="shared" ref="BW160" si="6020">IF(BW$2=5,IFERROR(BW159/(BV138/365),""),"")</f>
        <v/>
      </c>
      <c r="BX160" s="485"/>
      <c r="BY160" s="483" t="str">
        <f t="shared" ref="BY160" si="6021">IF(AND(BY71&gt;0,ISNUMBER(BY155)),IFERROR(BY159/((CB138*BY71)/365),""),"")</f>
        <v/>
      </c>
      <c r="BZ160" s="483" t="str">
        <f t="shared" ref="BZ160" si="6022">IF(AND(BZ71&gt;0,ISNUMBER(BZ155)),IFERROR(BZ159/((CB138*BZ71)/365),""),"")</f>
        <v/>
      </c>
      <c r="CA160" s="483" t="str">
        <f t="shared" ref="CA160" si="6023">IF(AND(CA71&gt;0,ISNUMBER(CA155)),IFERROR(CA159/((CB138*CA71)/365),""),"")</f>
        <v/>
      </c>
      <c r="CB160" s="483" t="str">
        <f t="shared" ref="CB160" si="6024">IF(AND(CB71&gt;0,ISNUMBER(CB155)),IFERROR(CB159/((CB138*CB71)/365),""),"")</f>
        <v/>
      </c>
      <c r="CC160" s="484" t="str">
        <f t="shared" ref="CC160" si="6025">IF(CC$2=5,IFERROR(CC159/(CB138/365),""),"")</f>
        <v/>
      </c>
      <c r="CD160" s="485"/>
      <c r="CE160" s="483" t="str">
        <f t="shared" ref="CE160" si="6026">IF(AND(CE71&gt;0,ISNUMBER(CE155)),IFERROR(CE159/((CH138*CE71)/365),""),"")</f>
        <v/>
      </c>
      <c r="CF160" s="483" t="str">
        <f t="shared" ref="CF160" si="6027">IF(AND(CF71&gt;0,ISNUMBER(CF155)),IFERROR(CF159/((CH138*CF71)/365),""),"")</f>
        <v/>
      </c>
      <c r="CG160" s="483" t="str">
        <f t="shared" ref="CG160" si="6028">IF(AND(CG71&gt;0,ISNUMBER(CG155)),IFERROR(CG159/((CH138*CG71)/365),""),"")</f>
        <v/>
      </c>
      <c r="CH160" s="483" t="str">
        <f t="shared" ref="CH160" si="6029">IF(AND(CH71&gt;0,ISNUMBER(CH155)),IFERROR(CH159/((CH138*CH71)/365),""),"")</f>
        <v/>
      </c>
      <c r="CI160" s="484" t="str">
        <f t="shared" ref="CI160" si="6030">IF(CI$2=5,IFERROR(CI159/(CH138/365),""),"")</f>
        <v/>
      </c>
      <c r="CJ160" s="485"/>
      <c r="CK160" s="483" t="str">
        <f t="shared" ref="CK160" si="6031">IF(AND(CK71&gt;0,ISNUMBER(CK155)),IFERROR(CK159/((CN138*CK71)/365),""),"")</f>
        <v/>
      </c>
      <c r="CL160" s="483" t="str">
        <f t="shared" ref="CL160" si="6032">IF(AND(CL71&gt;0,ISNUMBER(CL155)),IFERROR(CL159/((CN138*CL71)/365),""),"")</f>
        <v/>
      </c>
      <c r="CM160" s="483" t="str">
        <f t="shared" ref="CM160" si="6033">IF(AND(CM71&gt;0,ISNUMBER(CM155)),IFERROR(CM159/((CN138*CM71)/365),""),"")</f>
        <v/>
      </c>
      <c r="CN160" s="483" t="str">
        <f t="shared" ref="CN160" si="6034">IF(AND(CN71&gt;0,ISNUMBER(CN155)),IFERROR(CN159/((CN138*CN71)/365),""),"")</f>
        <v/>
      </c>
      <c r="CO160" s="484" t="str">
        <f t="shared" ref="CO160" si="6035">IF(CO$2=5,IFERROR(CO159/(CN138/365),""),"")</f>
        <v/>
      </c>
      <c r="CP160" s="485"/>
      <c r="CQ160" s="483" t="str">
        <f t="shared" ref="CQ160" si="6036">IF(AND(CQ71&gt;0,ISNUMBER(CQ155)),IFERROR(CQ159/((CT138*CQ71)/365),""),"")</f>
        <v/>
      </c>
      <c r="CR160" s="483" t="str">
        <f t="shared" ref="CR160" si="6037">IF(AND(CR71&gt;0,ISNUMBER(CR155)),IFERROR(CR159/((CT138*CR71)/365),""),"")</f>
        <v/>
      </c>
      <c r="CS160" s="483" t="str">
        <f t="shared" ref="CS160" si="6038">IF(AND(CS71&gt;0,ISNUMBER(CS155)),IFERROR(CS159/((CT138*CS71)/365),""),"")</f>
        <v/>
      </c>
      <c r="CT160" s="483" t="str">
        <f t="shared" ref="CT160" si="6039">IF(AND(CT71&gt;0,ISNUMBER(CT155)),IFERROR(CT159/((CT138*CT71)/365),""),"")</f>
        <v/>
      </c>
      <c r="CU160" s="484" t="str">
        <f t="shared" ref="CU160" si="6040">IF(CU$2=5,IFERROR(CU159/(CT138/365),""),"")</f>
        <v/>
      </c>
      <c r="CV160" s="485"/>
      <c r="CW160" s="483" t="str">
        <f t="shared" ref="CW160" si="6041">IF(AND(CW71&gt;0,ISNUMBER(CW155)),IFERROR(CW159/((CZ138*CW71)/365),""),"")</f>
        <v/>
      </c>
      <c r="CX160" s="483" t="str">
        <f t="shared" ref="CX160" si="6042">IF(AND(CX71&gt;0,ISNUMBER(CX155)),IFERROR(CX159/((CZ138*CX71)/365),""),"")</f>
        <v/>
      </c>
      <c r="CY160" s="483" t="str">
        <f t="shared" ref="CY160" si="6043">IF(AND(CY71&gt;0,ISNUMBER(CY155)),IFERROR(CY159/((CZ138*CY71)/365),""),"")</f>
        <v/>
      </c>
      <c r="CZ160" s="483" t="str">
        <f t="shared" ref="CZ160" si="6044">IF(AND(CZ71&gt;0,ISNUMBER(CZ155)),IFERROR(CZ159/((CZ138*CZ71)/365),""),"")</f>
        <v/>
      </c>
      <c r="DA160" s="484" t="str">
        <f t="shared" ref="DA160" si="6045">IF(DA$2=5,IFERROR(DA159/(CZ138/365),""),"")</f>
        <v/>
      </c>
      <c r="DB160" s="485"/>
      <c r="DC160" s="483" t="str">
        <f t="shared" ref="DC160" si="6046">IF(AND(DC71&gt;0,ISNUMBER(DC155)),IFERROR(DC159/((DF138*DC71)/365),""),"")</f>
        <v/>
      </c>
      <c r="DD160" s="483" t="str">
        <f t="shared" ref="DD160" si="6047">IF(AND(DD71&gt;0,ISNUMBER(DD155)),IFERROR(DD159/((DF138*DD71)/365),""),"")</f>
        <v/>
      </c>
      <c r="DE160" s="483" t="str">
        <f t="shared" ref="DE160" si="6048">IF(AND(DE71&gt;0,ISNUMBER(DE155)),IFERROR(DE159/((DF138*DE71)/365),""),"")</f>
        <v/>
      </c>
      <c r="DF160" s="483" t="str">
        <f t="shared" ref="DF160" si="6049">IF(AND(DF71&gt;0,ISNUMBER(DF155)),IFERROR(DF159/((DF138*DF71)/365),""),"")</f>
        <v/>
      </c>
      <c r="DG160" s="484" t="str">
        <f t="shared" ref="DG160" si="6050">IF(DG$2=5,IFERROR(DG159/(DF138/365),""),"")</f>
        <v/>
      </c>
      <c r="DH160" s="485"/>
      <c r="DI160" s="483" t="str">
        <f t="shared" ref="DI160" si="6051">IF(AND(DI71&gt;0,ISNUMBER(DI155)),IFERROR(DI159/((DL138*DI71)/365),""),"")</f>
        <v/>
      </c>
      <c r="DJ160" s="483" t="str">
        <f t="shared" ref="DJ160" si="6052">IF(AND(DJ71&gt;0,ISNUMBER(DJ155)),IFERROR(DJ159/((DL138*DJ71)/365),""),"")</f>
        <v/>
      </c>
      <c r="DK160" s="483" t="str">
        <f t="shared" ref="DK160" si="6053">IF(AND(DK71&gt;0,ISNUMBER(DK155)),IFERROR(DK159/((DL138*DK71)/365),""),"")</f>
        <v/>
      </c>
      <c r="DL160" s="483" t="str">
        <f t="shared" ref="DL160" si="6054">IF(AND(DL71&gt;0,ISNUMBER(DL155)),IFERROR(DL159/((DL138*DL71)/365),""),"")</f>
        <v/>
      </c>
      <c r="DM160" s="484" t="str">
        <f t="shared" ref="DM160" si="6055">IF(DM$2=5,IFERROR(DM159/(DL138/365),""),"")</f>
        <v/>
      </c>
      <c r="DN160" s="485"/>
      <c r="DO160" s="483" t="str">
        <f t="shared" ref="DO160" si="6056">IF(AND(DO71&gt;0,ISNUMBER(DO155)),IFERROR(DO159/((DR138*DO71)/365),""),"")</f>
        <v/>
      </c>
      <c r="DP160" s="483" t="str">
        <f t="shared" ref="DP160" si="6057">IF(AND(DP71&gt;0,ISNUMBER(DP155)),IFERROR(DP159/((DR138*DP71)/365),""),"")</f>
        <v/>
      </c>
      <c r="DQ160" s="483" t="str">
        <f t="shared" ref="DQ160" si="6058">IF(AND(DQ71&gt;0,ISNUMBER(DQ155)),IFERROR(DQ159/((DR138*DQ71)/365),""),"")</f>
        <v/>
      </c>
      <c r="DR160" s="483" t="str">
        <f t="shared" ref="DR160" si="6059">IF(AND(DR71&gt;0,ISNUMBER(DR155)),IFERROR(DR159/((DR138*DR71)/365),""),"")</f>
        <v/>
      </c>
      <c r="DS160" s="484" t="str">
        <f t="shared" ref="DS160" si="6060">IF(DS$2=5,IFERROR(DS159/(DR138/365),""),"")</f>
        <v/>
      </c>
      <c r="DT160" s="485"/>
      <c r="DU160" s="483" t="str">
        <f t="shared" ref="DU160" si="6061">IF(AND(DU71&gt;0,ISNUMBER(DU155)),IFERROR(DU159/((DX138*DU71)/365),""),"")</f>
        <v/>
      </c>
      <c r="DV160" s="483" t="str">
        <f t="shared" ref="DV160" si="6062">IF(AND(DV71&gt;0,ISNUMBER(DV155)),IFERROR(DV159/((DX138*DV71)/365),""),"")</f>
        <v/>
      </c>
      <c r="DW160" s="483" t="str">
        <f t="shared" ref="DW160" si="6063">IF(AND(DW71&gt;0,ISNUMBER(DW155)),IFERROR(DW159/((DX138*DW71)/365),""),"")</f>
        <v/>
      </c>
      <c r="DX160" s="483" t="str">
        <f t="shared" ref="DX160" si="6064">IF(AND(DX71&gt;0,ISNUMBER(DX155)),IFERROR(DX159/((DX138*DX71)/365),""),"")</f>
        <v/>
      </c>
      <c r="DY160" s="484" t="str">
        <f t="shared" ref="DY160" si="6065">IF(DY$2=5,IFERROR(DY159/(DX138/365),""),"")</f>
        <v/>
      </c>
      <c r="DZ160" s="485"/>
      <c r="EA160" s="483" t="str">
        <f t="shared" ref="EA160" si="6066">IF(AND(EA71&gt;0,ISNUMBER(EA155)),IFERROR(EA159/((ED138*EA71)/365),""),"")</f>
        <v/>
      </c>
      <c r="EB160" s="483" t="str">
        <f t="shared" ref="EB160" si="6067">IF(AND(EB71&gt;0,ISNUMBER(EB155)),IFERROR(EB159/((ED138*EB71)/365),""),"")</f>
        <v/>
      </c>
      <c r="EC160" s="483" t="str">
        <f t="shared" ref="EC160" si="6068">IF(AND(EC71&gt;0,ISNUMBER(EC155)),IFERROR(EC159/((ED138*EC71)/365),""),"")</f>
        <v/>
      </c>
      <c r="ED160" s="483" t="str">
        <f t="shared" ref="ED160" si="6069">IF(AND(ED71&gt;0,ISNUMBER(ED155)),IFERROR(ED159/((ED138*ED71)/365),""),"")</f>
        <v/>
      </c>
      <c r="EE160" s="484" t="str">
        <f t="shared" ref="EE160" si="6070">IF(EE$2=5,IFERROR(EE159/(ED138/365),""),"")</f>
        <v/>
      </c>
      <c r="EF160" s="485"/>
      <c r="EG160" s="483" t="str">
        <f t="shared" ref="EG160" si="6071">IF(AND(EG71&gt;0,ISNUMBER(EG155)),IFERROR(EG159/((EJ138*EG71)/365),""),"")</f>
        <v/>
      </c>
      <c r="EH160" s="483" t="str">
        <f t="shared" ref="EH160" si="6072">IF(AND(EH71&gt;0,ISNUMBER(EH155)),IFERROR(EH159/((EJ138*EH71)/365),""),"")</f>
        <v/>
      </c>
      <c r="EI160" s="483" t="str">
        <f t="shared" ref="EI160" si="6073">IF(AND(EI71&gt;0,ISNUMBER(EI155)),IFERROR(EI159/((EJ138*EI71)/365),""),"")</f>
        <v/>
      </c>
      <c r="EJ160" s="483" t="str">
        <f t="shared" ref="EJ160" si="6074">IF(AND(EJ71&gt;0,ISNUMBER(EJ155)),IFERROR(EJ159/((EJ138*EJ71)/365),""),"")</f>
        <v/>
      </c>
      <c r="EK160" s="484" t="str">
        <f t="shared" ref="EK160" si="6075">IF(EK$2=5,IFERROR(EK159/(EJ138/365),""),"")</f>
        <v/>
      </c>
      <c r="EL160" s="485"/>
      <c r="EM160" s="483" t="str">
        <f t="shared" ref="EM160" si="6076">IF(AND(EM71&gt;0,ISNUMBER(EM155)),IFERROR(EM159/((EP138*EM71)/365),""),"")</f>
        <v/>
      </c>
      <c r="EN160" s="483" t="str">
        <f t="shared" ref="EN160" si="6077">IF(AND(EN71&gt;0,ISNUMBER(EN155)),IFERROR(EN159/((EP138*EN71)/365),""),"")</f>
        <v/>
      </c>
      <c r="EO160" s="483" t="str">
        <f t="shared" ref="EO160" si="6078">IF(AND(EO71&gt;0,ISNUMBER(EO155)),IFERROR(EO159/((EP138*EO71)/365),""),"")</f>
        <v/>
      </c>
      <c r="EP160" s="483" t="str">
        <f t="shared" ref="EP160" si="6079">IF(AND(EP71&gt;0,ISNUMBER(EP155)),IFERROR(EP159/((EP138*EP71)/365),""),"")</f>
        <v/>
      </c>
      <c r="EQ160" s="484" t="str">
        <f t="shared" ref="EQ160" si="6080">IF(EQ$2=5,IFERROR(EQ159/(EP138/365),""),"")</f>
        <v/>
      </c>
      <c r="ER160" s="485"/>
      <c r="ES160" s="483" t="str">
        <f t="shared" ref="ES160" si="6081">IF(AND(ES71&gt;0,ISNUMBER(ES155)),IFERROR(ES159/((EV138*ES71)/365),""),"")</f>
        <v/>
      </c>
      <c r="ET160" s="483" t="str">
        <f t="shared" ref="ET160" si="6082">IF(AND(ET71&gt;0,ISNUMBER(ET155)),IFERROR(ET159/((EV138*ET71)/365),""),"")</f>
        <v/>
      </c>
      <c r="EU160" s="483" t="str">
        <f t="shared" ref="EU160" si="6083">IF(AND(EU71&gt;0,ISNUMBER(EU155)),IFERROR(EU159/((EV138*EU71)/365),""),"")</f>
        <v/>
      </c>
      <c r="EV160" s="483" t="str">
        <f t="shared" ref="EV160" si="6084">IF(AND(EV71&gt;0,ISNUMBER(EV155)),IFERROR(EV159/((EV138*EV71)/365),""),"")</f>
        <v/>
      </c>
      <c r="EW160" s="484" t="str">
        <f t="shared" ref="EW160" si="6085">IF(EW$2=5,IFERROR(EW159/(EV138/365),""),"")</f>
        <v/>
      </c>
      <c r="EX160" s="485"/>
      <c r="EY160" s="483" t="str">
        <f t="shared" ref="EY160" si="6086">IF(AND(EY71&gt;0,ISNUMBER(EY155)),IFERROR(EY159/((FB138*EY71)/365),""),"")</f>
        <v/>
      </c>
      <c r="EZ160" s="483" t="str">
        <f t="shared" ref="EZ160" si="6087">IF(AND(EZ71&gt;0,ISNUMBER(EZ155)),IFERROR(EZ159/((FB138*EZ71)/365),""),"")</f>
        <v/>
      </c>
      <c r="FA160" s="483" t="str">
        <f t="shared" ref="FA160" si="6088">IF(AND(FA71&gt;0,ISNUMBER(FA155)),IFERROR(FA159/((FB138*FA71)/365),""),"")</f>
        <v/>
      </c>
      <c r="FB160" s="483" t="str">
        <f t="shared" ref="FB160" si="6089">IF(AND(FB71&gt;0,ISNUMBER(FB155)),IFERROR(FB159/((FB138*FB71)/365),""),"")</f>
        <v/>
      </c>
      <c r="FC160" s="484" t="str">
        <f t="shared" ref="FC160" si="6090">IF(FC$2=5,IFERROR(FC159/(FB138/365),""),"")</f>
        <v/>
      </c>
      <c r="FD160" s="485"/>
      <c r="FE160" s="483" t="str">
        <f t="shared" ref="FE160" si="6091">IF(AND(FE71&gt;0,ISNUMBER(FE155)),IFERROR(FE159/((FH138*FE71)/365),""),"")</f>
        <v/>
      </c>
      <c r="FF160" s="483" t="str">
        <f t="shared" ref="FF160" si="6092">IF(AND(FF71&gt;0,ISNUMBER(FF155)),IFERROR(FF159/((FH138*FF71)/365),""),"")</f>
        <v/>
      </c>
      <c r="FG160" s="483" t="str">
        <f t="shared" ref="FG160" si="6093">IF(AND(FG71&gt;0,ISNUMBER(FG155)),IFERROR(FG159/((FH138*FG71)/365),""),"")</f>
        <v/>
      </c>
      <c r="FH160" s="483" t="str">
        <f t="shared" ref="FH160" si="6094">IF(AND(FH71&gt;0,ISNUMBER(FH155)),IFERROR(FH159/((FH138*FH71)/365),""),"")</f>
        <v/>
      </c>
      <c r="FI160" s="484" t="str">
        <f t="shared" ref="FI160" si="6095">IF(FI$2=5,IFERROR(FI159/(FH138/365),""),"")</f>
        <v/>
      </c>
      <c r="FJ160" s="485"/>
      <c r="FK160" s="483" t="str">
        <f t="shared" ref="FK160" si="6096">IF(AND(FK71&gt;0,ISNUMBER(FK155)),IFERROR(FK159/((FN138*FK71)/365),""),"")</f>
        <v/>
      </c>
      <c r="FL160" s="483" t="str">
        <f t="shared" ref="FL160" si="6097">IF(AND(FL71&gt;0,ISNUMBER(FL155)),IFERROR(FL159/((FN138*FL71)/365),""),"")</f>
        <v/>
      </c>
      <c r="FM160" s="483" t="str">
        <f t="shared" ref="FM160" si="6098">IF(AND(FM71&gt;0,ISNUMBER(FM155)),IFERROR(FM159/((FN138*FM71)/365),""),"")</f>
        <v/>
      </c>
      <c r="FN160" s="483" t="str">
        <f t="shared" ref="FN160" si="6099">IF(AND(FN71&gt;0,ISNUMBER(FN155)),IFERROR(FN159/((FN138*FN71)/365),""),"")</f>
        <v/>
      </c>
      <c r="FO160" s="484" t="str">
        <f t="shared" ref="FO160" si="6100">IF(FO$2=5,IFERROR(FO159/(FN138/365),""),"")</f>
        <v/>
      </c>
      <c r="FP160" s="485"/>
      <c r="FQ160" s="483" t="str">
        <f t="shared" ref="FQ160" si="6101">IF(AND(FQ71&gt;0,ISNUMBER(FQ155)),IFERROR(FQ159/((FT138*FQ71)/365),""),"")</f>
        <v/>
      </c>
      <c r="FR160" s="483" t="str">
        <f t="shared" ref="FR160" si="6102">IF(AND(FR71&gt;0,ISNUMBER(FR155)),IFERROR(FR159/((FT138*FR71)/365),""),"")</f>
        <v/>
      </c>
      <c r="FS160" s="483" t="str">
        <f t="shared" ref="FS160" si="6103">IF(AND(FS71&gt;0,ISNUMBER(FS155)),IFERROR(FS159/((FT138*FS71)/365),""),"")</f>
        <v/>
      </c>
      <c r="FT160" s="483" t="str">
        <f t="shared" ref="FT160" si="6104">IF(AND(FT71&gt;0,ISNUMBER(FT155)),IFERROR(FT159/((FT138*FT71)/365),""),"")</f>
        <v/>
      </c>
      <c r="FU160" s="484" t="str">
        <f t="shared" ref="FU160" si="6105">IF(FU$2=5,IFERROR(FU159/(FT138/365),""),"")</f>
        <v/>
      </c>
      <c r="FV160" s="485"/>
      <c r="FW160" s="483" t="str">
        <f t="shared" ref="FW160" si="6106">IF(AND(FW71&gt;0,ISNUMBER(FW155)),IFERROR(FW159/((FZ138*FW71)/365),""),"")</f>
        <v/>
      </c>
      <c r="FX160" s="483" t="str">
        <f t="shared" ref="FX160" si="6107">IF(AND(FX71&gt;0,ISNUMBER(FX155)),IFERROR(FX159/((FZ138*FX71)/365),""),"")</f>
        <v/>
      </c>
      <c r="FY160" s="483" t="str">
        <f t="shared" ref="FY160" si="6108">IF(AND(FY71&gt;0,ISNUMBER(FY155)),IFERROR(FY159/((FZ138*FY71)/365),""),"")</f>
        <v/>
      </c>
      <c r="FZ160" s="483" t="str">
        <f t="shared" ref="FZ160" si="6109">IF(AND(FZ71&gt;0,ISNUMBER(FZ155)),IFERROR(FZ159/((FZ138*FZ71)/365),""),"")</f>
        <v/>
      </c>
      <c r="GA160" s="484" t="str">
        <f t="shared" ref="GA160" si="6110">IF(GA$2=5,IFERROR(GA159/(FZ138/365),""),"")</f>
        <v/>
      </c>
      <c r="GB160" s="485"/>
      <c r="GC160" s="483" t="str">
        <f t="shared" ref="GC160" si="6111">IF(AND(GC71&gt;0,ISNUMBER(GC155)),IFERROR(GC159/((GF138*GC71)/365),""),"")</f>
        <v/>
      </c>
      <c r="GD160" s="483" t="str">
        <f t="shared" ref="GD160" si="6112">IF(AND(GD71&gt;0,ISNUMBER(GD155)),IFERROR(GD159/((GF138*GD71)/365),""),"")</f>
        <v/>
      </c>
      <c r="GE160" s="483" t="str">
        <f t="shared" ref="GE160" si="6113">IF(AND(GE71&gt;0,ISNUMBER(GE155)),IFERROR(GE159/((GF138*GE71)/365),""),"")</f>
        <v/>
      </c>
      <c r="GF160" s="483" t="str">
        <f t="shared" ref="GF160" si="6114">IF(AND(GF71&gt;0,ISNUMBER(GF155)),IFERROR(GF159/((GF138*GF71)/365),""),"")</f>
        <v/>
      </c>
      <c r="GG160" s="484" t="str">
        <f t="shared" ref="GG160" si="6115">IF(GG$2=5,IFERROR(GG159/(GF138/365),""),"")</f>
        <v/>
      </c>
      <c r="GH160" s="485"/>
      <c r="GI160" s="483" t="str">
        <f t="shared" ref="GI160" si="6116">IF(AND(GI71&gt;0,ISNUMBER(GI155)),IFERROR(GI159/((GL138*GI71)/365),""),"")</f>
        <v/>
      </c>
      <c r="GJ160" s="483" t="str">
        <f t="shared" ref="GJ160" si="6117">IF(AND(GJ71&gt;0,ISNUMBER(GJ155)),IFERROR(GJ159/((GL138*GJ71)/365),""),"")</f>
        <v/>
      </c>
      <c r="GK160" s="483" t="str">
        <f t="shared" ref="GK160" si="6118">IF(AND(GK71&gt;0,ISNUMBER(GK155)),IFERROR(GK159/((GL138*GK71)/365),""),"")</f>
        <v/>
      </c>
      <c r="GL160" s="483" t="str">
        <f t="shared" ref="GL160" si="6119">IF(AND(GL71&gt;0,ISNUMBER(GL155)),IFERROR(GL159/((GL138*GL71)/365),""),"")</f>
        <v/>
      </c>
      <c r="GM160" s="484" t="str">
        <f t="shared" ref="GM160" si="6120">IF(GM$2=5,IFERROR(GM159/(GL138/365),""),"")</f>
        <v/>
      </c>
      <c r="GN160" s="485"/>
      <c r="GO160" s="483" t="str">
        <f t="shared" ref="GO160" si="6121">IF(AND(GO71&gt;0,ISNUMBER(GO155)),IFERROR(GO159/((GR138*GO71)/365),""),"")</f>
        <v/>
      </c>
      <c r="GP160" s="483" t="str">
        <f t="shared" ref="GP160" si="6122">IF(AND(GP71&gt;0,ISNUMBER(GP155)),IFERROR(GP159/((GR138*GP71)/365),""),"")</f>
        <v/>
      </c>
      <c r="GQ160" s="483" t="str">
        <f t="shared" ref="GQ160" si="6123">IF(AND(GQ71&gt;0,ISNUMBER(GQ155)),IFERROR(GQ159/((GR138*GQ71)/365),""),"")</f>
        <v/>
      </c>
      <c r="GR160" s="483" t="str">
        <f t="shared" ref="GR160" si="6124">IF(AND(GR71&gt;0,ISNUMBER(GR155)),IFERROR(GR159/((GR138*GR71)/365),""),"")</f>
        <v/>
      </c>
      <c r="GS160" s="484" t="str">
        <f t="shared" ref="GS160" si="6125">IF(GS$2=5,IFERROR(GS159/(GR138/365),""),"")</f>
        <v/>
      </c>
      <c r="GT160" s="485"/>
      <c r="GU160" s="483" t="str">
        <f t="shared" ref="GU160" si="6126">IF(AND(GU71&gt;0,ISNUMBER(GU155)),IFERROR(GU159/((GX138*GU71)/365),""),"")</f>
        <v/>
      </c>
      <c r="GV160" s="483" t="str">
        <f t="shared" ref="GV160" si="6127">IF(AND(GV71&gt;0,ISNUMBER(GV155)),IFERROR(GV159/((GX138*GV71)/365),""),"")</f>
        <v/>
      </c>
      <c r="GW160" s="483" t="str">
        <f t="shared" ref="GW160" si="6128">IF(AND(GW71&gt;0,ISNUMBER(GW155)),IFERROR(GW159/((GX138*GW71)/365),""),"")</f>
        <v/>
      </c>
      <c r="GX160" s="483" t="str">
        <f t="shared" ref="GX160" si="6129">IF(AND(GX71&gt;0,ISNUMBER(GX155)),IFERROR(GX159/((GX138*GX71)/365),""),"")</f>
        <v/>
      </c>
      <c r="GY160" s="484" t="str">
        <f t="shared" ref="GY160" si="6130">IF(GY$2=5,IFERROR(GY159/(GX138/365),""),"")</f>
        <v/>
      </c>
      <c r="GZ160" s="485"/>
      <c r="HA160" s="483" t="str">
        <f t="shared" ref="HA160" si="6131">IF(AND(HA71&gt;0,ISNUMBER(HA155)),IFERROR(HA159/((HD138*HA71)/365),""),"")</f>
        <v/>
      </c>
      <c r="HB160" s="483" t="str">
        <f t="shared" ref="HB160" si="6132">IF(AND(HB71&gt;0,ISNUMBER(HB155)),IFERROR(HB159/((HD138*HB71)/365),""),"")</f>
        <v/>
      </c>
      <c r="HC160" s="483" t="str">
        <f t="shared" ref="HC160" si="6133">IF(AND(HC71&gt;0,ISNUMBER(HC155)),IFERROR(HC159/((HD138*HC71)/365),""),"")</f>
        <v/>
      </c>
      <c r="HD160" s="483" t="str">
        <f t="shared" ref="HD160" si="6134">IF(AND(HD71&gt;0,ISNUMBER(HD155)),IFERROR(HD159/((HD138*HD71)/365),""),"")</f>
        <v/>
      </c>
      <c r="HE160" s="484" t="str">
        <f t="shared" ref="HE160" si="6135">IF(HE$2=5,IFERROR(HE159/(HD138/365),""),"")</f>
        <v/>
      </c>
      <c r="HF160" s="485"/>
      <c r="HG160" s="483" t="str">
        <f t="shared" ref="HG160" si="6136">IF(AND(HG71&gt;0,ISNUMBER(HG155)),IFERROR(HG159/((HJ138*HG71)/365),""),"")</f>
        <v/>
      </c>
      <c r="HH160" s="483" t="str">
        <f t="shared" ref="HH160" si="6137">IF(AND(HH71&gt;0,ISNUMBER(HH155)),IFERROR(HH159/((HJ138*HH71)/365),""),"")</f>
        <v/>
      </c>
      <c r="HI160" s="483" t="str">
        <f t="shared" ref="HI160" si="6138">IF(AND(HI71&gt;0,ISNUMBER(HI155)),IFERROR(HI159/((HJ138*HI71)/365),""),"")</f>
        <v/>
      </c>
      <c r="HJ160" s="483" t="str">
        <f t="shared" ref="HJ160" si="6139">IF(AND(HJ71&gt;0,ISNUMBER(HJ155)),IFERROR(HJ159/((HJ138*HJ71)/365),""),"")</f>
        <v/>
      </c>
      <c r="HK160" s="484" t="str">
        <f t="shared" ref="HK160" si="6140">IF(HK$2=5,IFERROR(HK159/(HJ138/365),""),"")</f>
        <v/>
      </c>
      <c r="HL160" s="485"/>
      <c r="HM160" s="483" t="str">
        <f t="shared" ref="HM160" si="6141">IF(AND(HM71&gt;0,ISNUMBER(HM155)),IFERROR(HM159/((HP138*HM71)/365),""),"")</f>
        <v/>
      </c>
      <c r="HN160" s="483" t="str">
        <f t="shared" ref="HN160" si="6142">IF(AND(HN71&gt;0,ISNUMBER(HN155)),IFERROR(HN159/((HP138*HN71)/365),""),"")</f>
        <v/>
      </c>
      <c r="HO160" s="483" t="str">
        <f t="shared" ref="HO160" si="6143">IF(AND(HO71&gt;0,ISNUMBER(HO155)),IFERROR(HO159/((HP138*HO71)/365),""),"")</f>
        <v/>
      </c>
      <c r="HP160" s="483" t="str">
        <f t="shared" ref="HP160" si="6144">IF(AND(HP71&gt;0,ISNUMBER(HP155)),IFERROR(HP159/((HP138*HP71)/365),""),"")</f>
        <v/>
      </c>
      <c r="HQ160" s="484" t="str">
        <f t="shared" ref="HQ160" si="6145">IF(HQ$2=5,IFERROR(HQ159/(HP138/365),""),"")</f>
        <v/>
      </c>
      <c r="HR160" s="485"/>
      <c r="HS160" s="483" t="str">
        <f t="shared" ref="HS160" si="6146">IF(AND(HS71&gt;0,ISNUMBER(HS155)),IFERROR(HS159/((HV138*HS71)/365),""),"")</f>
        <v/>
      </c>
      <c r="HT160" s="483" t="str">
        <f t="shared" ref="HT160" si="6147">IF(AND(HT71&gt;0,ISNUMBER(HT155)),IFERROR(HT159/((HV138*HT71)/365),""),"")</f>
        <v/>
      </c>
      <c r="HU160" s="483" t="str">
        <f t="shared" ref="HU160" si="6148">IF(AND(HU71&gt;0,ISNUMBER(HU155)),IFERROR(HU159/((HV138*HU71)/365),""),"")</f>
        <v/>
      </c>
      <c r="HV160" s="483" t="str">
        <f t="shared" ref="HV160" si="6149">IF(AND(HV71&gt;0,ISNUMBER(HV155)),IFERROR(HV159/((HV138*HV71)/365),""),"")</f>
        <v/>
      </c>
      <c r="HW160" s="484" t="str">
        <f t="shared" ref="HW160" si="6150">IF(HW$2=5,IFERROR(HW159/(HV138/365),""),"")</f>
        <v/>
      </c>
      <c r="HX160" s="485"/>
      <c r="HY160" s="483" t="str">
        <f t="shared" ref="HY160" si="6151">IF(AND(HY71&gt;0,ISNUMBER(HY155)),IFERROR(HY159/((IB138*HY71)/365),""),"")</f>
        <v/>
      </c>
      <c r="HZ160" s="483" t="str">
        <f t="shared" ref="HZ160" si="6152">IF(AND(HZ71&gt;0,ISNUMBER(HZ155)),IFERROR(HZ159/((IB138*HZ71)/365),""),"")</f>
        <v/>
      </c>
      <c r="IA160" s="483" t="str">
        <f t="shared" ref="IA160" si="6153">IF(AND(IA71&gt;0,ISNUMBER(IA155)),IFERROR(IA159/((IB138*IA71)/365),""),"")</f>
        <v/>
      </c>
      <c r="IB160" s="483" t="str">
        <f t="shared" ref="IB160" si="6154">IF(AND(IB71&gt;0,ISNUMBER(IB155)),IFERROR(IB159/((IB138*IB71)/365),""),"")</f>
        <v/>
      </c>
      <c r="IC160" s="484" t="str">
        <f t="shared" ref="IC160" si="6155">IF(IC$2=5,IFERROR(IC159/(IB138/365),""),"")</f>
        <v/>
      </c>
      <c r="ID160" s="485"/>
      <c r="IE160" s="483" t="str">
        <f t="shared" ref="IE160" si="6156">IF(AND(IE71&gt;0,ISNUMBER(IE155)),IFERROR(IE159/((IH138*IE71)/365),""),"")</f>
        <v/>
      </c>
      <c r="IF160" s="483" t="str">
        <f t="shared" ref="IF160" si="6157">IF(AND(IF71&gt;0,ISNUMBER(IF155)),IFERROR(IF159/((IH138*IF71)/365),""),"")</f>
        <v/>
      </c>
      <c r="IG160" s="483" t="str">
        <f t="shared" ref="IG160" si="6158">IF(AND(IG71&gt;0,ISNUMBER(IG155)),IFERROR(IG159/((IH138*IG71)/365),""),"")</f>
        <v/>
      </c>
      <c r="IH160" s="483" t="str">
        <f t="shared" ref="IH160" si="6159">IF(AND(IH71&gt;0,ISNUMBER(IH155)),IFERROR(IH159/((IH138*IH71)/365),""),"")</f>
        <v/>
      </c>
      <c r="II160" s="484" t="str">
        <f t="shared" ref="II160" si="6160">IF(II$2=5,IFERROR(II159/(IH138/365),""),"")</f>
        <v/>
      </c>
      <c r="IJ160" s="485"/>
      <c r="IK160" s="483" t="str">
        <f t="shared" ref="IK160" si="6161">IF(AND(IK71&gt;0,ISNUMBER(IK155)),IFERROR(IK159/((IN138*IK71)/365),""),"")</f>
        <v/>
      </c>
      <c r="IL160" s="483" t="str">
        <f t="shared" ref="IL160" si="6162">IF(AND(IL71&gt;0,ISNUMBER(IL155)),IFERROR(IL159/((IN138*IL71)/365),""),"")</f>
        <v/>
      </c>
      <c r="IM160" s="483" t="str">
        <f t="shared" ref="IM160" si="6163">IF(AND(IM71&gt;0,ISNUMBER(IM155)),IFERROR(IM159/((IN138*IM71)/365),""),"")</f>
        <v/>
      </c>
      <c r="IN160" s="483" t="str">
        <f t="shared" ref="IN160" si="6164">IF(AND(IN71&gt;0,ISNUMBER(IN155)),IFERROR(IN159/((IN138*IN71)/365),""),"")</f>
        <v/>
      </c>
      <c r="IO160" s="484" t="str">
        <f t="shared" ref="IO160" si="6165">IF(IO$2=5,IFERROR(IO159/(IN138/365),""),"")</f>
        <v/>
      </c>
      <c r="IP160" s="485"/>
      <c r="IQ160" s="483" t="str">
        <f t="shared" ref="IQ160" si="6166">IF(AND(IQ71&gt;0,ISNUMBER(IQ155)),IFERROR(IQ159/((IT138*IQ71)/365),""),"")</f>
        <v/>
      </c>
      <c r="IR160" s="483" t="str">
        <f t="shared" ref="IR160" si="6167">IF(AND(IR71&gt;0,ISNUMBER(IR155)),IFERROR(IR159/((IT138*IR71)/365),""),"")</f>
        <v/>
      </c>
      <c r="IS160" s="483" t="str">
        <f t="shared" ref="IS160" si="6168">IF(AND(IS71&gt;0,ISNUMBER(IS155)),IFERROR(IS159/((IT138*IS71)/365),""),"")</f>
        <v/>
      </c>
      <c r="IT160" s="483" t="str">
        <f t="shared" ref="IT160" si="6169">IF(AND(IT71&gt;0,ISNUMBER(IT155)),IFERROR(IT159/((IT138*IT71)/365),""),"")</f>
        <v/>
      </c>
      <c r="IU160" s="484" t="str">
        <f t="shared" ref="IU160" si="6170">IF(IU$2=5,IFERROR(IU159/(IT138/365),""),"")</f>
        <v/>
      </c>
      <c r="IV160" s="485"/>
      <c r="IW160" s="483" t="str">
        <f t="shared" ref="IW160" si="6171">IF(AND(IW71&gt;0,ISNUMBER(IW155)),IFERROR(IW159/((IZ138*IW71)/365),""),"")</f>
        <v/>
      </c>
      <c r="IX160" s="483" t="str">
        <f t="shared" ref="IX160" si="6172">IF(AND(IX71&gt;0,ISNUMBER(IX155)),IFERROR(IX159/((IZ138*IX71)/365),""),"")</f>
        <v/>
      </c>
      <c r="IY160" s="483" t="str">
        <f t="shared" ref="IY160" si="6173">IF(AND(IY71&gt;0,ISNUMBER(IY155)),IFERROR(IY159/((IZ138*IY71)/365),""),"")</f>
        <v/>
      </c>
      <c r="IZ160" s="483" t="str">
        <f t="shared" ref="IZ160" si="6174">IF(AND(IZ71&gt;0,ISNUMBER(IZ155)),IFERROR(IZ159/((IZ138*IZ71)/365),""),"")</f>
        <v/>
      </c>
      <c r="JA160" s="484" t="str">
        <f t="shared" ref="JA160" si="6175">IF(JA$2=5,IFERROR(JA159/(IZ138/365),""),"")</f>
        <v/>
      </c>
      <c r="JB160" s="485"/>
      <c r="JC160" s="483" t="str">
        <f t="shared" ref="JC160" si="6176">IF(AND(JC71&gt;0,ISNUMBER(JC155)),IFERROR(JC159/((JF138*JC71)/365),""),"")</f>
        <v/>
      </c>
      <c r="JD160" s="483" t="str">
        <f t="shared" ref="JD160" si="6177">IF(AND(JD71&gt;0,ISNUMBER(JD155)),IFERROR(JD159/((JF138*JD71)/365),""),"")</f>
        <v/>
      </c>
      <c r="JE160" s="483" t="str">
        <f t="shared" ref="JE160" si="6178">IF(AND(JE71&gt;0,ISNUMBER(JE155)),IFERROR(JE159/((JF138*JE71)/365),""),"")</f>
        <v/>
      </c>
      <c r="JF160" s="483" t="str">
        <f t="shared" ref="JF160" si="6179">IF(AND(JF71&gt;0,ISNUMBER(JF155)),IFERROR(JF159/((JF138*JF71)/365),""),"")</f>
        <v/>
      </c>
      <c r="JG160" s="484" t="str">
        <f t="shared" ref="JG160" si="6180">IF(JG$2=5,IFERROR(JG159/(JF138/365),""),"")</f>
        <v/>
      </c>
      <c r="JH160" s="485"/>
      <c r="JI160" s="486" t="str">
        <f t="shared" ref="JI160" si="6181">IF(AND(JI71&gt;0,ISNUMBER(JI155)),IFERROR(JI159/((JL138*JI71)/365),""),"")</f>
        <v/>
      </c>
      <c r="JJ160" s="486" t="str">
        <f t="shared" ref="JJ160" si="6182">IF(AND(JJ71&gt;0,ISNUMBER(JJ155)),IFERROR(JJ159/((JL138*JJ71)/365),""),"")</f>
        <v/>
      </c>
      <c r="JK160" s="486" t="str">
        <f t="shared" ref="JK160" si="6183">IF(AND(JK71&gt;0,ISNUMBER(JK155)),IFERROR(JK159/((JL138*JK71)/365),""),"")</f>
        <v/>
      </c>
      <c r="JL160" s="486" t="str">
        <f t="shared" ref="JL160" si="6184">IF(AND(JL71&gt;0,ISNUMBER(JL155)),IFERROR(JL159/((JL138*JL71)/365),""),"")</f>
        <v/>
      </c>
      <c r="JM160" s="487" t="str">
        <f t="shared" ref="JM160" si="6185">IF(JM$2=5,IFERROR(JM159/(JL138/365),""),"")</f>
        <v/>
      </c>
      <c r="JO160" s="486" t="str">
        <f t="shared" ref="JO160" si="6186">IF(AND(JO71&gt;0,ISNUMBER(JO155)),IFERROR(JO159/((JR138*JO71)/365),""),"")</f>
        <v/>
      </c>
      <c r="JP160" s="486" t="str">
        <f t="shared" ref="JP160" si="6187">IF(AND(JP71&gt;0,ISNUMBER(JP155)),IFERROR(JP159/((JR138*JP71)/365),""),"")</f>
        <v/>
      </c>
      <c r="JQ160" s="486" t="str">
        <f t="shared" ref="JQ160" si="6188">IF(AND(JQ71&gt;0,ISNUMBER(JQ155)),IFERROR(JQ159/((JR138*JQ71)/365),""),"")</f>
        <v/>
      </c>
      <c r="JR160" s="486" t="str">
        <f t="shared" ref="JR160" si="6189">IF(AND(JR71&gt;0,ISNUMBER(JR155)),IFERROR(JR159/((JR138*JR71)/365),""),"")</f>
        <v/>
      </c>
      <c r="JS160" s="487" t="str">
        <f t="shared" ref="JS160" si="6190">IF(JS$2=5,IFERROR(JS159/(JR138/365),""),"")</f>
        <v/>
      </c>
      <c r="JU160" s="486" t="str">
        <f t="shared" ref="JU160" si="6191">IF(AND(JU71&gt;0,ISNUMBER(JU155)),IFERROR(JU159/((JX138*JU71)/365),""),"")</f>
        <v/>
      </c>
      <c r="JV160" s="486" t="str">
        <f t="shared" ref="JV160" si="6192">IF(AND(JV71&gt;0,ISNUMBER(JV155)),IFERROR(JV159/((JX138*JV71)/365),""),"")</f>
        <v/>
      </c>
      <c r="JW160" s="486" t="str">
        <f t="shared" ref="JW160" si="6193">IF(AND(JW71&gt;0,ISNUMBER(JW155)),IFERROR(JW159/((JX138*JW71)/365),""),"")</f>
        <v/>
      </c>
      <c r="JX160" s="486" t="str">
        <f t="shared" ref="JX160" si="6194">IF(AND(JX71&gt;0,ISNUMBER(JX155)),IFERROR(JX159/((JX138*JX71)/365),""),"")</f>
        <v/>
      </c>
      <c r="JY160" s="487" t="str">
        <f t="shared" ref="JY160" si="6195">IF(JY$2=5,IFERROR(JY159/(JX138/365),""),"")</f>
        <v/>
      </c>
      <c r="KA160" s="486" t="str">
        <f t="shared" ref="KA160" si="6196">IF(AND(KA71&gt;0,ISNUMBER(KA155)),IFERROR(KA159/((KD138*KA71)/365),""),"")</f>
        <v/>
      </c>
      <c r="KB160" s="486" t="str">
        <f t="shared" ref="KB160" si="6197">IF(AND(KB71&gt;0,ISNUMBER(KB155)),IFERROR(KB159/((KD138*KB71)/365),""),"")</f>
        <v/>
      </c>
      <c r="KC160" s="486" t="str">
        <f t="shared" ref="KC160" si="6198">IF(AND(KC71&gt;0,ISNUMBER(KC155)),IFERROR(KC159/((KD138*KC71)/365),""),"")</f>
        <v/>
      </c>
      <c r="KD160" s="486" t="str">
        <f t="shared" ref="KD160" si="6199">IF(AND(KD71&gt;0,ISNUMBER(KD155)),IFERROR(KD159/((KD138*KD71)/365),""),"")</f>
        <v/>
      </c>
      <c r="KE160" s="487" t="str">
        <f t="shared" ref="KE160" si="6200">IF(KE$2=5,IFERROR(KE159/(KD138/365),""),"")</f>
        <v/>
      </c>
      <c r="KG160" s="486" t="str">
        <f t="shared" ref="KG160" si="6201">IF(AND(KG71&gt;0,ISNUMBER(KG155)),IFERROR(KG159/((KJ138*KG71)/365),""),"")</f>
        <v/>
      </c>
      <c r="KH160" s="486" t="str">
        <f t="shared" ref="KH160" si="6202">IF(AND(KH71&gt;0,ISNUMBER(KH155)),IFERROR(KH159/((KJ138*KH71)/365),""),"")</f>
        <v/>
      </c>
      <c r="KI160" s="486" t="str">
        <f t="shared" ref="KI160" si="6203">IF(AND(KI71&gt;0,ISNUMBER(KI155)),IFERROR(KI159/((KJ138*KI71)/365),""),"")</f>
        <v/>
      </c>
      <c r="KJ160" s="486" t="str">
        <f t="shared" ref="KJ160" si="6204">IF(AND(KJ71&gt;0,ISNUMBER(KJ155)),IFERROR(KJ159/((KJ138*KJ71)/365),""),"")</f>
        <v/>
      </c>
      <c r="KK160" s="487" t="str">
        <f t="shared" ref="KK160" si="6205">IF(KK$2=5,IFERROR(KK159/(KJ138/365),""),"")</f>
        <v/>
      </c>
      <c r="KM160" s="486" t="str">
        <f t="shared" ref="KM160" si="6206">IF(AND(KM71&gt;0,ISNUMBER(KM155)),IFERROR(KM159/((KP138*KM71)/365),""),"")</f>
        <v/>
      </c>
      <c r="KN160" s="486" t="str">
        <f t="shared" ref="KN160" si="6207">IF(AND(KN71&gt;0,ISNUMBER(KN155)),IFERROR(KN159/((KP138*KN71)/365),""),"")</f>
        <v/>
      </c>
      <c r="KO160" s="486" t="str">
        <f t="shared" ref="KO160" si="6208">IF(AND(KO71&gt;0,ISNUMBER(KO155)),IFERROR(KO159/((KP138*KO71)/365),""),"")</f>
        <v/>
      </c>
      <c r="KP160" s="486" t="str">
        <f t="shared" ref="KP160" si="6209">IF(AND(KP71&gt;0,ISNUMBER(KP155)),IFERROR(KP159/((KP138*KP71)/365),""),"")</f>
        <v/>
      </c>
      <c r="KQ160" s="487" t="str">
        <f t="shared" ref="KQ160" si="6210">IF(KQ$2=5,IFERROR(KQ159/(KP138/365),""),"")</f>
        <v/>
      </c>
      <c r="KS160" s="486" t="str">
        <f t="shared" ref="KS160" si="6211">IF(AND(KS71&gt;0,ISNUMBER(KS155)),IFERROR(KS159/((KV138*KS71)/365),""),"")</f>
        <v/>
      </c>
      <c r="KT160" s="486" t="str">
        <f t="shared" ref="KT160" si="6212">IF(AND(KT71&gt;0,ISNUMBER(KT155)),IFERROR(KT159/((KV138*KT71)/365),""),"")</f>
        <v/>
      </c>
      <c r="KU160" s="486" t="str">
        <f t="shared" ref="KU160" si="6213">IF(AND(KU71&gt;0,ISNUMBER(KU155)),IFERROR(KU159/((KV138*KU71)/365),""),"")</f>
        <v/>
      </c>
      <c r="KV160" s="486" t="str">
        <f t="shared" ref="KV160" si="6214">IF(AND(KV71&gt;0,ISNUMBER(KV155)),IFERROR(KV159/((KV138*KV71)/365),""),"")</f>
        <v/>
      </c>
      <c r="KW160" s="487" t="str">
        <f t="shared" ref="KW160" si="6215">IF(KW$2=5,IFERROR(KW159/(KV138/365),""),"")</f>
        <v/>
      </c>
      <c r="KY160" s="486" t="str">
        <f t="shared" ref="KY160" si="6216">IF(AND(KY71&gt;0,ISNUMBER(KY155)),IFERROR(KY159/((LB138*KY71)/365),""),"")</f>
        <v/>
      </c>
      <c r="KZ160" s="486" t="str">
        <f t="shared" ref="KZ160" si="6217">IF(AND(KZ71&gt;0,ISNUMBER(KZ155)),IFERROR(KZ159/((LB138*KZ71)/365),""),"")</f>
        <v/>
      </c>
      <c r="LA160" s="486" t="str">
        <f t="shared" ref="LA160" si="6218">IF(AND(LA71&gt;0,ISNUMBER(LA155)),IFERROR(LA159/((LB138*LA71)/365),""),"")</f>
        <v/>
      </c>
      <c r="LB160" s="486" t="str">
        <f t="shared" ref="LB160" si="6219">IF(AND(LB71&gt;0,ISNUMBER(LB155)),IFERROR(LB159/((LB138*LB71)/365),""),"")</f>
        <v/>
      </c>
      <c r="LC160" s="487" t="str">
        <f t="shared" ref="LC160" si="6220">IF(LC$2=5,IFERROR(LC159/(LB138/365),""),"")</f>
        <v/>
      </c>
    </row>
    <row r="161" spans="1:316" s="489" customFormat="1" ht="4.5" customHeight="1" x14ac:dyDescent="0.2">
      <c r="A161" s="62"/>
      <c r="B161" s="62"/>
      <c r="C161" s="62"/>
      <c r="D161" s="62"/>
      <c r="E161" s="62"/>
      <c r="F161" s="62" t="s">
        <v>74</v>
      </c>
      <c r="G161" s="217"/>
      <c r="H161" s="488"/>
      <c r="I161" s="419"/>
      <c r="J161" s="419"/>
      <c r="K161" s="420"/>
      <c r="L161" s="420"/>
      <c r="M161" s="421"/>
      <c r="N161" s="422"/>
      <c r="O161" s="423"/>
      <c r="P161" s="482"/>
      <c r="Q161" s="478"/>
      <c r="R161" s="478"/>
      <c r="S161" s="483"/>
      <c r="T161" s="483"/>
      <c r="U161" s="484"/>
      <c r="V161" s="482"/>
      <c r="W161" s="478"/>
      <c r="X161" s="478"/>
      <c r="Y161" s="483"/>
      <c r="Z161" s="483"/>
      <c r="AA161" s="484"/>
      <c r="AB161" s="482"/>
      <c r="AC161" s="478"/>
      <c r="AD161" s="478"/>
      <c r="AE161" s="483"/>
      <c r="AF161" s="483"/>
      <c r="AG161" s="484"/>
      <c r="AH161" s="482"/>
      <c r="AI161" s="478"/>
      <c r="AJ161" s="478"/>
      <c r="AK161" s="483"/>
      <c r="AL161" s="483"/>
      <c r="AM161" s="484"/>
      <c r="AN161" s="482"/>
      <c r="AO161" s="478"/>
      <c r="AP161" s="478"/>
      <c r="AQ161" s="483"/>
      <c r="AR161" s="483"/>
      <c r="AS161" s="484"/>
      <c r="AT161" s="482"/>
      <c r="AU161" s="478"/>
      <c r="AV161" s="478"/>
      <c r="AW161" s="483"/>
      <c r="AX161" s="483"/>
      <c r="AY161" s="484"/>
      <c r="AZ161" s="482"/>
      <c r="BA161" s="478"/>
      <c r="BB161" s="478"/>
      <c r="BC161" s="483"/>
      <c r="BD161" s="483"/>
      <c r="BE161" s="484"/>
      <c r="BF161" s="482"/>
      <c r="BG161" s="478"/>
      <c r="BH161" s="478"/>
      <c r="BI161" s="483"/>
      <c r="BJ161" s="483"/>
      <c r="BK161" s="484"/>
      <c r="BL161" s="482"/>
      <c r="BM161" s="478"/>
      <c r="BN161" s="478"/>
      <c r="BO161" s="483"/>
      <c r="BP161" s="483"/>
      <c r="BQ161" s="484"/>
      <c r="BR161" s="482"/>
      <c r="BS161" s="478"/>
      <c r="BT161" s="478"/>
      <c r="BU161" s="483"/>
      <c r="BV161" s="483"/>
      <c r="BW161" s="484"/>
      <c r="BX161" s="482"/>
      <c r="BY161" s="478"/>
      <c r="BZ161" s="478"/>
      <c r="CA161" s="483"/>
      <c r="CB161" s="483"/>
      <c r="CC161" s="484"/>
      <c r="CD161" s="482"/>
      <c r="CE161" s="478"/>
      <c r="CF161" s="478"/>
      <c r="CG161" s="483"/>
      <c r="CH161" s="483"/>
      <c r="CI161" s="484"/>
      <c r="CJ161" s="482"/>
      <c r="CK161" s="478"/>
      <c r="CL161" s="478"/>
      <c r="CM161" s="483"/>
      <c r="CN161" s="483"/>
      <c r="CO161" s="484"/>
      <c r="CP161" s="482"/>
      <c r="CQ161" s="478"/>
      <c r="CR161" s="478"/>
      <c r="CS161" s="483"/>
      <c r="CT161" s="483"/>
      <c r="CU161" s="484"/>
      <c r="CV161" s="482"/>
      <c r="CW161" s="478"/>
      <c r="CX161" s="478"/>
      <c r="CY161" s="483"/>
      <c r="CZ161" s="483"/>
      <c r="DA161" s="484"/>
      <c r="DB161" s="482"/>
      <c r="DC161" s="478"/>
      <c r="DD161" s="478"/>
      <c r="DE161" s="483"/>
      <c r="DF161" s="483"/>
      <c r="DG161" s="484"/>
      <c r="DH161" s="482"/>
      <c r="DI161" s="478"/>
      <c r="DJ161" s="478"/>
      <c r="DK161" s="483"/>
      <c r="DL161" s="483"/>
      <c r="DM161" s="484"/>
      <c r="DN161" s="482"/>
      <c r="DO161" s="478"/>
      <c r="DP161" s="478"/>
      <c r="DQ161" s="483"/>
      <c r="DR161" s="483"/>
      <c r="DS161" s="484"/>
      <c r="DT161" s="482"/>
      <c r="DU161" s="478"/>
      <c r="DV161" s="478"/>
      <c r="DW161" s="483"/>
      <c r="DX161" s="483"/>
      <c r="DY161" s="484"/>
      <c r="DZ161" s="482"/>
      <c r="EA161" s="478"/>
      <c r="EB161" s="478"/>
      <c r="EC161" s="483"/>
      <c r="ED161" s="483"/>
      <c r="EE161" s="484"/>
      <c r="EF161" s="482"/>
      <c r="EG161" s="478"/>
      <c r="EH161" s="478"/>
      <c r="EI161" s="483"/>
      <c r="EJ161" s="483"/>
      <c r="EK161" s="484"/>
      <c r="EL161" s="482"/>
      <c r="EM161" s="478"/>
      <c r="EN161" s="478"/>
      <c r="EO161" s="483"/>
      <c r="EP161" s="483"/>
      <c r="EQ161" s="484"/>
      <c r="ER161" s="482"/>
      <c r="ES161" s="478"/>
      <c r="ET161" s="478"/>
      <c r="EU161" s="483"/>
      <c r="EV161" s="483"/>
      <c r="EW161" s="484"/>
      <c r="EX161" s="482"/>
      <c r="EY161" s="478"/>
      <c r="EZ161" s="478"/>
      <c r="FA161" s="483"/>
      <c r="FB161" s="483"/>
      <c r="FC161" s="484"/>
      <c r="FD161" s="482"/>
      <c r="FE161" s="478"/>
      <c r="FF161" s="478"/>
      <c r="FG161" s="483"/>
      <c r="FH161" s="483"/>
      <c r="FI161" s="484"/>
      <c r="FJ161" s="482"/>
      <c r="FK161" s="478"/>
      <c r="FL161" s="478"/>
      <c r="FM161" s="483"/>
      <c r="FN161" s="483"/>
      <c r="FO161" s="484"/>
      <c r="FP161" s="482"/>
      <c r="FQ161" s="478"/>
      <c r="FR161" s="478"/>
      <c r="FS161" s="483"/>
      <c r="FT161" s="483"/>
      <c r="FU161" s="484"/>
      <c r="FV161" s="482"/>
      <c r="FW161" s="478"/>
      <c r="FX161" s="478"/>
      <c r="FY161" s="483"/>
      <c r="FZ161" s="483"/>
      <c r="GA161" s="484"/>
      <c r="GB161" s="482"/>
      <c r="GC161" s="478"/>
      <c r="GD161" s="478"/>
      <c r="GE161" s="483"/>
      <c r="GF161" s="483"/>
      <c r="GG161" s="484"/>
      <c r="GH161" s="482"/>
      <c r="GI161" s="478"/>
      <c r="GJ161" s="478"/>
      <c r="GK161" s="483"/>
      <c r="GL161" s="483"/>
      <c r="GM161" s="484"/>
      <c r="GN161" s="482"/>
      <c r="GO161" s="478"/>
      <c r="GP161" s="478"/>
      <c r="GQ161" s="483"/>
      <c r="GR161" s="483"/>
      <c r="GS161" s="484"/>
      <c r="GT161" s="482"/>
      <c r="GU161" s="478"/>
      <c r="GV161" s="478"/>
      <c r="GW161" s="483"/>
      <c r="GX161" s="483"/>
      <c r="GY161" s="484"/>
      <c r="GZ161" s="482"/>
      <c r="HA161" s="478"/>
      <c r="HB161" s="478"/>
      <c r="HC161" s="483"/>
      <c r="HD161" s="483"/>
      <c r="HE161" s="484"/>
      <c r="HF161" s="482"/>
      <c r="HG161" s="478"/>
      <c r="HH161" s="478"/>
      <c r="HI161" s="483"/>
      <c r="HJ161" s="483"/>
      <c r="HK161" s="484"/>
      <c r="HL161" s="482"/>
      <c r="HM161" s="478"/>
      <c r="HN161" s="478"/>
      <c r="HO161" s="483"/>
      <c r="HP161" s="483"/>
      <c r="HQ161" s="484"/>
      <c r="HR161" s="482"/>
      <c r="HS161" s="478"/>
      <c r="HT161" s="478"/>
      <c r="HU161" s="483"/>
      <c r="HV161" s="483"/>
      <c r="HW161" s="484"/>
      <c r="HX161" s="482"/>
      <c r="HY161" s="478"/>
      <c r="HZ161" s="478"/>
      <c r="IA161" s="483"/>
      <c r="IB161" s="483"/>
      <c r="IC161" s="484"/>
      <c r="ID161" s="482"/>
      <c r="IE161" s="478"/>
      <c r="IF161" s="478"/>
      <c r="IG161" s="483"/>
      <c r="IH161" s="483"/>
      <c r="II161" s="484"/>
      <c r="IJ161" s="482"/>
      <c r="IK161" s="478"/>
      <c r="IL161" s="478"/>
      <c r="IM161" s="483"/>
      <c r="IN161" s="483"/>
      <c r="IO161" s="484"/>
      <c r="IP161" s="482"/>
      <c r="IQ161" s="478"/>
      <c r="IR161" s="478"/>
      <c r="IS161" s="483"/>
      <c r="IT161" s="483"/>
      <c r="IU161" s="484"/>
      <c r="IV161" s="482"/>
      <c r="IW161" s="478"/>
      <c r="IX161" s="478"/>
      <c r="IY161" s="483"/>
      <c r="IZ161" s="483"/>
      <c r="JA161" s="484"/>
      <c r="JB161" s="482"/>
      <c r="JC161" s="478"/>
      <c r="JD161" s="478"/>
      <c r="JE161" s="483"/>
      <c r="JF161" s="483"/>
      <c r="JG161" s="484"/>
      <c r="JH161" s="482"/>
      <c r="JK161" s="486"/>
      <c r="JL161" s="486"/>
      <c r="JM161" s="490"/>
      <c r="JQ161" s="486"/>
      <c r="JR161" s="486"/>
      <c r="JS161" s="490"/>
      <c r="JW161" s="486"/>
      <c r="JX161" s="486"/>
      <c r="JY161" s="490"/>
      <c r="KC161" s="486"/>
      <c r="KD161" s="486"/>
      <c r="KE161" s="490"/>
      <c r="KI161" s="486"/>
      <c r="KJ161" s="486"/>
      <c r="KK161" s="490"/>
      <c r="KO161" s="486"/>
      <c r="KP161" s="486"/>
      <c r="KQ161" s="490"/>
      <c r="KU161" s="486"/>
      <c r="KV161" s="486"/>
      <c r="KW161" s="490"/>
      <c r="LA161" s="486"/>
      <c r="LB161" s="486"/>
      <c r="LC161" s="490"/>
    </row>
    <row r="162" spans="1:316" x14ac:dyDescent="0.2">
      <c r="A162" s="62"/>
      <c r="B162" s="62"/>
      <c r="C162" s="62"/>
      <c r="D162" s="62"/>
      <c r="E162" s="62"/>
      <c r="F162" s="62"/>
      <c r="G162" s="223"/>
      <c r="Q162" s="126"/>
      <c r="R162" s="126"/>
      <c r="S162" s="126"/>
      <c r="T162" s="126"/>
      <c r="U162" s="491"/>
      <c r="V162" s="450"/>
      <c r="W162" s="126"/>
      <c r="X162" s="126"/>
      <c r="Y162" s="126"/>
      <c r="Z162" s="126"/>
      <c r="AA162" s="491"/>
      <c r="AB162" s="450"/>
      <c r="AC162" s="126"/>
      <c r="AD162" s="126"/>
      <c r="AE162" s="126"/>
      <c r="AF162" s="126"/>
      <c r="AG162" s="491"/>
      <c r="AH162" s="450"/>
      <c r="AI162" s="126"/>
      <c r="AJ162" s="126"/>
      <c r="AK162" s="126"/>
      <c r="AL162" s="126"/>
      <c r="AM162" s="491"/>
      <c r="AN162" s="450"/>
      <c r="AO162" s="126"/>
      <c r="AP162" s="126"/>
      <c r="AQ162" s="126"/>
      <c r="AR162" s="126"/>
      <c r="AS162" s="491"/>
      <c r="AT162" s="450"/>
      <c r="AU162" s="126"/>
      <c r="AV162" s="126"/>
      <c r="AW162" s="126"/>
      <c r="AX162" s="126"/>
      <c r="AY162" s="491"/>
      <c r="AZ162" s="450"/>
      <c r="BA162" s="126"/>
      <c r="BB162" s="126"/>
      <c r="BC162" s="126"/>
      <c r="BD162" s="126"/>
      <c r="BE162" s="491"/>
      <c r="BF162" s="450"/>
      <c r="BG162" s="126"/>
      <c r="BH162" s="126"/>
      <c r="BI162" s="126"/>
      <c r="BJ162" s="126"/>
      <c r="BK162" s="491"/>
      <c r="BL162" s="450"/>
      <c r="BM162" s="126"/>
      <c r="BN162" s="126"/>
      <c r="BO162" s="126"/>
      <c r="BP162" s="126"/>
      <c r="BQ162" s="491"/>
      <c r="BR162" s="450"/>
      <c r="BS162" s="126"/>
      <c r="BT162" s="126"/>
      <c r="BU162" s="126"/>
      <c r="BV162" s="126"/>
      <c r="BW162" s="491"/>
    </row>
    <row r="163" spans="1:316" ht="15.75" x14ac:dyDescent="0.25">
      <c r="A163" s="62"/>
      <c r="B163" s="62"/>
      <c r="C163" s="62"/>
      <c r="D163" s="62"/>
      <c r="E163" s="62"/>
      <c r="F163" s="62" t="s">
        <v>73</v>
      </c>
      <c r="G163" s="983" t="s">
        <v>325</v>
      </c>
      <c r="H163" s="493"/>
      <c r="I163" s="923" t="s">
        <v>316</v>
      </c>
      <c r="J163" s="493" t="str">
        <f>IF(L160&lt;&gt;"Step Complete","Complete Step 8 first","Item Summary")</f>
        <v>Complete Step 8 first</v>
      </c>
      <c r="K163" s="494"/>
      <c r="L163" s="88"/>
      <c r="M163" s="88"/>
      <c r="N163" s="90"/>
      <c r="O163" s="91"/>
      <c r="Q163" s="134"/>
      <c r="R163" s="134"/>
      <c r="S163" s="134"/>
      <c r="T163" s="134"/>
      <c r="U163" s="224"/>
      <c r="W163" s="134"/>
      <c r="X163" s="134"/>
      <c r="Y163" s="134"/>
      <c r="Z163" s="134"/>
      <c r="AA163" s="224"/>
      <c r="AC163" s="134"/>
      <c r="AD163" s="134"/>
      <c r="AE163" s="134"/>
      <c r="AF163" s="134"/>
      <c r="AG163" s="224"/>
      <c r="AI163" s="134"/>
      <c r="AJ163" s="134"/>
      <c r="AK163" s="134"/>
      <c r="AL163" s="134"/>
      <c r="AM163" s="224"/>
      <c r="AO163" s="134"/>
      <c r="AP163" s="134"/>
      <c r="AQ163" s="134"/>
      <c r="AR163" s="134"/>
      <c r="AS163" s="224"/>
      <c r="AU163" s="134"/>
      <c r="AV163" s="134"/>
      <c r="AW163" s="134"/>
      <c r="AX163" s="134"/>
      <c r="AY163" s="224"/>
      <c r="BA163" s="134"/>
      <c r="BB163" s="134"/>
      <c r="BC163" s="134"/>
      <c r="BD163" s="134"/>
      <c r="BE163" s="224"/>
      <c r="BG163" s="134"/>
      <c r="BH163" s="134"/>
      <c r="BI163" s="134"/>
      <c r="BJ163" s="134"/>
      <c r="BK163" s="224"/>
      <c r="BM163" s="134"/>
      <c r="BN163" s="134"/>
      <c r="BO163" s="134"/>
      <c r="BP163" s="134"/>
      <c r="BQ163" s="224"/>
      <c r="BS163" s="134"/>
      <c r="BT163" s="134"/>
      <c r="BU163" s="134"/>
      <c r="BV163" s="134"/>
      <c r="BW163" s="224"/>
      <c r="BY163" s="134"/>
      <c r="BZ163" s="134"/>
      <c r="CA163" s="134"/>
      <c r="CB163" s="134"/>
      <c r="CC163" s="224"/>
      <c r="CE163" s="134"/>
      <c r="CF163" s="134"/>
      <c r="CG163" s="134"/>
      <c r="CH163" s="134"/>
      <c r="CI163" s="224"/>
      <c r="CK163" s="134"/>
      <c r="CL163" s="134"/>
      <c r="CM163" s="134"/>
      <c r="CN163" s="134"/>
      <c r="CO163" s="224"/>
      <c r="CQ163" s="134"/>
      <c r="CR163" s="134"/>
      <c r="CS163" s="134"/>
      <c r="CT163" s="134"/>
      <c r="CU163" s="224"/>
      <c r="CW163" s="134"/>
      <c r="CX163" s="134"/>
      <c r="CY163" s="134"/>
      <c r="CZ163" s="134"/>
      <c r="DA163" s="224"/>
      <c r="DC163" s="134"/>
      <c r="DD163" s="134"/>
      <c r="DE163" s="134"/>
      <c r="DF163" s="134"/>
      <c r="DG163" s="224"/>
      <c r="DI163" s="134"/>
      <c r="DJ163" s="134"/>
      <c r="DK163" s="134"/>
      <c r="DL163" s="134"/>
      <c r="DM163" s="224"/>
      <c r="DO163" s="134"/>
      <c r="DP163" s="134"/>
      <c r="DQ163" s="134"/>
      <c r="DR163" s="134"/>
      <c r="DS163" s="224"/>
      <c r="DU163" s="134"/>
      <c r="DV163" s="134"/>
      <c r="DW163" s="134"/>
      <c r="DX163" s="134"/>
      <c r="DY163" s="224"/>
      <c r="EA163" s="179"/>
      <c r="EB163" s="179"/>
      <c r="EC163" s="179"/>
      <c r="ED163" s="179"/>
      <c r="EE163" s="224"/>
      <c r="EG163" s="269"/>
      <c r="EH163" s="269"/>
      <c r="EI163" s="269"/>
      <c r="EJ163" s="269"/>
      <c r="EK163" s="270"/>
      <c r="EM163" s="269"/>
      <c r="EN163" s="269"/>
      <c r="EO163" s="269"/>
      <c r="EP163" s="269"/>
      <c r="EQ163" s="270"/>
      <c r="ES163" s="269"/>
      <c r="ET163" s="269"/>
      <c r="EU163" s="269"/>
      <c r="EV163" s="269"/>
      <c r="EW163" s="270"/>
      <c r="EY163" s="269"/>
      <c r="EZ163" s="269"/>
      <c r="FA163" s="269"/>
      <c r="FB163" s="269"/>
      <c r="FC163" s="270"/>
      <c r="FE163" s="269"/>
      <c r="FF163" s="269"/>
      <c r="FG163" s="269"/>
      <c r="FH163" s="269"/>
      <c r="FI163" s="270"/>
      <c r="FK163" s="269"/>
      <c r="FL163" s="269"/>
      <c r="FM163" s="269"/>
      <c r="FN163" s="269"/>
      <c r="FO163" s="270"/>
      <c r="FQ163" s="269"/>
      <c r="FR163" s="269"/>
      <c r="FS163" s="269"/>
      <c r="FT163" s="269"/>
      <c r="FU163" s="270"/>
      <c r="FW163" s="269"/>
      <c r="FX163" s="269"/>
      <c r="FY163" s="269"/>
      <c r="FZ163" s="269"/>
      <c r="GA163" s="270"/>
      <c r="GC163" s="269"/>
      <c r="GD163" s="269"/>
      <c r="GE163" s="269"/>
      <c r="GF163" s="269"/>
      <c r="GG163" s="270"/>
      <c r="GI163" s="269"/>
      <c r="GJ163" s="269"/>
      <c r="GK163" s="269"/>
      <c r="GL163" s="269"/>
      <c r="GM163" s="270"/>
      <c r="GO163" s="269"/>
      <c r="GP163" s="269"/>
      <c r="GQ163" s="269"/>
      <c r="GR163" s="269"/>
      <c r="GS163" s="270"/>
      <c r="GU163" s="269"/>
      <c r="GV163" s="269"/>
      <c r="GW163" s="269"/>
      <c r="GX163" s="269"/>
      <c r="GY163" s="270"/>
      <c r="HA163" s="269"/>
      <c r="HB163" s="269"/>
      <c r="HC163" s="269"/>
      <c r="HD163" s="269"/>
      <c r="HE163" s="270"/>
      <c r="HG163" s="269"/>
      <c r="HH163" s="269"/>
      <c r="HI163" s="269"/>
      <c r="HJ163" s="269"/>
      <c r="HK163" s="270"/>
      <c r="HM163" s="269"/>
      <c r="HN163" s="269"/>
      <c r="HO163" s="269"/>
      <c r="HP163" s="269"/>
      <c r="HQ163" s="270"/>
      <c r="HS163" s="269"/>
      <c r="HT163" s="269"/>
      <c r="HU163" s="269"/>
      <c r="HV163" s="269"/>
      <c r="HW163" s="270"/>
      <c r="HY163" s="269"/>
      <c r="HZ163" s="269"/>
      <c r="IA163" s="269"/>
      <c r="IB163" s="269"/>
      <c r="IC163" s="270"/>
      <c r="IE163" s="269"/>
      <c r="IF163" s="269"/>
      <c r="IG163" s="269"/>
      <c r="IH163" s="269"/>
      <c r="II163" s="270"/>
      <c r="IK163" s="269"/>
      <c r="IL163" s="269"/>
      <c r="IM163" s="269"/>
      <c r="IN163" s="269"/>
      <c r="IO163" s="270"/>
      <c r="IQ163" s="269"/>
      <c r="IR163" s="269"/>
      <c r="IS163" s="269"/>
      <c r="IT163" s="269"/>
      <c r="IU163" s="270"/>
      <c r="IW163" s="269"/>
      <c r="IX163" s="269"/>
      <c r="IY163" s="269"/>
      <c r="IZ163" s="269"/>
      <c r="JA163" s="270"/>
      <c r="JC163" s="269"/>
      <c r="JD163" s="269"/>
      <c r="JE163" s="269"/>
      <c r="JF163" s="269"/>
      <c r="JG163" s="270"/>
    </row>
    <row r="164" spans="1:316" s="501" customFormat="1" ht="15" x14ac:dyDescent="0.2">
      <c r="A164" s="157"/>
      <c r="B164" s="157"/>
      <c r="C164" s="157"/>
      <c r="D164" s="157"/>
      <c r="E164" s="157"/>
      <c r="F164" s="470" t="s">
        <v>85</v>
      </c>
      <c r="G164" s="495"/>
      <c r="H164" s="496"/>
      <c r="I164" s="497" t="s">
        <v>97</v>
      </c>
      <c r="J164" s="471"/>
      <c r="K164" s="498"/>
      <c r="L164" s="234"/>
      <c r="M164" s="234"/>
      <c r="N164" s="499"/>
      <c r="O164" s="234"/>
      <c r="P164" s="144"/>
      <c r="Q164" s="145"/>
      <c r="R164" s="145"/>
      <c r="S164" s="145"/>
      <c r="T164" s="145" t="str">
        <f>IF(ISERROR(ROUND(U164/((T138*Q71)/365),0)),"","("&amp;ROUND(U164/((T138*Q71)/365),0)&amp;" days' "&amp;Control!C6&amp;" internal reserve)")</f>
        <v/>
      </c>
      <c r="U164" s="500" t="str">
        <f>IF(U$2=5,T59,"")</f>
        <v/>
      </c>
      <c r="V164" s="144"/>
      <c r="W164" s="145"/>
      <c r="X164" s="145"/>
      <c r="Y164" s="145"/>
      <c r="Z164" s="145" t="str">
        <f>IF(ISERROR(ROUND(AA164/((Z138*W71)/365),0)),"","("&amp;ROUND(AA164/((Z138*W71)/365),0)&amp;" days' "&amp;Control!H6&amp;" internal reserve)")</f>
        <v/>
      </c>
      <c r="AA164" s="500" t="str">
        <f>IF(AA$2=5,Z59,"")</f>
        <v/>
      </c>
      <c r="AB164" s="144"/>
      <c r="AC164" s="145"/>
      <c r="AD164" s="145"/>
      <c r="AE164" s="145"/>
      <c r="AF164" s="145" t="str">
        <f>IF(ISERROR(ROUND(AG164/((AF138*AC71)/365),0)),"","("&amp;ROUND(AG164/((AF138*AC71)/365),0)&amp;" days' "&amp;Control!N6&amp;" internal reserve)")</f>
        <v/>
      </c>
      <c r="AG164" s="500" t="str">
        <f>IF(AG$2=5,AF59,"")</f>
        <v/>
      </c>
      <c r="AH164" s="144"/>
      <c r="AI164" s="145"/>
      <c r="AJ164" s="145"/>
      <c r="AK164" s="145"/>
      <c r="AL164" s="145" t="str">
        <f>IF(ISERROR(ROUND(AM164/((AL138*AI71)/365),0)),"","("&amp;ROUND(AM164/((AL138*AI71)/365),0)&amp;" days' "&amp;Control!T6&amp;" internal reserve)")</f>
        <v/>
      </c>
      <c r="AM164" s="500" t="str">
        <f>IF(AM$2=5,AL59,"")</f>
        <v/>
      </c>
      <c r="AN164" s="144"/>
      <c r="AO164" s="145"/>
      <c r="AP164" s="145"/>
      <c r="AQ164" s="145"/>
      <c r="AR164" s="145" t="str">
        <f>IF(ISERROR(ROUND(AS164/((AR138*AO71)/365),0)),"","("&amp;ROUND(AS164/((AR138*AO71)/365),0)&amp;" days' "&amp;Control!Z6&amp;" internal reserve)")</f>
        <v/>
      </c>
      <c r="AS164" s="500" t="str">
        <f>IF(AS$2=5,AR59,"")</f>
        <v/>
      </c>
      <c r="AT164" s="144"/>
      <c r="AU164" s="145"/>
      <c r="AV164" s="145"/>
      <c r="AW164" s="145"/>
      <c r="AX164" s="145" t="str">
        <f>IF(ISERROR(ROUND(AY164/((AX138*AU71)/365),0)),"","("&amp;ROUND(AY164/((AX138*AU71)/365),0)&amp;" days' "&amp;Control!AF6&amp;" internal reserve)")</f>
        <v/>
      </c>
      <c r="AY164" s="500" t="str">
        <f>IF(AY$2=5,AX59,"")</f>
        <v/>
      </c>
      <c r="AZ164" s="144"/>
      <c r="BA164" s="145"/>
      <c r="BB164" s="145"/>
      <c r="BC164" s="145"/>
      <c r="BD164" s="145" t="str">
        <f>IF(ISERROR(ROUND(BE164/((BD138*BA71)/365),0)),"","("&amp;ROUND(BE164/((BD138*BA71)/365),0)&amp;" days' "&amp;Control!AL6&amp;" internal reserve)")</f>
        <v/>
      </c>
      <c r="BE164" s="500" t="str">
        <f>IF(BE$2=5,BD59,"")</f>
        <v/>
      </c>
      <c r="BF164" s="144"/>
      <c r="BG164" s="145"/>
      <c r="BH164" s="145"/>
      <c r="BI164" s="145"/>
      <c r="BJ164" s="145" t="str">
        <f>IF(ISERROR(ROUND(BK164/((BJ138*BG71)/365),0)),"","("&amp;ROUND(BK164/((BJ138*BG71)/365),0)&amp;" days' "&amp;Control!AR6&amp;" internal reserve)")</f>
        <v/>
      </c>
      <c r="BK164" s="500" t="str">
        <f>IF(BK$2=5,BJ59,"")</f>
        <v/>
      </c>
      <c r="BL164" s="144"/>
      <c r="BM164" s="145"/>
      <c r="BN164" s="145"/>
      <c r="BO164" s="145"/>
      <c r="BP164" s="145" t="str">
        <f>IF(ISERROR(ROUND(BQ164/((BP138*BM71)/365),0)),"","("&amp;ROUND(BQ164/((BP138*BM71)/365),0)&amp;" days' "&amp;Control!AX6&amp;" internal reserve)")</f>
        <v/>
      </c>
      <c r="BQ164" s="500" t="str">
        <f>IF(BQ$2=5,BP59,"")</f>
        <v/>
      </c>
      <c r="BR164" s="144"/>
      <c r="BS164" s="145"/>
      <c r="BT164" s="145"/>
      <c r="BU164" s="145"/>
      <c r="BV164" s="145" t="str">
        <f>IF(ISERROR(ROUND(BW164/((BV138*BS71)/365),0)),"","("&amp;ROUND(BW164/((BV138*BS71)/365),0)&amp;" days' "&amp;Control!BD6&amp;" internal reserve)")</f>
        <v/>
      </c>
      <c r="BW164" s="500" t="str">
        <f>IF(BW$2=5,BV59,"")</f>
        <v/>
      </c>
      <c r="BX164" s="144"/>
      <c r="BY164" s="145"/>
      <c r="BZ164" s="145"/>
      <c r="CA164" s="145"/>
      <c r="CB164" s="145" t="str">
        <f>IF(ISERROR(ROUND(CC164/((CB138*BY71)/365),0)),"","("&amp;ROUND(CC164/((CB138*BY71)/365),0)&amp;" days' "&amp;Control!BJ6&amp;" internal reserve)")</f>
        <v/>
      </c>
      <c r="CC164" s="500" t="str">
        <f>IF(CC$2=5,CB59,"")</f>
        <v/>
      </c>
      <c r="CD164" s="144"/>
      <c r="CE164" s="145"/>
      <c r="CF164" s="145"/>
      <c r="CG164" s="145"/>
      <c r="CH164" s="145" t="str">
        <f>IF(ISERROR(ROUND(CI164/((CH138*CE71)/365),0)),"","("&amp;ROUND(CI164/((CH138*CE71)/365),0)&amp;" days' "&amp;Control!BP6&amp;" internal reserve)")</f>
        <v/>
      </c>
      <c r="CI164" s="500" t="str">
        <f>IF(CI$2=5,CH59,"")</f>
        <v/>
      </c>
      <c r="CJ164" s="144"/>
      <c r="CK164" s="145"/>
      <c r="CL164" s="145"/>
      <c r="CM164" s="145"/>
      <c r="CN164" s="145" t="str">
        <f>IF(ISERROR(ROUND(CO164/((CN138*CK71)/365),0)),"","("&amp;ROUND(CO164/((CN138*CK71)/365),0)&amp;" days' "&amp;Control!BV6&amp;" internal reserve)")</f>
        <v/>
      </c>
      <c r="CO164" s="500" t="str">
        <f>IF(CO$2=5,CN59,"")</f>
        <v/>
      </c>
      <c r="CP164" s="144"/>
      <c r="CQ164" s="145"/>
      <c r="CR164" s="145"/>
      <c r="CS164" s="145"/>
      <c r="CT164" s="145" t="str">
        <f>IF(ISERROR(ROUND(CU164/((CT138*CQ71)/365),0)),"","("&amp;ROUND(CU164/((CT138*CQ71)/365),0)&amp;" days' "&amp;Control!CB6&amp;" internal reserve)")</f>
        <v/>
      </c>
      <c r="CU164" s="500" t="str">
        <f>IF(CU$2=5,CT59,"")</f>
        <v/>
      </c>
      <c r="CV164" s="144"/>
      <c r="CW164" s="145"/>
      <c r="CX164" s="145"/>
      <c r="CY164" s="145"/>
      <c r="CZ164" s="145" t="str">
        <f>IF(ISERROR(ROUND(DA164/((CZ138*CW71)/365),0)),"","("&amp;ROUND(DA164/((CZ138*CW71)/365),0)&amp;" days' "&amp;Control!CH6&amp;" internal reserve)")</f>
        <v/>
      </c>
      <c r="DA164" s="500" t="str">
        <f>IF(DA$2=5,CZ59,"")</f>
        <v/>
      </c>
      <c r="DB164" s="144"/>
      <c r="DC164" s="145"/>
      <c r="DD164" s="145"/>
      <c r="DE164" s="145"/>
      <c r="DF164" s="145" t="str">
        <f>IF(ISERROR(ROUND(DG164/((DF138*DC71)/365),0)),"","("&amp;ROUND(DG164/((DF138*DC71)/365),0)&amp;" days' "&amp;Control!CN6&amp;" internal reserve)")</f>
        <v/>
      </c>
      <c r="DG164" s="500" t="str">
        <f>IF(DG$2=5,DF59,"")</f>
        <v/>
      </c>
      <c r="DH164" s="144"/>
      <c r="DI164" s="145"/>
      <c r="DJ164" s="145"/>
      <c r="DK164" s="145"/>
      <c r="DL164" s="145" t="str">
        <f>IF(ISERROR(ROUND(DM164/((DL138*DI71)/365),0)),"","("&amp;ROUND(DM164/((DL138*DI71)/365),0)&amp;" days' "&amp;Control!CT6&amp;" internal reserve)")</f>
        <v/>
      </c>
      <c r="DM164" s="500" t="str">
        <f>IF(DM$2=5,DL59,"")</f>
        <v/>
      </c>
      <c r="DN164" s="144"/>
      <c r="DO164" s="145"/>
      <c r="DP164" s="145"/>
      <c r="DQ164" s="145"/>
      <c r="DR164" s="145" t="str">
        <f>IF(ISERROR(ROUND(DS164/((DR138*DO71)/365),0)),"","("&amp;ROUND(DS164/((DR138*DO71)/365),0)&amp;" days' "&amp;Control!CZ6&amp;" internal reserve)")</f>
        <v/>
      </c>
      <c r="DS164" s="500" t="str">
        <f>IF(DS$2=5,DR59,"")</f>
        <v/>
      </c>
      <c r="DT164" s="144"/>
      <c r="DU164" s="145"/>
      <c r="DV164" s="145"/>
      <c r="DW164" s="145"/>
      <c r="DX164" s="145" t="str">
        <f>IF(ISERROR(ROUND(DY164/((DX138*DU71)/365),0)),"","("&amp;ROUND(DY164/((DX138*DU71)/365),0)&amp;" days' "&amp;Control!DF6&amp;" internal reserve)")</f>
        <v/>
      </c>
      <c r="DY164" s="500" t="str">
        <f>IF(DY$2=5,DX59,"")</f>
        <v/>
      </c>
      <c r="DZ164" s="144"/>
      <c r="EA164" s="145"/>
      <c r="EB164" s="145"/>
      <c r="EC164" s="145"/>
      <c r="ED164" s="145" t="str">
        <f>IF(ISERROR(ROUND(EE164/((ED138*EA71)/365),0)),"","("&amp;ROUND(EE164/((ED138*EA71)/365),0)&amp;" days' "&amp;Control!DL6&amp;" internal reserve)")</f>
        <v/>
      </c>
      <c r="EE164" s="500" t="str">
        <f>IF(EE$2=5,ED59,"")</f>
        <v/>
      </c>
      <c r="EF164" s="144"/>
      <c r="EJ164" s="501" t="str">
        <f>IF(ISERROR(ROUND(EK164/((EJ138*EG71)/365),0)),"","("&amp;ROUND(EK164/((EJ138*EG71)/365),0)&amp;" days' "&amp;Control!DR6&amp;" internal reserve)")</f>
        <v/>
      </c>
      <c r="EK164" s="502" t="str">
        <f>IF(EK$2=5,EJ59,"")</f>
        <v/>
      </c>
      <c r="EL164" s="144"/>
      <c r="EP164" s="501" t="str">
        <f>IF(ISERROR(ROUND(EQ164/((EP138*EM71)/365),0)),"","("&amp;ROUND(EQ164/((EP138*EM71)/365),0)&amp;" days' "&amp;Control!DX6&amp;" internal reserve)")</f>
        <v/>
      </c>
      <c r="EQ164" s="502" t="str">
        <f>IF(EQ$2=5,EP59,"")</f>
        <v/>
      </c>
      <c r="ER164" s="144"/>
      <c r="EV164" s="501" t="str">
        <f>IF(ISERROR(ROUND(EW164/((EV138*ES71)/365),0)),"","("&amp;ROUND(EW164/((EV138*ES71)/365),0)&amp;" days' "&amp;Control!ED6&amp;" internal reserve)")</f>
        <v/>
      </c>
      <c r="EW164" s="502" t="str">
        <f>IF(EW$2=5,EV59,"")</f>
        <v/>
      </c>
      <c r="EX164" s="144"/>
      <c r="FB164" s="501" t="str">
        <f>IF(ISERROR(ROUND(FC164/((FB138*EY71)/365),0)),"","("&amp;ROUND(FC164/((FB138*EY71)/365),0)&amp;" days' "&amp;Control!EJ6&amp;" internal reserve)")</f>
        <v/>
      </c>
      <c r="FC164" s="502" t="str">
        <f>IF(FC$2=5,FB59,"")</f>
        <v/>
      </c>
      <c r="FD164" s="144"/>
      <c r="FH164" s="501" t="str">
        <f>IF(ISERROR(ROUND(FI164/((FH138*FE71)/365),0)),"","("&amp;ROUND(FI164/((FH138*FE71)/365),0)&amp;" days' "&amp;Control!EP6&amp;" internal reserve)")</f>
        <v/>
      </c>
      <c r="FI164" s="502" t="str">
        <f>IF(FI$2=5,FH59,"")</f>
        <v/>
      </c>
      <c r="FJ164" s="144"/>
      <c r="FN164" s="501" t="str">
        <f>IF(ISERROR(ROUND(FO164/((FN138*FK71)/365),0)),"","("&amp;ROUND(FO164/((FN138*FK71)/365),0)&amp;" days' "&amp;Control!EV6&amp;" internal reserve)")</f>
        <v/>
      </c>
      <c r="FO164" s="502" t="str">
        <f>IF(FO$2=5,FN59,"")</f>
        <v/>
      </c>
      <c r="FP164" s="144"/>
      <c r="FT164" s="501" t="str">
        <f>IF(ISERROR(ROUND(FU164/((FT138*FQ71)/365),0)),"","("&amp;ROUND(FU164/((FT138*FQ71)/365),0)&amp;" days' "&amp;Control!FB6&amp;" internal reserve)")</f>
        <v/>
      </c>
      <c r="FU164" s="502" t="str">
        <f>IF(FU$2=5,FT59,"")</f>
        <v/>
      </c>
      <c r="FV164" s="144"/>
      <c r="FZ164" s="501" t="str">
        <f>IF(ISERROR(ROUND(GA164/((FZ138*FW71)/365),0)),"","("&amp;ROUND(GA164/((FZ138*FW71)/365),0)&amp;" days' "&amp;Control!FH6&amp;" internal reserve)")</f>
        <v/>
      </c>
      <c r="GA164" s="502" t="str">
        <f>IF(GA$2=5,FZ59,"")</f>
        <v/>
      </c>
      <c r="GB164" s="144"/>
      <c r="GF164" s="501" t="str">
        <f>IF(ISERROR(ROUND(GG164/((GF138*GC71)/365),0)),"","("&amp;ROUND(GG164/((GF138*GC71)/365),0)&amp;" days' "&amp;Control!FN6&amp;" internal reserve)")</f>
        <v/>
      </c>
      <c r="GG164" s="502" t="str">
        <f>IF(GG$2=5,GF59,"")</f>
        <v/>
      </c>
      <c r="GH164" s="144"/>
      <c r="GL164" s="501" t="str">
        <f>IF(ISERROR(ROUND(GM164/((GL138*GI71)/365),0)),"","("&amp;ROUND(GM164/((GL138*GI71)/365),0)&amp;" days' "&amp;Control!FT6&amp;" internal reserve)")</f>
        <v/>
      </c>
      <c r="GM164" s="502" t="str">
        <f>IF(GM$2=5,GL59,"")</f>
        <v/>
      </c>
      <c r="GN164" s="144"/>
      <c r="GR164" s="501" t="str">
        <f>IF(ISERROR(ROUND(GS164/((GR138*GO71)/365),0)),"","("&amp;ROUND(GS164/((GR138*GO71)/365),0)&amp;" days' "&amp;Control!FZ6&amp;" internal reserve)")</f>
        <v/>
      </c>
      <c r="GS164" s="502" t="str">
        <f>IF(GS$2=5,GR59,"")</f>
        <v/>
      </c>
      <c r="GT164" s="144"/>
      <c r="GX164" s="501" t="str">
        <f>IF(ISERROR(ROUND(GY164/((GX138*GU71)/365),0)),"","("&amp;ROUND(GY164/((GX138*GU71)/365),0)&amp;" days' "&amp;Control!GF6&amp;" internal reserve)")</f>
        <v/>
      </c>
      <c r="GY164" s="502" t="str">
        <f>IF(GY$2=5,GX59,"")</f>
        <v/>
      </c>
      <c r="GZ164" s="144"/>
      <c r="HD164" s="501" t="str">
        <f>IF(ISERROR(ROUND(HE164/((HD138*HA71)/365),0)),"","("&amp;ROUND(HE164/((HD138*HA71)/365),0)&amp;" days' "&amp;Control!GL6&amp;" internal reserve)")</f>
        <v/>
      </c>
      <c r="HE164" s="502" t="str">
        <f>IF(HE$2=5,HD59,"")</f>
        <v/>
      </c>
      <c r="HF164" s="144"/>
      <c r="HJ164" s="501" t="str">
        <f>IF(ISERROR(ROUND(HK164/((HJ138*HG71)/365),0)),"","("&amp;ROUND(HK164/((HJ138*HG71)/365),0)&amp;" days' "&amp;Control!GR6&amp;" internal reserve)")</f>
        <v/>
      </c>
      <c r="HK164" s="502" t="str">
        <f>IF(HK$2=5,HJ59,"")</f>
        <v/>
      </c>
      <c r="HL164" s="144"/>
      <c r="HP164" s="501" t="str">
        <f>IF(ISERROR(ROUND(HQ164/((HP138*HM71)/365),0)),"","("&amp;ROUND(HQ164/((HP138*HM71)/365),0)&amp;" days' "&amp;Control!GX6&amp;" internal reserve)")</f>
        <v/>
      </c>
      <c r="HQ164" s="502" t="str">
        <f>IF(HQ$2=5,HP59,"")</f>
        <v/>
      </c>
      <c r="HR164" s="144"/>
      <c r="HV164" s="501" t="str">
        <f>IF(ISERROR(ROUND(HW164/((HV138*HS71)/365),0)),"","("&amp;ROUND(HW164/((HV138*HS71)/365),0)&amp;" days' "&amp;Control!HD6&amp;" internal reserve)")</f>
        <v/>
      </c>
      <c r="HW164" s="502" t="str">
        <f>IF(HW$2=5,HV59,"")</f>
        <v/>
      </c>
      <c r="HX164" s="144"/>
      <c r="IB164" s="501" t="str">
        <f>IF(ISERROR(ROUND(IC164/((IB138*HY71)/365),0)),"","("&amp;ROUND(IC164/((IB138*HY71)/365),0)&amp;" days' "&amp;Control!HJ6&amp;" internal reserve)")</f>
        <v/>
      </c>
      <c r="IC164" s="502" t="str">
        <f>IF(IC$2=5,IB59,"")</f>
        <v/>
      </c>
      <c r="ID164" s="144"/>
      <c r="IH164" s="501" t="str">
        <f>IF(ISERROR(ROUND(II164/((IH138*IE71)/365),0)),"","("&amp;ROUND(II164/((IH138*IE71)/365),0)&amp;" days' "&amp;Control!HP6&amp;" internal reserve)")</f>
        <v/>
      </c>
      <c r="II164" s="502" t="str">
        <f>IF(II$2=5,IH59,"")</f>
        <v/>
      </c>
      <c r="IJ164" s="144"/>
      <c r="IN164" s="501" t="str">
        <f>IF(ISERROR(ROUND(IO164/((IN138*IK71)/365),0)),"","("&amp;ROUND(IO164/((IN138*IK71)/365),0)&amp;" days' "&amp;Control!HV6&amp;" internal reserve)")</f>
        <v/>
      </c>
      <c r="IO164" s="502" t="str">
        <f>IF(IO$2=5,IN59,"")</f>
        <v/>
      </c>
      <c r="IP164" s="144"/>
      <c r="IT164" s="501" t="str">
        <f>IF(ISERROR(ROUND(IU164/((IT138*IQ71)/365),0)),"","("&amp;ROUND(IU164/((IT138*IQ71)/365),0)&amp;" days' "&amp;Control!IB6&amp;" internal reserve)")</f>
        <v/>
      </c>
      <c r="IU164" s="502" t="str">
        <f>IF(IU$2=5,IT59,"")</f>
        <v/>
      </c>
      <c r="IV164" s="503"/>
      <c r="IZ164" s="501" t="str">
        <f>IF(ISERROR(ROUND(JA164/((IZ138*IW71)/365),0)),"","("&amp;ROUND(JA164/((IZ138*IW71)/365),0)&amp;" days' "&amp;Control!IH6&amp;" internal reserve)")</f>
        <v/>
      </c>
      <c r="JA164" s="502" t="str">
        <f>IF(JA$2=5,IZ59,"")</f>
        <v/>
      </c>
      <c r="JB164" s="503"/>
      <c r="JF164" s="501" t="str">
        <f>IF(ISERROR(ROUND(JG164/((JF138*JC71)/365),0)),"","("&amp;ROUND(JG164/((JF138*JC71)/365),0)&amp;" days' "&amp;Control!IN6&amp;" internal reserve)")</f>
        <v/>
      </c>
      <c r="JG164" s="502" t="str">
        <f>IF(JG$2=5,JF59,"")</f>
        <v/>
      </c>
      <c r="JH164" s="503"/>
      <c r="JL164" s="501" t="str">
        <f>IF(ISERROR(ROUND(JM164/((JL138*JI71)/365),0)),"","("&amp;ROUND(JM164/((JL138*JI71)/365),0)&amp;" days' "&amp;Control!IT6&amp;" internal reserve)")</f>
        <v/>
      </c>
      <c r="JM164" s="502" t="str">
        <f>IF(JM$2=5,JL59,"")</f>
        <v/>
      </c>
      <c r="JR164" s="501" t="str">
        <f>IF(ISERROR(ROUND(JS164/((JR138*JO71)/365),0)),"","("&amp;ROUND(JS164/((JR138*JO71)/365),0)&amp;" days' "&amp;Control!IZ6&amp;" internal reserve)")</f>
        <v/>
      </c>
      <c r="JS164" s="502" t="str">
        <f>IF(JS$2=5,JR59,"")</f>
        <v/>
      </c>
      <c r="JX164" s="501" t="str">
        <f>IF(ISERROR(ROUND(JY164/((JX138*JU71)/365),0)),"","("&amp;ROUND(JY164/((JX138*JU71)/365),0)&amp;" days' "&amp;Control!JF6&amp;" internal reserve)")</f>
        <v/>
      </c>
      <c r="JY164" s="502" t="str">
        <f>IF(JY$2=5,JX59,"")</f>
        <v/>
      </c>
      <c r="KD164" s="501" t="str">
        <f>IF(ISERROR(ROUND(KE164/((KD138*KA71)/365),0)),"","("&amp;ROUND(KE164/((KD138*KA71)/365),0)&amp;" days' "&amp;Control!JL6&amp;" internal reserve)")</f>
        <v/>
      </c>
      <c r="KE164" s="502" t="str">
        <f>IF(KE$2=5,KD59,"")</f>
        <v/>
      </c>
      <c r="KJ164" s="501" t="str">
        <f>IF(ISERROR(ROUND(KK164/((KJ138*KG71)/365),0)),"","("&amp;ROUND(KK164/((KJ138*KG71)/365),0)&amp;" days' "&amp;Control!JR6&amp;" internal reserve)")</f>
        <v/>
      </c>
      <c r="KK164" s="502" t="str">
        <f>IF(KK$2=5,KJ59,"")</f>
        <v/>
      </c>
      <c r="KP164" s="501" t="str">
        <f>IF(ISERROR(ROUND(KQ164/((KP138*KM71)/365),0)),"","("&amp;ROUND(KQ164/((KP138*KM71)/365),0)&amp;" days' "&amp;Control!JX6&amp;" internal reserve)")</f>
        <v/>
      </c>
      <c r="KQ164" s="502" t="str">
        <f>IF(KQ$2=5,KP59,"")</f>
        <v/>
      </c>
      <c r="KV164" s="501" t="str">
        <f>IF(ISERROR(ROUND(KW164/((KV138*KS71)/365),0)),"","("&amp;ROUND(KW164/((KV138*KS71)/365),0)&amp;" days' "&amp;Control!KD6&amp;" internal reserve)")</f>
        <v/>
      </c>
      <c r="KW164" s="502" t="str">
        <f>IF(KW$2=5,KV59,"")</f>
        <v/>
      </c>
      <c r="LB164" s="501" t="str">
        <f>IF(ISERROR(ROUND(LC164/((LB138*KY71)/365),0)),"","("&amp;ROUND(LC164/((LB138*KY71)/365),0)&amp;" days' "&amp;Control!KJ6&amp;" internal reserve)")</f>
        <v/>
      </c>
      <c r="LC164" s="502" t="str">
        <f>IF(LC$2=5,LB59,"")</f>
        <v/>
      </c>
    </row>
    <row r="165" spans="1:316" s="513" customFormat="1" ht="4.5" customHeight="1" x14ac:dyDescent="0.25">
      <c r="A165" s="504"/>
      <c r="B165" s="504"/>
      <c r="C165" s="504"/>
      <c r="D165" s="504"/>
      <c r="E165" s="504"/>
      <c r="F165" s="470" t="s">
        <v>85</v>
      </c>
      <c r="G165" s="495"/>
      <c r="H165" s="505"/>
      <c r="I165" s="497"/>
      <c r="J165" s="497"/>
      <c r="K165" s="506"/>
      <c r="L165" s="507"/>
      <c r="M165" s="507"/>
      <c r="N165" s="508"/>
      <c r="O165" s="507"/>
      <c r="P165" s="509"/>
      <c r="Q165" s="510"/>
      <c r="R165" s="510"/>
      <c r="S165" s="510"/>
      <c r="T165" s="145"/>
      <c r="U165" s="500"/>
      <c r="V165" s="509"/>
      <c r="W165" s="510"/>
      <c r="X165" s="510"/>
      <c r="Y165" s="510"/>
      <c r="Z165" s="510"/>
      <c r="AA165" s="500"/>
      <c r="AB165" s="509"/>
      <c r="AC165" s="510"/>
      <c r="AD165" s="510"/>
      <c r="AE165" s="510"/>
      <c r="AF165" s="510"/>
      <c r="AG165" s="500"/>
      <c r="AH165" s="509"/>
      <c r="AI165" s="510"/>
      <c r="AJ165" s="510"/>
      <c r="AK165" s="510"/>
      <c r="AL165" s="510"/>
      <c r="AM165" s="500"/>
      <c r="AN165" s="509"/>
      <c r="AO165" s="510"/>
      <c r="AP165" s="510"/>
      <c r="AQ165" s="510"/>
      <c r="AR165" s="510"/>
      <c r="AS165" s="500"/>
      <c r="AT165" s="509"/>
      <c r="AU165" s="510"/>
      <c r="AV165" s="510"/>
      <c r="AW165" s="510"/>
      <c r="AX165" s="510"/>
      <c r="AY165" s="500"/>
      <c r="AZ165" s="509"/>
      <c r="BA165" s="510"/>
      <c r="BB165" s="510"/>
      <c r="BC165" s="510"/>
      <c r="BD165" s="510"/>
      <c r="BE165" s="500"/>
      <c r="BF165" s="509"/>
      <c r="BG165" s="510"/>
      <c r="BH165" s="510"/>
      <c r="BI165" s="510"/>
      <c r="BJ165" s="510"/>
      <c r="BK165" s="500"/>
      <c r="BL165" s="509"/>
      <c r="BM165" s="510"/>
      <c r="BN165" s="510"/>
      <c r="BO165" s="510"/>
      <c r="BP165" s="510"/>
      <c r="BQ165" s="500"/>
      <c r="BR165" s="509"/>
      <c r="BS165" s="510"/>
      <c r="BT165" s="510"/>
      <c r="BU165" s="510"/>
      <c r="BV165" s="510"/>
      <c r="BW165" s="500"/>
      <c r="BX165" s="509"/>
      <c r="BY165" s="510"/>
      <c r="BZ165" s="510"/>
      <c r="CA165" s="510"/>
      <c r="CB165" s="510"/>
      <c r="CC165" s="500"/>
      <c r="CD165" s="509"/>
      <c r="CE165" s="510"/>
      <c r="CF165" s="510"/>
      <c r="CG165" s="510"/>
      <c r="CH165" s="510"/>
      <c r="CI165" s="500"/>
      <c r="CJ165" s="509"/>
      <c r="CK165" s="510"/>
      <c r="CL165" s="510"/>
      <c r="CM165" s="510"/>
      <c r="CN165" s="510"/>
      <c r="CO165" s="500"/>
      <c r="CP165" s="509"/>
      <c r="CQ165" s="510"/>
      <c r="CR165" s="510"/>
      <c r="CS165" s="510"/>
      <c r="CT165" s="510"/>
      <c r="CU165" s="500"/>
      <c r="CV165" s="509"/>
      <c r="CW165" s="510"/>
      <c r="CX165" s="510"/>
      <c r="CY165" s="510"/>
      <c r="CZ165" s="510"/>
      <c r="DA165" s="500"/>
      <c r="DB165" s="509"/>
      <c r="DC165" s="510"/>
      <c r="DD165" s="510"/>
      <c r="DE165" s="510"/>
      <c r="DF165" s="510"/>
      <c r="DG165" s="500"/>
      <c r="DH165" s="509"/>
      <c r="DI165" s="510"/>
      <c r="DJ165" s="510"/>
      <c r="DK165" s="510"/>
      <c r="DL165" s="510"/>
      <c r="DM165" s="500"/>
      <c r="DN165" s="509"/>
      <c r="DO165" s="510"/>
      <c r="DP165" s="510"/>
      <c r="DQ165" s="510"/>
      <c r="DR165" s="510"/>
      <c r="DS165" s="500"/>
      <c r="DT165" s="509"/>
      <c r="DU165" s="510"/>
      <c r="DV165" s="510"/>
      <c r="DW165" s="510"/>
      <c r="DX165" s="510"/>
      <c r="DY165" s="500"/>
      <c r="DZ165" s="509"/>
      <c r="EA165" s="510"/>
      <c r="EB165" s="510"/>
      <c r="EC165" s="510"/>
      <c r="ED165" s="510"/>
      <c r="EE165" s="500"/>
      <c r="EF165" s="509"/>
      <c r="EG165" s="511"/>
      <c r="EH165" s="511"/>
      <c r="EI165" s="511"/>
      <c r="EJ165" s="511"/>
      <c r="EK165" s="502"/>
      <c r="EL165" s="509"/>
      <c r="EM165" s="511"/>
      <c r="EN165" s="511"/>
      <c r="EO165" s="511"/>
      <c r="EP165" s="511"/>
      <c r="EQ165" s="502"/>
      <c r="ER165" s="509"/>
      <c r="ES165" s="511"/>
      <c r="ET165" s="511"/>
      <c r="EU165" s="511"/>
      <c r="EV165" s="511"/>
      <c r="EW165" s="502"/>
      <c r="EX165" s="509"/>
      <c r="EY165" s="511"/>
      <c r="EZ165" s="511"/>
      <c r="FA165" s="511"/>
      <c r="FB165" s="511"/>
      <c r="FC165" s="502"/>
      <c r="FD165" s="509"/>
      <c r="FE165" s="511"/>
      <c r="FF165" s="511"/>
      <c r="FG165" s="511"/>
      <c r="FH165" s="511"/>
      <c r="FI165" s="502"/>
      <c r="FJ165" s="509"/>
      <c r="FK165" s="511"/>
      <c r="FL165" s="511"/>
      <c r="FM165" s="511"/>
      <c r="FN165" s="511"/>
      <c r="FO165" s="502"/>
      <c r="FP165" s="509"/>
      <c r="FQ165" s="511"/>
      <c r="FR165" s="511"/>
      <c r="FS165" s="511"/>
      <c r="FT165" s="511"/>
      <c r="FU165" s="502"/>
      <c r="FV165" s="509"/>
      <c r="FW165" s="511"/>
      <c r="FX165" s="511"/>
      <c r="FY165" s="511"/>
      <c r="FZ165" s="511"/>
      <c r="GA165" s="502"/>
      <c r="GB165" s="509"/>
      <c r="GC165" s="511"/>
      <c r="GD165" s="511"/>
      <c r="GE165" s="511"/>
      <c r="GF165" s="511"/>
      <c r="GG165" s="502"/>
      <c r="GH165" s="509"/>
      <c r="GI165" s="511"/>
      <c r="GJ165" s="511"/>
      <c r="GK165" s="511"/>
      <c r="GL165" s="511"/>
      <c r="GM165" s="502"/>
      <c r="GN165" s="509"/>
      <c r="GO165" s="511"/>
      <c r="GP165" s="511"/>
      <c r="GQ165" s="511"/>
      <c r="GR165" s="511"/>
      <c r="GS165" s="502"/>
      <c r="GT165" s="509"/>
      <c r="GU165" s="511"/>
      <c r="GV165" s="511"/>
      <c r="GW165" s="511"/>
      <c r="GX165" s="511"/>
      <c r="GY165" s="502"/>
      <c r="GZ165" s="509"/>
      <c r="HA165" s="511"/>
      <c r="HB165" s="511"/>
      <c r="HC165" s="511"/>
      <c r="HD165" s="511"/>
      <c r="HE165" s="502"/>
      <c r="HF165" s="509"/>
      <c r="HG165" s="511"/>
      <c r="HH165" s="511"/>
      <c r="HI165" s="511"/>
      <c r="HJ165" s="511"/>
      <c r="HK165" s="502"/>
      <c r="HL165" s="509"/>
      <c r="HM165" s="511"/>
      <c r="HN165" s="511"/>
      <c r="HO165" s="511"/>
      <c r="HP165" s="511"/>
      <c r="HQ165" s="502"/>
      <c r="HR165" s="509"/>
      <c r="HS165" s="511"/>
      <c r="HT165" s="511"/>
      <c r="HU165" s="511"/>
      <c r="HV165" s="511"/>
      <c r="HW165" s="502"/>
      <c r="HX165" s="509"/>
      <c r="HY165" s="511"/>
      <c r="HZ165" s="511"/>
      <c r="IA165" s="511"/>
      <c r="IB165" s="511"/>
      <c r="IC165" s="502"/>
      <c r="ID165" s="509"/>
      <c r="IE165" s="511"/>
      <c r="IF165" s="511"/>
      <c r="IG165" s="511"/>
      <c r="IH165" s="511"/>
      <c r="II165" s="502"/>
      <c r="IJ165" s="509"/>
      <c r="IK165" s="511"/>
      <c r="IL165" s="511"/>
      <c r="IM165" s="511"/>
      <c r="IN165" s="511"/>
      <c r="IO165" s="502"/>
      <c r="IP165" s="509"/>
      <c r="IQ165" s="511"/>
      <c r="IR165" s="511"/>
      <c r="IS165" s="511"/>
      <c r="IT165" s="511"/>
      <c r="IU165" s="502"/>
      <c r="IV165" s="512"/>
      <c r="IW165" s="511"/>
      <c r="IX165" s="511"/>
      <c r="IY165" s="511"/>
      <c r="IZ165" s="511"/>
      <c r="JA165" s="502"/>
      <c r="JB165" s="512"/>
      <c r="JC165" s="511"/>
      <c r="JD165" s="511"/>
      <c r="JE165" s="511"/>
      <c r="JF165" s="511"/>
      <c r="JG165" s="502"/>
      <c r="JH165" s="512"/>
      <c r="JM165" s="502"/>
      <c r="JS165" s="502"/>
      <c r="JY165" s="502"/>
      <c r="KE165" s="502"/>
      <c r="KK165" s="502"/>
      <c r="KQ165" s="502"/>
      <c r="KW165" s="502"/>
      <c r="LC165" s="502"/>
    </row>
    <row r="166" spans="1:316" s="520" customFormat="1" ht="25.5" customHeight="1" x14ac:dyDescent="0.2">
      <c r="A166" s="97"/>
      <c r="B166" s="97"/>
      <c r="C166" s="97"/>
      <c r="D166" s="97"/>
      <c r="E166" s="97"/>
      <c r="F166" s="97" t="s">
        <v>85</v>
      </c>
      <c r="G166" s="98"/>
      <c r="H166" s="341"/>
      <c r="I166" s="514"/>
      <c r="J166" s="515"/>
      <c r="K166" s="100"/>
      <c r="L166" s="516"/>
      <c r="M166" s="516"/>
      <c r="N166" s="517"/>
      <c r="O166" s="516"/>
      <c r="P166" s="102"/>
      <c r="Q166" s="103" t="str">
        <f>IF(Q$2=1,"Internal","")</f>
        <v/>
      </c>
      <c r="R166" s="103" t="str">
        <f>IF(R$2=2,"External Federal","")</f>
        <v/>
      </c>
      <c r="S166" s="103" t="str">
        <f>IF(S$2=3,"External Non-Profit","")</f>
        <v/>
      </c>
      <c r="T166" s="103" t="str">
        <f>IF(T$2=4,"External Corporate","")</f>
        <v/>
      </c>
      <c r="U166" s="290" t="str">
        <f>IF(U$2=5,"Total","")</f>
        <v/>
      </c>
      <c r="V166" s="102"/>
      <c r="W166" s="103" t="str">
        <f>IF(W$2=1,"Internal","")</f>
        <v/>
      </c>
      <c r="X166" s="103" t="str">
        <f>IF(X$2=2,"External Federal","")</f>
        <v/>
      </c>
      <c r="Y166" s="103" t="str">
        <f>IF(Y$2=3,"External Non-Profit","")</f>
        <v/>
      </c>
      <c r="Z166" s="103" t="str">
        <f>IF(Z$2=4,"External Corporate","")</f>
        <v/>
      </c>
      <c r="AA166" s="290" t="str">
        <f>IF(AA$2=5,"Total","")</f>
        <v/>
      </c>
      <c r="AB166" s="102"/>
      <c r="AC166" s="103" t="str">
        <f>IF(AC$2=1,"Internal","")</f>
        <v/>
      </c>
      <c r="AD166" s="103" t="str">
        <f>IF(AD$2=2,"External Federal","")</f>
        <v/>
      </c>
      <c r="AE166" s="103" t="str">
        <f>IF(AE$2=3,"External Non-Profit","")</f>
        <v/>
      </c>
      <c r="AF166" s="103" t="str">
        <f>IF(AF$2=4,"External Corporate","")</f>
        <v/>
      </c>
      <c r="AG166" s="290" t="str">
        <f>IF(AG$2=5,"Total","")</f>
        <v/>
      </c>
      <c r="AH166" s="102"/>
      <c r="AI166" s="103" t="str">
        <f t="shared" ref="AI166" si="6221">IF(AI$2=1,"Internal","")</f>
        <v/>
      </c>
      <c r="AJ166" s="103" t="str">
        <f t="shared" ref="AJ166" si="6222">IF(AJ$2=2,"External Federal","")</f>
        <v/>
      </c>
      <c r="AK166" s="103" t="str">
        <f t="shared" ref="AK166" si="6223">IF(AK$2=3,"External Non-Profit","")</f>
        <v/>
      </c>
      <c r="AL166" s="103" t="str">
        <f t="shared" ref="AL166" si="6224">IF(AL$2=4,"External Corporate","")</f>
        <v/>
      </c>
      <c r="AM166" s="290" t="str">
        <f t="shared" ref="AM166" si="6225">IF(AM$2=5,"Total","")</f>
        <v/>
      </c>
      <c r="AN166" s="102"/>
      <c r="AO166" s="103" t="str">
        <f t="shared" ref="AO166" si="6226">IF(AO$2=1,"Internal","")</f>
        <v/>
      </c>
      <c r="AP166" s="103" t="str">
        <f t="shared" ref="AP166" si="6227">IF(AP$2=2,"External Federal","")</f>
        <v/>
      </c>
      <c r="AQ166" s="103" t="str">
        <f t="shared" ref="AQ166" si="6228">IF(AQ$2=3,"External Non-Profit","")</f>
        <v/>
      </c>
      <c r="AR166" s="103" t="str">
        <f t="shared" ref="AR166" si="6229">IF(AR$2=4,"External Corporate","")</f>
        <v/>
      </c>
      <c r="AS166" s="290" t="str">
        <f t="shared" ref="AS166" si="6230">IF(AS$2=5,"Total","")</f>
        <v/>
      </c>
      <c r="AT166" s="102"/>
      <c r="AU166" s="103" t="str">
        <f t="shared" ref="AU166" si="6231">IF(AU$2=1,"Internal","")</f>
        <v/>
      </c>
      <c r="AV166" s="103" t="str">
        <f t="shared" ref="AV166" si="6232">IF(AV$2=2,"External Federal","")</f>
        <v/>
      </c>
      <c r="AW166" s="103" t="str">
        <f t="shared" ref="AW166" si="6233">IF(AW$2=3,"External Non-Profit","")</f>
        <v/>
      </c>
      <c r="AX166" s="103" t="str">
        <f t="shared" ref="AX166" si="6234">IF(AX$2=4,"External Corporate","")</f>
        <v/>
      </c>
      <c r="AY166" s="290" t="str">
        <f t="shared" ref="AY166" si="6235">IF(AY$2=5,"Total","")</f>
        <v/>
      </c>
      <c r="AZ166" s="102"/>
      <c r="BA166" s="103" t="str">
        <f t="shared" ref="BA166" si="6236">IF(BA$2=1,"Internal","")</f>
        <v/>
      </c>
      <c r="BB166" s="103" t="str">
        <f t="shared" ref="BB166" si="6237">IF(BB$2=2,"External Federal","")</f>
        <v/>
      </c>
      <c r="BC166" s="103" t="str">
        <f t="shared" ref="BC166" si="6238">IF(BC$2=3,"External Non-Profit","")</f>
        <v/>
      </c>
      <c r="BD166" s="103" t="str">
        <f t="shared" ref="BD166" si="6239">IF(BD$2=4,"External Corporate","")</f>
        <v/>
      </c>
      <c r="BE166" s="290" t="str">
        <f t="shared" ref="BE166" si="6240">IF(BE$2=5,"Total","")</f>
        <v/>
      </c>
      <c r="BF166" s="102"/>
      <c r="BG166" s="103" t="str">
        <f t="shared" ref="BG166" si="6241">IF(BG$2=1,"Internal","")</f>
        <v/>
      </c>
      <c r="BH166" s="103" t="str">
        <f t="shared" ref="BH166" si="6242">IF(BH$2=2,"External Federal","")</f>
        <v/>
      </c>
      <c r="BI166" s="103" t="str">
        <f t="shared" ref="BI166" si="6243">IF(BI$2=3,"External Non-Profit","")</f>
        <v/>
      </c>
      <c r="BJ166" s="103" t="str">
        <f t="shared" ref="BJ166" si="6244">IF(BJ$2=4,"External Corporate","")</f>
        <v/>
      </c>
      <c r="BK166" s="290" t="str">
        <f t="shared" ref="BK166" si="6245">IF(BK$2=5,"Total","")</f>
        <v/>
      </c>
      <c r="BL166" s="102"/>
      <c r="BM166" s="103" t="str">
        <f t="shared" ref="BM166" si="6246">IF(BM$2=1,"Internal","")</f>
        <v/>
      </c>
      <c r="BN166" s="103" t="str">
        <f t="shared" ref="BN166" si="6247">IF(BN$2=2,"External Federal","")</f>
        <v/>
      </c>
      <c r="BO166" s="103" t="str">
        <f t="shared" ref="BO166" si="6248">IF(BO$2=3,"External Non-Profit","")</f>
        <v/>
      </c>
      <c r="BP166" s="103" t="str">
        <f t="shared" ref="BP166" si="6249">IF(BP$2=4,"External Corporate","")</f>
        <v/>
      </c>
      <c r="BQ166" s="290" t="str">
        <f t="shared" ref="BQ166" si="6250">IF(BQ$2=5,"Total","")</f>
        <v/>
      </c>
      <c r="BR166" s="102"/>
      <c r="BS166" s="103" t="str">
        <f t="shared" ref="BS166" si="6251">IF(BS$2=1,"Internal","")</f>
        <v/>
      </c>
      <c r="BT166" s="103" t="str">
        <f t="shared" ref="BT166" si="6252">IF(BT$2=2,"External Federal","")</f>
        <v/>
      </c>
      <c r="BU166" s="103" t="str">
        <f t="shared" ref="BU166" si="6253">IF(BU$2=3,"External Non-Profit","")</f>
        <v/>
      </c>
      <c r="BV166" s="103" t="str">
        <f t="shared" ref="BV166" si="6254">IF(BV$2=4,"External Corporate","")</f>
        <v/>
      </c>
      <c r="BW166" s="290" t="str">
        <f t="shared" ref="BW166" si="6255">IF(BW$2=5,"Total","")</f>
        <v/>
      </c>
      <c r="BX166" s="102"/>
      <c r="BY166" s="103" t="str">
        <f t="shared" ref="BY166" si="6256">IF(BY$2=1,"Internal","")</f>
        <v/>
      </c>
      <c r="BZ166" s="103" t="str">
        <f t="shared" ref="BZ166" si="6257">IF(BZ$2=2,"External Federal","")</f>
        <v/>
      </c>
      <c r="CA166" s="103" t="str">
        <f t="shared" ref="CA166" si="6258">IF(CA$2=3,"External Non-Profit","")</f>
        <v/>
      </c>
      <c r="CB166" s="103" t="str">
        <f t="shared" ref="CB166" si="6259">IF(CB$2=4,"External Corporate","")</f>
        <v/>
      </c>
      <c r="CC166" s="290" t="str">
        <f t="shared" ref="CC166" si="6260">IF(CC$2=5,"Total","")</f>
        <v/>
      </c>
      <c r="CD166" s="102"/>
      <c r="CE166" s="103" t="str">
        <f t="shared" ref="CE166" si="6261">IF(CE$2=1,"Internal","")</f>
        <v/>
      </c>
      <c r="CF166" s="103" t="str">
        <f t="shared" ref="CF166" si="6262">IF(CF$2=2,"External Federal","")</f>
        <v/>
      </c>
      <c r="CG166" s="103" t="str">
        <f t="shared" ref="CG166" si="6263">IF(CG$2=3,"External Non-Profit","")</f>
        <v/>
      </c>
      <c r="CH166" s="103" t="str">
        <f t="shared" ref="CH166" si="6264">IF(CH$2=4,"External Corporate","")</f>
        <v/>
      </c>
      <c r="CI166" s="290" t="str">
        <f t="shared" ref="CI166" si="6265">IF(CI$2=5,"Total","")</f>
        <v/>
      </c>
      <c r="CJ166" s="102"/>
      <c r="CK166" s="103" t="str">
        <f t="shared" ref="CK166" si="6266">IF(CK$2=1,"Internal","")</f>
        <v/>
      </c>
      <c r="CL166" s="103" t="str">
        <f t="shared" ref="CL166" si="6267">IF(CL$2=2,"External Federal","")</f>
        <v/>
      </c>
      <c r="CM166" s="103" t="str">
        <f t="shared" ref="CM166" si="6268">IF(CM$2=3,"External Non-Profit","")</f>
        <v/>
      </c>
      <c r="CN166" s="103" t="str">
        <f t="shared" ref="CN166" si="6269">IF(CN$2=4,"External Corporate","")</f>
        <v/>
      </c>
      <c r="CO166" s="290" t="str">
        <f t="shared" ref="CO166" si="6270">IF(CO$2=5,"Total","")</f>
        <v/>
      </c>
      <c r="CP166" s="102"/>
      <c r="CQ166" s="103" t="str">
        <f t="shared" ref="CQ166" si="6271">IF(CQ$2=1,"Internal","")</f>
        <v/>
      </c>
      <c r="CR166" s="103" t="str">
        <f t="shared" ref="CR166" si="6272">IF(CR$2=2,"External Federal","")</f>
        <v/>
      </c>
      <c r="CS166" s="103" t="str">
        <f t="shared" ref="CS166" si="6273">IF(CS$2=3,"External Non-Profit","")</f>
        <v/>
      </c>
      <c r="CT166" s="103" t="str">
        <f t="shared" ref="CT166" si="6274">IF(CT$2=4,"External Corporate","")</f>
        <v/>
      </c>
      <c r="CU166" s="290" t="str">
        <f t="shared" ref="CU166" si="6275">IF(CU$2=5,"Total","")</f>
        <v/>
      </c>
      <c r="CV166" s="102"/>
      <c r="CW166" s="103" t="str">
        <f t="shared" ref="CW166" si="6276">IF(CW$2=1,"Internal","")</f>
        <v/>
      </c>
      <c r="CX166" s="103" t="str">
        <f t="shared" ref="CX166" si="6277">IF(CX$2=2,"External Federal","")</f>
        <v/>
      </c>
      <c r="CY166" s="103" t="str">
        <f t="shared" ref="CY166" si="6278">IF(CY$2=3,"External Non-Profit","")</f>
        <v/>
      </c>
      <c r="CZ166" s="103" t="str">
        <f t="shared" ref="CZ166" si="6279">IF(CZ$2=4,"External Corporate","")</f>
        <v/>
      </c>
      <c r="DA166" s="290" t="str">
        <f t="shared" ref="DA166" si="6280">IF(DA$2=5,"Total","")</f>
        <v/>
      </c>
      <c r="DB166" s="102"/>
      <c r="DC166" s="103" t="str">
        <f t="shared" ref="DC166" si="6281">IF(DC$2=1,"Internal","")</f>
        <v/>
      </c>
      <c r="DD166" s="103" t="str">
        <f t="shared" ref="DD166" si="6282">IF(DD$2=2,"External Federal","")</f>
        <v/>
      </c>
      <c r="DE166" s="103" t="str">
        <f t="shared" ref="DE166" si="6283">IF(DE$2=3,"External Non-Profit","")</f>
        <v/>
      </c>
      <c r="DF166" s="103" t="str">
        <f t="shared" ref="DF166" si="6284">IF(DF$2=4,"External Corporate","")</f>
        <v/>
      </c>
      <c r="DG166" s="290" t="str">
        <f t="shared" ref="DG166" si="6285">IF(DG$2=5,"Total","")</f>
        <v/>
      </c>
      <c r="DH166" s="102"/>
      <c r="DI166" s="103" t="str">
        <f t="shared" ref="DI166" si="6286">IF(DI$2=1,"Internal","")</f>
        <v/>
      </c>
      <c r="DJ166" s="103" t="str">
        <f t="shared" ref="DJ166" si="6287">IF(DJ$2=2,"External Federal","")</f>
        <v/>
      </c>
      <c r="DK166" s="103" t="str">
        <f t="shared" ref="DK166" si="6288">IF(DK$2=3,"External Non-Profit","")</f>
        <v/>
      </c>
      <c r="DL166" s="103" t="str">
        <f t="shared" ref="DL166" si="6289">IF(DL$2=4,"External Corporate","")</f>
        <v/>
      </c>
      <c r="DM166" s="290" t="str">
        <f t="shared" ref="DM166" si="6290">IF(DM$2=5,"Total","")</f>
        <v/>
      </c>
      <c r="DN166" s="102"/>
      <c r="DO166" s="103" t="str">
        <f t="shared" ref="DO166" si="6291">IF(DO$2=1,"Internal","")</f>
        <v/>
      </c>
      <c r="DP166" s="103" t="str">
        <f t="shared" ref="DP166" si="6292">IF(DP$2=2,"External Federal","")</f>
        <v/>
      </c>
      <c r="DQ166" s="103" t="str">
        <f t="shared" ref="DQ166" si="6293">IF(DQ$2=3,"External Non-Profit","")</f>
        <v/>
      </c>
      <c r="DR166" s="103" t="str">
        <f t="shared" ref="DR166" si="6294">IF(DR$2=4,"External Corporate","")</f>
        <v/>
      </c>
      <c r="DS166" s="290" t="str">
        <f t="shared" ref="DS166" si="6295">IF(DS$2=5,"Total","")</f>
        <v/>
      </c>
      <c r="DT166" s="102"/>
      <c r="DU166" s="103" t="str">
        <f t="shared" ref="DU166" si="6296">IF(DU$2=1,"Internal","")</f>
        <v/>
      </c>
      <c r="DV166" s="103" t="str">
        <f t="shared" ref="DV166" si="6297">IF(DV$2=2,"External Federal","")</f>
        <v/>
      </c>
      <c r="DW166" s="103" t="str">
        <f t="shared" ref="DW166" si="6298">IF(DW$2=3,"External Non-Profit","")</f>
        <v/>
      </c>
      <c r="DX166" s="103" t="str">
        <f t="shared" ref="DX166" si="6299">IF(DX$2=4,"External Corporate","")</f>
        <v/>
      </c>
      <c r="DY166" s="290" t="str">
        <f t="shared" ref="DY166" si="6300">IF(DY$2=5,"Total","")</f>
        <v/>
      </c>
      <c r="DZ166" s="102"/>
      <c r="EA166" s="103" t="str">
        <f t="shared" ref="EA166" si="6301">IF(EA$2=1,"Internal","")</f>
        <v/>
      </c>
      <c r="EB166" s="103" t="str">
        <f t="shared" ref="EB166" si="6302">IF(EB$2=2,"External Federal","")</f>
        <v/>
      </c>
      <c r="EC166" s="103" t="str">
        <f t="shared" ref="EC166" si="6303">IF(EC$2=3,"External Non-Profit","")</f>
        <v/>
      </c>
      <c r="ED166" s="103" t="str">
        <f t="shared" ref="ED166" si="6304">IF(ED$2=4,"External Corporate","")</f>
        <v/>
      </c>
      <c r="EE166" s="290" t="str">
        <f t="shared" ref="EE166" si="6305">IF(EE$2=5,"Total","")</f>
        <v/>
      </c>
      <c r="EF166" s="102"/>
      <c r="EG166" s="436" t="str">
        <f t="shared" ref="EG166" si="6306">IF(EG$2=1,"Internal","")</f>
        <v/>
      </c>
      <c r="EH166" s="436" t="str">
        <f t="shared" ref="EH166" si="6307">IF(EH$2=2,"External Federal","")</f>
        <v/>
      </c>
      <c r="EI166" s="436" t="str">
        <f t="shared" ref="EI166" si="6308">IF(EI$2=3,"External Non-Profit","")</f>
        <v/>
      </c>
      <c r="EJ166" s="436" t="str">
        <f t="shared" ref="EJ166" si="6309">IF(EJ$2=4,"External Corporate","")</f>
        <v/>
      </c>
      <c r="EK166" s="518" t="str">
        <f t="shared" ref="EK166" si="6310">IF(EK$2=5,"Total","")</f>
        <v/>
      </c>
      <c r="EL166" s="102"/>
      <c r="EM166" s="436" t="str">
        <f t="shared" ref="EM166" si="6311">IF(EM$2=1,"Internal","")</f>
        <v/>
      </c>
      <c r="EN166" s="436" t="str">
        <f t="shared" ref="EN166" si="6312">IF(EN$2=2,"External Federal","")</f>
        <v/>
      </c>
      <c r="EO166" s="436" t="str">
        <f t="shared" ref="EO166" si="6313">IF(EO$2=3,"External Non-Profit","")</f>
        <v/>
      </c>
      <c r="EP166" s="436" t="str">
        <f t="shared" ref="EP166" si="6314">IF(EP$2=4,"External Corporate","")</f>
        <v/>
      </c>
      <c r="EQ166" s="518" t="str">
        <f t="shared" ref="EQ166" si="6315">IF(EQ$2=5,"Total","")</f>
        <v/>
      </c>
      <c r="ER166" s="102"/>
      <c r="ES166" s="436" t="str">
        <f t="shared" ref="ES166" si="6316">IF(ES$2=1,"Internal","")</f>
        <v/>
      </c>
      <c r="ET166" s="436" t="str">
        <f t="shared" ref="ET166" si="6317">IF(ET$2=2,"External Federal","")</f>
        <v/>
      </c>
      <c r="EU166" s="436" t="str">
        <f t="shared" ref="EU166" si="6318">IF(EU$2=3,"External Non-Profit","")</f>
        <v/>
      </c>
      <c r="EV166" s="436" t="str">
        <f t="shared" ref="EV166" si="6319">IF(EV$2=4,"External Corporate","")</f>
        <v/>
      </c>
      <c r="EW166" s="518" t="str">
        <f t="shared" ref="EW166" si="6320">IF(EW$2=5,"Total","")</f>
        <v/>
      </c>
      <c r="EX166" s="102"/>
      <c r="EY166" s="436" t="str">
        <f t="shared" ref="EY166" si="6321">IF(EY$2=1,"Internal","")</f>
        <v/>
      </c>
      <c r="EZ166" s="436" t="str">
        <f t="shared" ref="EZ166" si="6322">IF(EZ$2=2,"External Federal","")</f>
        <v/>
      </c>
      <c r="FA166" s="436" t="str">
        <f t="shared" ref="FA166" si="6323">IF(FA$2=3,"External Non-Profit","")</f>
        <v/>
      </c>
      <c r="FB166" s="436" t="str">
        <f t="shared" ref="FB166" si="6324">IF(FB$2=4,"External Corporate","")</f>
        <v/>
      </c>
      <c r="FC166" s="518" t="str">
        <f t="shared" ref="FC166" si="6325">IF(FC$2=5,"Total","")</f>
        <v/>
      </c>
      <c r="FD166" s="102"/>
      <c r="FE166" s="436" t="str">
        <f t="shared" ref="FE166" si="6326">IF(FE$2=1,"Internal","")</f>
        <v/>
      </c>
      <c r="FF166" s="436" t="str">
        <f t="shared" ref="FF166" si="6327">IF(FF$2=2,"External Federal","")</f>
        <v/>
      </c>
      <c r="FG166" s="436" t="str">
        <f t="shared" ref="FG166" si="6328">IF(FG$2=3,"External Non-Profit","")</f>
        <v/>
      </c>
      <c r="FH166" s="436" t="str">
        <f t="shared" ref="FH166" si="6329">IF(FH$2=4,"External Corporate","")</f>
        <v/>
      </c>
      <c r="FI166" s="518" t="str">
        <f t="shared" ref="FI166" si="6330">IF(FI$2=5,"Total","")</f>
        <v/>
      </c>
      <c r="FJ166" s="102"/>
      <c r="FK166" s="436" t="str">
        <f t="shared" ref="FK166" si="6331">IF(FK$2=1,"Internal","")</f>
        <v/>
      </c>
      <c r="FL166" s="436" t="str">
        <f t="shared" ref="FL166" si="6332">IF(FL$2=2,"External Federal","")</f>
        <v/>
      </c>
      <c r="FM166" s="436" t="str">
        <f t="shared" ref="FM166" si="6333">IF(FM$2=3,"External Non-Profit","")</f>
        <v/>
      </c>
      <c r="FN166" s="436" t="str">
        <f t="shared" ref="FN166" si="6334">IF(FN$2=4,"External Corporate","")</f>
        <v/>
      </c>
      <c r="FO166" s="518" t="str">
        <f t="shared" ref="FO166" si="6335">IF(FO$2=5,"Total","")</f>
        <v/>
      </c>
      <c r="FP166" s="102"/>
      <c r="FQ166" s="436" t="str">
        <f t="shared" ref="FQ166" si="6336">IF(FQ$2=1,"Internal","")</f>
        <v/>
      </c>
      <c r="FR166" s="436" t="str">
        <f t="shared" ref="FR166" si="6337">IF(FR$2=2,"External Federal","")</f>
        <v/>
      </c>
      <c r="FS166" s="436" t="str">
        <f t="shared" ref="FS166" si="6338">IF(FS$2=3,"External Non-Profit","")</f>
        <v/>
      </c>
      <c r="FT166" s="436" t="str">
        <f t="shared" ref="FT166" si="6339">IF(FT$2=4,"External Corporate","")</f>
        <v/>
      </c>
      <c r="FU166" s="518" t="str">
        <f t="shared" ref="FU166" si="6340">IF(FU$2=5,"Total","")</f>
        <v/>
      </c>
      <c r="FV166" s="102"/>
      <c r="FW166" s="436" t="str">
        <f t="shared" ref="FW166" si="6341">IF(FW$2=1,"Internal","")</f>
        <v/>
      </c>
      <c r="FX166" s="436" t="str">
        <f t="shared" ref="FX166" si="6342">IF(FX$2=2,"External Federal","")</f>
        <v/>
      </c>
      <c r="FY166" s="436" t="str">
        <f t="shared" ref="FY166" si="6343">IF(FY$2=3,"External Non-Profit","")</f>
        <v/>
      </c>
      <c r="FZ166" s="436" t="str">
        <f t="shared" ref="FZ166" si="6344">IF(FZ$2=4,"External Corporate","")</f>
        <v/>
      </c>
      <c r="GA166" s="518" t="str">
        <f t="shared" ref="GA166" si="6345">IF(GA$2=5,"Total","")</f>
        <v/>
      </c>
      <c r="GB166" s="102"/>
      <c r="GC166" s="436" t="str">
        <f t="shared" ref="GC166" si="6346">IF(GC$2=1,"Internal","")</f>
        <v/>
      </c>
      <c r="GD166" s="436" t="str">
        <f t="shared" ref="GD166" si="6347">IF(GD$2=2,"External Federal","")</f>
        <v/>
      </c>
      <c r="GE166" s="436" t="str">
        <f t="shared" ref="GE166" si="6348">IF(GE$2=3,"External Non-Profit","")</f>
        <v/>
      </c>
      <c r="GF166" s="436" t="str">
        <f t="shared" ref="GF166" si="6349">IF(GF$2=4,"External Corporate","")</f>
        <v/>
      </c>
      <c r="GG166" s="518" t="str">
        <f t="shared" ref="GG166" si="6350">IF(GG$2=5,"Total","")</f>
        <v/>
      </c>
      <c r="GH166" s="102"/>
      <c r="GI166" s="436" t="str">
        <f t="shared" ref="GI166" si="6351">IF(GI$2=1,"Internal","")</f>
        <v/>
      </c>
      <c r="GJ166" s="436" t="str">
        <f t="shared" ref="GJ166" si="6352">IF(GJ$2=2,"External Federal","")</f>
        <v/>
      </c>
      <c r="GK166" s="436" t="str">
        <f t="shared" ref="GK166" si="6353">IF(GK$2=3,"External Non-Profit","")</f>
        <v/>
      </c>
      <c r="GL166" s="436" t="str">
        <f t="shared" ref="GL166" si="6354">IF(GL$2=4,"External Corporate","")</f>
        <v/>
      </c>
      <c r="GM166" s="518" t="str">
        <f t="shared" ref="GM166" si="6355">IF(GM$2=5,"Total","")</f>
        <v/>
      </c>
      <c r="GN166" s="102"/>
      <c r="GO166" s="436" t="str">
        <f t="shared" ref="GO166" si="6356">IF(GO$2=1,"Internal","")</f>
        <v/>
      </c>
      <c r="GP166" s="436" t="str">
        <f t="shared" ref="GP166" si="6357">IF(GP$2=2,"External Federal","")</f>
        <v/>
      </c>
      <c r="GQ166" s="436" t="str">
        <f t="shared" ref="GQ166" si="6358">IF(GQ$2=3,"External Non-Profit","")</f>
        <v/>
      </c>
      <c r="GR166" s="436" t="str">
        <f t="shared" ref="GR166" si="6359">IF(GR$2=4,"External Corporate","")</f>
        <v/>
      </c>
      <c r="GS166" s="518" t="str">
        <f t="shared" ref="GS166" si="6360">IF(GS$2=5,"Total","")</f>
        <v/>
      </c>
      <c r="GT166" s="102"/>
      <c r="GU166" s="436" t="str">
        <f t="shared" ref="GU166" si="6361">IF(GU$2=1,"Internal","")</f>
        <v/>
      </c>
      <c r="GV166" s="436" t="str">
        <f t="shared" ref="GV166" si="6362">IF(GV$2=2,"External Federal","")</f>
        <v/>
      </c>
      <c r="GW166" s="436" t="str">
        <f t="shared" ref="GW166" si="6363">IF(GW$2=3,"External Non-Profit","")</f>
        <v/>
      </c>
      <c r="GX166" s="436" t="str">
        <f t="shared" ref="GX166" si="6364">IF(GX$2=4,"External Corporate","")</f>
        <v/>
      </c>
      <c r="GY166" s="518" t="str">
        <f t="shared" ref="GY166" si="6365">IF(GY$2=5,"Total","")</f>
        <v/>
      </c>
      <c r="GZ166" s="102"/>
      <c r="HA166" s="436" t="str">
        <f t="shared" ref="HA166" si="6366">IF(HA$2=1,"Internal","")</f>
        <v/>
      </c>
      <c r="HB166" s="436" t="str">
        <f t="shared" ref="HB166" si="6367">IF(HB$2=2,"External Federal","")</f>
        <v/>
      </c>
      <c r="HC166" s="436" t="str">
        <f t="shared" ref="HC166" si="6368">IF(HC$2=3,"External Non-Profit","")</f>
        <v/>
      </c>
      <c r="HD166" s="436" t="str">
        <f t="shared" ref="HD166" si="6369">IF(HD$2=4,"External Corporate","")</f>
        <v/>
      </c>
      <c r="HE166" s="518" t="str">
        <f t="shared" ref="HE166" si="6370">IF(HE$2=5,"Total","")</f>
        <v/>
      </c>
      <c r="HF166" s="102"/>
      <c r="HG166" s="436" t="str">
        <f t="shared" ref="HG166" si="6371">IF(HG$2=1,"Internal","")</f>
        <v/>
      </c>
      <c r="HH166" s="436" t="str">
        <f t="shared" ref="HH166" si="6372">IF(HH$2=2,"External Federal","")</f>
        <v/>
      </c>
      <c r="HI166" s="436" t="str">
        <f t="shared" ref="HI166" si="6373">IF(HI$2=3,"External Non-Profit","")</f>
        <v/>
      </c>
      <c r="HJ166" s="436" t="str">
        <f t="shared" ref="HJ166" si="6374">IF(HJ$2=4,"External Corporate","")</f>
        <v/>
      </c>
      <c r="HK166" s="518" t="str">
        <f t="shared" ref="HK166" si="6375">IF(HK$2=5,"Total","")</f>
        <v/>
      </c>
      <c r="HL166" s="102"/>
      <c r="HM166" s="436" t="str">
        <f t="shared" ref="HM166" si="6376">IF(HM$2=1,"Internal","")</f>
        <v/>
      </c>
      <c r="HN166" s="436" t="str">
        <f t="shared" ref="HN166" si="6377">IF(HN$2=2,"External Federal","")</f>
        <v/>
      </c>
      <c r="HO166" s="436" t="str">
        <f t="shared" ref="HO166" si="6378">IF(HO$2=3,"External Non-Profit","")</f>
        <v/>
      </c>
      <c r="HP166" s="436" t="str">
        <f t="shared" ref="HP166" si="6379">IF(HP$2=4,"External Corporate","")</f>
        <v/>
      </c>
      <c r="HQ166" s="518" t="str">
        <f t="shared" ref="HQ166" si="6380">IF(HQ$2=5,"Total","")</f>
        <v/>
      </c>
      <c r="HR166" s="102"/>
      <c r="HS166" s="436" t="str">
        <f t="shared" ref="HS166" si="6381">IF(HS$2=1,"Internal","")</f>
        <v/>
      </c>
      <c r="HT166" s="436" t="str">
        <f t="shared" ref="HT166" si="6382">IF(HT$2=2,"External Federal","")</f>
        <v/>
      </c>
      <c r="HU166" s="436" t="str">
        <f t="shared" ref="HU166" si="6383">IF(HU$2=3,"External Non-Profit","")</f>
        <v/>
      </c>
      <c r="HV166" s="436" t="str">
        <f t="shared" ref="HV166" si="6384">IF(HV$2=4,"External Corporate","")</f>
        <v/>
      </c>
      <c r="HW166" s="518" t="str">
        <f t="shared" ref="HW166" si="6385">IF(HW$2=5,"Total","")</f>
        <v/>
      </c>
      <c r="HX166" s="102"/>
      <c r="HY166" s="436" t="str">
        <f t="shared" ref="HY166" si="6386">IF(HY$2=1,"Internal","")</f>
        <v/>
      </c>
      <c r="HZ166" s="436" t="str">
        <f t="shared" ref="HZ166" si="6387">IF(HZ$2=2,"External Federal","")</f>
        <v/>
      </c>
      <c r="IA166" s="436" t="str">
        <f t="shared" ref="IA166" si="6388">IF(IA$2=3,"External Non-Profit","")</f>
        <v/>
      </c>
      <c r="IB166" s="436" t="str">
        <f t="shared" ref="IB166" si="6389">IF(IB$2=4,"External Corporate","")</f>
        <v/>
      </c>
      <c r="IC166" s="518" t="str">
        <f t="shared" ref="IC166" si="6390">IF(IC$2=5,"Total","")</f>
        <v/>
      </c>
      <c r="ID166" s="102"/>
      <c r="IE166" s="436" t="str">
        <f t="shared" ref="IE166" si="6391">IF(IE$2=1,"Internal","")</f>
        <v/>
      </c>
      <c r="IF166" s="436" t="str">
        <f t="shared" ref="IF166" si="6392">IF(IF$2=2,"External Federal","")</f>
        <v/>
      </c>
      <c r="IG166" s="436" t="str">
        <f t="shared" ref="IG166" si="6393">IF(IG$2=3,"External Non-Profit","")</f>
        <v/>
      </c>
      <c r="IH166" s="436" t="str">
        <f t="shared" ref="IH166" si="6394">IF(IH$2=4,"External Corporate","")</f>
        <v/>
      </c>
      <c r="II166" s="518" t="str">
        <f t="shared" ref="II166" si="6395">IF(II$2=5,"Total","")</f>
        <v/>
      </c>
      <c r="IJ166" s="102"/>
      <c r="IK166" s="436" t="str">
        <f t="shared" ref="IK166" si="6396">IF(IK$2=1,"Internal","")</f>
        <v/>
      </c>
      <c r="IL166" s="436" t="str">
        <f t="shared" ref="IL166" si="6397">IF(IL$2=2,"External Federal","")</f>
        <v/>
      </c>
      <c r="IM166" s="436" t="str">
        <f t="shared" ref="IM166" si="6398">IF(IM$2=3,"External Non-Profit","")</f>
        <v/>
      </c>
      <c r="IN166" s="436" t="str">
        <f t="shared" ref="IN166" si="6399">IF(IN$2=4,"External Corporate","")</f>
        <v/>
      </c>
      <c r="IO166" s="518" t="str">
        <f t="shared" ref="IO166" si="6400">IF(IO$2=5,"Total","")</f>
        <v/>
      </c>
      <c r="IP166" s="102"/>
      <c r="IQ166" s="436" t="str">
        <f t="shared" ref="IQ166" si="6401">IF(IQ$2=1,"Internal","")</f>
        <v/>
      </c>
      <c r="IR166" s="436" t="str">
        <f t="shared" ref="IR166" si="6402">IF(IR$2=2,"External Federal","")</f>
        <v/>
      </c>
      <c r="IS166" s="436" t="str">
        <f t="shared" ref="IS166" si="6403">IF(IS$2=3,"External Non-Profit","")</f>
        <v/>
      </c>
      <c r="IT166" s="436" t="str">
        <f t="shared" ref="IT166" si="6404">IF(IT$2=4,"External Corporate","")</f>
        <v/>
      </c>
      <c r="IU166" s="518" t="str">
        <f t="shared" ref="IU166" si="6405">IF(IU$2=5,"Total","")</f>
        <v/>
      </c>
      <c r="IV166" s="519"/>
      <c r="IW166" s="436" t="str">
        <f t="shared" ref="IW166:JC166" si="6406">IF(IW$2=1,"Internal","")</f>
        <v/>
      </c>
      <c r="IX166" s="436" t="str">
        <f t="shared" ref="IX166:JD166" si="6407">IF(IX$2=2,"External Federal","")</f>
        <v/>
      </c>
      <c r="IY166" s="436" t="str">
        <f t="shared" ref="IY166:JE166" si="6408">IF(IY$2=3,"External Non-Profit","")</f>
        <v/>
      </c>
      <c r="IZ166" s="436" t="str">
        <f t="shared" ref="IZ166:JF166" si="6409">IF(IZ$2=4,"External Corporate","")</f>
        <v/>
      </c>
      <c r="JA166" s="518" t="str">
        <f t="shared" ref="JA166:JG166" si="6410">IF(JA$2=5,"Total","")</f>
        <v/>
      </c>
      <c r="JB166" s="519"/>
      <c r="JC166" s="436" t="str">
        <f t="shared" si="6406"/>
        <v/>
      </c>
      <c r="JD166" s="436" t="str">
        <f t="shared" si="6407"/>
        <v/>
      </c>
      <c r="JE166" s="436" t="str">
        <f t="shared" si="6408"/>
        <v/>
      </c>
      <c r="JF166" s="436" t="str">
        <f t="shared" si="6409"/>
        <v/>
      </c>
      <c r="JG166" s="518" t="str">
        <f t="shared" si="6410"/>
        <v/>
      </c>
      <c r="JH166" s="519"/>
      <c r="JI166" s="436" t="str">
        <f t="shared" ref="JI166:KY166" si="6411">IF(JI$2=1,"Internal","")</f>
        <v/>
      </c>
      <c r="JJ166" s="436" t="str">
        <f t="shared" ref="JJ166:KZ166" si="6412">IF(JJ$2=2,"External Federal","")</f>
        <v/>
      </c>
      <c r="JK166" s="436" t="str">
        <f t="shared" ref="JK166:LA166" si="6413">IF(JK$2=3,"External Non-Profit","")</f>
        <v/>
      </c>
      <c r="JL166" s="436" t="str">
        <f t="shared" ref="JL166:LB166" si="6414">IF(JL$2=4,"External Corporate","")</f>
        <v/>
      </c>
      <c r="JM166" s="518" t="str">
        <f t="shared" ref="JM166:LC166" si="6415">IF(JM$2=5,"Total","")</f>
        <v/>
      </c>
      <c r="JN166" s="436"/>
      <c r="JO166" s="436" t="str">
        <f t="shared" si="6411"/>
        <v/>
      </c>
      <c r="JP166" s="436" t="str">
        <f t="shared" si="6412"/>
        <v/>
      </c>
      <c r="JQ166" s="436" t="str">
        <f t="shared" si="6413"/>
        <v/>
      </c>
      <c r="JR166" s="436" t="str">
        <f t="shared" si="6414"/>
        <v/>
      </c>
      <c r="JS166" s="518" t="str">
        <f t="shared" si="6415"/>
        <v/>
      </c>
      <c r="JT166" s="436"/>
      <c r="JU166" s="436" t="str">
        <f t="shared" si="6411"/>
        <v/>
      </c>
      <c r="JV166" s="436" t="str">
        <f t="shared" si="6412"/>
        <v/>
      </c>
      <c r="JW166" s="436" t="str">
        <f t="shared" si="6413"/>
        <v/>
      </c>
      <c r="JX166" s="436" t="str">
        <f t="shared" si="6414"/>
        <v/>
      </c>
      <c r="JY166" s="518" t="str">
        <f t="shared" si="6415"/>
        <v/>
      </c>
      <c r="JZ166" s="436"/>
      <c r="KA166" s="436" t="str">
        <f t="shared" si="6411"/>
        <v/>
      </c>
      <c r="KB166" s="436" t="str">
        <f t="shared" si="6412"/>
        <v/>
      </c>
      <c r="KC166" s="436" t="str">
        <f t="shared" si="6413"/>
        <v/>
      </c>
      <c r="KD166" s="436" t="str">
        <f t="shared" si="6414"/>
        <v/>
      </c>
      <c r="KE166" s="518" t="str">
        <f t="shared" si="6415"/>
        <v/>
      </c>
      <c r="KF166" s="436"/>
      <c r="KG166" s="436" t="str">
        <f t="shared" si="6411"/>
        <v/>
      </c>
      <c r="KH166" s="436" t="str">
        <f t="shared" si="6412"/>
        <v/>
      </c>
      <c r="KI166" s="436" t="str">
        <f t="shared" si="6413"/>
        <v/>
      </c>
      <c r="KJ166" s="436" t="str">
        <f t="shared" si="6414"/>
        <v/>
      </c>
      <c r="KK166" s="518" t="str">
        <f t="shared" si="6415"/>
        <v/>
      </c>
      <c r="KL166" s="436"/>
      <c r="KM166" s="436" t="str">
        <f t="shared" si="6411"/>
        <v/>
      </c>
      <c r="KN166" s="436" t="str">
        <f t="shared" si="6412"/>
        <v/>
      </c>
      <c r="KO166" s="436" t="str">
        <f t="shared" si="6413"/>
        <v/>
      </c>
      <c r="KP166" s="436" t="str">
        <f t="shared" si="6414"/>
        <v/>
      </c>
      <c r="KQ166" s="518" t="str">
        <f t="shared" si="6415"/>
        <v/>
      </c>
      <c r="KR166" s="436"/>
      <c r="KS166" s="436" t="str">
        <f t="shared" si="6411"/>
        <v/>
      </c>
      <c r="KT166" s="436" t="str">
        <f t="shared" si="6412"/>
        <v/>
      </c>
      <c r="KU166" s="436" t="str">
        <f t="shared" si="6413"/>
        <v/>
      </c>
      <c r="KV166" s="436" t="str">
        <f t="shared" si="6414"/>
        <v/>
      </c>
      <c r="KW166" s="518" t="str">
        <f t="shared" si="6415"/>
        <v/>
      </c>
      <c r="KX166" s="436"/>
      <c r="KY166" s="436" t="str">
        <f t="shared" si="6411"/>
        <v/>
      </c>
      <c r="KZ166" s="436" t="str">
        <f t="shared" si="6412"/>
        <v/>
      </c>
      <c r="LA166" s="436" t="str">
        <f t="shared" si="6413"/>
        <v/>
      </c>
      <c r="LB166" s="436" t="str">
        <f t="shared" si="6414"/>
        <v/>
      </c>
      <c r="LC166" s="518" t="str">
        <f t="shared" si="6415"/>
        <v/>
      </c>
    </row>
    <row r="167" spans="1:316" s="531" customFormat="1" x14ac:dyDescent="0.2">
      <c r="A167" s="521"/>
      <c r="B167" s="521"/>
      <c r="C167" s="521"/>
      <c r="D167" s="521"/>
      <c r="E167" s="521"/>
      <c r="F167" s="522" t="s">
        <v>85</v>
      </c>
      <c r="G167" s="523"/>
      <c r="H167" s="524"/>
      <c r="I167" s="525"/>
      <c r="J167" s="471" t="s">
        <v>62</v>
      </c>
      <c r="K167" s="526"/>
      <c r="L167" s="527"/>
      <c r="M167" s="527"/>
      <c r="N167" s="528"/>
      <c r="O167" s="527"/>
      <c r="P167" s="529"/>
      <c r="Q167" s="524" t="str">
        <f>IF(AND(Q$2=1,Q71&lt;&gt;""),Q64*Q71,"")</f>
        <v/>
      </c>
      <c r="R167" s="524" t="str">
        <f>IF(AND(R$2=2,R71&lt;&gt;""),Q64*R71,"")</f>
        <v/>
      </c>
      <c r="S167" s="524" t="str">
        <f>IF(AND(S$2=3,S71&lt;&gt;""),Q64*S71,"")</f>
        <v/>
      </c>
      <c r="T167" s="524" t="str">
        <f>IF(AND(T$2=4,T71&lt;&gt;""),Q64*T71,"")</f>
        <v/>
      </c>
      <c r="U167" s="530" t="str">
        <f t="shared" ref="U167" si="6416">IF(U$2=5,SUM(Q167:T167),"")</f>
        <v/>
      </c>
      <c r="V167" s="529"/>
      <c r="W167" s="524" t="str">
        <f>IF(AND(W$2=1,W71&lt;&gt;""),W64*W71,"")</f>
        <v/>
      </c>
      <c r="X167" s="524" t="str">
        <f>IF(AND(X$2=2,X71&lt;&gt;""),W64*X71,"")</f>
        <v/>
      </c>
      <c r="Y167" s="524" t="str">
        <f>IF(AND(Y$2=3,Y71&lt;&gt;""),W64*Y71,"")</f>
        <v/>
      </c>
      <c r="Z167" s="524" t="str">
        <f>IF(AND(Z$2=4,Z71&lt;&gt;""),W64*Z71,"")</f>
        <v/>
      </c>
      <c r="AA167" s="530" t="str">
        <f t="shared" ref="AA167" si="6417">IF(AA$2=5,SUM(W167:Z167),"")</f>
        <v/>
      </c>
      <c r="AB167" s="529"/>
      <c r="AC167" s="524" t="str">
        <f>IF(AND(AC$2=1,AC71&lt;&gt;""),AC64*AC71,"")</f>
        <v/>
      </c>
      <c r="AD167" s="524" t="str">
        <f>IF(AND(AD$2=2,AD71&lt;&gt;""),AC64*AD71,"")</f>
        <v/>
      </c>
      <c r="AE167" s="524" t="str">
        <f>IF(AND(AE$2=3,AE71&lt;&gt;""),AC64*AE71,"")</f>
        <v/>
      </c>
      <c r="AF167" s="524" t="str">
        <f>IF(AND(AF$2=4,AF71&lt;&gt;""),AC64*AF71,"")</f>
        <v/>
      </c>
      <c r="AG167" s="530" t="str">
        <f>IF(AG$2=5,SUM(AC167:AF167),"")</f>
        <v/>
      </c>
      <c r="AH167" s="529"/>
      <c r="AI167" s="524" t="str">
        <f>IF(AND(AI$2=1,AI71&lt;&gt;""),AI64*AI71,"")</f>
        <v/>
      </c>
      <c r="AJ167" s="524" t="str">
        <f>IF(AND(AJ$2=2,AJ71&lt;&gt;""),AI64*AJ71,"")</f>
        <v/>
      </c>
      <c r="AK167" s="524" t="str">
        <f>IF(AND(AK$2=3,AK71&lt;&gt;""),AI64*AK71,"")</f>
        <v/>
      </c>
      <c r="AL167" s="524" t="str">
        <f>IF(AND(AL$2=4,AL71&lt;&gt;""),AI64*AL71,"")</f>
        <v/>
      </c>
      <c r="AM167" s="530" t="str">
        <f t="shared" ref="AM167" si="6418">IF(AM$2=5,SUM(AI167:AL167),"")</f>
        <v/>
      </c>
      <c r="AN167" s="529"/>
      <c r="AO167" s="524" t="str">
        <f>IF(AND(AO$2=1,AO71&lt;&gt;""),AO64*AO71,"")</f>
        <v/>
      </c>
      <c r="AP167" s="524" t="str">
        <f>IF(AND(AP$2=2,AP71&lt;&gt;""),AO64*AP71,"")</f>
        <v/>
      </c>
      <c r="AQ167" s="524" t="str">
        <f>IF(AND(AQ$2=3,AQ71&lt;&gt;""),AO64*AQ71,"")</f>
        <v/>
      </c>
      <c r="AR167" s="524" t="str">
        <f>IF(AND(AR$2=4,AR71&lt;&gt;""),AO64*AR71,"")</f>
        <v/>
      </c>
      <c r="AS167" s="530" t="str">
        <f t="shared" ref="AS167" si="6419">IF(AS$2=5,SUM(AO167:AR167),"")</f>
        <v/>
      </c>
      <c r="AT167" s="529"/>
      <c r="AU167" s="524" t="str">
        <f>IF(AND(AU$2=1,AU71&lt;&gt;""),AU64*AU71,"")</f>
        <v/>
      </c>
      <c r="AV167" s="524" t="str">
        <f>IF(AND(AV$2=2,AV71&lt;&gt;""),AU64*AV71,"")</f>
        <v/>
      </c>
      <c r="AW167" s="524" t="str">
        <f>IF(AND(AW$2=3,AW71&lt;&gt;""),AU64*AW71,"")</f>
        <v/>
      </c>
      <c r="AX167" s="524" t="str">
        <f>IF(AND(AX$2=4,AX71&lt;&gt;""),AU64*AX71,"")</f>
        <v/>
      </c>
      <c r="AY167" s="530" t="str">
        <f t="shared" ref="AY167" si="6420">IF(AY$2=5,SUM(AU167:AX167),"")</f>
        <v/>
      </c>
      <c r="AZ167" s="529"/>
      <c r="BA167" s="524" t="str">
        <f>IF(AND(BA$2=1,BA71&lt;&gt;""),BA64*BA71,"")</f>
        <v/>
      </c>
      <c r="BB167" s="524" t="str">
        <f>IF(AND(BB$2=2,BB71&lt;&gt;""),BA64*BB71,"")</f>
        <v/>
      </c>
      <c r="BC167" s="524" t="str">
        <f>IF(AND(BC$2=3,BC71&lt;&gt;""),BA64*BC71,"")</f>
        <v/>
      </c>
      <c r="BD167" s="524" t="str">
        <f>IF(AND(BD$2=4,BD71&lt;&gt;""),BA64*BD71,"")</f>
        <v/>
      </c>
      <c r="BE167" s="530" t="str">
        <f t="shared" ref="BE167" si="6421">IF(BE$2=5,SUM(BA167:BD167),"")</f>
        <v/>
      </c>
      <c r="BF167" s="529"/>
      <c r="BG167" s="524" t="str">
        <f>IF(AND(BG$2=1,BG71&lt;&gt;""),BG64*BG71,"")</f>
        <v/>
      </c>
      <c r="BH167" s="524" t="str">
        <f>IF(AND(BH$2=2,BH71&lt;&gt;""),BG64*BH71,"")</f>
        <v/>
      </c>
      <c r="BI167" s="524" t="str">
        <f>IF(AND(BI$2=3,BI71&lt;&gt;""),BG64*BI71,"")</f>
        <v/>
      </c>
      <c r="BJ167" s="524" t="str">
        <f>IF(AND(BJ$2=4,BJ71&lt;&gt;""),BG64*BJ71,"")</f>
        <v/>
      </c>
      <c r="BK167" s="530" t="str">
        <f t="shared" ref="BK167" si="6422">IF(BK$2=5,SUM(BG167:BJ167),"")</f>
        <v/>
      </c>
      <c r="BL167" s="529"/>
      <c r="BM167" s="524" t="str">
        <f>IF(AND(BM$2=1,BM71&lt;&gt;""),BM64*BM71,"")</f>
        <v/>
      </c>
      <c r="BN167" s="524" t="str">
        <f>IF(AND(BN$2=2,BN71&lt;&gt;""),BM64*BN71,"")</f>
        <v/>
      </c>
      <c r="BO167" s="524" t="str">
        <f>IF(AND(BO$2=3,BO71&lt;&gt;""),BM64*BO71,"")</f>
        <v/>
      </c>
      <c r="BP167" s="524" t="str">
        <f>IF(AND(BP$2=4,BP71&lt;&gt;""),BM64*BP71,"")</f>
        <v/>
      </c>
      <c r="BQ167" s="530" t="str">
        <f t="shared" ref="BQ167" si="6423">IF(BQ$2=5,SUM(BM167:BP167),"")</f>
        <v/>
      </c>
      <c r="BR167" s="529"/>
      <c r="BS167" s="524" t="str">
        <f>IF(AND(BS$2=1,BS71&lt;&gt;""),BS64*BS71,"")</f>
        <v/>
      </c>
      <c r="BT167" s="524" t="str">
        <f>IF(AND(BT$2=2,BT71&lt;&gt;""),BS64*BT71,"")</f>
        <v/>
      </c>
      <c r="BU167" s="524" t="str">
        <f>IF(AND(BU$2=3,BU71&lt;&gt;""),BS64*BU71,"")</f>
        <v/>
      </c>
      <c r="BV167" s="524" t="str">
        <f>IF(AND(BV$2=4,BV71&lt;&gt;""),BS64*BV71,"")</f>
        <v/>
      </c>
      <c r="BW167" s="530" t="str">
        <f t="shared" ref="BW167" si="6424">IF(BW$2=5,SUM(BS167:BV167),"")</f>
        <v/>
      </c>
      <c r="BX167" s="529"/>
      <c r="BY167" s="524" t="str">
        <f>IF(AND(BY$2=1,BY71&lt;&gt;""),BY64*BY71,"")</f>
        <v/>
      </c>
      <c r="BZ167" s="524" t="str">
        <f>IF(AND(BZ$2=2,BZ71&lt;&gt;""),BY64*BZ71,"")</f>
        <v/>
      </c>
      <c r="CA167" s="524" t="str">
        <f>IF(AND(CA$2=3,CA71&lt;&gt;""),BY64*CA71,"")</f>
        <v/>
      </c>
      <c r="CB167" s="524" t="str">
        <f>IF(AND(CB$2=4,CB71&lt;&gt;""),BY64*CB71,"")</f>
        <v/>
      </c>
      <c r="CC167" s="530" t="str">
        <f t="shared" ref="CC167" si="6425">IF(CC$2=5,SUM(BY167:CB167),"")</f>
        <v/>
      </c>
      <c r="CD167" s="529"/>
      <c r="CE167" s="524" t="str">
        <f>IF(AND(CE$2=1,CE71&lt;&gt;""),CE64*CE71,"")</f>
        <v/>
      </c>
      <c r="CF167" s="524" t="str">
        <f>IF(AND(CF$2=2,CF71&lt;&gt;""),CE64*CF71,"")</f>
        <v/>
      </c>
      <c r="CG167" s="524" t="str">
        <f>IF(AND(CG$2=3,CG71&lt;&gt;""),CE64*CG71,"")</f>
        <v/>
      </c>
      <c r="CH167" s="524" t="str">
        <f>IF(AND(CH$2=4,CH71&lt;&gt;""),CE64*CH71,"")</f>
        <v/>
      </c>
      <c r="CI167" s="530" t="str">
        <f t="shared" ref="CI167" si="6426">IF(CI$2=5,SUM(CE167:CH167),"")</f>
        <v/>
      </c>
      <c r="CJ167" s="529"/>
      <c r="CK167" s="524" t="str">
        <f>IF(AND(CK$2=1,CK71&lt;&gt;""),CK64*CK71,"")</f>
        <v/>
      </c>
      <c r="CL167" s="524" t="str">
        <f>IF(AND(CL$2=2,CL71&lt;&gt;""),CK64*CL71,"")</f>
        <v/>
      </c>
      <c r="CM167" s="524" t="str">
        <f>IF(AND(CM$2=3,CM71&lt;&gt;""),CK64*CM71,"")</f>
        <v/>
      </c>
      <c r="CN167" s="524" t="str">
        <f>IF(AND(CN$2=4,CN71&lt;&gt;""),CK64*CN71,"")</f>
        <v/>
      </c>
      <c r="CO167" s="530" t="str">
        <f t="shared" ref="CO167" si="6427">IF(CO$2=5,SUM(CK167:CN167),"")</f>
        <v/>
      </c>
      <c r="CP167" s="529"/>
      <c r="CQ167" s="524" t="str">
        <f>IF(AND(CQ$2=1,CQ71&lt;&gt;""),CQ64*CQ71,"")</f>
        <v/>
      </c>
      <c r="CR167" s="524" t="str">
        <f>IF(AND(CR$2=2,CR71&lt;&gt;""),CQ64*CR71,"")</f>
        <v/>
      </c>
      <c r="CS167" s="524" t="str">
        <f>IF(AND(CS$2=3,CS71&lt;&gt;""),CQ64*CS71,"")</f>
        <v/>
      </c>
      <c r="CT167" s="524" t="str">
        <f>IF(AND(CT$2=4,CT71&lt;&gt;""),CQ64*CT71,"")</f>
        <v/>
      </c>
      <c r="CU167" s="530" t="str">
        <f t="shared" ref="CU167" si="6428">IF(CU$2=5,SUM(CQ167:CT167),"")</f>
        <v/>
      </c>
      <c r="CV167" s="529"/>
      <c r="CW167" s="524" t="str">
        <f>IF(AND(CW$2=1,CW71&lt;&gt;""),CW64*CW71,"")</f>
        <v/>
      </c>
      <c r="CX167" s="524" t="str">
        <f>IF(AND(CX$2=2,CX71&lt;&gt;""),CW64*CX71,"")</f>
        <v/>
      </c>
      <c r="CY167" s="524" t="str">
        <f>IF(AND(CY$2=3,CY71&lt;&gt;""),CW64*CY71,"")</f>
        <v/>
      </c>
      <c r="CZ167" s="524" t="str">
        <f>IF(AND(CZ$2=4,CZ71&lt;&gt;""),CW64*CZ71,"")</f>
        <v/>
      </c>
      <c r="DA167" s="530" t="str">
        <f t="shared" ref="DA167" si="6429">IF(DA$2=5,SUM(CW167:CZ167),"")</f>
        <v/>
      </c>
      <c r="DB167" s="529"/>
      <c r="DC167" s="524" t="str">
        <f>IF(AND(DC$2=1,DC71&lt;&gt;""),DC64*DC71,"")</f>
        <v/>
      </c>
      <c r="DD167" s="524" t="str">
        <f>IF(AND(DD$2=2,DD71&lt;&gt;""),DC64*DD71,"")</f>
        <v/>
      </c>
      <c r="DE167" s="524" t="str">
        <f>IF(AND(DE$2=3,DE71&lt;&gt;""),DC64*DE71,"")</f>
        <v/>
      </c>
      <c r="DF167" s="524" t="str">
        <f>IF(AND(DF$2=4,DF71&lt;&gt;""),DC64*DF71,"")</f>
        <v/>
      </c>
      <c r="DG167" s="530" t="str">
        <f t="shared" ref="DG167" si="6430">IF(DG$2=5,SUM(DC167:DF167),"")</f>
        <v/>
      </c>
      <c r="DH167" s="529"/>
      <c r="DI167" s="524" t="str">
        <f>IF(AND(DI$2=1,DI71&lt;&gt;""),DI64*DI71,"")</f>
        <v/>
      </c>
      <c r="DJ167" s="524" t="str">
        <f>IF(AND(DJ$2=2,DJ71&lt;&gt;""),DI64*DJ71,"")</f>
        <v/>
      </c>
      <c r="DK167" s="524" t="str">
        <f>IF(AND(DK$2=3,DK71&lt;&gt;""),DI64*DK71,"")</f>
        <v/>
      </c>
      <c r="DL167" s="524" t="str">
        <f>IF(AND(DL$2=4,DL71&lt;&gt;""),DI64*DL71,"")</f>
        <v/>
      </c>
      <c r="DM167" s="530" t="str">
        <f t="shared" ref="DM167" si="6431">IF(DM$2=5,SUM(DI167:DL167),"")</f>
        <v/>
      </c>
      <c r="DN167" s="529"/>
      <c r="DO167" s="524" t="str">
        <f>IF(AND(DO$2=1,DO71&lt;&gt;""),DO64*DO71,"")</f>
        <v/>
      </c>
      <c r="DP167" s="524" t="str">
        <f>IF(AND(DP$2=2,DP71&lt;&gt;""),DO64*DP71,"")</f>
        <v/>
      </c>
      <c r="DQ167" s="524" t="str">
        <f>IF(AND(DQ$2=3,DQ71&lt;&gt;""),DO64*DQ71,"")</f>
        <v/>
      </c>
      <c r="DR167" s="524" t="str">
        <f>IF(AND(DR$2=4,DR71&lt;&gt;""),DO64*DR71,"")</f>
        <v/>
      </c>
      <c r="DS167" s="530" t="str">
        <f t="shared" ref="DS167" si="6432">IF(DS$2=5,SUM(DO167:DR167),"")</f>
        <v/>
      </c>
      <c r="DT167" s="529"/>
      <c r="DU167" s="524" t="str">
        <f>IF(AND(DU$2=1,DU71&lt;&gt;""),DU64*DU71,"")</f>
        <v/>
      </c>
      <c r="DV167" s="524" t="str">
        <f>IF(AND(DV$2=2,DV71&lt;&gt;""),DU64*DV71,"")</f>
        <v/>
      </c>
      <c r="DW167" s="524" t="str">
        <f>IF(AND(DW$2=3,DW71&lt;&gt;""),DU64*DW71,"")</f>
        <v/>
      </c>
      <c r="DX167" s="524" t="str">
        <f>IF(AND(DX$2=4,DX71&lt;&gt;""),DU64*DX71,"")</f>
        <v/>
      </c>
      <c r="DY167" s="530" t="str">
        <f t="shared" ref="DY167" si="6433">IF(DY$2=5,SUM(DU167:DX167),"")</f>
        <v/>
      </c>
      <c r="DZ167" s="529"/>
      <c r="EA167" s="524" t="str">
        <f>IF(AND(EA$2=1,EA71&lt;&gt;""),EA64*EA71,"")</f>
        <v/>
      </c>
      <c r="EB167" s="524" t="str">
        <f>IF(AND(EB$2=2,EB71&lt;&gt;""),EA64*EB71,"")</f>
        <v/>
      </c>
      <c r="EC167" s="524" t="str">
        <f>IF(AND(EC$2=3,EC71&lt;&gt;""),EA64*EC71,"")</f>
        <v/>
      </c>
      <c r="ED167" s="524" t="str">
        <f>IF(AND(ED$2=4,ED71&lt;&gt;""),EA64*ED71,"")</f>
        <v/>
      </c>
      <c r="EE167" s="530" t="str">
        <f t="shared" ref="EE167" si="6434">IF(EE$2=5,SUM(EA167:ED167),"")</f>
        <v/>
      </c>
      <c r="EF167" s="529"/>
      <c r="EG167" s="531" t="str">
        <f>IF(AND(EG$2=1,EG71&lt;&gt;""),EG64*EG71,"")</f>
        <v/>
      </c>
      <c r="EH167" s="531" t="str">
        <f>IF(AND(EH$2=2,EH71&lt;&gt;""),EG64*EH71,"")</f>
        <v/>
      </c>
      <c r="EI167" s="531" t="str">
        <f>IF(AND(EI$2=3,EI71&lt;&gt;""),EG64*EI71,"")</f>
        <v/>
      </c>
      <c r="EJ167" s="531" t="str">
        <f>IF(AND(EJ$2=4,EJ71&lt;&gt;""),EG64*EJ71,"")</f>
        <v/>
      </c>
      <c r="EK167" s="532" t="str">
        <f t="shared" ref="EK167" si="6435">IF(EK$2=5,SUM(EG167:EJ167),"")</f>
        <v/>
      </c>
      <c r="EL167" s="529"/>
      <c r="EM167" s="531" t="str">
        <f>IF(AND(EM$2=1,EM71&lt;&gt;""),EM64*EM71,"")</f>
        <v/>
      </c>
      <c r="EN167" s="531" t="str">
        <f>IF(AND(EN$2=2,EN71&lt;&gt;""),EM64*EN71,"")</f>
        <v/>
      </c>
      <c r="EO167" s="531" t="str">
        <f>IF(AND(EO$2=3,EO71&lt;&gt;""),EM64*EO71,"")</f>
        <v/>
      </c>
      <c r="EP167" s="531" t="str">
        <f>IF(AND(EP$2=4,EP71&lt;&gt;""),EM64*EP71,"")</f>
        <v/>
      </c>
      <c r="EQ167" s="532" t="str">
        <f t="shared" ref="EQ167" si="6436">IF(EQ$2=5,SUM(EM167:EP167),"")</f>
        <v/>
      </c>
      <c r="ER167" s="529"/>
      <c r="ES167" s="531" t="str">
        <f>IF(AND(ES$2=1,ES71&lt;&gt;""),ES64*ES71,"")</f>
        <v/>
      </c>
      <c r="ET167" s="531" t="str">
        <f>IF(AND(ET$2=2,ET71&lt;&gt;""),ES64*ET71,"")</f>
        <v/>
      </c>
      <c r="EU167" s="531" t="str">
        <f>IF(AND(EU$2=3,EU71&lt;&gt;""),ES64*EU71,"")</f>
        <v/>
      </c>
      <c r="EV167" s="531" t="str">
        <f>IF(AND(EV$2=4,EV71&lt;&gt;""),ES64*EV71,"")</f>
        <v/>
      </c>
      <c r="EW167" s="532" t="str">
        <f t="shared" ref="EW167" si="6437">IF(EW$2=5,SUM(ES167:EV167),"")</f>
        <v/>
      </c>
      <c r="EX167" s="529"/>
      <c r="EY167" s="531" t="str">
        <f>IF(AND(EY$2=1,EY71&lt;&gt;""),EY64*EY71,"")</f>
        <v/>
      </c>
      <c r="EZ167" s="531" t="str">
        <f>IF(AND(EZ$2=2,EZ71&lt;&gt;""),EY64*EZ71,"")</f>
        <v/>
      </c>
      <c r="FA167" s="531" t="str">
        <f>IF(AND(FA$2=3,FA71&lt;&gt;""),EY64*FA71,"")</f>
        <v/>
      </c>
      <c r="FB167" s="531" t="str">
        <f>IF(AND(FB$2=4,FB71&lt;&gt;""),EY64*FB71,"")</f>
        <v/>
      </c>
      <c r="FC167" s="532" t="str">
        <f t="shared" ref="FC167" si="6438">IF(FC$2=5,SUM(EY167:FB167),"")</f>
        <v/>
      </c>
      <c r="FD167" s="529"/>
      <c r="FE167" s="531" t="str">
        <f>IF(AND(FE$2=1,FE71&lt;&gt;""),FE64*FE71,"")</f>
        <v/>
      </c>
      <c r="FF167" s="531" t="str">
        <f>IF(AND(FF$2=2,FF71&lt;&gt;""),FE64*FF71,"")</f>
        <v/>
      </c>
      <c r="FG167" s="531" t="str">
        <f>IF(AND(FG$2=3,FG71&lt;&gt;""),FE64*FG71,"")</f>
        <v/>
      </c>
      <c r="FH167" s="531" t="str">
        <f>IF(AND(FH$2=4,FH71&lt;&gt;""),FE64*FH71,"")</f>
        <v/>
      </c>
      <c r="FI167" s="532" t="str">
        <f t="shared" ref="FI167" si="6439">IF(FI$2=5,SUM(FE167:FH167),"")</f>
        <v/>
      </c>
      <c r="FJ167" s="529"/>
      <c r="FK167" s="531" t="str">
        <f>IF(AND(FK$2=1,FK71&lt;&gt;""),FK64*FK71,"")</f>
        <v/>
      </c>
      <c r="FL167" s="531" t="str">
        <f>IF(AND(FL$2=2,FL71&lt;&gt;""),FK64*FL71,"")</f>
        <v/>
      </c>
      <c r="FM167" s="531" t="str">
        <f>IF(AND(FM$2=3,FM71&lt;&gt;""),FK64*FM71,"")</f>
        <v/>
      </c>
      <c r="FN167" s="531" t="str">
        <f>IF(AND(FN$2=4,FN71&lt;&gt;""),FK64*FN71,"")</f>
        <v/>
      </c>
      <c r="FO167" s="532" t="str">
        <f t="shared" ref="FO167" si="6440">IF(FO$2=5,SUM(FK167:FN167),"")</f>
        <v/>
      </c>
      <c r="FP167" s="529"/>
      <c r="FQ167" s="531" t="str">
        <f>IF(AND(FQ$2=1,FQ71&lt;&gt;""),FQ64*FQ71,"")</f>
        <v/>
      </c>
      <c r="FR167" s="531" t="str">
        <f>IF(AND(FR$2=2,FR71&lt;&gt;""),FQ64*FR71,"")</f>
        <v/>
      </c>
      <c r="FS167" s="531" t="str">
        <f>IF(AND(FS$2=3,FS71&lt;&gt;""),FQ64*FS71,"")</f>
        <v/>
      </c>
      <c r="FT167" s="531" t="str">
        <f>IF(AND(FT$2=4,FT71&lt;&gt;""),FQ64*FT71,"")</f>
        <v/>
      </c>
      <c r="FU167" s="532" t="str">
        <f t="shared" ref="FU167" si="6441">IF(FU$2=5,SUM(FQ167:FT167),"")</f>
        <v/>
      </c>
      <c r="FV167" s="529"/>
      <c r="FW167" s="531" t="str">
        <f>IF(AND(FW$2=1,FW71&lt;&gt;""),FW64*FW71,"")</f>
        <v/>
      </c>
      <c r="FX167" s="531" t="str">
        <f>IF(AND(FX$2=2,FX71&lt;&gt;""),FW64*FX71,"")</f>
        <v/>
      </c>
      <c r="FY167" s="531" t="str">
        <f>IF(AND(FY$2=3,FY71&lt;&gt;""),FW64*FY71,"")</f>
        <v/>
      </c>
      <c r="FZ167" s="531" t="str">
        <f>IF(AND(FZ$2=4,FZ71&lt;&gt;""),FW64*FZ71,"")</f>
        <v/>
      </c>
      <c r="GA167" s="532" t="str">
        <f t="shared" ref="GA167" si="6442">IF(GA$2=5,SUM(FW167:FZ167),"")</f>
        <v/>
      </c>
      <c r="GB167" s="529"/>
      <c r="GC167" s="531" t="str">
        <f>IF(AND(GC$2=1,GC71&lt;&gt;""),GC64*GC71,"")</f>
        <v/>
      </c>
      <c r="GD167" s="531" t="str">
        <f>IF(AND(GD$2=2,GD71&lt;&gt;""),GC64*GD71,"")</f>
        <v/>
      </c>
      <c r="GE167" s="531" t="str">
        <f>IF(AND(GE$2=3,GE71&lt;&gt;""),GC64*GE71,"")</f>
        <v/>
      </c>
      <c r="GF167" s="531" t="str">
        <f>IF(AND(GF$2=4,GF71&lt;&gt;""),GC64*GF71,"")</f>
        <v/>
      </c>
      <c r="GG167" s="532" t="str">
        <f t="shared" ref="GG167" si="6443">IF(GG$2=5,SUM(GC167:GF167),"")</f>
        <v/>
      </c>
      <c r="GH167" s="529"/>
      <c r="GI167" s="531" t="str">
        <f>IF(AND(GI$2=1,GI71&lt;&gt;""),GI64*GI71,"")</f>
        <v/>
      </c>
      <c r="GJ167" s="531" t="str">
        <f>IF(AND(GJ$2=2,GJ71&lt;&gt;""),GI64*GJ71,"")</f>
        <v/>
      </c>
      <c r="GK167" s="531" t="str">
        <f>IF(AND(GK$2=3,GK71&lt;&gt;""),GI64*GK71,"")</f>
        <v/>
      </c>
      <c r="GL167" s="531" t="str">
        <f>IF(AND(GL$2=4,GL71&lt;&gt;""),GI64*GL71,"")</f>
        <v/>
      </c>
      <c r="GM167" s="532" t="str">
        <f t="shared" ref="GM167" si="6444">IF(GM$2=5,SUM(GI167:GL167),"")</f>
        <v/>
      </c>
      <c r="GN167" s="529"/>
      <c r="GO167" s="531" t="str">
        <f>IF(AND(GO$2=1,GO71&lt;&gt;""),GO64*GO71,"")</f>
        <v/>
      </c>
      <c r="GP167" s="531" t="str">
        <f>IF(AND(GP$2=2,GP71&lt;&gt;""),GO64*GP71,"")</f>
        <v/>
      </c>
      <c r="GQ167" s="531" t="str">
        <f>IF(AND(GQ$2=3,GQ71&lt;&gt;""),GO64*GQ71,"")</f>
        <v/>
      </c>
      <c r="GR167" s="531" t="str">
        <f>IF(AND(GR$2=4,GR71&lt;&gt;""),GO64*GR71,"")</f>
        <v/>
      </c>
      <c r="GS167" s="532" t="str">
        <f t="shared" ref="GS167" si="6445">IF(GS$2=5,SUM(GO167:GR167),"")</f>
        <v/>
      </c>
      <c r="GT167" s="529"/>
      <c r="GU167" s="531" t="str">
        <f>IF(AND(GU$2=1,GU71&lt;&gt;""),GU64*GU71,"")</f>
        <v/>
      </c>
      <c r="GV167" s="531" t="str">
        <f>IF(AND(GV$2=2,GV71&lt;&gt;""),GU64*GV71,"")</f>
        <v/>
      </c>
      <c r="GW167" s="531" t="str">
        <f>IF(AND(GW$2=3,GW71&lt;&gt;""),GU64*GW71,"")</f>
        <v/>
      </c>
      <c r="GX167" s="531" t="str">
        <f>IF(AND(GX$2=4,GX71&lt;&gt;""),GU64*GX71,"")</f>
        <v/>
      </c>
      <c r="GY167" s="532" t="str">
        <f t="shared" ref="GY167" si="6446">IF(GY$2=5,SUM(GU167:GX167),"")</f>
        <v/>
      </c>
      <c r="GZ167" s="529"/>
      <c r="HA167" s="531" t="str">
        <f>IF(AND(HA$2=1,HA71&lt;&gt;""),HA64*HA71,"")</f>
        <v/>
      </c>
      <c r="HB167" s="531" t="str">
        <f>IF(AND(HB$2=2,HB71&lt;&gt;""),HA64*HB71,"")</f>
        <v/>
      </c>
      <c r="HC167" s="531" t="str">
        <f>IF(AND(HC$2=3,HC71&lt;&gt;""),HA64*HC71,"")</f>
        <v/>
      </c>
      <c r="HD167" s="531" t="str">
        <f>IF(AND(HD$2=4,HD71&lt;&gt;""),HA64*HD71,"")</f>
        <v/>
      </c>
      <c r="HE167" s="532" t="str">
        <f t="shared" ref="HE167" si="6447">IF(HE$2=5,SUM(HA167:HD167),"")</f>
        <v/>
      </c>
      <c r="HF167" s="529"/>
      <c r="HG167" s="531" t="str">
        <f>IF(AND(HG$2=1,HG71&lt;&gt;""),HG64*HG71,"")</f>
        <v/>
      </c>
      <c r="HH167" s="531" t="str">
        <f>IF(AND(HH$2=2,HH71&lt;&gt;""),HG64*HH71,"")</f>
        <v/>
      </c>
      <c r="HI167" s="531" t="str">
        <f>IF(AND(HI$2=3,HI71&lt;&gt;""),HG64*HI71,"")</f>
        <v/>
      </c>
      <c r="HJ167" s="531" t="str">
        <f>IF(AND(HJ$2=4,HJ71&lt;&gt;""),HG64*HJ71,"")</f>
        <v/>
      </c>
      <c r="HK167" s="532" t="str">
        <f t="shared" ref="HK167" si="6448">IF(HK$2=5,SUM(HG167:HJ167),"")</f>
        <v/>
      </c>
      <c r="HL167" s="529"/>
      <c r="HM167" s="531" t="str">
        <f>IF(AND(HM$2=1,HM71&lt;&gt;""),HM64*HM71,"")</f>
        <v/>
      </c>
      <c r="HN167" s="531" t="str">
        <f>IF(AND(HN$2=2,HN71&lt;&gt;""),HM64*HN71,"")</f>
        <v/>
      </c>
      <c r="HO167" s="531" t="str">
        <f>IF(AND(HO$2=3,HO71&lt;&gt;""),HM64*HO71,"")</f>
        <v/>
      </c>
      <c r="HP167" s="531" t="str">
        <f>IF(AND(HP$2=4,HP71&lt;&gt;""),HM64*HP71,"")</f>
        <v/>
      </c>
      <c r="HQ167" s="532" t="str">
        <f t="shared" ref="HQ167" si="6449">IF(HQ$2=5,SUM(HM167:HP167),"")</f>
        <v/>
      </c>
      <c r="HR167" s="529"/>
      <c r="HS167" s="531" t="str">
        <f>IF(AND(HS$2=1,HS71&lt;&gt;""),HS64*HS71,"")</f>
        <v/>
      </c>
      <c r="HT167" s="531" t="str">
        <f>IF(AND(HT$2=2,HT71&lt;&gt;""),HS64*HT71,"")</f>
        <v/>
      </c>
      <c r="HU167" s="531" t="str">
        <f>IF(AND(HU$2=3,HU71&lt;&gt;""),HS64*HU71,"")</f>
        <v/>
      </c>
      <c r="HV167" s="531" t="str">
        <f>IF(AND(HV$2=4,HV71&lt;&gt;""),HS64*HV71,"")</f>
        <v/>
      </c>
      <c r="HW167" s="532" t="str">
        <f t="shared" ref="HW167" si="6450">IF(HW$2=5,SUM(HS167:HV167),"")</f>
        <v/>
      </c>
      <c r="HX167" s="529"/>
      <c r="HY167" s="531" t="str">
        <f>IF(AND(HY$2=1,HY71&lt;&gt;""),HY64*HY71,"")</f>
        <v/>
      </c>
      <c r="HZ167" s="531" t="str">
        <f>IF(AND(HZ$2=2,HZ71&lt;&gt;""),HY64*HZ71,"")</f>
        <v/>
      </c>
      <c r="IA167" s="531" t="str">
        <f>IF(AND(IA$2=3,IA71&lt;&gt;""),HY64*IA71,"")</f>
        <v/>
      </c>
      <c r="IB167" s="531" t="str">
        <f>IF(AND(IB$2=4,IB71&lt;&gt;""),HY64*IB71,"")</f>
        <v/>
      </c>
      <c r="IC167" s="532" t="str">
        <f t="shared" ref="IC167" si="6451">IF(IC$2=5,SUM(HY167:IB167),"")</f>
        <v/>
      </c>
      <c r="ID167" s="529"/>
      <c r="IE167" s="531" t="str">
        <f>IF(AND(IE$2=1,IE71&lt;&gt;""),IE64*IE71,"")</f>
        <v/>
      </c>
      <c r="IF167" s="531" t="str">
        <f>IF(AND(IF$2=2,IF71&lt;&gt;""),IE64*IF71,"")</f>
        <v/>
      </c>
      <c r="IG167" s="531" t="str">
        <f>IF(AND(IG$2=3,IG71&lt;&gt;""),IE64*IG71,"")</f>
        <v/>
      </c>
      <c r="IH167" s="531" t="str">
        <f>IF(AND(IH$2=4,IH71&lt;&gt;""),IE64*IH71,"")</f>
        <v/>
      </c>
      <c r="II167" s="532" t="str">
        <f t="shared" ref="II167" si="6452">IF(II$2=5,SUM(IE167:IH167),"")</f>
        <v/>
      </c>
      <c r="IJ167" s="529"/>
      <c r="IK167" s="531" t="str">
        <f>IF(AND(IK$2=1,IK71&lt;&gt;""),IK64*IK71,"")</f>
        <v/>
      </c>
      <c r="IL167" s="531" t="str">
        <f>IF(AND(IL$2=2,IL71&lt;&gt;""),IK64*IL71,"")</f>
        <v/>
      </c>
      <c r="IM167" s="531" t="str">
        <f>IF(AND(IM$2=3,IM71&lt;&gt;""),IK64*IM71,"")</f>
        <v/>
      </c>
      <c r="IN167" s="531" t="str">
        <f>IF(AND(IN$2=4,IN71&lt;&gt;""),IK64*IN71,"")</f>
        <v/>
      </c>
      <c r="IO167" s="532" t="str">
        <f t="shared" ref="IO167" si="6453">IF(IO$2=5,SUM(IK167:IN167),"")</f>
        <v/>
      </c>
      <c r="IP167" s="529"/>
      <c r="IQ167" s="531" t="str">
        <f>IF(AND(IQ$2=1,IQ71&lt;&gt;""),IQ64*IQ71,"")</f>
        <v/>
      </c>
      <c r="IR167" s="531" t="str">
        <f>IF(AND(IR$2=2,IR71&lt;&gt;""),IQ64*IR71,"")</f>
        <v/>
      </c>
      <c r="IS167" s="531" t="str">
        <f>IF(AND(IS$2=3,IS71&lt;&gt;""),IQ64*IS71,"")</f>
        <v/>
      </c>
      <c r="IT167" s="531" t="str">
        <f>IF(AND(IT$2=4,IT71&lt;&gt;""),IQ64*IT71,"")</f>
        <v/>
      </c>
      <c r="IU167" s="532" t="str">
        <f t="shared" ref="IU167" si="6454">IF(IU$2=5,SUM(IQ167:IT167),"")</f>
        <v/>
      </c>
      <c r="IV167" s="533"/>
      <c r="IW167" s="531" t="str">
        <f>IF(AND(IW$2=1,IW71&lt;&gt;""),IW64*IW71,"")</f>
        <v/>
      </c>
      <c r="IX167" s="531" t="str">
        <f>IF(AND(IX$2=2,IX71&lt;&gt;""),IW64*IX71,"")</f>
        <v/>
      </c>
      <c r="IY167" s="531" t="str">
        <f>IF(AND(IY$2=3,IY71&lt;&gt;""),IW64*IY71,"")</f>
        <v/>
      </c>
      <c r="IZ167" s="531" t="str">
        <f>IF(AND(IZ$2=4,IZ71&lt;&gt;""),IW64*IZ71,"")</f>
        <v/>
      </c>
      <c r="JA167" s="532" t="str">
        <f t="shared" ref="JA167" si="6455">IF(JA$2=5,SUM(IW167:IZ167),"")</f>
        <v/>
      </c>
      <c r="JB167" s="533"/>
      <c r="JC167" s="531" t="str">
        <f>IF(AND(JC$2=1,JC71&lt;&gt;""),JC64*JC71,"")</f>
        <v/>
      </c>
      <c r="JD167" s="531" t="str">
        <f>IF(AND(JD$2=2,JD71&lt;&gt;""),JC64*JD71,"")</f>
        <v/>
      </c>
      <c r="JE167" s="531" t="str">
        <f>IF(AND(JE$2=3,JE71&lt;&gt;""),JC64*JE71,"")</f>
        <v/>
      </c>
      <c r="JF167" s="531" t="str">
        <f>IF(AND(JF$2=4,JF71&lt;&gt;""),JC64*JF71,"")</f>
        <v/>
      </c>
      <c r="JG167" s="532" t="str">
        <f t="shared" ref="JG167" si="6456">IF(JG$2=5,SUM(JC167:JF167),"")</f>
        <v/>
      </c>
      <c r="JH167" s="533"/>
      <c r="JI167" s="531" t="str">
        <f>IF(AND(JI$2=1,JI71&lt;&gt;""),JI64*JI71,"")</f>
        <v/>
      </c>
      <c r="JJ167" s="531" t="str">
        <f>IF(AND(JJ$2=2,JJ71&lt;&gt;""),JI64*JJ71,"")</f>
        <v/>
      </c>
      <c r="JK167" s="531" t="str">
        <f>IF(AND(JK$2=3,JK71&lt;&gt;""),JI64*JK71,"")</f>
        <v/>
      </c>
      <c r="JL167" s="531" t="str">
        <f>IF(AND(JL$2=4,JL71&lt;&gt;""),JI64*JL71,"")</f>
        <v/>
      </c>
      <c r="JM167" s="532" t="str">
        <f t="shared" ref="JM167" si="6457">IF(JM$2=5,SUM(JI167:JL167),"")</f>
        <v/>
      </c>
      <c r="JO167" s="531" t="str">
        <f>IF(AND(JO$2=1,JO71&lt;&gt;""),JO64*JO71,"")</f>
        <v/>
      </c>
      <c r="JP167" s="531" t="str">
        <f>IF(AND(JP$2=2,JP71&lt;&gt;""),JO64*JP71,"")</f>
        <v/>
      </c>
      <c r="JQ167" s="531" t="str">
        <f>IF(AND(JQ$2=3,JQ71&lt;&gt;""),JO64*JQ71,"")</f>
        <v/>
      </c>
      <c r="JR167" s="531" t="str">
        <f>IF(AND(JR$2=4,JR71&lt;&gt;""),JO64*JR71,"")</f>
        <v/>
      </c>
      <c r="JS167" s="532" t="str">
        <f t="shared" ref="JS167" si="6458">IF(JS$2=5,SUM(JO167:JR167),"")</f>
        <v/>
      </c>
      <c r="JU167" s="531" t="str">
        <f>IF(AND(JU$2=1,JU71&lt;&gt;""),JU64*JU71,"")</f>
        <v/>
      </c>
      <c r="JV167" s="531" t="str">
        <f>IF(AND(JV$2=2,JV71&lt;&gt;""),JU64*JV71,"")</f>
        <v/>
      </c>
      <c r="JW167" s="531" t="str">
        <f>IF(AND(JW$2=3,JW71&lt;&gt;""),JU64*JW71,"")</f>
        <v/>
      </c>
      <c r="JX167" s="531" t="str">
        <f>IF(AND(JX$2=4,JX71&lt;&gt;""),JU64*JX71,"")</f>
        <v/>
      </c>
      <c r="JY167" s="532" t="str">
        <f t="shared" ref="JY167" si="6459">IF(JY$2=5,SUM(JU167:JX167),"")</f>
        <v/>
      </c>
      <c r="KA167" s="531" t="str">
        <f>IF(AND(KA$2=1,KA71&lt;&gt;""),KA64*KA71,"")</f>
        <v/>
      </c>
      <c r="KB167" s="531" t="str">
        <f>IF(AND(KB$2=2,KB71&lt;&gt;""),KA64*KB71,"")</f>
        <v/>
      </c>
      <c r="KC167" s="531" t="str">
        <f>IF(AND(KC$2=3,KC71&lt;&gt;""),KA64*KC71,"")</f>
        <v/>
      </c>
      <c r="KD167" s="531" t="str">
        <f>IF(AND(KD$2=4,KD71&lt;&gt;""),KA64*KD71,"")</f>
        <v/>
      </c>
      <c r="KE167" s="532" t="str">
        <f t="shared" ref="KE167" si="6460">IF(KE$2=5,SUM(KA167:KD167),"")</f>
        <v/>
      </c>
      <c r="KG167" s="531" t="str">
        <f>IF(AND(KG$2=1,KG71&lt;&gt;""),KG64*KG71,"")</f>
        <v/>
      </c>
      <c r="KH167" s="531" t="str">
        <f>IF(AND(KH$2=2,KH71&lt;&gt;""),KG64*KH71,"")</f>
        <v/>
      </c>
      <c r="KI167" s="531" t="str">
        <f>IF(AND(KI$2=3,KI71&lt;&gt;""),KG64*KI71,"")</f>
        <v/>
      </c>
      <c r="KJ167" s="531" t="str">
        <f>IF(AND(KJ$2=4,KJ71&lt;&gt;""),KG64*KJ71,"")</f>
        <v/>
      </c>
      <c r="KK167" s="532" t="str">
        <f t="shared" ref="KK167" si="6461">IF(KK$2=5,SUM(KG167:KJ167),"")</f>
        <v/>
      </c>
      <c r="KM167" s="531" t="str">
        <f>IF(AND(KM$2=1,KM71&lt;&gt;""),KM64*KM71,"")</f>
        <v/>
      </c>
      <c r="KN167" s="531" t="str">
        <f>IF(AND(KN$2=2,KN71&lt;&gt;""),KM64*KN71,"")</f>
        <v/>
      </c>
      <c r="KO167" s="531" t="str">
        <f>IF(AND(KO$2=3,KO71&lt;&gt;""),KM64*KO71,"")</f>
        <v/>
      </c>
      <c r="KP167" s="531" t="str">
        <f>IF(AND(KP$2=4,KP71&lt;&gt;""),KM64*KP71,"")</f>
        <v/>
      </c>
      <c r="KQ167" s="532" t="str">
        <f t="shared" ref="KQ167" si="6462">IF(KQ$2=5,SUM(KM167:KP167),"")</f>
        <v/>
      </c>
      <c r="KS167" s="531" t="str">
        <f>IF(AND(KS$2=1,KS71&lt;&gt;""),KS64*KS71,"")</f>
        <v/>
      </c>
      <c r="KT167" s="531" t="str">
        <f>IF(AND(KT$2=2,KT71&lt;&gt;""),KS64*KT71,"")</f>
        <v/>
      </c>
      <c r="KU167" s="531" t="str">
        <f>IF(AND(KU$2=3,KU71&lt;&gt;""),KS64*KU71,"")</f>
        <v/>
      </c>
      <c r="KV167" s="531" t="str">
        <f>IF(AND(KV$2=4,KV71&lt;&gt;""),KS64*KV71,"")</f>
        <v/>
      </c>
      <c r="KW167" s="532" t="str">
        <f t="shared" ref="KW167" si="6463">IF(KW$2=5,SUM(KS167:KV167),"")</f>
        <v/>
      </c>
      <c r="KY167" s="531" t="str">
        <f>IF(AND(KY$2=1,KY71&lt;&gt;""),KY64*KY71,"")</f>
        <v/>
      </c>
      <c r="KZ167" s="531" t="str">
        <f>IF(AND(KZ$2=2,KZ71&lt;&gt;""),KY64*KZ71,"")</f>
        <v/>
      </c>
      <c r="LA167" s="531" t="str">
        <f>IF(AND(LA$2=3,LA71&lt;&gt;""),KY64*LA71,"")</f>
        <v/>
      </c>
      <c r="LB167" s="531" t="str">
        <f>IF(AND(LB$2=4,LB71&lt;&gt;""),KY64*LB71,"")</f>
        <v/>
      </c>
      <c r="LC167" s="532" t="str">
        <f t="shared" ref="LC167" si="6464">IF(LC$2=5,SUM(KY167:LB167),"")</f>
        <v/>
      </c>
    </row>
    <row r="168" spans="1:316" s="543" customFormat="1" x14ac:dyDescent="0.2">
      <c r="A168" s="156"/>
      <c r="B168" s="156"/>
      <c r="C168" s="156"/>
      <c r="D168" s="156"/>
      <c r="E168" s="156"/>
      <c r="F168" s="62" t="s">
        <v>85</v>
      </c>
      <c r="G168" s="258"/>
      <c r="H168" s="151"/>
      <c r="I168" s="525"/>
      <c r="J168" s="471" t="s">
        <v>67</v>
      </c>
      <c r="K168" s="534"/>
      <c r="L168" s="237"/>
      <c r="M168" s="237"/>
      <c r="N168" s="535"/>
      <c r="O168" s="237"/>
      <c r="P168" s="153"/>
      <c r="Q168" s="536" t="str">
        <f>IF(AND(Q$2=1,Q71&lt;&gt;""),Q155,"")</f>
        <v/>
      </c>
      <c r="R168" s="536" t="str">
        <f>IF(AND(R$2=2,R71&lt;&gt;""),R155,"")</f>
        <v/>
      </c>
      <c r="S168" s="537" t="str">
        <f>IF(AND(S$2=3,S71&lt;&gt;""),S155,"")</f>
        <v/>
      </c>
      <c r="T168" s="537" t="str">
        <f>IF(AND(T$2=4,T71&lt;&gt;""),T155,"")</f>
        <v/>
      </c>
      <c r="U168" s="538"/>
      <c r="V168" s="539"/>
      <c r="W168" s="537" t="str">
        <f>IF(AND(W$2=1,W71&lt;&gt;""),W155,"")</f>
        <v/>
      </c>
      <c r="X168" s="537" t="str">
        <f>IF(AND(X$2=2,X71&lt;&gt;""),X155,"")</f>
        <v/>
      </c>
      <c r="Y168" s="537" t="str">
        <f>IF(AND(Y$2=3,Y71&lt;&gt;""),Y155,"")</f>
        <v/>
      </c>
      <c r="Z168" s="537" t="str">
        <f>IF(AND(Z$2=4,Z71&lt;&gt;""),Z155,"")</f>
        <v/>
      </c>
      <c r="AA168" s="538"/>
      <c r="AB168" s="539"/>
      <c r="AC168" s="537" t="str">
        <f>IF(AND(AC$2=1,AC71&lt;&gt;""),AC155,"")</f>
        <v/>
      </c>
      <c r="AD168" s="537" t="str">
        <f>IF(AND(AD$2=2,AD71&lt;&gt;""),AD155,"")</f>
        <v/>
      </c>
      <c r="AE168" s="537" t="str">
        <f>IF(AND(AE$2=3,AE71&lt;&gt;""),AE155,"")</f>
        <v/>
      </c>
      <c r="AF168" s="537" t="str">
        <f>IF(AND(AF$2=4,AF71&lt;&gt;""),AF155,"")</f>
        <v/>
      </c>
      <c r="AG168" s="538"/>
      <c r="AH168" s="539"/>
      <c r="AI168" s="537" t="str">
        <f>IF(AND(AI$2=1,AI71&lt;&gt;""),AI155,"")</f>
        <v/>
      </c>
      <c r="AJ168" s="537" t="str">
        <f>IF(AND(AJ$2=2,AJ71&lt;&gt;""),AJ155,"")</f>
        <v/>
      </c>
      <c r="AK168" s="537" t="str">
        <f>IF(AND(AK$2=3,AK71&lt;&gt;""),AK155,"")</f>
        <v/>
      </c>
      <c r="AL168" s="537" t="str">
        <f>IF(AND(AL$2=4,AL71&lt;&gt;""),AL155,"")</f>
        <v/>
      </c>
      <c r="AM168" s="538"/>
      <c r="AN168" s="539"/>
      <c r="AO168" s="537" t="str">
        <f>IF(AND(AO$2=1,AO71&lt;&gt;""),AO155,"")</f>
        <v/>
      </c>
      <c r="AP168" s="537" t="str">
        <f>IF(AND(AP$2=2,AP71&lt;&gt;""),AP155,"")</f>
        <v/>
      </c>
      <c r="AQ168" s="537" t="str">
        <f>IF(AND(AQ$2=3,AQ71&lt;&gt;""),AQ155,"")</f>
        <v/>
      </c>
      <c r="AR168" s="537" t="str">
        <f>IF(AND(AR$2=4,AR71&lt;&gt;""),AR155,"")</f>
        <v/>
      </c>
      <c r="AS168" s="538"/>
      <c r="AT168" s="539"/>
      <c r="AU168" s="537" t="str">
        <f>IF(AND(AU$2=1,AU71&lt;&gt;""),AU155,"")</f>
        <v/>
      </c>
      <c r="AV168" s="537" t="str">
        <f>IF(AND(AV$2=2,AV71&lt;&gt;""),AV155,"")</f>
        <v/>
      </c>
      <c r="AW168" s="537" t="str">
        <f>IF(AND(AW$2=3,AW71&lt;&gt;""),AW155,"")</f>
        <v/>
      </c>
      <c r="AX168" s="537" t="str">
        <f>IF(AND(AX$2=4,AX71&lt;&gt;""),AX155,"")</f>
        <v/>
      </c>
      <c r="AY168" s="538"/>
      <c r="AZ168" s="539"/>
      <c r="BA168" s="537" t="str">
        <f>IF(AND(BA$2=1,BA71&lt;&gt;""),BA155,"")</f>
        <v/>
      </c>
      <c r="BB168" s="537" t="str">
        <f>IF(AND(BB$2=2,BB71&lt;&gt;""),BB155,"")</f>
        <v/>
      </c>
      <c r="BC168" s="537" t="str">
        <f>IF(AND(BC$2=3,BC71&lt;&gt;""),BC155,"")</f>
        <v/>
      </c>
      <c r="BD168" s="537" t="str">
        <f>IF(AND(BD$2=4,BD71&lt;&gt;""),BD155,"")</f>
        <v/>
      </c>
      <c r="BE168" s="538"/>
      <c r="BF168" s="539"/>
      <c r="BG168" s="537" t="str">
        <f>IF(AND(BG$2=1,BG71&lt;&gt;""),BG155,"")</f>
        <v/>
      </c>
      <c r="BH168" s="537" t="str">
        <f>IF(AND(BH$2=2,BH71&lt;&gt;""),BH155,"")</f>
        <v/>
      </c>
      <c r="BI168" s="537" t="str">
        <f>IF(AND(BI$2=3,BI71&lt;&gt;""),BI155,"")</f>
        <v/>
      </c>
      <c r="BJ168" s="537" t="str">
        <f>IF(AND(BJ$2=4,BJ71&lt;&gt;""),BJ155,"")</f>
        <v/>
      </c>
      <c r="BK168" s="538"/>
      <c r="BL168" s="539"/>
      <c r="BM168" s="537" t="str">
        <f>IF(AND(BM$2=1,BM71&lt;&gt;""),BM155,"")</f>
        <v/>
      </c>
      <c r="BN168" s="537" t="str">
        <f>IF(AND(BN$2=2,BN71&lt;&gt;""),BN155,"")</f>
        <v/>
      </c>
      <c r="BO168" s="537" t="str">
        <f>IF(AND(BO$2=3,BO71&lt;&gt;""),BO155,"")</f>
        <v/>
      </c>
      <c r="BP168" s="537" t="str">
        <f>IF(AND(BP$2=4,BP71&lt;&gt;""),BP155,"")</f>
        <v/>
      </c>
      <c r="BQ168" s="538"/>
      <c r="BR168" s="539"/>
      <c r="BS168" s="537" t="str">
        <f>IF(AND(BS$2=1,BS71&lt;&gt;""),BS155,"")</f>
        <v/>
      </c>
      <c r="BT168" s="537" t="str">
        <f>IF(AND(BT$2=2,BT71&lt;&gt;""),BT155,"")</f>
        <v/>
      </c>
      <c r="BU168" s="537" t="str">
        <f>IF(AND(BU$2=3,BU71&lt;&gt;""),BU155,"")</f>
        <v/>
      </c>
      <c r="BV168" s="537" t="str">
        <f>IF(AND(BV$2=4,BV71&lt;&gt;""),BV155,"")</f>
        <v/>
      </c>
      <c r="BW168" s="538"/>
      <c r="BX168" s="539"/>
      <c r="BY168" s="537" t="str">
        <f>IF(AND(BY$2=1,BY71&lt;&gt;""),BY155,"")</f>
        <v/>
      </c>
      <c r="BZ168" s="537" t="str">
        <f>IF(AND(BZ$2=2,BZ71&lt;&gt;""),BZ155,"")</f>
        <v/>
      </c>
      <c r="CA168" s="537" t="str">
        <f>IF(AND(CA$2=3,CA71&lt;&gt;""),CA155,"")</f>
        <v/>
      </c>
      <c r="CB168" s="537" t="str">
        <f>IF(AND(CB$2=4,CB71&lt;&gt;""),CB155,"")</f>
        <v/>
      </c>
      <c r="CC168" s="538"/>
      <c r="CD168" s="539"/>
      <c r="CE168" s="537" t="str">
        <f>IF(AND(CE$2=1,CE71&lt;&gt;""),CE155,"")</f>
        <v/>
      </c>
      <c r="CF168" s="537" t="str">
        <f>IF(AND(CF$2=2,CF71&lt;&gt;""),CF155,"")</f>
        <v/>
      </c>
      <c r="CG168" s="537" t="str">
        <f>IF(AND(CG$2=3,CG71&lt;&gt;""),CG155,"")</f>
        <v/>
      </c>
      <c r="CH168" s="537" t="str">
        <f>IF(AND(CH$2=4,CH71&lt;&gt;""),CH155,"")</f>
        <v/>
      </c>
      <c r="CI168" s="538"/>
      <c r="CJ168" s="539"/>
      <c r="CK168" s="537" t="str">
        <f>IF(AND(CK$2=1,CK71&lt;&gt;""),CK155,"")</f>
        <v/>
      </c>
      <c r="CL168" s="537" t="str">
        <f>IF(AND(CL$2=2,CL71&lt;&gt;""),CL155,"")</f>
        <v/>
      </c>
      <c r="CM168" s="537" t="str">
        <f>IF(AND(CM$2=3,CM71&lt;&gt;""),CM155,"")</f>
        <v/>
      </c>
      <c r="CN168" s="537" t="str">
        <f>IF(AND(CN$2=4,CN71&lt;&gt;""),CN155,"")</f>
        <v/>
      </c>
      <c r="CO168" s="538"/>
      <c r="CP168" s="539"/>
      <c r="CQ168" s="537" t="str">
        <f>IF(AND(CQ$2=1,CQ71&lt;&gt;""),CQ155,"")</f>
        <v/>
      </c>
      <c r="CR168" s="537" t="str">
        <f>IF(AND(CR$2=2,CR71&lt;&gt;""),CR155,"")</f>
        <v/>
      </c>
      <c r="CS168" s="537" t="str">
        <f>IF(AND(CS$2=3,CS71&lt;&gt;""),CS155,"")</f>
        <v/>
      </c>
      <c r="CT168" s="537" t="str">
        <f>IF(AND(CT$2=4,CT71&lt;&gt;""),CT155,"")</f>
        <v/>
      </c>
      <c r="CU168" s="538"/>
      <c r="CV168" s="539"/>
      <c r="CW168" s="537" t="str">
        <f>IF(AND(CW$2=1,CW71&lt;&gt;""),CW155,"")</f>
        <v/>
      </c>
      <c r="CX168" s="537" t="str">
        <f>IF(AND(CX$2=2,CX71&lt;&gt;""),CX155,"")</f>
        <v/>
      </c>
      <c r="CY168" s="537" t="str">
        <f>IF(AND(CY$2=3,CY71&lt;&gt;""),CY155,"")</f>
        <v/>
      </c>
      <c r="CZ168" s="537" t="str">
        <f>IF(AND(CZ$2=4,CZ71&lt;&gt;""),CZ155,"")</f>
        <v/>
      </c>
      <c r="DA168" s="538"/>
      <c r="DB168" s="539"/>
      <c r="DC168" s="537" t="str">
        <f>IF(AND(DC$2=1,DC71&lt;&gt;""),DC155,"")</f>
        <v/>
      </c>
      <c r="DD168" s="537" t="str">
        <f>IF(AND(DD$2=2,DD71&lt;&gt;""),DD155,"")</f>
        <v/>
      </c>
      <c r="DE168" s="537" t="str">
        <f>IF(AND(DE$2=3,DE71&lt;&gt;""),DE155,"")</f>
        <v/>
      </c>
      <c r="DF168" s="537" t="str">
        <f>IF(AND(DF$2=4,DF71&lt;&gt;""),DF155,"")</f>
        <v/>
      </c>
      <c r="DG168" s="538"/>
      <c r="DH168" s="539"/>
      <c r="DI168" s="537" t="str">
        <f>IF(AND(DI$2=1,DI71&lt;&gt;""),DI155,"")</f>
        <v/>
      </c>
      <c r="DJ168" s="537" t="str">
        <f>IF(AND(DJ$2=2,DJ71&lt;&gt;""),DJ155,"")</f>
        <v/>
      </c>
      <c r="DK168" s="537" t="str">
        <f>IF(AND(DK$2=3,DK71&lt;&gt;""),DK155,"")</f>
        <v/>
      </c>
      <c r="DL168" s="537" t="str">
        <f>IF(AND(DL$2=4,DL71&lt;&gt;""),DL155,"")</f>
        <v/>
      </c>
      <c r="DM168" s="538"/>
      <c r="DN168" s="539"/>
      <c r="DO168" s="537" t="str">
        <f>IF(AND(DO$2=1,DO71&lt;&gt;""),DO155,"")</f>
        <v/>
      </c>
      <c r="DP168" s="537" t="str">
        <f>IF(AND(DP$2=2,DP71&lt;&gt;""),DP155,"")</f>
        <v/>
      </c>
      <c r="DQ168" s="537" t="str">
        <f>IF(AND(DQ$2=3,DQ71&lt;&gt;""),DQ155,"")</f>
        <v/>
      </c>
      <c r="DR168" s="537" t="str">
        <f>IF(AND(DR$2=4,DR71&lt;&gt;""),DR155,"")</f>
        <v/>
      </c>
      <c r="DS168" s="538"/>
      <c r="DT168" s="539"/>
      <c r="DU168" s="537" t="str">
        <f>IF(AND(DU$2=1,DU71&lt;&gt;""),DU155,"")</f>
        <v/>
      </c>
      <c r="DV168" s="537" t="str">
        <f>IF(AND(DV$2=2,DV71&lt;&gt;""),DV155,"")</f>
        <v/>
      </c>
      <c r="DW168" s="537" t="str">
        <f>IF(AND(DW$2=3,DW71&lt;&gt;""),DW155,"")</f>
        <v/>
      </c>
      <c r="DX168" s="537" t="str">
        <f>IF(AND(DX$2=4,DX71&lt;&gt;""),DX155,"")</f>
        <v/>
      </c>
      <c r="DY168" s="538"/>
      <c r="DZ168" s="539"/>
      <c r="EA168" s="537" t="str">
        <f>IF(AND(EA$2=1,EA71&lt;&gt;""),EA155,"")</f>
        <v/>
      </c>
      <c r="EB168" s="537" t="str">
        <f>IF(AND(EB$2=2,EB71&lt;&gt;""),EB155,"")</f>
        <v/>
      </c>
      <c r="EC168" s="537" t="str">
        <f>IF(AND(EC$2=3,EC71&lt;&gt;""),EC155,"")</f>
        <v/>
      </c>
      <c r="ED168" s="537" t="str">
        <f>IF(AND(ED$2=4,ED71&lt;&gt;""),ED155,"")</f>
        <v/>
      </c>
      <c r="EE168" s="538"/>
      <c r="EF168" s="539"/>
      <c r="EG168" s="540" t="str">
        <f>IF(AND(EG$2=1,EG71&lt;&gt;""),EG155,"")</f>
        <v/>
      </c>
      <c r="EH168" s="540" t="str">
        <f>IF(AND(EH$2=2,EH71&lt;&gt;""),EH155,"")</f>
        <v/>
      </c>
      <c r="EI168" s="540" t="str">
        <f>IF(AND(EI$2=3,EI71&lt;&gt;""),EI155,"")</f>
        <v/>
      </c>
      <c r="EJ168" s="540" t="str">
        <f>IF(AND(EJ$2=4,EJ71&lt;&gt;""),EJ155,"")</f>
        <v/>
      </c>
      <c r="EK168" s="541"/>
      <c r="EL168" s="539"/>
      <c r="EM168" s="540" t="str">
        <f>IF(AND(EM$2=1,EM71&lt;&gt;""),EM155,"")</f>
        <v/>
      </c>
      <c r="EN168" s="540" t="str">
        <f>IF(AND(EN$2=2,EN71&lt;&gt;""),EN155,"")</f>
        <v/>
      </c>
      <c r="EO168" s="540" t="str">
        <f>IF(AND(EO$2=3,EO71&lt;&gt;""),EO155,"")</f>
        <v/>
      </c>
      <c r="EP168" s="540" t="str">
        <f>IF(AND(EP$2=4,EP71&lt;&gt;""),EP155,"")</f>
        <v/>
      </c>
      <c r="EQ168" s="541"/>
      <c r="ER168" s="539"/>
      <c r="ES168" s="540" t="str">
        <f>IF(AND(ES$2=1,ES71&lt;&gt;""),ES155,"")</f>
        <v/>
      </c>
      <c r="ET168" s="540" t="str">
        <f>IF(AND(ET$2=2,ET71&lt;&gt;""),ET155,"")</f>
        <v/>
      </c>
      <c r="EU168" s="540" t="str">
        <f>IF(AND(EU$2=3,EU71&lt;&gt;""),EU155,"")</f>
        <v/>
      </c>
      <c r="EV168" s="540" t="str">
        <f>IF(AND(EV$2=4,EV71&lt;&gt;""),EV155,"")</f>
        <v/>
      </c>
      <c r="EW168" s="541"/>
      <c r="EX168" s="539"/>
      <c r="EY168" s="540" t="str">
        <f>IF(AND(EY$2=1,EY71&lt;&gt;""),EY155,"")</f>
        <v/>
      </c>
      <c r="EZ168" s="540" t="str">
        <f>IF(AND(EZ$2=2,EZ71&lt;&gt;""),EZ155,"")</f>
        <v/>
      </c>
      <c r="FA168" s="540" t="str">
        <f>IF(AND(FA$2=3,FA71&lt;&gt;""),FA155,"")</f>
        <v/>
      </c>
      <c r="FB168" s="540" t="str">
        <f>IF(AND(FB$2=4,FB71&lt;&gt;""),FB155,"")</f>
        <v/>
      </c>
      <c r="FC168" s="541"/>
      <c r="FD168" s="539"/>
      <c r="FE168" s="540" t="str">
        <f>IF(AND(FE$2=1,FE71&lt;&gt;""),FE155,"")</f>
        <v/>
      </c>
      <c r="FF168" s="540" t="str">
        <f>IF(AND(FF$2=2,FF71&lt;&gt;""),FF155,"")</f>
        <v/>
      </c>
      <c r="FG168" s="540" t="str">
        <f>IF(AND(FG$2=3,FG71&lt;&gt;""),FG155,"")</f>
        <v/>
      </c>
      <c r="FH168" s="540" t="str">
        <f>IF(AND(FH$2=4,FH71&lt;&gt;""),FH155,"")</f>
        <v/>
      </c>
      <c r="FI168" s="541"/>
      <c r="FJ168" s="539"/>
      <c r="FK168" s="540" t="str">
        <f>IF(AND(FK$2=1,FK71&lt;&gt;""),FK155,"")</f>
        <v/>
      </c>
      <c r="FL168" s="540" t="str">
        <f>IF(AND(FL$2=2,FL71&lt;&gt;""),FL155,"")</f>
        <v/>
      </c>
      <c r="FM168" s="540" t="str">
        <f>IF(AND(FM$2=3,FM71&lt;&gt;""),FM155,"")</f>
        <v/>
      </c>
      <c r="FN168" s="540" t="str">
        <f>IF(AND(FN$2=4,FN71&lt;&gt;""),FN155,"")</f>
        <v/>
      </c>
      <c r="FO168" s="541"/>
      <c r="FP168" s="539"/>
      <c r="FQ168" s="540" t="str">
        <f>IF(AND(FQ$2=1,FQ71&lt;&gt;""),FQ155,"")</f>
        <v/>
      </c>
      <c r="FR168" s="540" t="str">
        <f>IF(AND(FR$2=2,FR71&lt;&gt;""),FR155,"")</f>
        <v/>
      </c>
      <c r="FS168" s="540" t="str">
        <f>IF(AND(FS$2=3,FS71&lt;&gt;""),FS155,"")</f>
        <v/>
      </c>
      <c r="FT168" s="540" t="str">
        <f>IF(AND(FT$2=4,FT71&lt;&gt;""),FT155,"")</f>
        <v/>
      </c>
      <c r="FU168" s="541"/>
      <c r="FV168" s="539"/>
      <c r="FW168" s="540" t="str">
        <f>IF(AND(FW$2=1,FW71&lt;&gt;""),FW155,"")</f>
        <v/>
      </c>
      <c r="FX168" s="540" t="str">
        <f>IF(AND(FX$2=2,FX71&lt;&gt;""),FX155,"")</f>
        <v/>
      </c>
      <c r="FY168" s="540" t="str">
        <f>IF(AND(FY$2=3,FY71&lt;&gt;""),FY155,"")</f>
        <v/>
      </c>
      <c r="FZ168" s="540" t="str">
        <f>IF(AND(FZ$2=4,FZ71&lt;&gt;""),FZ155,"")</f>
        <v/>
      </c>
      <c r="GA168" s="541"/>
      <c r="GB168" s="539"/>
      <c r="GC168" s="540" t="str">
        <f>IF(AND(GC$2=1,GC71&lt;&gt;""),GC155,"")</f>
        <v/>
      </c>
      <c r="GD168" s="540" t="str">
        <f>IF(AND(GD$2=2,GD71&lt;&gt;""),GD155,"")</f>
        <v/>
      </c>
      <c r="GE168" s="540" t="str">
        <f>IF(AND(GE$2=3,GE71&lt;&gt;""),GE155,"")</f>
        <v/>
      </c>
      <c r="GF168" s="540" t="str">
        <f>IF(AND(GF$2=4,GF71&lt;&gt;""),GF155,"")</f>
        <v/>
      </c>
      <c r="GG168" s="541"/>
      <c r="GH168" s="539"/>
      <c r="GI168" s="540" t="str">
        <f>IF(AND(GI$2=1,GI71&lt;&gt;""),GI155,"")</f>
        <v/>
      </c>
      <c r="GJ168" s="540" t="str">
        <f>IF(AND(GJ$2=2,GJ71&lt;&gt;""),GJ155,"")</f>
        <v/>
      </c>
      <c r="GK168" s="540" t="str">
        <f>IF(AND(GK$2=3,GK71&lt;&gt;""),GK155,"")</f>
        <v/>
      </c>
      <c r="GL168" s="540" t="str">
        <f>IF(AND(GL$2=4,GL71&lt;&gt;""),GL155,"")</f>
        <v/>
      </c>
      <c r="GM168" s="541"/>
      <c r="GN168" s="539"/>
      <c r="GO168" s="540" t="str">
        <f>IF(AND(GO$2=1,GO71&lt;&gt;""),GO155,"")</f>
        <v/>
      </c>
      <c r="GP168" s="540" t="str">
        <f>IF(AND(GP$2=2,GP71&lt;&gt;""),GP155,"")</f>
        <v/>
      </c>
      <c r="GQ168" s="540" t="str">
        <f>IF(AND(GQ$2=3,GQ71&lt;&gt;""),GQ155,"")</f>
        <v/>
      </c>
      <c r="GR168" s="540" t="str">
        <f>IF(AND(GR$2=4,GR71&lt;&gt;""),GR155,"")</f>
        <v/>
      </c>
      <c r="GS168" s="541"/>
      <c r="GT168" s="539"/>
      <c r="GU168" s="540" t="str">
        <f>IF(AND(GU$2=1,GU71&lt;&gt;""),GU155,"")</f>
        <v/>
      </c>
      <c r="GV168" s="540" t="str">
        <f>IF(AND(GV$2=2,GV71&lt;&gt;""),GV155,"")</f>
        <v/>
      </c>
      <c r="GW168" s="540" t="str">
        <f>IF(AND(GW$2=3,GW71&lt;&gt;""),GW155,"")</f>
        <v/>
      </c>
      <c r="GX168" s="540" t="str">
        <f>IF(AND(GX$2=4,GX71&lt;&gt;""),GX155,"")</f>
        <v/>
      </c>
      <c r="GY168" s="541"/>
      <c r="GZ168" s="539"/>
      <c r="HA168" s="540" t="str">
        <f>IF(AND(HA$2=1,HA71&lt;&gt;""),HA155,"")</f>
        <v/>
      </c>
      <c r="HB168" s="540" t="str">
        <f>IF(AND(HB$2=2,HB71&lt;&gt;""),HB155,"")</f>
        <v/>
      </c>
      <c r="HC168" s="540" t="str">
        <f>IF(AND(HC$2=3,HC71&lt;&gt;""),HC155,"")</f>
        <v/>
      </c>
      <c r="HD168" s="540" t="str">
        <f>IF(AND(HD$2=4,HD71&lt;&gt;""),HD155,"")</f>
        <v/>
      </c>
      <c r="HE168" s="541"/>
      <c r="HF168" s="539"/>
      <c r="HG168" s="540" t="str">
        <f>IF(AND(HG$2=1,HG71&lt;&gt;""),HG155,"")</f>
        <v/>
      </c>
      <c r="HH168" s="540" t="str">
        <f>IF(AND(HH$2=2,HH71&lt;&gt;""),HH155,"")</f>
        <v/>
      </c>
      <c r="HI168" s="540" t="str">
        <f>IF(AND(HI$2=3,HI71&lt;&gt;""),HI155,"")</f>
        <v/>
      </c>
      <c r="HJ168" s="540" t="str">
        <f>IF(AND(HJ$2=4,HJ71&lt;&gt;""),HJ155,"")</f>
        <v/>
      </c>
      <c r="HK168" s="541"/>
      <c r="HL168" s="539"/>
      <c r="HM168" s="540" t="str">
        <f>IF(AND(HM$2=1,HM71&lt;&gt;""),HM155,"")</f>
        <v/>
      </c>
      <c r="HN168" s="540" t="str">
        <f>IF(AND(HN$2=2,HN71&lt;&gt;""),HN155,"")</f>
        <v/>
      </c>
      <c r="HO168" s="540" t="str">
        <f>IF(AND(HO$2=3,HO71&lt;&gt;""),HO155,"")</f>
        <v/>
      </c>
      <c r="HP168" s="540" t="str">
        <f>IF(AND(HP$2=4,HP71&lt;&gt;""),HP155,"")</f>
        <v/>
      </c>
      <c r="HQ168" s="541"/>
      <c r="HR168" s="539"/>
      <c r="HS168" s="540" t="str">
        <f>IF(AND(HS$2=1,HS71&lt;&gt;""),HS155,"")</f>
        <v/>
      </c>
      <c r="HT168" s="540" t="str">
        <f>IF(AND(HT$2=2,HT71&lt;&gt;""),HT155,"")</f>
        <v/>
      </c>
      <c r="HU168" s="540" t="str">
        <f>IF(AND(HU$2=3,HU71&lt;&gt;""),HU155,"")</f>
        <v/>
      </c>
      <c r="HV168" s="540" t="str">
        <f>IF(AND(HV$2=4,HV71&lt;&gt;""),HV155,"")</f>
        <v/>
      </c>
      <c r="HW168" s="541"/>
      <c r="HX168" s="539"/>
      <c r="HY168" s="540" t="str">
        <f>IF(AND(HY$2=1,HY71&lt;&gt;""),HY155,"")</f>
        <v/>
      </c>
      <c r="HZ168" s="540" t="str">
        <f>IF(AND(HZ$2=2,HZ71&lt;&gt;""),HZ155,"")</f>
        <v/>
      </c>
      <c r="IA168" s="540" t="str">
        <f>IF(AND(IA$2=3,IA71&lt;&gt;""),IA155,"")</f>
        <v/>
      </c>
      <c r="IB168" s="540" t="str">
        <f>IF(AND(IB$2=4,IB71&lt;&gt;""),IB155,"")</f>
        <v/>
      </c>
      <c r="IC168" s="541"/>
      <c r="ID168" s="539"/>
      <c r="IE168" s="540" t="str">
        <f>IF(AND(IE$2=1,IE71&lt;&gt;""),IE155,"")</f>
        <v/>
      </c>
      <c r="IF168" s="540" t="str">
        <f>IF(AND(IF$2=2,IF71&lt;&gt;""),IF155,"")</f>
        <v/>
      </c>
      <c r="IG168" s="540" t="str">
        <f>IF(AND(IG$2=3,IG71&lt;&gt;""),IG155,"")</f>
        <v/>
      </c>
      <c r="IH168" s="540" t="str">
        <f>IF(AND(IH$2=4,IH71&lt;&gt;""),IH155,"")</f>
        <v/>
      </c>
      <c r="II168" s="541"/>
      <c r="IJ168" s="539"/>
      <c r="IK168" s="540" t="str">
        <f>IF(AND(IK$2=1,IK71&lt;&gt;""),IK155,"")</f>
        <v/>
      </c>
      <c r="IL168" s="540" t="str">
        <f>IF(AND(IL$2=2,IL71&lt;&gt;""),IL155,"")</f>
        <v/>
      </c>
      <c r="IM168" s="540" t="str">
        <f>IF(AND(IM$2=3,IM71&lt;&gt;""),IM155,"")</f>
        <v/>
      </c>
      <c r="IN168" s="540" t="str">
        <f>IF(AND(IN$2=4,IN71&lt;&gt;""),IN155,"")</f>
        <v/>
      </c>
      <c r="IO168" s="541"/>
      <c r="IP168" s="539"/>
      <c r="IQ168" s="540" t="str">
        <f>IF(AND(IQ$2=1,IQ71&lt;&gt;""),IQ155,"")</f>
        <v/>
      </c>
      <c r="IR168" s="540" t="str">
        <f>IF(AND(IR$2=2,IR71&lt;&gt;""),IR155,"")</f>
        <v/>
      </c>
      <c r="IS168" s="540" t="str">
        <f>IF(AND(IS$2=3,IS71&lt;&gt;""),IS155,"")</f>
        <v/>
      </c>
      <c r="IT168" s="540" t="str">
        <f>IF(AND(IT$2=4,IT71&lt;&gt;""),IT155,"")</f>
        <v/>
      </c>
      <c r="IU168" s="541"/>
      <c r="IV168" s="542"/>
      <c r="IW168" s="540" t="str">
        <f>IF(AND(IW$2=1,IW71&lt;&gt;""),IW155,"")</f>
        <v/>
      </c>
      <c r="IX168" s="540" t="str">
        <f>IF(AND(IX$2=2,IX71&lt;&gt;""),IX155,"")</f>
        <v/>
      </c>
      <c r="IY168" s="540" t="str">
        <f>IF(AND(IY$2=3,IY71&lt;&gt;""),IY155,"")</f>
        <v/>
      </c>
      <c r="IZ168" s="540" t="str">
        <f>IF(AND(IZ$2=4,IZ71&lt;&gt;""),IZ155,"")</f>
        <v/>
      </c>
      <c r="JA168" s="541"/>
      <c r="JB168" s="542"/>
      <c r="JC168" s="540" t="str">
        <f>IF(AND(JC$2=1,JC71&lt;&gt;""),JC155,"")</f>
        <v/>
      </c>
      <c r="JD168" s="540" t="str">
        <f>IF(AND(JD$2=2,JD71&lt;&gt;""),JD155,"")</f>
        <v/>
      </c>
      <c r="JE168" s="540" t="str">
        <f>IF(AND(JE$2=3,JE71&lt;&gt;""),JE155,"")</f>
        <v/>
      </c>
      <c r="JF168" s="540" t="str">
        <f>IF(AND(JF$2=4,JF71&lt;&gt;""),JF155,"")</f>
        <v/>
      </c>
      <c r="JG168" s="541"/>
      <c r="JH168" s="542"/>
      <c r="JI168" s="540" t="str">
        <f>IF(AND(JI$2=1,JI71&lt;&gt;""),JI155,"")</f>
        <v/>
      </c>
      <c r="JJ168" s="540" t="str">
        <f>IF(AND(JJ$2=2,JJ71&lt;&gt;""),JJ155,"")</f>
        <v/>
      </c>
      <c r="JK168" s="540" t="str">
        <f>IF(AND(JK$2=3,JK71&lt;&gt;""),JK155,"")</f>
        <v/>
      </c>
      <c r="JL168" s="540" t="str">
        <f>IF(AND(JL$2=4,JL71&lt;&gt;""),JL155,"")</f>
        <v/>
      </c>
      <c r="JM168" s="541"/>
      <c r="JN168" s="540"/>
      <c r="JO168" s="540" t="str">
        <f>IF(AND(JO$2=1,JO71&lt;&gt;""),JO155,"")</f>
        <v/>
      </c>
      <c r="JP168" s="540" t="str">
        <f>IF(AND(JP$2=2,JP71&lt;&gt;""),JP155,"")</f>
        <v/>
      </c>
      <c r="JQ168" s="540" t="str">
        <f>IF(AND(JQ$2=3,JQ71&lt;&gt;""),JQ155,"")</f>
        <v/>
      </c>
      <c r="JR168" s="540" t="str">
        <f>IF(AND(JR$2=4,JR71&lt;&gt;""),JR155,"")</f>
        <v/>
      </c>
      <c r="JS168" s="541"/>
      <c r="JT168" s="540"/>
      <c r="JU168" s="540" t="str">
        <f>IF(AND(JU$2=1,JU71&lt;&gt;""),JU155,"")</f>
        <v/>
      </c>
      <c r="JV168" s="540" t="str">
        <f>IF(AND(JV$2=2,JV71&lt;&gt;""),JV155,"")</f>
        <v/>
      </c>
      <c r="JW168" s="540" t="str">
        <f>IF(AND(JW$2=3,JW71&lt;&gt;""),JW155,"")</f>
        <v/>
      </c>
      <c r="JX168" s="540" t="str">
        <f>IF(AND(JX$2=4,JX71&lt;&gt;""),JX155,"")</f>
        <v/>
      </c>
      <c r="JY168" s="541"/>
      <c r="JZ168" s="540"/>
      <c r="KA168" s="540" t="str">
        <f>IF(AND(KA$2=1,KA71&lt;&gt;""),KA155,"")</f>
        <v/>
      </c>
      <c r="KB168" s="540" t="str">
        <f>IF(AND(KB$2=2,KB71&lt;&gt;""),KB155,"")</f>
        <v/>
      </c>
      <c r="KC168" s="540" t="str">
        <f>IF(AND(KC$2=3,KC71&lt;&gt;""),KC155,"")</f>
        <v/>
      </c>
      <c r="KD168" s="540" t="str">
        <f>IF(AND(KD$2=4,KD71&lt;&gt;""),KD155,"")</f>
        <v/>
      </c>
      <c r="KE168" s="541"/>
      <c r="KF168" s="540"/>
      <c r="KG168" s="540" t="str">
        <f>IF(AND(KG$2=1,KG71&lt;&gt;""),KG155,"")</f>
        <v/>
      </c>
      <c r="KH168" s="540" t="str">
        <f>IF(AND(KH$2=2,KH71&lt;&gt;""),KH155,"")</f>
        <v/>
      </c>
      <c r="KI168" s="540" t="str">
        <f>IF(AND(KI$2=3,KI71&lt;&gt;""),KI155,"")</f>
        <v/>
      </c>
      <c r="KJ168" s="540" t="str">
        <f>IF(AND(KJ$2=4,KJ71&lt;&gt;""),KJ155,"")</f>
        <v/>
      </c>
      <c r="KK168" s="541"/>
      <c r="KL168" s="540"/>
      <c r="KM168" s="540" t="str">
        <f>IF(AND(KM$2=1,KM71&lt;&gt;""),KM155,"")</f>
        <v/>
      </c>
      <c r="KN168" s="540" t="str">
        <f>IF(AND(KN$2=2,KN71&lt;&gt;""),KN155,"")</f>
        <v/>
      </c>
      <c r="KO168" s="540" t="str">
        <f>IF(AND(KO$2=3,KO71&lt;&gt;""),KO155,"")</f>
        <v/>
      </c>
      <c r="KP168" s="540" t="str">
        <f>IF(AND(KP$2=4,KP71&lt;&gt;""),KP155,"")</f>
        <v/>
      </c>
      <c r="KQ168" s="541"/>
      <c r="KR168" s="540"/>
      <c r="KS168" s="540" t="str">
        <f>IF(AND(KS$2=1,KS71&lt;&gt;""),KS155,"")</f>
        <v/>
      </c>
      <c r="KT168" s="540" t="str">
        <f>IF(AND(KT$2=2,KT71&lt;&gt;""),KT155,"")</f>
        <v/>
      </c>
      <c r="KU168" s="540" t="str">
        <f>IF(AND(KU$2=3,KU71&lt;&gt;""),KU155,"")</f>
        <v/>
      </c>
      <c r="KV168" s="540" t="str">
        <f>IF(AND(KV$2=4,KV71&lt;&gt;""),KV155,"")</f>
        <v/>
      </c>
      <c r="KW168" s="541"/>
      <c r="KX168" s="540"/>
      <c r="KY168" s="540" t="str">
        <f>IF(AND(KY$2=1,KY71&lt;&gt;""),KY155,"")</f>
        <v/>
      </c>
      <c r="KZ168" s="540" t="str">
        <f>IF(AND(KZ$2=2,KZ71&lt;&gt;""),KZ155,"")</f>
        <v/>
      </c>
      <c r="LA168" s="540" t="str">
        <f>IF(AND(LA$2=3,LA71&lt;&gt;""),LA155,"")</f>
        <v/>
      </c>
      <c r="LB168" s="540" t="str">
        <f>IF(AND(LB$2=4,LB71&lt;&gt;""),LB155,"")</f>
        <v/>
      </c>
      <c r="LC168" s="541"/>
      <c r="LD168" s="540"/>
    </row>
    <row r="169" spans="1:316" ht="6" customHeight="1" x14ac:dyDescent="0.2">
      <c r="A169" s="62"/>
      <c r="B169" s="62"/>
      <c r="C169" s="62"/>
      <c r="D169" s="62"/>
      <c r="E169" s="62"/>
      <c r="F169" s="62" t="s">
        <v>85</v>
      </c>
      <c r="G169" s="114"/>
      <c r="H169" s="71"/>
      <c r="I169" s="471"/>
      <c r="J169" s="141"/>
      <c r="K169" s="116"/>
      <c r="L169" s="91"/>
      <c r="M169" s="91"/>
      <c r="N169" s="339"/>
      <c r="O169" s="91"/>
      <c r="Q169" s="451"/>
      <c r="R169" s="451"/>
      <c r="S169" s="544"/>
      <c r="T169" s="544"/>
      <c r="U169" s="352"/>
      <c r="V169" s="450"/>
      <c r="W169" s="126"/>
      <c r="X169" s="126"/>
      <c r="Y169" s="126"/>
      <c r="Z169" s="126"/>
      <c r="AA169" s="352"/>
      <c r="AB169" s="450"/>
      <c r="AC169" s="126"/>
      <c r="AD169" s="126"/>
      <c r="AE169" s="126"/>
      <c r="AF169" s="126"/>
      <c r="AG169" s="352"/>
      <c r="AH169" s="450"/>
      <c r="AI169" s="126"/>
      <c r="AJ169" s="126"/>
      <c r="AK169" s="126"/>
      <c r="AL169" s="126"/>
      <c r="AM169" s="352"/>
      <c r="AN169" s="450"/>
      <c r="AO169" s="126"/>
      <c r="AP169" s="126"/>
      <c r="AQ169" s="126"/>
      <c r="AR169" s="126"/>
      <c r="AS169" s="352"/>
      <c r="AT169" s="450"/>
      <c r="AU169" s="126"/>
      <c r="AV169" s="126"/>
      <c r="AW169" s="126"/>
      <c r="AX169" s="126"/>
      <c r="AY169" s="352"/>
      <c r="AZ169" s="450"/>
      <c r="BA169" s="126"/>
      <c r="BB169" s="126"/>
      <c r="BC169" s="126"/>
      <c r="BD169" s="126"/>
      <c r="BE169" s="352"/>
      <c r="BF169" s="450"/>
      <c r="BG169" s="126"/>
      <c r="BH169" s="126"/>
      <c r="BI169" s="126"/>
      <c r="BJ169" s="126"/>
      <c r="BK169" s="352"/>
      <c r="BL169" s="450"/>
      <c r="BM169" s="126"/>
      <c r="BN169" s="126"/>
      <c r="BO169" s="126"/>
      <c r="BP169" s="126"/>
      <c r="BQ169" s="352"/>
      <c r="BR169" s="450"/>
      <c r="BS169" s="126"/>
      <c r="BT169" s="126"/>
      <c r="BU169" s="126"/>
      <c r="BV169" s="126"/>
      <c r="BW169" s="352"/>
      <c r="BX169" s="450"/>
      <c r="BY169" s="126"/>
      <c r="BZ169" s="126"/>
      <c r="CA169" s="126"/>
      <c r="CB169" s="126"/>
      <c r="CC169" s="352"/>
      <c r="CD169" s="450"/>
      <c r="CE169" s="126"/>
      <c r="CF169" s="126"/>
      <c r="CG169" s="126"/>
      <c r="CH169" s="126"/>
      <c r="CI169" s="352"/>
      <c r="CJ169" s="450"/>
      <c r="CK169" s="126"/>
      <c r="CL169" s="126"/>
      <c r="CM169" s="126"/>
      <c r="CN169" s="126"/>
      <c r="CO169" s="352"/>
      <c r="CP169" s="450"/>
      <c r="CQ169" s="126"/>
      <c r="CR169" s="126"/>
      <c r="CS169" s="126"/>
      <c r="CT169" s="126"/>
      <c r="CU169" s="352"/>
      <c r="CV169" s="450"/>
      <c r="CW169" s="126"/>
      <c r="CX169" s="126"/>
      <c r="CY169" s="126"/>
      <c r="CZ169" s="126"/>
      <c r="DA169" s="352"/>
      <c r="DB169" s="450"/>
      <c r="DC169" s="126"/>
      <c r="DD169" s="126"/>
      <c r="DE169" s="126"/>
      <c r="DF169" s="126"/>
      <c r="DG169" s="352"/>
      <c r="DH169" s="450"/>
      <c r="DI169" s="126"/>
      <c r="DJ169" s="126"/>
      <c r="DK169" s="126"/>
      <c r="DL169" s="126"/>
      <c r="DM169" s="352"/>
      <c r="DN169" s="450"/>
      <c r="DO169" s="126"/>
      <c r="DP169" s="126"/>
      <c r="DQ169" s="126"/>
      <c r="DR169" s="126"/>
      <c r="DS169" s="352"/>
      <c r="DT169" s="450"/>
      <c r="DU169" s="126"/>
      <c r="DV169" s="126"/>
      <c r="DW169" s="126"/>
      <c r="DX169" s="126"/>
      <c r="DY169" s="352"/>
      <c r="DZ169" s="450"/>
      <c r="EA169" s="126"/>
      <c r="EB169" s="126"/>
      <c r="EC169" s="126"/>
      <c r="ED169" s="126"/>
      <c r="EE169" s="352"/>
      <c r="EF169" s="450"/>
      <c r="EG169" s="457"/>
      <c r="EH169" s="457"/>
      <c r="EI169" s="457"/>
      <c r="EJ169" s="457"/>
      <c r="EK169" s="545"/>
      <c r="EL169" s="450"/>
      <c r="EM169" s="457"/>
      <c r="EN169" s="457"/>
      <c r="EO169" s="457"/>
      <c r="EP169" s="457"/>
      <c r="EQ169" s="545"/>
      <c r="ER169" s="450"/>
      <c r="ES169" s="457"/>
      <c r="ET169" s="457"/>
      <c r="EU169" s="457"/>
      <c r="EV169" s="457"/>
      <c r="EW169" s="545"/>
      <c r="EX169" s="450"/>
      <c r="EY169" s="457"/>
      <c r="EZ169" s="457"/>
      <c r="FA169" s="457"/>
      <c r="FB169" s="457"/>
      <c r="FC169" s="545"/>
      <c r="FD169" s="450"/>
      <c r="FE169" s="457"/>
      <c r="FF169" s="457"/>
      <c r="FG169" s="457"/>
      <c r="FH169" s="457"/>
      <c r="FI169" s="545"/>
      <c r="FJ169" s="450"/>
      <c r="FK169" s="457"/>
      <c r="FL169" s="457"/>
      <c r="FM169" s="457"/>
      <c r="FN169" s="457"/>
      <c r="FO169" s="545"/>
      <c r="FP169" s="450"/>
      <c r="FQ169" s="457"/>
      <c r="FR169" s="457"/>
      <c r="FS169" s="457"/>
      <c r="FT169" s="457"/>
      <c r="FU169" s="545"/>
      <c r="FV169" s="450"/>
      <c r="FW169" s="457"/>
      <c r="FX169" s="457"/>
      <c r="FY169" s="457"/>
      <c r="FZ169" s="457"/>
      <c r="GA169" s="545"/>
      <c r="GB169" s="450"/>
      <c r="GC169" s="457"/>
      <c r="GD169" s="457"/>
      <c r="GE169" s="457"/>
      <c r="GF169" s="457"/>
      <c r="GG169" s="545"/>
      <c r="GH169" s="450"/>
      <c r="GI169" s="457"/>
      <c r="GJ169" s="457"/>
      <c r="GK169" s="457"/>
      <c r="GL169" s="457"/>
      <c r="GM169" s="545"/>
      <c r="GN169" s="450"/>
      <c r="GO169" s="457"/>
      <c r="GP169" s="457"/>
      <c r="GQ169" s="457"/>
      <c r="GR169" s="457"/>
      <c r="GS169" s="545"/>
      <c r="GT169" s="450"/>
      <c r="GU169" s="457"/>
      <c r="GV169" s="457"/>
      <c r="GW169" s="457"/>
      <c r="GX169" s="457"/>
      <c r="GY169" s="545"/>
      <c r="GZ169" s="450"/>
      <c r="HA169" s="457"/>
      <c r="HB169" s="457"/>
      <c r="HC169" s="457"/>
      <c r="HD169" s="457"/>
      <c r="HE169" s="545"/>
      <c r="HF169" s="450"/>
      <c r="HG169" s="457"/>
      <c r="HH169" s="457"/>
      <c r="HI169" s="457"/>
      <c r="HJ169" s="457"/>
      <c r="HK169" s="545"/>
      <c r="HL169" s="450"/>
      <c r="HM169" s="457"/>
      <c r="HN169" s="457"/>
      <c r="HO169" s="457"/>
      <c r="HP169" s="457"/>
      <c r="HQ169" s="545"/>
      <c r="HR169" s="450"/>
      <c r="HS169" s="457"/>
      <c r="HT169" s="457"/>
      <c r="HU169" s="457"/>
      <c r="HV169" s="457"/>
      <c r="HW169" s="545"/>
      <c r="HX169" s="450"/>
      <c r="HY169" s="457"/>
      <c r="HZ169" s="457"/>
      <c r="IA169" s="457"/>
      <c r="IB169" s="457"/>
      <c r="IC169" s="545"/>
      <c r="ID169" s="450"/>
      <c r="IE169" s="457"/>
      <c r="IF169" s="457"/>
      <c r="IG169" s="457"/>
      <c r="IH169" s="457"/>
      <c r="II169" s="545"/>
      <c r="IJ169" s="450"/>
      <c r="IK169" s="457"/>
      <c r="IL169" s="457"/>
      <c r="IM169" s="457"/>
      <c r="IN169" s="457"/>
      <c r="IO169" s="545"/>
      <c r="IP169" s="450"/>
      <c r="IQ169" s="457"/>
      <c r="IR169" s="457"/>
      <c r="IS169" s="457"/>
      <c r="IT169" s="457"/>
      <c r="IU169" s="545"/>
      <c r="IV169" s="456"/>
      <c r="IW169" s="457"/>
      <c r="IX169" s="457"/>
      <c r="IY169" s="457"/>
      <c r="IZ169" s="457"/>
      <c r="JA169" s="545"/>
      <c r="JB169" s="456"/>
      <c r="JC169" s="457"/>
      <c r="JD169" s="457"/>
      <c r="JE169" s="457"/>
      <c r="JF169" s="457"/>
      <c r="JG169" s="545"/>
      <c r="JH169" s="456"/>
      <c r="JI169" s="457"/>
      <c r="JJ169" s="457"/>
      <c r="JK169" s="457"/>
      <c r="JL169" s="457"/>
      <c r="JM169" s="545"/>
      <c r="JN169" s="457"/>
      <c r="JO169" s="457"/>
      <c r="JP169" s="457"/>
      <c r="JQ169" s="457"/>
      <c r="JR169" s="457"/>
      <c r="JS169" s="545"/>
      <c r="JT169" s="457"/>
      <c r="JU169" s="457"/>
      <c r="JV169" s="457"/>
      <c r="JW169" s="457"/>
      <c r="JX169" s="457"/>
      <c r="JY169" s="545"/>
      <c r="JZ169" s="457"/>
      <c r="KA169" s="457"/>
      <c r="KB169" s="457"/>
      <c r="KC169" s="457"/>
      <c r="KD169" s="457"/>
      <c r="KE169" s="545"/>
      <c r="KF169" s="457"/>
      <c r="KG169" s="457"/>
      <c r="KH169" s="457"/>
      <c r="KI169" s="457"/>
      <c r="KJ169" s="457"/>
      <c r="KK169" s="545"/>
      <c r="KL169" s="457"/>
      <c r="KM169" s="457"/>
      <c r="KN169" s="457"/>
      <c r="KO169" s="457"/>
      <c r="KP169" s="457"/>
      <c r="KQ169" s="545"/>
      <c r="KR169" s="457"/>
      <c r="KS169" s="457"/>
      <c r="KT169" s="457"/>
      <c r="KU169" s="457"/>
      <c r="KV169" s="457"/>
      <c r="KW169" s="545"/>
      <c r="KX169" s="457"/>
      <c r="KY169" s="457"/>
      <c r="KZ169" s="457"/>
      <c r="LA169" s="457"/>
      <c r="LB169" s="457"/>
      <c r="LC169" s="545"/>
      <c r="LD169" s="457"/>
    </row>
    <row r="170" spans="1:316" s="501" customFormat="1" x14ac:dyDescent="0.2">
      <c r="A170" s="157"/>
      <c r="B170" s="157"/>
      <c r="C170" s="157"/>
      <c r="D170" s="157"/>
      <c r="E170" s="157"/>
      <c r="F170" s="470" t="s">
        <v>85</v>
      </c>
      <c r="G170" s="495"/>
      <c r="H170" s="145"/>
      <c r="I170" s="471"/>
      <c r="J170" s="471" t="s">
        <v>63</v>
      </c>
      <c r="K170" s="498"/>
      <c r="L170" s="234"/>
      <c r="M170" s="234"/>
      <c r="N170" s="499"/>
      <c r="O170" s="234"/>
      <c r="P170" s="144"/>
      <c r="Q170" s="961" t="str">
        <f>IF(AND(Q$2=1,Q71&lt;&gt;""),ROUND(Q167*Q168,2),"")</f>
        <v/>
      </c>
      <c r="R170" s="961" t="str">
        <f>IF(AND(R$2=2,R71&lt;&gt;""),ROUND(R167*R168,2),"")</f>
        <v/>
      </c>
      <c r="S170" s="961" t="str">
        <f>IF(AND(S$2=3,S71&lt;&gt;""),ROUND(S167*S168,2),"")</f>
        <v/>
      </c>
      <c r="T170" s="961" t="str">
        <f>IF(AND(T$2=4,T71&lt;&gt;""),ROUND(T167*T168,2),"")</f>
        <v/>
      </c>
      <c r="U170" s="500" t="str">
        <f>IF(U$2=5,SUM(Q170:T170),"")</f>
        <v/>
      </c>
      <c r="V170" s="962"/>
      <c r="W170" s="961" t="str">
        <f>IF(AND(W$2=1,W71&lt;&gt;""),ROUND(W167*W168,2),"")</f>
        <v/>
      </c>
      <c r="X170" s="961" t="str">
        <f>IF(AND(X$2=2,X71&lt;&gt;""),ROUND(X167*X168,2),"")</f>
        <v/>
      </c>
      <c r="Y170" s="961" t="str">
        <f>IF(AND(Y$2=3,Y71&lt;&gt;""),ROUND(Y167*Y168,2),"")</f>
        <v/>
      </c>
      <c r="Z170" s="961" t="str">
        <f>IF(AND(Z$2=4,Z71&lt;&gt;""),ROUND(Z167*Z168,2),"")</f>
        <v/>
      </c>
      <c r="AA170" s="500" t="str">
        <f>IF(AA$2=5,SUM(W170:Z170),"")</f>
        <v/>
      </c>
      <c r="AB170" s="962"/>
      <c r="AC170" s="961" t="str">
        <f>IF(AND(AC$2=1,AC71&lt;&gt;""),ROUND(AC167*AC168,2),"")</f>
        <v/>
      </c>
      <c r="AD170" s="961" t="str">
        <f>IF(AND(AD$2=2,AD71&lt;&gt;""),ROUND(AD167*AD168,2),"")</f>
        <v/>
      </c>
      <c r="AE170" s="961" t="str">
        <f>IF(AND(AE$2=3,AE71&lt;&gt;""),ROUND(AE167*AE168,2),"")</f>
        <v/>
      </c>
      <c r="AF170" s="961" t="str">
        <f>IF(AND(AF$2=4,AF71&lt;&gt;""),ROUND(AF167*AF168,2),"")</f>
        <v/>
      </c>
      <c r="AG170" s="500" t="str">
        <f>IF(AG$2=5,SUM(AC170:AF170),"")</f>
        <v/>
      </c>
      <c r="AH170" s="962"/>
      <c r="AI170" s="961" t="str">
        <f>IF(AND(AI$2=1,AI71&lt;&gt;""),ROUND(AI167*AI168,2),"")</f>
        <v/>
      </c>
      <c r="AJ170" s="961" t="str">
        <f>IF(AND(AJ$2=2,AJ71&lt;&gt;""),ROUND(AJ167*AJ168,2),"")</f>
        <v/>
      </c>
      <c r="AK170" s="961" t="str">
        <f>IF(AND(AK$2=3,AK71&lt;&gt;""),ROUND(AK167*AK168,2),"")</f>
        <v/>
      </c>
      <c r="AL170" s="961" t="str">
        <f>IF(AND(AL$2=4,AL71&lt;&gt;""),ROUND(AL167*AL168,2),"")</f>
        <v/>
      </c>
      <c r="AM170" s="500" t="str">
        <f t="shared" ref="AM170:AM171" si="6465">IF(AM$2=5,SUM(AI170:AL170),"")</f>
        <v/>
      </c>
      <c r="AN170" s="962"/>
      <c r="AO170" s="961" t="str">
        <f>IF(AND(AO$2=1,AO71&lt;&gt;""),ROUND(AO167*AO168,2),"")</f>
        <v/>
      </c>
      <c r="AP170" s="961" t="str">
        <f>IF(AND(AP$2=2,AP71&lt;&gt;""),ROUND(AP167*AP168,2),"")</f>
        <v/>
      </c>
      <c r="AQ170" s="961" t="str">
        <f>IF(AND(AQ$2=3,AQ71&lt;&gt;""),ROUND(AQ167*AQ168,2),"")</f>
        <v/>
      </c>
      <c r="AR170" s="961" t="str">
        <f>IF(AND(AR$2=4,AR71&lt;&gt;""),ROUND(AR167*AR168,2),"")</f>
        <v/>
      </c>
      <c r="AS170" s="500" t="str">
        <f t="shared" ref="AS170:AS171" si="6466">IF(AS$2=5,SUM(AO170:AR170),"")</f>
        <v/>
      </c>
      <c r="AT170" s="962"/>
      <c r="AU170" s="961" t="str">
        <f>IF(AND(AU$2=1,AU71&lt;&gt;""),ROUND(AU167*AU168,2),"")</f>
        <v/>
      </c>
      <c r="AV170" s="961" t="str">
        <f>IF(AND(AV$2=2,AV71&lt;&gt;""),ROUND(AV167*AV168,2),"")</f>
        <v/>
      </c>
      <c r="AW170" s="961" t="str">
        <f>IF(AND(AW$2=3,AW71&lt;&gt;""),ROUND(AW167*AW168,2),"")</f>
        <v/>
      </c>
      <c r="AX170" s="961" t="str">
        <f>IF(AND(AX$2=4,AX71&lt;&gt;""),ROUND(AX167*AX168,2),"")</f>
        <v/>
      </c>
      <c r="AY170" s="500" t="str">
        <f t="shared" ref="AY170:AY171" si="6467">IF(AY$2=5,SUM(AU170:AX170),"")</f>
        <v/>
      </c>
      <c r="AZ170" s="962"/>
      <c r="BA170" s="961" t="str">
        <f>IF(AND(BA$2=1,BA71&lt;&gt;""),ROUND(BA167*BA168,2),"")</f>
        <v/>
      </c>
      <c r="BB170" s="961" t="str">
        <f>IF(AND(BB$2=2,BB71&lt;&gt;""),ROUND(BB167*BB168,2),"")</f>
        <v/>
      </c>
      <c r="BC170" s="961" t="str">
        <f>IF(AND(BC$2=3,BC71&lt;&gt;""),ROUND(BC167*BC168,2),"")</f>
        <v/>
      </c>
      <c r="BD170" s="961" t="str">
        <f>IF(AND(BD$2=4,BD71&lt;&gt;""),ROUND(BD167*BD168,2),"")</f>
        <v/>
      </c>
      <c r="BE170" s="500" t="str">
        <f t="shared" ref="BE170:BE171" si="6468">IF(BE$2=5,SUM(BA170:BD170),"")</f>
        <v/>
      </c>
      <c r="BF170" s="962"/>
      <c r="BG170" s="961" t="str">
        <f>IF(AND(BG$2=1,BG71&lt;&gt;""),ROUND(BG167*BG168,2),"")</f>
        <v/>
      </c>
      <c r="BH170" s="961" t="str">
        <f>IF(AND(BH$2=2,BH71&lt;&gt;""),ROUND(BH167*BH168,2),"")</f>
        <v/>
      </c>
      <c r="BI170" s="961" t="str">
        <f>IF(AND(BI$2=3,BI71&lt;&gt;""),ROUND(BI167*BI168,2),"")</f>
        <v/>
      </c>
      <c r="BJ170" s="961" t="str">
        <f>IF(AND(BJ$2=4,BJ71&lt;&gt;""),ROUND(BJ167*BJ168,2),"")</f>
        <v/>
      </c>
      <c r="BK170" s="500" t="str">
        <f t="shared" ref="BK170:BK171" si="6469">IF(BK$2=5,SUM(BG170:BJ170),"")</f>
        <v/>
      </c>
      <c r="BL170" s="962"/>
      <c r="BM170" s="961" t="str">
        <f>IF(AND(BM$2=1,BM71&lt;&gt;""),ROUND(BM167*BM168,2),"")</f>
        <v/>
      </c>
      <c r="BN170" s="961" t="str">
        <f>IF(AND(BN$2=2,BN71&lt;&gt;""),ROUND(BN167*BN168,2),"")</f>
        <v/>
      </c>
      <c r="BO170" s="961" t="str">
        <f>IF(AND(BO$2=3,BO71&lt;&gt;""),ROUND(BO167*BO168,2),"")</f>
        <v/>
      </c>
      <c r="BP170" s="961" t="str">
        <f>IF(AND(BP$2=4,BP71&lt;&gt;""),ROUND(BP167*BP168,2),"")</f>
        <v/>
      </c>
      <c r="BQ170" s="500" t="str">
        <f t="shared" ref="BQ170:BQ171" si="6470">IF(BQ$2=5,SUM(BM170:BP170),"")</f>
        <v/>
      </c>
      <c r="BR170" s="962"/>
      <c r="BS170" s="961" t="str">
        <f>IF(AND(BS$2=1,BS71&lt;&gt;""),ROUND(BS167*BS168,2),"")</f>
        <v/>
      </c>
      <c r="BT170" s="961" t="str">
        <f>IF(AND(BT$2=2,BT71&lt;&gt;""),ROUND(BT167*BT168,2),"")</f>
        <v/>
      </c>
      <c r="BU170" s="961" t="str">
        <f>IF(AND(BU$2=3,BU71&lt;&gt;""),ROUND(BU167*BU168,2),"")</f>
        <v/>
      </c>
      <c r="BV170" s="961" t="str">
        <f>IF(AND(BV$2=4,BV71&lt;&gt;""),ROUND(BV167*BV168,2),"")</f>
        <v/>
      </c>
      <c r="BW170" s="500" t="str">
        <f t="shared" ref="BW170:BW171" si="6471">IF(BW$2=5,SUM(BS170:BV170),"")</f>
        <v/>
      </c>
      <c r="BX170" s="962"/>
      <c r="BY170" s="961" t="str">
        <f>IF(AND(BY$2=1,BY71&lt;&gt;""),ROUND(BY167*BY168,2),"")</f>
        <v/>
      </c>
      <c r="BZ170" s="961" t="str">
        <f>IF(AND(BZ$2=2,BZ71&lt;&gt;""),ROUND(BZ167*BZ168,2),"")</f>
        <v/>
      </c>
      <c r="CA170" s="961" t="str">
        <f>IF(AND(CA$2=3,CA71&lt;&gt;""),ROUND(CA167*CA168,2),"")</f>
        <v/>
      </c>
      <c r="CB170" s="961" t="str">
        <f>IF(AND(CB$2=4,CB71&lt;&gt;""),ROUND(CB167*CB168,2),"")</f>
        <v/>
      </c>
      <c r="CC170" s="500" t="str">
        <f t="shared" ref="CC170:CC171" si="6472">IF(CC$2=5,SUM(BY170:CB170),"")</f>
        <v/>
      </c>
      <c r="CD170" s="962"/>
      <c r="CE170" s="961" t="str">
        <f>IF(AND(CE$2=1,CE71&lt;&gt;""),ROUND(CE167*CE168,2),"")</f>
        <v/>
      </c>
      <c r="CF170" s="961" t="str">
        <f>IF(AND(CF$2=2,CF71&lt;&gt;""),ROUND(CF167*CF168,2),"")</f>
        <v/>
      </c>
      <c r="CG170" s="961" t="str">
        <f>IF(AND(CG$2=3,CG71&lt;&gt;""),ROUND(CG167*CG168,2),"")</f>
        <v/>
      </c>
      <c r="CH170" s="961" t="str">
        <f>IF(AND(CH$2=4,CH71&lt;&gt;""),ROUND(CH167*CH168,2),"")</f>
        <v/>
      </c>
      <c r="CI170" s="500" t="str">
        <f t="shared" ref="CI170:CI171" si="6473">IF(CI$2=5,SUM(CE170:CH170),"")</f>
        <v/>
      </c>
      <c r="CJ170" s="962"/>
      <c r="CK170" s="961" t="str">
        <f>IF(AND(CK$2=1,CK71&lt;&gt;""),ROUND(CK167*CK168,2),"")</f>
        <v/>
      </c>
      <c r="CL170" s="961" t="str">
        <f>IF(AND(CL$2=2,CL71&lt;&gt;""),ROUND(CL167*CL168,2),"")</f>
        <v/>
      </c>
      <c r="CM170" s="961" t="str">
        <f>IF(AND(CM$2=3,CM71&lt;&gt;""),ROUND(CM167*CM168,2),"")</f>
        <v/>
      </c>
      <c r="CN170" s="961" t="str">
        <f>IF(AND(CN$2=4,CN71&lt;&gt;""),ROUND(CN167*CN168,2),"")</f>
        <v/>
      </c>
      <c r="CO170" s="500" t="str">
        <f t="shared" ref="CO170:CO171" si="6474">IF(CO$2=5,SUM(CK170:CN170),"")</f>
        <v/>
      </c>
      <c r="CP170" s="962"/>
      <c r="CQ170" s="961" t="str">
        <f>IF(AND(CQ$2=1,CQ71&lt;&gt;""),ROUND(CQ167*CQ168,2),"")</f>
        <v/>
      </c>
      <c r="CR170" s="961" t="str">
        <f>IF(AND(CR$2=2,CR71&lt;&gt;""),ROUND(CR167*CR168,2),"")</f>
        <v/>
      </c>
      <c r="CS170" s="961" t="str">
        <f>IF(AND(CS$2=3,CS71&lt;&gt;""),ROUND(CS167*CS168,2),"")</f>
        <v/>
      </c>
      <c r="CT170" s="961" t="str">
        <f>IF(AND(CT$2=4,CT71&lt;&gt;""),ROUND(CT167*CT168,2),"")</f>
        <v/>
      </c>
      <c r="CU170" s="500" t="str">
        <f t="shared" ref="CU170:CU171" si="6475">IF(CU$2=5,SUM(CQ170:CT170),"")</f>
        <v/>
      </c>
      <c r="CV170" s="962"/>
      <c r="CW170" s="961" t="str">
        <f>IF(AND(CW$2=1,CW71&lt;&gt;""),ROUND(CW167*CW168,2),"")</f>
        <v/>
      </c>
      <c r="CX170" s="961" t="str">
        <f>IF(AND(CX$2=2,CX71&lt;&gt;""),ROUND(CX167*CX168,2),"")</f>
        <v/>
      </c>
      <c r="CY170" s="961" t="str">
        <f>IF(AND(CY$2=3,CY71&lt;&gt;""),ROUND(CY167*CY168,2),"")</f>
        <v/>
      </c>
      <c r="CZ170" s="961" t="str">
        <f>IF(AND(CZ$2=4,CZ71&lt;&gt;""),ROUND(CZ167*CZ168,2),"")</f>
        <v/>
      </c>
      <c r="DA170" s="500" t="str">
        <f t="shared" ref="DA170:DA171" si="6476">IF(DA$2=5,SUM(CW170:CZ170),"")</f>
        <v/>
      </c>
      <c r="DB170" s="962"/>
      <c r="DC170" s="961" t="str">
        <f>IF(AND(DC$2=1,DC71&lt;&gt;""),ROUND(DC167*DC168,2),"")</f>
        <v/>
      </c>
      <c r="DD170" s="961" t="str">
        <f>IF(AND(DD$2=2,DD71&lt;&gt;""),ROUND(DD167*DD168,2),"")</f>
        <v/>
      </c>
      <c r="DE170" s="961" t="str">
        <f>IF(AND(DE$2=3,DE71&lt;&gt;""),ROUND(DE167*DE168,2),"")</f>
        <v/>
      </c>
      <c r="DF170" s="961" t="str">
        <f>IF(AND(DF$2=4,DF71&lt;&gt;""),ROUND(DF167*DF168,2),"")</f>
        <v/>
      </c>
      <c r="DG170" s="500" t="str">
        <f t="shared" ref="DG170:DG171" si="6477">IF(DG$2=5,SUM(DC170:DF170),"")</f>
        <v/>
      </c>
      <c r="DH170" s="962"/>
      <c r="DI170" s="961" t="str">
        <f>IF(AND(DI$2=1,DI71&lt;&gt;""),ROUND(DI167*DI168,2),"")</f>
        <v/>
      </c>
      <c r="DJ170" s="961" t="str">
        <f>IF(AND(DJ$2=2,DJ71&lt;&gt;""),ROUND(DJ167*DJ168,2),"")</f>
        <v/>
      </c>
      <c r="DK170" s="961" t="str">
        <f>IF(AND(DK$2=3,DK71&lt;&gt;""),ROUND(DK167*DK168,2),"")</f>
        <v/>
      </c>
      <c r="DL170" s="961" t="str">
        <f>IF(AND(DL$2=4,DL71&lt;&gt;""),ROUND(DL167*DL168,2),"")</f>
        <v/>
      </c>
      <c r="DM170" s="500" t="str">
        <f t="shared" ref="DM170:DM171" si="6478">IF(DM$2=5,SUM(DI170:DL170),"")</f>
        <v/>
      </c>
      <c r="DN170" s="962"/>
      <c r="DO170" s="961" t="str">
        <f>IF(AND(DO$2=1,DO71&lt;&gt;""),ROUND(DO167*DO168,2),"")</f>
        <v/>
      </c>
      <c r="DP170" s="961" t="str">
        <f>IF(AND(DP$2=2,DP71&lt;&gt;""),ROUND(DP167*DP168,2),"")</f>
        <v/>
      </c>
      <c r="DQ170" s="961" t="str">
        <f>IF(AND(DQ$2=3,DQ71&lt;&gt;""),ROUND(DQ167*DQ168,2),"")</f>
        <v/>
      </c>
      <c r="DR170" s="961" t="str">
        <f>IF(AND(DR$2=4,DR71&lt;&gt;""),ROUND(DR167*DR168,2),"")</f>
        <v/>
      </c>
      <c r="DS170" s="500" t="str">
        <f t="shared" ref="DS170:DS171" si="6479">IF(DS$2=5,SUM(DO170:DR170),"")</f>
        <v/>
      </c>
      <c r="DT170" s="962"/>
      <c r="DU170" s="961" t="str">
        <f>IF(AND(DU$2=1,DU71&lt;&gt;""),ROUND(DU167*DU168,2),"")</f>
        <v/>
      </c>
      <c r="DV170" s="961" t="str">
        <f>IF(AND(DV$2=2,DV71&lt;&gt;""),ROUND(DV167*DV168,2),"")</f>
        <v/>
      </c>
      <c r="DW170" s="961" t="str">
        <f>IF(AND(DW$2=3,DW71&lt;&gt;""),ROUND(DW167*DW168,2),"")</f>
        <v/>
      </c>
      <c r="DX170" s="961" t="str">
        <f>IF(AND(DX$2=4,DX71&lt;&gt;""),ROUND(DX167*DX168,2),"")</f>
        <v/>
      </c>
      <c r="DY170" s="500" t="str">
        <f t="shared" ref="DY170:DY171" si="6480">IF(DY$2=5,SUM(DU170:DX170),"")</f>
        <v/>
      </c>
      <c r="DZ170" s="962"/>
      <c r="EA170" s="961" t="str">
        <f>IF(AND(EA$2=1,EA71&lt;&gt;""),ROUND(EA167*EA168,2),"")</f>
        <v/>
      </c>
      <c r="EB170" s="961" t="str">
        <f>IF(AND(EB$2=2,EB71&lt;&gt;""),ROUND(EB167*EB168,2),"")</f>
        <v/>
      </c>
      <c r="EC170" s="961" t="str">
        <f>IF(AND(EC$2=3,EC71&lt;&gt;""),ROUND(EC167*EC168,2),"")</f>
        <v/>
      </c>
      <c r="ED170" s="961" t="str">
        <f>IF(AND(ED$2=4,ED71&lt;&gt;""),ROUND(ED167*ED168,2),"")</f>
        <v/>
      </c>
      <c r="EE170" s="500" t="str">
        <f t="shared" ref="EE170:EE171" si="6481">IF(EE$2=5,SUM(EA170:ED170),"")</f>
        <v/>
      </c>
      <c r="EF170" s="962"/>
      <c r="EG170" s="963" t="str">
        <f>IF(AND(EG$2=1,EG71&lt;&gt;""),ROUND(EG167*EG168,2),"")</f>
        <v/>
      </c>
      <c r="EH170" s="963" t="str">
        <f>IF(AND(EH$2=2,EH71&lt;&gt;""),ROUND(EH167*EH168,2),"")</f>
        <v/>
      </c>
      <c r="EI170" s="963" t="str">
        <f>IF(AND(EI$2=3,EI71&lt;&gt;""),ROUND(EI167*EI168,2),"")</f>
        <v/>
      </c>
      <c r="EJ170" s="963" t="str">
        <f>IF(AND(EJ$2=4,EJ71&lt;&gt;""),ROUND(EJ167*EJ168,2),"")</f>
        <v/>
      </c>
      <c r="EK170" s="502" t="str">
        <f t="shared" ref="EK170:EK171" si="6482">IF(EK$2=5,SUM(EG170:EJ170),"")</f>
        <v/>
      </c>
      <c r="EL170" s="962"/>
      <c r="EM170" s="963" t="str">
        <f>IF(AND(EM$2=1,EM71&lt;&gt;""),ROUND(EM167*EM168,2),"")</f>
        <v/>
      </c>
      <c r="EN170" s="963" t="str">
        <f>IF(AND(EN$2=2,EN71&lt;&gt;""),ROUND(EN167*EN168,2),"")</f>
        <v/>
      </c>
      <c r="EO170" s="963" t="str">
        <f>IF(AND(EO$2=3,EO71&lt;&gt;""),ROUND(EO167*EO168,2),"")</f>
        <v/>
      </c>
      <c r="EP170" s="963" t="str">
        <f>IF(AND(EP$2=4,EP71&lt;&gt;""),ROUND(EP167*EP168,2),"")</f>
        <v/>
      </c>
      <c r="EQ170" s="502" t="str">
        <f t="shared" ref="EQ170:EQ171" si="6483">IF(EQ$2=5,SUM(EM170:EP170),"")</f>
        <v/>
      </c>
      <c r="ER170" s="962"/>
      <c r="ES170" s="963" t="str">
        <f>IF(AND(ES$2=1,ES71&lt;&gt;""),ROUND(ES167*ES168,2),"")</f>
        <v/>
      </c>
      <c r="ET170" s="963" t="str">
        <f>IF(AND(ET$2=2,ET71&lt;&gt;""),ROUND(ET167*ET168,2),"")</f>
        <v/>
      </c>
      <c r="EU170" s="963" t="str">
        <f>IF(AND(EU$2=3,EU71&lt;&gt;""),ROUND(EU167*EU168,2),"")</f>
        <v/>
      </c>
      <c r="EV170" s="963" t="str">
        <f>IF(AND(EV$2=4,EV71&lt;&gt;""),ROUND(EV167*EV168,2),"")</f>
        <v/>
      </c>
      <c r="EW170" s="502" t="str">
        <f t="shared" ref="EW170:EW171" si="6484">IF(EW$2=5,SUM(ES170:EV170),"")</f>
        <v/>
      </c>
      <c r="EX170" s="962"/>
      <c r="EY170" s="963" t="str">
        <f>IF(AND(EY$2=1,EY71&lt;&gt;""),ROUND(EY167*EY168,2),"")</f>
        <v/>
      </c>
      <c r="EZ170" s="963" t="str">
        <f>IF(AND(EZ$2=2,EZ71&lt;&gt;""),ROUND(EZ167*EZ168,2),"")</f>
        <v/>
      </c>
      <c r="FA170" s="963" t="str">
        <f>IF(AND(FA$2=3,FA71&lt;&gt;""),ROUND(FA167*FA168,2),"")</f>
        <v/>
      </c>
      <c r="FB170" s="963" t="str">
        <f>IF(AND(FB$2=4,FB71&lt;&gt;""),ROUND(FB167*FB168,2),"")</f>
        <v/>
      </c>
      <c r="FC170" s="502" t="str">
        <f t="shared" ref="FC170:FC171" si="6485">IF(FC$2=5,SUM(EY170:FB170),"")</f>
        <v/>
      </c>
      <c r="FD170" s="962"/>
      <c r="FE170" s="963" t="str">
        <f>IF(AND(FE$2=1,FE71&lt;&gt;""),ROUND(FE167*FE168,2),"")</f>
        <v/>
      </c>
      <c r="FF170" s="963" t="str">
        <f>IF(AND(FF$2=2,FF71&lt;&gt;""),ROUND(FF167*FF168,2),"")</f>
        <v/>
      </c>
      <c r="FG170" s="963" t="str">
        <f>IF(AND(FG$2=3,FG71&lt;&gt;""),ROUND(FG167*FG168,2),"")</f>
        <v/>
      </c>
      <c r="FH170" s="963" t="str">
        <f>IF(AND(FH$2=4,FH71&lt;&gt;""),ROUND(FH167*FH168,2),"")</f>
        <v/>
      </c>
      <c r="FI170" s="502" t="str">
        <f t="shared" ref="FI170:FI171" si="6486">IF(FI$2=5,SUM(FE170:FH170),"")</f>
        <v/>
      </c>
      <c r="FJ170" s="962"/>
      <c r="FK170" s="963" t="str">
        <f>IF(AND(FK$2=1,FK71&lt;&gt;""),ROUND(FK167*FK168,2),"")</f>
        <v/>
      </c>
      <c r="FL170" s="963" t="str">
        <f>IF(AND(FL$2=2,FL71&lt;&gt;""),ROUND(FL167*FL168,2),"")</f>
        <v/>
      </c>
      <c r="FM170" s="963" t="str">
        <f>IF(AND(FM$2=3,FM71&lt;&gt;""),ROUND(FM167*FM168,2),"")</f>
        <v/>
      </c>
      <c r="FN170" s="963" t="str">
        <f>IF(AND(FN$2=4,FN71&lt;&gt;""),ROUND(FN167*FN168,2),"")</f>
        <v/>
      </c>
      <c r="FO170" s="502" t="str">
        <f t="shared" ref="FO170:FO171" si="6487">IF(FO$2=5,SUM(FK170:FN170),"")</f>
        <v/>
      </c>
      <c r="FP170" s="962"/>
      <c r="FQ170" s="963" t="str">
        <f>IF(AND(FQ$2=1,FQ71&lt;&gt;""),ROUND(FQ167*FQ168,2),"")</f>
        <v/>
      </c>
      <c r="FR170" s="963" t="str">
        <f>IF(AND(FR$2=2,FR71&lt;&gt;""),ROUND(FR167*FR168,2),"")</f>
        <v/>
      </c>
      <c r="FS170" s="963" t="str">
        <f>IF(AND(FS$2=3,FS71&lt;&gt;""),ROUND(FS167*FS168,2),"")</f>
        <v/>
      </c>
      <c r="FT170" s="963" t="str">
        <f>IF(AND(FT$2=4,FT71&lt;&gt;""),ROUND(FT167*FT168,2),"")</f>
        <v/>
      </c>
      <c r="FU170" s="502" t="str">
        <f t="shared" ref="FU170:FU171" si="6488">IF(FU$2=5,SUM(FQ170:FT170),"")</f>
        <v/>
      </c>
      <c r="FV170" s="962"/>
      <c r="FW170" s="963" t="str">
        <f>IF(AND(FW$2=1,FW71&lt;&gt;""),ROUND(FW167*FW168,2),"")</f>
        <v/>
      </c>
      <c r="FX170" s="963" t="str">
        <f>IF(AND(FX$2=2,FX71&lt;&gt;""),ROUND(FX167*FX168,2),"")</f>
        <v/>
      </c>
      <c r="FY170" s="963" t="str">
        <f>IF(AND(FY$2=3,FY71&lt;&gt;""),ROUND(FY167*FY168,2),"")</f>
        <v/>
      </c>
      <c r="FZ170" s="963" t="str">
        <f>IF(AND(FZ$2=4,FZ71&lt;&gt;""),ROUND(FZ167*FZ168,2),"")</f>
        <v/>
      </c>
      <c r="GA170" s="502" t="str">
        <f t="shared" ref="GA170:GA171" si="6489">IF(GA$2=5,SUM(FW170:FZ170),"")</f>
        <v/>
      </c>
      <c r="GB170" s="962"/>
      <c r="GC170" s="963" t="str">
        <f>IF(AND(GC$2=1,GC71&lt;&gt;""),ROUND(GC167*GC168,2),"")</f>
        <v/>
      </c>
      <c r="GD170" s="963" t="str">
        <f>IF(AND(GD$2=2,GD71&lt;&gt;""),ROUND(GD167*GD168,2),"")</f>
        <v/>
      </c>
      <c r="GE170" s="963" t="str">
        <f>IF(AND(GE$2=3,GE71&lt;&gt;""),ROUND(GE167*GE168,2),"")</f>
        <v/>
      </c>
      <c r="GF170" s="963" t="str">
        <f>IF(AND(GF$2=4,GF71&lt;&gt;""),ROUND(GF167*GF168,2),"")</f>
        <v/>
      </c>
      <c r="GG170" s="502" t="str">
        <f t="shared" ref="GG170:GG171" si="6490">IF(GG$2=5,SUM(GC170:GF170),"")</f>
        <v/>
      </c>
      <c r="GH170" s="962"/>
      <c r="GI170" s="963" t="str">
        <f>IF(AND(GI$2=1,GI71&lt;&gt;""),ROUND(GI167*GI168,2),"")</f>
        <v/>
      </c>
      <c r="GJ170" s="963" t="str">
        <f>IF(AND(GJ$2=2,GJ71&lt;&gt;""),ROUND(GJ167*GJ168,2),"")</f>
        <v/>
      </c>
      <c r="GK170" s="963" t="str">
        <f>IF(AND(GK$2=3,GK71&lt;&gt;""),ROUND(GK167*GK168,2),"")</f>
        <v/>
      </c>
      <c r="GL170" s="963" t="str">
        <f>IF(AND(GL$2=4,GL71&lt;&gt;""),ROUND(GL167*GL168,2),"")</f>
        <v/>
      </c>
      <c r="GM170" s="502" t="str">
        <f t="shared" ref="GM170:GM171" si="6491">IF(GM$2=5,SUM(GI170:GL170),"")</f>
        <v/>
      </c>
      <c r="GN170" s="962"/>
      <c r="GO170" s="963" t="str">
        <f>IF(AND(GO$2=1,GO71&lt;&gt;""),ROUND(GO167*GO168,2),"")</f>
        <v/>
      </c>
      <c r="GP170" s="963" t="str">
        <f>IF(AND(GP$2=2,GP71&lt;&gt;""),ROUND(GP167*GP168,2),"")</f>
        <v/>
      </c>
      <c r="GQ170" s="963" t="str">
        <f>IF(AND(GQ$2=3,GQ71&lt;&gt;""),ROUND(GQ167*GQ168,2),"")</f>
        <v/>
      </c>
      <c r="GR170" s="963" t="str">
        <f>IF(AND(GR$2=4,GR71&lt;&gt;""),ROUND(GR167*GR168,2),"")</f>
        <v/>
      </c>
      <c r="GS170" s="502" t="str">
        <f t="shared" ref="GS170:GS171" si="6492">IF(GS$2=5,SUM(GO170:GR170),"")</f>
        <v/>
      </c>
      <c r="GT170" s="962"/>
      <c r="GU170" s="963" t="str">
        <f>IF(AND(GU$2=1,GU71&lt;&gt;""),ROUND(GU167*GU168,2),"")</f>
        <v/>
      </c>
      <c r="GV170" s="963" t="str">
        <f>IF(AND(GV$2=2,GV71&lt;&gt;""),ROUND(GV167*GV168,2),"")</f>
        <v/>
      </c>
      <c r="GW170" s="963" t="str">
        <f>IF(AND(GW$2=3,GW71&lt;&gt;""),ROUND(GW167*GW168,2),"")</f>
        <v/>
      </c>
      <c r="GX170" s="963" t="str">
        <f>IF(AND(GX$2=4,GX71&lt;&gt;""),ROUND(GX167*GX168,2),"")</f>
        <v/>
      </c>
      <c r="GY170" s="502" t="str">
        <f t="shared" ref="GY170:GY171" si="6493">IF(GY$2=5,SUM(GU170:GX170),"")</f>
        <v/>
      </c>
      <c r="GZ170" s="962"/>
      <c r="HA170" s="963" t="str">
        <f>IF(AND(HA$2=1,HA71&lt;&gt;""),ROUND(HA167*HA168,2),"")</f>
        <v/>
      </c>
      <c r="HB170" s="963" t="str">
        <f>IF(AND(HB$2=2,HB71&lt;&gt;""),ROUND(HB167*HB168,2),"")</f>
        <v/>
      </c>
      <c r="HC170" s="963" t="str">
        <f>IF(AND(HC$2=3,HC71&lt;&gt;""),ROUND(HC167*HC168,2),"")</f>
        <v/>
      </c>
      <c r="HD170" s="963" t="str">
        <f>IF(AND(HD$2=4,HD71&lt;&gt;""),ROUND(HD167*HD168,2),"")</f>
        <v/>
      </c>
      <c r="HE170" s="502" t="str">
        <f t="shared" ref="HE170:HE171" si="6494">IF(HE$2=5,SUM(HA170:HD170),"")</f>
        <v/>
      </c>
      <c r="HF170" s="962"/>
      <c r="HG170" s="963" t="str">
        <f>IF(AND(HG$2=1,HG71&lt;&gt;""),ROUND(HG167*HG168,2),"")</f>
        <v/>
      </c>
      <c r="HH170" s="963" t="str">
        <f>IF(AND(HH$2=2,HH71&lt;&gt;""),ROUND(HH167*HH168,2),"")</f>
        <v/>
      </c>
      <c r="HI170" s="963" t="str">
        <f>IF(AND(HI$2=3,HI71&lt;&gt;""),ROUND(HI167*HI168,2),"")</f>
        <v/>
      </c>
      <c r="HJ170" s="963" t="str">
        <f>IF(AND(HJ$2=4,HJ71&lt;&gt;""),ROUND(HJ167*HJ168,2),"")</f>
        <v/>
      </c>
      <c r="HK170" s="502" t="str">
        <f t="shared" ref="HK170:HK171" si="6495">IF(HK$2=5,SUM(HG170:HJ170),"")</f>
        <v/>
      </c>
      <c r="HL170" s="962"/>
      <c r="HM170" s="963" t="str">
        <f>IF(AND(HM$2=1,HM71&lt;&gt;""),ROUND(HM167*HM168,2),"")</f>
        <v/>
      </c>
      <c r="HN170" s="963" t="str">
        <f>IF(AND(HN$2=2,HN71&lt;&gt;""),ROUND(HN167*HN168,2),"")</f>
        <v/>
      </c>
      <c r="HO170" s="963" t="str">
        <f>IF(AND(HO$2=3,HO71&lt;&gt;""),ROUND(HO167*HO168,2),"")</f>
        <v/>
      </c>
      <c r="HP170" s="963" t="str">
        <f>IF(AND(HP$2=4,HP71&lt;&gt;""),ROUND(HP167*HP168,2),"")</f>
        <v/>
      </c>
      <c r="HQ170" s="502" t="str">
        <f t="shared" ref="HQ170:HQ171" si="6496">IF(HQ$2=5,SUM(HM170:HP170),"")</f>
        <v/>
      </c>
      <c r="HR170" s="962"/>
      <c r="HS170" s="963" t="str">
        <f>IF(AND(HS$2=1,HS71&lt;&gt;""),ROUND(HS167*HS168,2),"")</f>
        <v/>
      </c>
      <c r="HT170" s="963" t="str">
        <f>IF(AND(HT$2=2,HT71&lt;&gt;""),ROUND(HT167*HT168,2),"")</f>
        <v/>
      </c>
      <c r="HU170" s="963" t="str">
        <f>IF(AND(HU$2=3,HU71&lt;&gt;""),ROUND(HU167*HU168,2),"")</f>
        <v/>
      </c>
      <c r="HV170" s="963" t="str">
        <f>IF(AND(HV$2=4,HV71&lt;&gt;""),ROUND(HV167*HV168,2),"")</f>
        <v/>
      </c>
      <c r="HW170" s="502" t="str">
        <f t="shared" ref="HW170:HW171" si="6497">IF(HW$2=5,SUM(HS170:HV170),"")</f>
        <v/>
      </c>
      <c r="HX170" s="962"/>
      <c r="HY170" s="963" t="str">
        <f>IF(AND(HY$2=1,HY71&lt;&gt;""),ROUND(HY167*HY168,2),"")</f>
        <v/>
      </c>
      <c r="HZ170" s="963" t="str">
        <f>IF(AND(HZ$2=2,HZ71&lt;&gt;""),ROUND(HZ167*HZ168,2),"")</f>
        <v/>
      </c>
      <c r="IA170" s="963" t="str">
        <f>IF(AND(IA$2=3,IA71&lt;&gt;""),ROUND(IA167*IA168,2),"")</f>
        <v/>
      </c>
      <c r="IB170" s="963" t="str">
        <f>IF(AND(IB$2=4,IB71&lt;&gt;""),ROUND(IB167*IB168,2),"")</f>
        <v/>
      </c>
      <c r="IC170" s="502" t="str">
        <f t="shared" ref="IC170:IC171" si="6498">IF(IC$2=5,SUM(HY170:IB170),"")</f>
        <v/>
      </c>
      <c r="ID170" s="962"/>
      <c r="IE170" s="963" t="str">
        <f>IF(AND(IE$2=1,IE71&lt;&gt;""),ROUND(IE167*IE168,2),"")</f>
        <v/>
      </c>
      <c r="IF170" s="963" t="str">
        <f>IF(AND(IF$2=2,IF71&lt;&gt;""),ROUND(IF167*IF168,2),"")</f>
        <v/>
      </c>
      <c r="IG170" s="963" t="str">
        <f>IF(AND(IG$2=3,IG71&lt;&gt;""),ROUND(IG167*IG168,2),"")</f>
        <v/>
      </c>
      <c r="IH170" s="963" t="str">
        <f>IF(AND(IH$2=4,IH71&lt;&gt;""),ROUND(IH167*IH168,2),"")</f>
        <v/>
      </c>
      <c r="II170" s="502" t="str">
        <f t="shared" ref="II170:II171" si="6499">IF(II$2=5,SUM(IE170:IH170),"")</f>
        <v/>
      </c>
      <c r="IJ170" s="962"/>
      <c r="IK170" s="963" t="str">
        <f>IF(AND(IK$2=1,IK71&lt;&gt;""),ROUND(IK167*IK168,2),"")</f>
        <v/>
      </c>
      <c r="IL170" s="963" t="str">
        <f>IF(AND(IL$2=2,IL71&lt;&gt;""),ROUND(IL167*IL168,2),"")</f>
        <v/>
      </c>
      <c r="IM170" s="963" t="str">
        <f>IF(AND(IM$2=3,IM71&lt;&gt;""),ROUND(IM167*IM168,2),"")</f>
        <v/>
      </c>
      <c r="IN170" s="963" t="str">
        <f>IF(AND(IN$2=4,IN71&lt;&gt;""),ROUND(IN167*IN168,2),"")</f>
        <v/>
      </c>
      <c r="IO170" s="502" t="str">
        <f t="shared" ref="IO170:IO171" si="6500">IF(IO$2=5,SUM(IK170:IN170),"")</f>
        <v/>
      </c>
      <c r="IP170" s="962"/>
      <c r="IQ170" s="963" t="str">
        <f>IF(AND(IQ$2=1,IQ71&lt;&gt;""),ROUND(IQ167*IQ168,2),"")</f>
        <v/>
      </c>
      <c r="IR170" s="963" t="str">
        <f>IF(AND(IR$2=2,IR71&lt;&gt;""),ROUND(IR167*IR168,2),"")</f>
        <v/>
      </c>
      <c r="IS170" s="963" t="str">
        <f>IF(AND(IS$2=3,IS71&lt;&gt;""),ROUND(IS167*IS168,2),"")</f>
        <v/>
      </c>
      <c r="IT170" s="963" t="str">
        <f>IF(AND(IT$2=4,IT71&lt;&gt;""),ROUND(IT167*IT168,2),"")</f>
        <v/>
      </c>
      <c r="IU170" s="502" t="str">
        <f t="shared" ref="IU170:IU171" si="6501">IF(IU$2=5,SUM(IQ170:IT170),"")</f>
        <v/>
      </c>
      <c r="IV170" s="964"/>
      <c r="IW170" s="963" t="str">
        <f>IF(AND(IW$2=1,IW71&lt;&gt;""),ROUND(IW167*IW168,2),"")</f>
        <v/>
      </c>
      <c r="IX170" s="963" t="str">
        <f>IF(AND(IX$2=2,IX71&lt;&gt;""),ROUND(IX167*IX168,2),"")</f>
        <v/>
      </c>
      <c r="IY170" s="963" t="str">
        <f>IF(AND(IY$2=3,IY71&lt;&gt;""),ROUND(IY167*IY168,2),"")</f>
        <v/>
      </c>
      <c r="IZ170" s="963" t="str">
        <f>IF(AND(IZ$2=4,IZ71&lt;&gt;""),ROUND(IZ167*IZ168,2),"")</f>
        <v/>
      </c>
      <c r="JA170" s="502" t="str">
        <f t="shared" ref="JA170:JA171" si="6502">IF(JA$2=5,SUM(IW170:IZ170),"")</f>
        <v/>
      </c>
      <c r="JB170" s="964"/>
      <c r="JC170" s="963" t="str">
        <f>IF(AND(JC$2=1,JC71&lt;&gt;""),ROUND(JC167*JC168,2),"")</f>
        <v/>
      </c>
      <c r="JD170" s="963" t="str">
        <f>IF(AND(JD$2=2,JD71&lt;&gt;""),ROUND(JD167*JD168,2),"")</f>
        <v/>
      </c>
      <c r="JE170" s="963" t="str">
        <f>IF(AND(JE$2=3,JE71&lt;&gt;""),ROUND(JE167*JE168,2),"")</f>
        <v/>
      </c>
      <c r="JF170" s="963" t="str">
        <f>IF(AND(JF$2=4,JF71&lt;&gt;""),ROUND(JF167*JF168,2),"")</f>
        <v/>
      </c>
      <c r="JG170" s="502" t="str">
        <f t="shared" ref="JG170:JG171" si="6503">IF(JG$2=5,SUM(JC170:JF170),"")</f>
        <v/>
      </c>
      <c r="JH170" s="964"/>
      <c r="JI170" s="963" t="str">
        <f>IF(AND(JI$2=1,JI71&lt;&gt;""),ROUND(JI167*JI168,2),"")</f>
        <v/>
      </c>
      <c r="JJ170" s="963" t="str">
        <f>IF(AND(JJ$2=2,JJ71&lt;&gt;""),ROUND(JJ167*JJ168,2),"")</f>
        <v/>
      </c>
      <c r="JK170" s="963" t="str">
        <f>IF(AND(JK$2=3,JK71&lt;&gt;""),ROUND(JK167*JK168,2),"")</f>
        <v/>
      </c>
      <c r="JL170" s="963" t="str">
        <f>IF(AND(JL$2=4,JL71&lt;&gt;""),ROUND(JL167*JL168,2),"")</f>
        <v/>
      </c>
      <c r="JM170" s="502" t="str">
        <f t="shared" ref="JM170:JM171" si="6504">IF(JM$2=5,SUM(JI170:JL170),"")</f>
        <v/>
      </c>
      <c r="JN170" s="963"/>
      <c r="JO170" s="963" t="str">
        <f>IF(AND(JO$2=1,JO71&lt;&gt;""),ROUND(JO167*JO168,2),"")</f>
        <v/>
      </c>
      <c r="JP170" s="963" t="str">
        <f>IF(AND(JP$2=2,JP71&lt;&gt;""),ROUND(JP167*JP168,2),"")</f>
        <v/>
      </c>
      <c r="JQ170" s="963" t="str">
        <f>IF(AND(JQ$2=3,JQ71&lt;&gt;""),ROUND(JQ167*JQ168,2),"")</f>
        <v/>
      </c>
      <c r="JR170" s="963" t="str">
        <f>IF(AND(JR$2=4,JR71&lt;&gt;""),ROUND(JR167*JR168,2),"")</f>
        <v/>
      </c>
      <c r="JS170" s="502" t="str">
        <f t="shared" ref="JS170:JS171" si="6505">IF(JS$2=5,SUM(JO170:JR170),"")</f>
        <v/>
      </c>
      <c r="JT170" s="963"/>
      <c r="JU170" s="963" t="str">
        <f>IF(AND(JU$2=1,JU71&lt;&gt;""),ROUND(JU167*JU168,2),"")</f>
        <v/>
      </c>
      <c r="JV170" s="963" t="str">
        <f>IF(AND(JV$2=2,JV71&lt;&gt;""),ROUND(JV167*JV168,2),"")</f>
        <v/>
      </c>
      <c r="JW170" s="963" t="str">
        <f>IF(AND(JW$2=3,JW71&lt;&gt;""),ROUND(JW167*JW168,2),"")</f>
        <v/>
      </c>
      <c r="JX170" s="963" t="str">
        <f>IF(AND(JX$2=4,JX71&lt;&gt;""),ROUND(JX167*JX168,2),"")</f>
        <v/>
      </c>
      <c r="JY170" s="502" t="str">
        <f t="shared" ref="JY170:JY171" si="6506">IF(JY$2=5,SUM(JU170:JX170),"")</f>
        <v/>
      </c>
      <c r="JZ170" s="963"/>
      <c r="KA170" s="963" t="str">
        <f>IF(AND(KA$2=1,KA71&lt;&gt;""),ROUND(KA167*KA168,2),"")</f>
        <v/>
      </c>
      <c r="KB170" s="963" t="str">
        <f>IF(AND(KB$2=2,KB71&lt;&gt;""),ROUND(KB167*KB168,2),"")</f>
        <v/>
      </c>
      <c r="KC170" s="963" t="str">
        <f>IF(AND(KC$2=3,KC71&lt;&gt;""),ROUND(KC167*KC168,2),"")</f>
        <v/>
      </c>
      <c r="KD170" s="963" t="str">
        <f>IF(AND(KD$2=4,KD71&lt;&gt;""),ROUND(KD167*KD168,2),"")</f>
        <v/>
      </c>
      <c r="KE170" s="502" t="str">
        <f t="shared" ref="KE170:KE171" si="6507">IF(KE$2=5,SUM(KA170:KD170),"")</f>
        <v/>
      </c>
      <c r="KF170" s="963"/>
      <c r="KG170" s="963" t="str">
        <f>IF(AND(KG$2=1,KG71&lt;&gt;""),ROUND(KG167*KG168,2),"")</f>
        <v/>
      </c>
      <c r="KH170" s="963" t="str">
        <f>IF(AND(KH$2=2,KH71&lt;&gt;""),ROUND(KH167*KH168,2),"")</f>
        <v/>
      </c>
      <c r="KI170" s="963" t="str">
        <f>IF(AND(KI$2=3,KI71&lt;&gt;""),ROUND(KI167*KI168,2),"")</f>
        <v/>
      </c>
      <c r="KJ170" s="963" t="str">
        <f>IF(AND(KJ$2=4,KJ71&lt;&gt;""),ROUND(KJ167*KJ168,2),"")</f>
        <v/>
      </c>
      <c r="KK170" s="502" t="str">
        <f t="shared" ref="KK170:KK171" si="6508">IF(KK$2=5,SUM(KG170:KJ170),"")</f>
        <v/>
      </c>
      <c r="KL170" s="963"/>
      <c r="KM170" s="963" t="str">
        <f>IF(AND(KM$2=1,KM71&lt;&gt;""),ROUND(KM167*KM168,2),"")</f>
        <v/>
      </c>
      <c r="KN170" s="963" t="str">
        <f>IF(AND(KN$2=2,KN71&lt;&gt;""),ROUND(KN167*KN168,2),"")</f>
        <v/>
      </c>
      <c r="KO170" s="963" t="str">
        <f>IF(AND(KO$2=3,KO71&lt;&gt;""),ROUND(KO167*KO168,2),"")</f>
        <v/>
      </c>
      <c r="KP170" s="963" t="str">
        <f>IF(AND(KP$2=4,KP71&lt;&gt;""),ROUND(KP167*KP168,2),"")</f>
        <v/>
      </c>
      <c r="KQ170" s="502" t="str">
        <f t="shared" ref="KQ170:KQ171" si="6509">IF(KQ$2=5,SUM(KM170:KP170),"")</f>
        <v/>
      </c>
      <c r="KR170" s="963"/>
      <c r="KS170" s="963" t="str">
        <f>IF(AND(KS$2=1,KS71&lt;&gt;""),ROUND(KS167*KS168,2),"")</f>
        <v/>
      </c>
      <c r="KT170" s="963" t="str">
        <f>IF(AND(KT$2=2,KT71&lt;&gt;""),ROUND(KT167*KT168,2),"")</f>
        <v/>
      </c>
      <c r="KU170" s="963" t="str">
        <f>IF(AND(KU$2=3,KU71&lt;&gt;""),ROUND(KU167*KU168,2),"")</f>
        <v/>
      </c>
      <c r="KV170" s="963" t="str">
        <f>IF(AND(KV$2=4,KV71&lt;&gt;""),ROUND(KV167*KV168,2),"")</f>
        <v/>
      </c>
      <c r="KW170" s="502" t="str">
        <f t="shared" ref="KW170:KW171" si="6510">IF(KW$2=5,SUM(KS170:KV170),"")</f>
        <v/>
      </c>
      <c r="KX170" s="963"/>
      <c r="KY170" s="963" t="str">
        <f>IF(AND(KY$2=1,KY71&lt;&gt;""),ROUND(KY167*KY168,2),"")</f>
        <v/>
      </c>
      <c r="KZ170" s="963" t="str">
        <f>IF(AND(KZ$2=2,KZ71&lt;&gt;""),ROUND(KZ167*KZ168,2),"")</f>
        <v/>
      </c>
      <c r="LA170" s="963" t="str">
        <f>IF(AND(LA$2=3,LA71&lt;&gt;""),ROUND(LA167*LA168,2),"")</f>
        <v/>
      </c>
      <c r="LB170" s="963" t="str">
        <f>IF(AND(LB$2=4,LB71&lt;&gt;""),ROUND(LB167*LB168,2),"")</f>
        <v/>
      </c>
      <c r="LC170" s="502" t="str">
        <f t="shared" ref="LC170:LC171" si="6511">IF(LC$2=5,SUM(KY170:LB170),"")</f>
        <v/>
      </c>
    </row>
    <row r="171" spans="1:316" s="501" customFormat="1" x14ac:dyDescent="0.2">
      <c r="A171" s="157"/>
      <c r="B171" s="157"/>
      <c r="C171" s="157"/>
      <c r="D171" s="157"/>
      <c r="E171" s="157"/>
      <c r="F171" s="470" t="s">
        <v>85</v>
      </c>
      <c r="G171" s="495"/>
      <c r="H171" s="145"/>
      <c r="I171" s="471"/>
      <c r="J171" s="471" t="s">
        <v>64</v>
      </c>
      <c r="K171" s="498"/>
      <c r="L171" s="234"/>
      <c r="M171" s="234"/>
      <c r="N171" s="499"/>
      <c r="O171" s="234"/>
      <c r="P171" s="144"/>
      <c r="Q171" s="961" t="str">
        <f>IF(AND(Q$2=1,Q71&lt;&gt;""),IFERROR(ROUND(T138*Q71,2),""),"")</f>
        <v/>
      </c>
      <c r="R171" s="961" t="str">
        <f>IF(AND(R$2=2,R71&lt;&gt;""),IFERROR(ROUND(T138*R71,2),""),"")</f>
        <v/>
      </c>
      <c r="S171" s="961" t="str">
        <f>IF(AND(S$2=3,S71&lt;&gt;""),IFERROR(ROUND(T138*S71,2),""),"")</f>
        <v/>
      </c>
      <c r="T171" s="961" t="str">
        <f>IF(AND(T$2=4,T71&lt;&gt;""),IFERROR(ROUND(T138*T71,2),""),"")</f>
        <v/>
      </c>
      <c r="U171" s="500" t="str">
        <f t="shared" ref="U171:U172" si="6512">IF(U$2=5,SUM(Q171:T171),"")</f>
        <v/>
      </c>
      <c r="V171" s="962"/>
      <c r="W171" s="961" t="str">
        <f t="shared" ref="W171" si="6513">IF(AND(W$2=1,W71&lt;&gt;""),IFERROR(ROUND(Z138*W71,2),""),"")</f>
        <v/>
      </c>
      <c r="X171" s="961" t="str">
        <f t="shared" ref="X171" si="6514">IF(AND(X$2=2,X71&lt;&gt;""),IFERROR(ROUND(Z138*X71,2),""),"")</f>
        <v/>
      </c>
      <c r="Y171" s="961" t="str">
        <f t="shared" ref="Y171" si="6515">IF(AND(Y$2=3,Y71&lt;&gt;""),IFERROR(ROUND(Z138*Y71,2),""),"")</f>
        <v/>
      </c>
      <c r="Z171" s="961" t="str">
        <f t="shared" ref="Z171" si="6516">IF(AND(Z$2=4,Z71&lt;&gt;""),IFERROR(ROUND(Z138*Z71,2),""),"")</f>
        <v/>
      </c>
      <c r="AA171" s="500" t="str">
        <f t="shared" ref="AA171" si="6517">IF(AA$2=5,SUM(W171:Z171),"")</f>
        <v/>
      </c>
      <c r="AB171" s="962"/>
      <c r="AC171" s="961" t="str">
        <f t="shared" ref="AC171" si="6518">IF(AND(AC$2=1,AC71&lt;&gt;""),IFERROR(ROUND(AF138*AC71,2),""),"")</f>
        <v/>
      </c>
      <c r="AD171" s="961" t="str">
        <f t="shared" ref="AD171" si="6519">IF(AND(AD$2=2,AD71&lt;&gt;""),IFERROR(ROUND(AF138*AD71,2),""),"")</f>
        <v/>
      </c>
      <c r="AE171" s="961" t="str">
        <f t="shared" ref="AE171" si="6520">IF(AND(AE$2=3,AE71&lt;&gt;""),IFERROR(ROUND(AF138*AE71,2),""),"")</f>
        <v/>
      </c>
      <c r="AF171" s="961" t="str">
        <f t="shared" ref="AF171" si="6521">IF(AND(AF$2=4,AF71&lt;&gt;""),IFERROR(ROUND(AF138*AF71,2),""),"")</f>
        <v/>
      </c>
      <c r="AG171" s="500" t="str">
        <f t="shared" ref="AG171" si="6522">IF(AG$2=5,SUM(AC171:AF171),"")</f>
        <v/>
      </c>
      <c r="AH171" s="962"/>
      <c r="AI171" s="961" t="str">
        <f t="shared" ref="AI171" si="6523">IF(AND(AI$2=1,AI71&lt;&gt;""),IFERROR(ROUND(AL138*AI71,2),""),"")</f>
        <v/>
      </c>
      <c r="AJ171" s="961" t="str">
        <f t="shared" ref="AJ171" si="6524">IF(AND(AJ$2=2,AJ71&lt;&gt;""),IFERROR(ROUND(AL138*AJ71,2),""),"")</f>
        <v/>
      </c>
      <c r="AK171" s="961" t="str">
        <f t="shared" ref="AK171" si="6525">IF(AND(AK$2=3,AK71&lt;&gt;""),IFERROR(ROUND(AL138*AK71,2),""),"")</f>
        <v/>
      </c>
      <c r="AL171" s="961" t="str">
        <f t="shared" ref="AL171" si="6526">IF(AND(AL$2=4,AL71&lt;&gt;""),IFERROR(ROUND(AL138*AL71,2),""),"")</f>
        <v/>
      </c>
      <c r="AM171" s="500" t="str">
        <f t="shared" si="6465"/>
        <v/>
      </c>
      <c r="AN171" s="962"/>
      <c r="AO171" s="961" t="str">
        <f t="shared" ref="AO171" si="6527">IF(AND(AO$2=1,AO71&lt;&gt;""),IFERROR(ROUND(AR138*AO71,2),""),"")</f>
        <v/>
      </c>
      <c r="AP171" s="961" t="str">
        <f t="shared" ref="AP171" si="6528">IF(AND(AP$2=2,AP71&lt;&gt;""),IFERROR(ROUND(AR138*AP71,2),""),"")</f>
        <v/>
      </c>
      <c r="AQ171" s="961" t="str">
        <f t="shared" ref="AQ171" si="6529">IF(AND(AQ$2=3,AQ71&lt;&gt;""),IFERROR(ROUND(AR138*AQ71,2),""),"")</f>
        <v/>
      </c>
      <c r="AR171" s="961" t="str">
        <f t="shared" ref="AR171" si="6530">IF(AND(AR$2=4,AR71&lt;&gt;""),IFERROR(ROUND(AR138*AR71,2),""),"")</f>
        <v/>
      </c>
      <c r="AS171" s="500" t="str">
        <f t="shared" si="6466"/>
        <v/>
      </c>
      <c r="AT171" s="962"/>
      <c r="AU171" s="961" t="str">
        <f t="shared" ref="AU171" si="6531">IF(AND(AU$2=1,AU71&lt;&gt;""),IFERROR(ROUND(AX138*AU71,2),""),"")</f>
        <v/>
      </c>
      <c r="AV171" s="961" t="str">
        <f t="shared" ref="AV171" si="6532">IF(AND(AV$2=2,AV71&lt;&gt;""),IFERROR(ROUND(AX138*AV71,2),""),"")</f>
        <v/>
      </c>
      <c r="AW171" s="961" t="str">
        <f t="shared" ref="AW171" si="6533">IF(AND(AW$2=3,AW71&lt;&gt;""),IFERROR(ROUND(AX138*AW71,2),""),"")</f>
        <v/>
      </c>
      <c r="AX171" s="961" t="str">
        <f t="shared" ref="AX171" si="6534">IF(AND(AX$2=4,AX71&lt;&gt;""),IFERROR(ROUND(AX138*AX71,2),""),"")</f>
        <v/>
      </c>
      <c r="AY171" s="500" t="str">
        <f t="shared" si="6467"/>
        <v/>
      </c>
      <c r="AZ171" s="962"/>
      <c r="BA171" s="961" t="str">
        <f t="shared" ref="BA171" si="6535">IF(AND(BA$2=1,BA71&lt;&gt;""),IFERROR(ROUND(BD138*BA71,2),""),"")</f>
        <v/>
      </c>
      <c r="BB171" s="961" t="str">
        <f t="shared" ref="BB171" si="6536">IF(AND(BB$2=2,BB71&lt;&gt;""),IFERROR(ROUND(BD138*BB71,2),""),"")</f>
        <v/>
      </c>
      <c r="BC171" s="961" t="str">
        <f t="shared" ref="BC171" si="6537">IF(AND(BC$2=3,BC71&lt;&gt;""),IFERROR(ROUND(BD138*BC71,2),""),"")</f>
        <v/>
      </c>
      <c r="BD171" s="961" t="str">
        <f t="shared" ref="BD171" si="6538">IF(AND(BD$2=4,BD71&lt;&gt;""),IFERROR(ROUND(BD138*BD71,2),""),"")</f>
        <v/>
      </c>
      <c r="BE171" s="500" t="str">
        <f t="shared" si="6468"/>
        <v/>
      </c>
      <c r="BF171" s="962"/>
      <c r="BG171" s="961" t="str">
        <f t="shared" ref="BG171" si="6539">IF(AND(BG$2=1,BG71&lt;&gt;""),IFERROR(ROUND(BJ138*BG71,2),""),"")</f>
        <v/>
      </c>
      <c r="BH171" s="961" t="str">
        <f t="shared" ref="BH171" si="6540">IF(AND(BH$2=2,BH71&lt;&gt;""),IFERROR(ROUND(BJ138*BH71,2),""),"")</f>
        <v/>
      </c>
      <c r="BI171" s="961" t="str">
        <f t="shared" ref="BI171" si="6541">IF(AND(BI$2=3,BI71&lt;&gt;""),IFERROR(ROUND(BJ138*BI71,2),""),"")</f>
        <v/>
      </c>
      <c r="BJ171" s="961" t="str">
        <f t="shared" ref="BJ171" si="6542">IF(AND(BJ$2=4,BJ71&lt;&gt;""),IFERROR(ROUND(BJ138*BJ71,2),""),"")</f>
        <v/>
      </c>
      <c r="BK171" s="500" t="str">
        <f t="shared" si="6469"/>
        <v/>
      </c>
      <c r="BL171" s="962"/>
      <c r="BM171" s="961" t="str">
        <f t="shared" ref="BM171" si="6543">IF(AND(BM$2=1,BM71&lt;&gt;""),IFERROR(ROUND(BP138*BM71,2),""),"")</f>
        <v/>
      </c>
      <c r="BN171" s="961" t="str">
        <f t="shared" ref="BN171" si="6544">IF(AND(BN$2=2,BN71&lt;&gt;""),IFERROR(ROUND(BP138*BN71,2),""),"")</f>
        <v/>
      </c>
      <c r="BO171" s="961" t="str">
        <f t="shared" ref="BO171" si="6545">IF(AND(BO$2=3,BO71&lt;&gt;""),IFERROR(ROUND(BP138*BO71,2),""),"")</f>
        <v/>
      </c>
      <c r="BP171" s="961" t="str">
        <f t="shared" ref="BP171" si="6546">IF(AND(BP$2=4,BP71&lt;&gt;""),IFERROR(ROUND(BP138*BP71,2),""),"")</f>
        <v/>
      </c>
      <c r="BQ171" s="500" t="str">
        <f t="shared" si="6470"/>
        <v/>
      </c>
      <c r="BR171" s="962"/>
      <c r="BS171" s="961" t="str">
        <f t="shared" ref="BS171" si="6547">IF(AND(BS$2=1,BS71&lt;&gt;""),IFERROR(ROUND(BV138*BS71,2),""),"")</f>
        <v/>
      </c>
      <c r="BT171" s="961" t="str">
        <f t="shared" ref="BT171" si="6548">IF(AND(BT$2=2,BT71&lt;&gt;""),IFERROR(ROUND(BV138*BT71,2),""),"")</f>
        <v/>
      </c>
      <c r="BU171" s="961" t="str">
        <f t="shared" ref="BU171" si="6549">IF(AND(BU$2=3,BU71&lt;&gt;""),IFERROR(ROUND(BV138*BU71,2),""),"")</f>
        <v/>
      </c>
      <c r="BV171" s="961" t="str">
        <f t="shared" ref="BV171" si="6550">IF(AND(BV$2=4,BV71&lt;&gt;""),IFERROR(ROUND(BV138*BV71,2),""),"")</f>
        <v/>
      </c>
      <c r="BW171" s="500" t="str">
        <f t="shared" si="6471"/>
        <v/>
      </c>
      <c r="BX171" s="962"/>
      <c r="BY171" s="961" t="str">
        <f t="shared" ref="BY171" si="6551">IF(AND(BY$2=1,BY71&lt;&gt;""),IFERROR(ROUND(CB138*BY71,2),""),"")</f>
        <v/>
      </c>
      <c r="BZ171" s="961" t="str">
        <f t="shared" ref="BZ171" si="6552">IF(AND(BZ$2=2,BZ71&lt;&gt;""),IFERROR(ROUND(CB138*BZ71,2),""),"")</f>
        <v/>
      </c>
      <c r="CA171" s="961" t="str">
        <f t="shared" ref="CA171" si="6553">IF(AND(CA$2=3,CA71&lt;&gt;""),IFERROR(ROUND(CB138*CA71,2),""),"")</f>
        <v/>
      </c>
      <c r="CB171" s="961" t="str">
        <f t="shared" ref="CB171" si="6554">IF(AND(CB$2=4,CB71&lt;&gt;""),IFERROR(ROUND(CB138*CB71,2),""),"")</f>
        <v/>
      </c>
      <c r="CC171" s="500" t="str">
        <f t="shared" si="6472"/>
        <v/>
      </c>
      <c r="CD171" s="962"/>
      <c r="CE171" s="961" t="str">
        <f t="shared" ref="CE171" si="6555">IF(AND(CE$2=1,CE71&lt;&gt;""),IFERROR(ROUND(CH138*CE71,2),""),"")</f>
        <v/>
      </c>
      <c r="CF171" s="961" t="str">
        <f t="shared" ref="CF171" si="6556">IF(AND(CF$2=2,CF71&lt;&gt;""),IFERROR(ROUND(CH138*CF71,2),""),"")</f>
        <v/>
      </c>
      <c r="CG171" s="961" t="str">
        <f t="shared" ref="CG171" si="6557">IF(AND(CG$2=3,CG71&lt;&gt;""),IFERROR(ROUND(CH138*CG71,2),""),"")</f>
        <v/>
      </c>
      <c r="CH171" s="961" t="str">
        <f t="shared" ref="CH171" si="6558">IF(AND(CH$2=4,CH71&lt;&gt;""),IFERROR(ROUND(CH138*CH71,2),""),"")</f>
        <v/>
      </c>
      <c r="CI171" s="500" t="str">
        <f t="shared" si="6473"/>
        <v/>
      </c>
      <c r="CJ171" s="962"/>
      <c r="CK171" s="961" t="str">
        <f t="shared" ref="CK171" si="6559">IF(AND(CK$2=1,CK71&lt;&gt;""),IFERROR(ROUND(CN138*CK71,2),""),"")</f>
        <v/>
      </c>
      <c r="CL171" s="961" t="str">
        <f t="shared" ref="CL171" si="6560">IF(AND(CL$2=2,CL71&lt;&gt;""),IFERROR(ROUND(CN138*CL71,2),""),"")</f>
        <v/>
      </c>
      <c r="CM171" s="961" t="str">
        <f t="shared" ref="CM171" si="6561">IF(AND(CM$2=3,CM71&lt;&gt;""),IFERROR(ROUND(CN138*CM71,2),""),"")</f>
        <v/>
      </c>
      <c r="CN171" s="961" t="str">
        <f t="shared" ref="CN171" si="6562">IF(AND(CN$2=4,CN71&lt;&gt;""),IFERROR(ROUND(CN138*CN71,2),""),"")</f>
        <v/>
      </c>
      <c r="CO171" s="500" t="str">
        <f t="shared" si="6474"/>
        <v/>
      </c>
      <c r="CP171" s="962"/>
      <c r="CQ171" s="961" t="str">
        <f t="shared" ref="CQ171" si="6563">IF(AND(CQ$2=1,CQ71&lt;&gt;""),IFERROR(ROUND(CT138*CQ71,2),""),"")</f>
        <v/>
      </c>
      <c r="CR171" s="961" t="str">
        <f t="shared" ref="CR171" si="6564">IF(AND(CR$2=2,CR71&lt;&gt;""),IFERROR(ROUND(CT138*CR71,2),""),"")</f>
        <v/>
      </c>
      <c r="CS171" s="961" t="str">
        <f t="shared" ref="CS171" si="6565">IF(AND(CS$2=3,CS71&lt;&gt;""),IFERROR(ROUND(CT138*CS71,2),""),"")</f>
        <v/>
      </c>
      <c r="CT171" s="961" t="str">
        <f t="shared" ref="CT171" si="6566">IF(AND(CT$2=4,CT71&lt;&gt;""),IFERROR(ROUND(CT138*CT71,2),""),"")</f>
        <v/>
      </c>
      <c r="CU171" s="500" t="str">
        <f t="shared" si="6475"/>
        <v/>
      </c>
      <c r="CV171" s="962"/>
      <c r="CW171" s="961" t="str">
        <f t="shared" ref="CW171" si="6567">IF(AND(CW$2=1,CW71&lt;&gt;""),IFERROR(ROUND(CZ138*CW71,2),""),"")</f>
        <v/>
      </c>
      <c r="CX171" s="961" t="str">
        <f t="shared" ref="CX171" si="6568">IF(AND(CX$2=2,CX71&lt;&gt;""),IFERROR(ROUND(CZ138*CX71,2),""),"")</f>
        <v/>
      </c>
      <c r="CY171" s="961" t="str">
        <f t="shared" ref="CY171" si="6569">IF(AND(CY$2=3,CY71&lt;&gt;""),IFERROR(ROUND(CZ138*CY71,2),""),"")</f>
        <v/>
      </c>
      <c r="CZ171" s="961" t="str">
        <f t="shared" ref="CZ171" si="6570">IF(AND(CZ$2=4,CZ71&lt;&gt;""),IFERROR(ROUND(CZ138*CZ71,2),""),"")</f>
        <v/>
      </c>
      <c r="DA171" s="500" t="str">
        <f t="shared" si="6476"/>
        <v/>
      </c>
      <c r="DB171" s="962"/>
      <c r="DC171" s="961" t="str">
        <f t="shared" ref="DC171" si="6571">IF(AND(DC$2=1,DC71&lt;&gt;""),IFERROR(ROUND(DF138*DC71,2),""),"")</f>
        <v/>
      </c>
      <c r="DD171" s="961" t="str">
        <f t="shared" ref="DD171" si="6572">IF(AND(DD$2=2,DD71&lt;&gt;""),IFERROR(ROUND(DF138*DD71,2),""),"")</f>
        <v/>
      </c>
      <c r="DE171" s="961" t="str">
        <f t="shared" ref="DE171" si="6573">IF(AND(DE$2=3,DE71&lt;&gt;""),IFERROR(ROUND(DF138*DE71,2),""),"")</f>
        <v/>
      </c>
      <c r="DF171" s="961" t="str">
        <f t="shared" ref="DF171" si="6574">IF(AND(DF$2=4,DF71&lt;&gt;""),IFERROR(ROUND(DF138*DF71,2),""),"")</f>
        <v/>
      </c>
      <c r="DG171" s="500" t="str">
        <f t="shared" si="6477"/>
        <v/>
      </c>
      <c r="DH171" s="962"/>
      <c r="DI171" s="961" t="str">
        <f t="shared" ref="DI171" si="6575">IF(AND(DI$2=1,DI71&lt;&gt;""),IFERROR(ROUND(DL138*DI71,2),""),"")</f>
        <v/>
      </c>
      <c r="DJ171" s="961" t="str">
        <f t="shared" ref="DJ171" si="6576">IF(AND(DJ$2=2,DJ71&lt;&gt;""),IFERROR(ROUND(DL138*DJ71,2),""),"")</f>
        <v/>
      </c>
      <c r="DK171" s="961" t="str">
        <f t="shared" ref="DK171" si="6577">IF(AND(DK$2=3,DK71&lt;&gt;""),IFERROR(ROUND(DL138*DK71,2),""),"")</f>
        <v/>
      </c>
      <c r="DL171" s="961" t="str">
        <f t="shared" ref="DL171" si="6578">IF(AND(DL$2=4,DL71&lt;&gt;""),IFERROR(ROUND(DL138*DL71,2),""),"")</f>
        <v/>
      </c>
      <c r="DM171" s="500" t="str">
        <f t="shared" si="6478"/>
        <v/>
      </c>
      <c r="DN171" s="962"/>
      <c r="DO171" s="961" t="str">
        <f t="shared" ref="DO171" si="6579">IF(AND(DO$2=1,DO71&lt;&gt;""),IFERROR(ROUND(DR138*DO71,2),""),"")</f>
        <v/>
      </c>
      <c r="DP171" s="961" t="str">
        <f t="shared" ref="DP171" si="6580">IF(AND(DP$2=2,DP71&lt;&gt;""),IFERROR(ROUND(DR138*DP71,2),""),"")</f>
        <v/>
      </c>
      <c r="DQ171" s="961" t="str">
        <f t="shared" ref="DQ171" si="6581">IF(AND(DQ$2=3,DQ71&lt;&gt;""),IFERROR(ROUND(DR138*DQ71,2),""),"")</f>
        <v/>
      </c>
      <c r="DR171" s="961" t="str">
        <f t="shared" ref="DR171" si="6582">IF(AND(DR$2=4,DR71&lt;&gt;""),IFERROR(ROUND(DR138*DR71,2),""),"")</f>
        <v/>
      </c>
      <c r="DS171" s="500" t="str">
        <f t="shared" si="6479"/>
        <v/>
      </c>
      <c r="DT171" s="962"/>
      <c r="DU171" s="961" t="str">
        <f t="shared" ref="DU171" si="6583">IF(AND(DU$2=1,DU71&lt;&gt;""),IFERROR(ROUND(DX138*DU71,2),""),"")</f>
        <v/>
      </c>
      <c r="DV171" s="961" t="str">
        <f t="shared" ref="DV171" si="6584">IF(AND(DV$2=2,DV71&lt;&gt;""),IFERROR(ROUND(DX138*DV71,2),""),"")</f>
        <v/>
      </c>
      <c r="DW171" s="961" t="str">
        <f t="shared" ref="DW171" si="6585">IF(AND(DW$2=3,DW71&lt;&gt;""),IFERROR(ROUND(DX138*DW71,2),""),"")</f>
        <v/>
      </c>
      <c r="DX171" s="961" t="str">
        <f t="shared" ref="DX171" si="6586">IF(AND(DX$2=4,DX71&lt;&gt;""),IFERROR(ROUND(DX138*DX71,2),""),"")</f>
        <v/>
      </c>
      <c r="DY171" s="500" t="str">
        <f t="shared" si="6480"/>
        <v/>
      </c>
      <c r="DZ171" s="962"/>
      <c r="EA171" s="961" t="str">
        <f t="shared" ref="EA171" si="6587">IF(AND(EA$2=1,EA71&lt;&gt;""),IFERROR(ROUND(ED138*EA71,2),""),"")</f>
        <v/>
      </c>
      <c r="EB171" s="961" t="str">
        <f t="shared" ref="EB171" si="6588">IF(AND(EB$2=2,EB71&lt;&gt;""),IFERROR(ROUND(ED138*EB71,2),""),"")</f>
        <v/>
      </c>
      <c r="EC171" s="961" t="str">
        <f t="shared" ref="EC171" si="6589">IF(AND(EC$2=3,EC71&lt;&gt;""),IFERROR(ROUND(ED138*EC71,2),""),"")</f>
        <v/>
      </c>
      <c r="ED171" s="961" t="str">
        <f t="shared" ref="ED171" si="6590">IF(AND(ED$2=4,ED71&lt;&gt;""),IFERROR(ROUND(ED138*ED71,2),""),"")</f>
        <v/>
      </c>
      <c r="EE171" s="500" t="str">
        <f t="shared" si="6481"/>
        <v/>
      </c>
      <c r="EF171" s="962"/>
      <c r="EG171" s="963" t="str">
        <f t="shared" ref="EG171" si="6591">IF(AND(EG$2=1,EG71&lt;&gt;""),IFERROR(ROUND(EJ138*EG71,2),""),"")</f>
        <v/>
      </c>
      <c r="EH171" s="963" t="str">
        <f t="shared" ref="EH171" si="6592">IF(AND(EH$2=2,EH71&lt;&gt;""),IFERROR(ROUND(EJ138*EH71,2),""),"")</f>
        <v/>
      </c>
      <c r="EI171" s="963" t="str">
        <f t="shared" ref="EI171" si="6593">IF(AND(EI$2=3,EI71&lt;&gt;""),IFERROR(ROUND(EJ138*EI71,2),""),"")</f>
        <v/>
      </c>
      <c r="EJ171" s="963" t="str">
        <f t="shared" ref="EJ171" si="6594">IF(AND(EJ$2=4,EJ71&lt;&gt;""),IFERROR(ROUND(EJ138*EJ71,2),""),"")</f>
        <v/>
      </c>
      <c r="EK171" s="502" t="str">
        <f t="shared" si="6482"/>
        <v/>
      </c>
      <c r="EL171" s="962"/>
      <c r="EM171" s="963" t="str">
        <f t="shared" ref="EM171" si="6595">IF(AND(EM$2=1,EM71&lt;&gt;""),IFERROR(ROUND(EP138*EM71,2),""),"")</f>
        <v/>
      </c>
      <c r="EN171" s="963" t="str">
        <f t="shared" ref="EN171" si="6596">IF(AND(EN$2=2,EN71&lt;&gt;""),IFERROR(ROUND(EP138*EN71,2),""),"")</f>
        <v/>
      </c>
      <c r="EO171" s="963" t="str">
        <f t="shared" ref="EO171" si="6597">IF(AND(EO$2=3,EO71&lt;&gt;""),IFERROR(ROUND(EP138*EO71,2),""),"")</f>
        <v/>
      </c>
      <c r="EP171" s="963" t="str">
        <f t="shared" ref="EP171" si="6598">IF(AND(EP$2=4,EP71&lt;&gt;""),IFERROR(ROUND(EP138*EP71,2),""),"")</f>
        <v/>
      </c>
      <c r="EQ171" s="502" t="str">
        <f t="shared" si="6483"/>
        <v/>
      </c>
      <c r="ER171" s="962"/>
      <c r="ES171" s="963" t="str">
        <f t="shared" ref="ES171" si="6599">IF(AND(ES$2=1,ES71&lt;&gt;""),IFERROR(ROUND(EV138*ES71,2),""),"")</f>
        <v/>
      </c>
      <c r="ET171" s="963" t="str">
        <f t="shared" ref="ET171" si="6600">IF(AND(ET$2=2,ET71&lt;&gt;""),IFERROR(ROUND(EV138*ET71,2),""),"")</f>
        <v/>
      </c>
      <c r="EU171" s="963" t="str">
        <f t="shared" ref="EU171" si="6601">IF(AND(EU$2=3,EU71&lt;&gt;""),IFERROR(ROUND(EV138*EU71,2),""),"")</f>
        <v/>
      </c>
      <c r="EV171" s="963" t="str">
        <f t="shared" ref="EV171" si="6602">IF(AND(EV$2=4,EV71&lt;&gt;""),IFERROR(ROUND(EV138*EV71,2),""),"")</f>
        <v/>
      </c>
      <c r="EW171" s="502" t="str">
        <f t="shared" si="6484"/>
        <v/>
      </c>
      <c r="EX171" s="962"/>
      <c r="EY171" s="963" t="str">
        <f t="shared" ref="EY171" si="6603">IF(AND(EY$2=1,EY71&lt;&gt;""),IFERROR(ROUND(FB138*EY71,2),""),"")</f>
        <v/>
      </c>
      <c r="EZ171" s="963" t="str">
        <f t="shared" ref="EZ171" si="6604">IF(AND(EZ$2=2,EZ71&lt;&gt;""),IFERROR(ROUND(FB138*EZ71,2),""),"")</f>
        <v/>
      </c>
      <c r="FA171" s="963" t="str">
        <f t="shared" ref="FA171" si="6605">IF(AND(FA$2=3,FA71&lt;&gt;""),IFERROR(ROUND(FB138*FA71,2),""),"")</f>
        <v/>
      </c>
      <c r="FB171" s="963" t="str">
        <f t="shared" ref="FB171" si="6606">IF(AND(FB$2=4,FB71&lt;&gt;""),IFERROR(ROUND(FB138*FB71,2),""),"")</f>
        <v/>
      </c>
      <c r="FC171" s="502" t="str">
        <f t="shared" si="6485"/>
        <v/>
      </c>
      <c r="FD171" s="962"/>
      <c r="FE171" s="963" t="str">
        <f t="shared" ref="FE171" si="6607">IF(AND(FE$2=1,FE71&lt;&gt;""),IFERROR(ROUND(FH138*FE71,2),""),"")</f>
        <v/>
      </c>
      <c r="FF171" s="963" t="str">
        <f t="shared" ref="FF171" si="6608">IF(AND(FF$2=2,FF71&lt;&gt;""),IFERROR(ROUND(FH138*FF71,2),""),"")</f>
        <v/>
      </c>
      <c r="FG171" s="963" t="str">
        <f t="shared" ref="FG171" si="6609">IF(AND(FG$2=3,FG71&lt;&gt;""),IFERROR(ROUND(FH138*FG71,2),""),"")</f>
        <v/>
      </c>
      <c r="FH171" s="963" t="str">
        <f t="shared" ref="FH171" si="6610">IF(AND(FH$2=4,FH71&lt;&gt;""),IFERROR(ROUND(FH138*FH71,2),""),"")</f>
        <v/>
      </c>
      <c r="FI171" s="502" t="str">
        <f t="shared" si="6486"/>
        <v/>
      </c>
      <c r="FJ171" s="962"/>
      <c r="FK171" s="963" t="str">
        <f t="shared" ref="FK171" si="6611">IF(AND(FK$2=1,FK71&lt;&gt;""),IFERROR(ROUND(FN138*FK71,2),""),"")</f>
        <v/>
      </c>
      <c r="FL171" s="963" t="str">
        <f t="shared" ref="FL171" si="6612">IF(AND(FL$2=2,FL71&lt;&gt;""),IFERROR(ROUND(FN138*FL71,2),""),"")</f>
        <v/>
      </c>
      <c r="FM171" s="963" t="str">
        <f t="shared" ref="FM171" si="6613">IF(AND(FM$2=3,FM71&lt;&gt;""),IFERROR(ROUND(FN138*FM71,2),""),"")</f>
        <v/>
      </c>
      <c r="FN171" s="963" t="str">
        <f t="shared" ref="FN171" si="6614">IF(AND(FN$2=4,FN71&lt;&gt;""),IFERROR(ROUND(FN138*FN71,2),""),"")</f>
        <v/>
      </c>
      <c r="FO171" s="502" t="str">
        <f t="shared" si="6487"/>
        <v/>
      </c>
      <c r="FP171" s="962"/>
      <c r="FQ171" s="963" t="str">
        <f t="shared" ref="FQ171" si="6615">IF(AND(FQ$2=1,FQ71&lt;&gt;""),IFERROR(ROUND(FT138*FQ71,2),""),"")</f>
        <v/>
      </c>
      <c r="FR171" s="963" t="str">
        <f t="shared" ref="FR171" si="6616">IF(AND(FR$2=2,FR71&lt;&gt;""),IFERROR(ROUND(FT138*FR71,2),""),"")</f>
        <v/>
      </c>
      <c r="FS171" s="963" t="str">
        <f t="shared" ref="FS171" si="6617">IF(AND(FS$2=3,FS71&lt;&gt;""),IFERROR(ROUND(FT138*FS71,2),""),"")</f>
        <v/>
      </c>
      <c r="FT171" s="963" t="str">
        <f t="shared" ref="FT171" si="6618">IF(AND(FT$2=4,FT71&lt;&gt;""),IFERROR(ROUND(FT138*FT71,2),""),"")</f>
        <v/>
      </c>
      <c r="FU171" s="502" t="str">
        <f t="shared" si="6488"/>
        <v/>
      </c>
      <c r="FV171" s="962"/>
      <c r="FW171" s="963" t="str">
        <f t="shared" ref="FW171" si="6619">IF(AND(FW$2=1,FW71&lt;&gt;""),IFERROR(ROUND(FZ138*FW71,2),""),"")</f>
        <v/>
      </c>
      <c r="FX171" s="963" t="str">
        <f t="shared" ref="FX171" si="6620">IF(AND(FX$2=2,FX71&lt;&gt;""),IFERROR(ROUND(FZ138*FX71,2),""),"")</f>
        <v/>
      </c>
      <c r="FY171" s="963" t="str">
        <f t="shared" ref="FY171" si="6621">IF(AND(FY$2=3,FY71&lt;&gt;""),IFERROR(ROUND(FZ138*FY71,2),""),"")</f>
        <v/>
      </c>
      <c r="FZ171" s="963" t="str">
        <f t="shared" ref="FZ171" si="6622">IF(AND(FZ$2=4,FZ71&lt;&gt;""),IFERROR(ROUND(FZ138*FZ71,2),""),"")</f>
        <v/>
      </c>
      <c r="GA171" s="502" t="str">
        <f t="shared" si="6489"/>
        <v/>
      </c>
      <c r="GB171" s="962"/>
      <c r="GC171" s="963" t="str">
        <f t="shared" ref="GC171" si="6623">IF(AND(GC$2=1,GC71&lt;&gt;""),IFERROR(ROUND(GF138*GC71,2),""),"")</f>
        <v/>
      </c>
      <c r="GD171" s="963" t="str">
        <f t="shared" ref="GD171" si="6624">IF(AND(GD$2=2,GD71&lt;&gt;""),IFERROR(ROUND(GF138*GD71,2),""),"")</f>
        <v/>
      </c>
      <c r="GE171" s="963" t="str">
        <f t="shared" ref="GE171" si="6625">IF(AND(GE$2=3,GE71&lt;&gt;""),IFERROR(ROUND(GF138*GE71,2),""),"")</f>
        <v/>
      </c>
      <c r="GF171" s="963" t="str">
        <f t="shared" ref="GF171" si="6626">IF(AND(GF$2=4,GF71&lt;&gt;""),IFERROR(ROUND(GF138*GF71,2),""),"")</f>
        <v/>
      </c>
      <c r="GG171" s="502" t="str">
        <f t="shared" si="6490"/>
        <v/>
      </c>
      <c r="GH171" s="962"/>
      <c r="GI171" s="963" t="str">
        <f t="shared" ref="GI171" si="6627">IF(AND(GI$2=1,GI71&lt;&gt;""),IFERROR(ROUND(GL138*GI71,2),""),"")</f>
        <v/>
      </c>
      <c r="GJ171" s="963" t="str">
        <f t="shared" ref="GJ171" si="6628">IF(AND(GJ$2=2,GJ71&lt;&gt;""),IFERROR(ROUND(GL138*GJ71,2),""),"")</f>
        <v/>
      </c>
      <c r="GK171" s="963" t="str">
        <f t="shared" ref="GK171" si="6629">IF(AND(GK$2=3,GK71&lt;&gt;""),IFERROR(ROUND(GL138*GK71,2),""),"")</f>
        <v/>
      </c>
      <c r="GL171" s="963" t="str">
        <f t="shared" ref="GL171" si="6630">IF(AND(GL$2=4,GL71&lt;&gt;""),IFERROR(ROUND(GL138*GL71,2),""),"")</f>
        <v/>
      </c>
      <c r="GM171" s="502" t="str">
        <f t="shared" si="6491"/>
        <v/>
      </c>
      <c r="GN171" s="962"/>
      <c r="GO171" s="963" t="str">
        <f t="shared" ref="GO171" si="6631">IF(AND(GO$2=1,GO71&lt;&gt;""),IFERROR(ROUND(GR138*GO71,2),""),"")</f>
        <v/>
      </c>
      <c r="GP171" s="963" t="str">
        <f t="shared" ref="GP171" si="6632">IF(AND(GP$2=2,GP71&lt;&gt;""),IFERROR(ROUND(GR138*GP71,2),""),"")</f>
        <v/>
      </c>
      <c r="GQ171" s="963" t="str">
        <f t="shared" ref="GQ171" si="6633">IF(AND(GQ$2=3,GQ71&lt;&gt;""),IFERROR(ROUND(GR138*GQ71,2),""),"")</f>
        <v/>
      </c>
      <c r="GR171" s="963" t="str">
        <f t="shared" ref="GR171" si="6634">IF(AND(GR$2=4,GR71&lt;&gt;""),IFERROR(ROUND(GR138*GR71,2),""),"")</f>
        <v/>
      </c>
      <c r="GS171" s="502" t="str">
        <f t="shared" si="6492"/>
        <v/>
      </c>
      <c r="GT171" s="962"/>
      <c r="GU171" s="963" t="str">
        <f t="shared" ref="GU171" si="6635">IF(AND(GU$2=1,GU71&lt;&gt;""),IFERROR(ROUND(GX138*GU71,2),""),"")</f>
        <v/>
      </c>
      <c r="GV171" s="963" t="str">
        <f t="shared" ref="GV171" si="6636">IF(AND(GV$2=2,GV71&lt;&gt;""),IFERROR(ROUND(GX138*GV71,2),""),"")</f>
        <v/>
      </c>
      <c r="GW171" s="963" t="str">
        <f t="shared" ref="GW171" si="6637">IF(AND(GW$2=3,GW71&lt;&gt;""),IFERROR(ROUND(GX138*GW71,2),""),"")</f>
        <v/>
      </c>
      <c r="GX171" s="963" t="str">
        <f t="shared" ref="GX171" si="6638">IF(AND(GX$2=4,GX71&lt;&gt;""),IFERROR(ROUND(GX138*GX71,2),""),"")</f>
        <v/>
      </c>
      <c r="GY171" s="502" t="str">
        <f t="shared" si="6493"/>
        <v/>
      </c>
      <c r="GZ171" s="962"/>
      <c r="HA171" s="963" t="str">
        <f t="shared" ref="HA171" si="6639">IF(AND(HA$2=1,HA71&lt;&gt;""),IFERROR(ROUND(HD138*HA71,2),""),"")</f>
        <v/>
      </c>
      <c r="HB171" s="963" t="str">
        <f t="shared" ref="HB171" si="6640">IF(AND(HB$2=2,HB71&lt;&gt;""),IFERROR(ROUND(HD138*HB71,2),""),"")</f>
        <v/>
      </c>
      <c r="HC171" s="963" t="str">
        <f t="shared" ref="HC171" si="6641">IF(AND(HC$2=3,HC71&lt;&gt;""),IFERROR(ROUND(HD138*HC71,2),""),"")</f>
        <v/>
      </c>
      <c r="HD171" s="963" t="str">
        <f t="shared" ref="HD171" si="6642">IF(AND(HD$2=4,HD71&lt;&gt;""),IFERROR(ROUND(HD138*HD71,2),""),"")</f>
        <v/>
      </c>
      <c r="HE171" s="502" t="str">
        <f t="shared" si="6494"/>
        <v/>
      </c>
      <c r="HF171" s="962"/>
      <c r="HG171" s="963" t="str">
        <f t="shared" ref="HG171" si="6643">IF(AND(HG$2=1,HG71&lt;&gt;""),IFERROR(ROUND(HJ138*HG71,2),""),"")</f>
        <v/>
      </c>
      <c r="HH171" s="963" t="str">
        <f t="shared" ref="HH171" si="6644">IF(AND(HH$2=2,HH71&lt;&gt;""),IFERROR(ROUND(HJ138*HH71,2),""),"")</f>
        <v/>
      </c>
      <c r="HI171" s="963" t="str">
        <f t="shared" ref="HI171" si="6645">IF(AND(HI$2=3,HI71&lt;&gt;""),IFERROR(ROUND(HJ138*HI71,2),""),"")</f>
        <v/>
      </c>
      <c r="HJ171" s="963" t="str">
        <f t="shared" ref="HJ171" si="6646">IF(AND(HJ$2=4,HJ71&lt;&gt;""),IFERROR(ROUND(HJ138*HJ71,2),""),"")</f>
        <v/>
      </c>
      <c r="HK171" s="502" t="str">
        <f t="shared" si="6495"/>
        <v/>
      </c>
      <c r="HL171" s="962"/>
      <c r="HM171" s="963" t="str">
        <f t="shared" ref="HM171" si="6647">IF(AND(HM$2=1,HM71&lt;&gt;""),IFERROR(ROUND(HP138*HM71,2),""),"")</f>
        <v/>
      </c>
      <c r="HN171" s="963" t="str">
        <f t="shared" ref="HN171" si="6648">IF(AND(HN$2=2,HN71&lt;&gt;""),IFERROR(ROUND(HP138*HN71,2),""),"")</f>
        <v/>
      </c>
      <c r="HO171" s="963" t="str">
        <f t="shared" ref="HO171" si="6649">IF(AND(HO$2=3,HO71&lt;&gt;""),IFERROR(ROUND(HP138*HO71,2),""),"")</f>
        <v/>
      </c>
      <c r="HP171" s="963" t="str">
        <f t="shared" ref="HP171" si="6650">IF(AND(HP$2=4,HP71&lt;&gt;""),IFERROR(ROUND(HP138*HP71,2),""),"")</f>
        <v/>
      </c>
      <c r="HQ171" s="502" t="str">
        <f t="shared" si="6496"/>
        <v/>
      </c>
      <c r="HR171" s="962"/>
      <c r="HS171" s="963" t="str">
        <f t="shared" ref="HS171" si="6651">IF(AND(HS$2=1,HS71&lt;&gt;""),IFERROR(ROUND(HV138*HS71,2),""),"")</f>
        <v/>
      </c>
      <c r="HT171" s="963" t="str">
        <f t="shared" ref="HT171" si="6652">IF(AND(HT$2=2,HT71&lt;&gt;""),IFERROR(ROUND(HV138*HT71,2),""),"")</f>
        <v/>
      </c>
      <c r="HU171" s="963" t="str">
        <f t="shared" ref="HU171" si="6653">IF(AND(HU$2=3,HU71&lt;&gt;""),IFERROR(ROUND(HV138*HU71,2),""),"")</f>
        <v/>
      </c>
      <c r="HV171" s="963" t="str">
        <f t="shared" ref="HV171" si="6654">IF(AND(HV$2=4,HV71&lt;&gt;""),IFERROR(ROUND(HV138*HV71,2),""),"")</f>
        <v/>
      </c>
      <c r="HW171" s="502" t="str">
        <f t="shared" si="6497"/>
        <v/>
      </c>
      <c r="HX171" s="962"/>
      <c r="HY171" s="963" t="str">
        <f t="shared" ref="HY171" si="6655">IF(AND(HY$2=1,HY71&lt;&gt;""),IFERROR(ROUND(IB138*HY71,2),""),"")</f>
        <v/>
      </c>
      <c r="HZ171" s="963" t="str">
        <f t="shared" ref="HZ171" si="6656">IF(AND(HZ$2=2,HZ71&lt;&gt;""),IFERROR(ROUND(IB138*HZ71,2),""),"")</f>
        <v/>
      </c>
      <c r="IA171" s="963" t="str">
        <f t="shared" ref="IA171" si="6657">IF(AND(IA$2=3,IA71&lt;&gt;""),IFERROR(ROUND(IB138*IA71,2),""),"")</f>
        <v/>
      </c>
      <c r="IB171" s="963" t="str">
        <f t="shared" ref="IB171" si="6658">IF(AND(IB$2=4,IB71&lt;&gt;""),IFERROR(ROUND(IB138*IB71,2),""),"")</f>
        <v/>
      </c>
      <c r="IC171" s="502" t="str">
        <f t="shared" si="6498"/>
        <v/>
      </c>
      <c r="ID171" s="962"/>
      <c r="IE171" s="963" t="str">
        <f t="shared" ref="IE171" si="6659">IF(AND(IE$2=1,IE71&lt;&gt;""),IFERROR(ROUND(IH138*IE71,2),""),"")</f>
        <v/>
      </c>
      <c r="IF171" s="963" t="str">
        <f t="shared" ref="IF171" si="6660">IF(AND(IF$2=2,IF71&lt;&gt;""),IFERROR(ROUND(IH138*IF71,2),""),"")</f>
        <v/>
      </c>
      <c r="IG171" s="963" t="str">
        <f t="shared" ref="IG171" si="6661">IF(AND(IG$2=3,IG71&lt;&gt;""),IFERROR(ROUND(IH138*IG71,2),""),"")</f>
        <v/>
      </c>
      <c r="IH171" s="963" t="str">
        <f t="shared" ref="IH171" si="6662">IF(AND(IH$2=4,IH71&lt;&gt;""),IFERROR(ROUND(IH138*IH71,2),""),"")</f>
        <v/>
      </c>
      <c r="II171" s="502" t="str">
        <f t="shared" si="6499"/>
        <v/>
      </c>
      <c r="IJ171" s="962"/>
      <c r="IK171" s="963" t="str">
        <f t="shared" ref="IK171" si="6663">IF(AND(IK$2=1,IK71&lt;&gt;""),IFERROR(ROUND(IN138*IK71,2),""),"")</f>
        <v/>
      </c>
      <c r="IL171" s="963" t="str">
        <f t="shared" ref="IL171" si="6664">IF(AND(IL$2=2,IL71&lt;&gt;""),IFERROR(ROUND(IN138*IL71,2),""),"")</f>
        <v/>
      </c>
      <c r="IM171" s="963" t="str">
        <f t="shared" ref="IM171" si="6665">IF(AND(IM$2=3,IM71&lt;&gt;""),IFERROR(ROUND(IN138*IM71,2),""),"")</f>
        <v/>
      </c>
      <c r="IN171" s="963" t="str">
        <f t="shared" ref="IN171" si="6666">IF(AND(IN$2=4,IN71&lt;&gt;""),IFERROR(ROUND(IN138*IN71,2),""),"")</f>
        <v/>
      </c>
      <c r="IO171" s="502" t="str">
        <f t="shared" si="6500"/>
        <v/>
      </c>
      <c r="IP171" s="962"/>
      <c r="IQ171" s="963" t="str">
        <f t="shared" ref="IQ171" si="6667">IF(AND(IQ$2=1,IQ71&lt;&gt;""),IFERROR(ROUND(IT138*IQ71,2),""),"")</f>
        <v/>
      </c>
      <c r="IR171" s="963" t="str">
        <f t="shared" ref="IR171" si="6668">IF(AND(IR$2=2,IR71&lt;&gt;""),IFERROR(ROUND(IT138*IR71,2),""),"")</f>
        <v/>
      </c>
      <c r="IS171" s="963" t="str">
        <f t="shared" ref="IS171" si="6669">IF(AND(IS$2=3,IS71&lt;&gt;""),IFERROR(ROUND(IT138*IS71,2),""),"")</f>
        <v/>
      </c>
      <c r="IT171" s="963" t="str">
        <f t="shared" ref="IT171" si="6670">IF(AND(IT$2=4,IT71&lt;&gt;""),IFERROR(ROUND(IT138*IT71,2),""),"")</f>
        <v/>
      </c>
      <c r="IU171" s="502" t="str">
        <f t="shared" si="6501"/>
        <v/>
      </c>
      <c r="IV171" s="964"/>
      <c r="IW171" s="963" t="str">
        <f t="shared" ref="IW171" si="6671">IF(AND(IW$2=1,IW71&lt;&gt;""),IFERROR(ROUND(IZ138*IW71,2),""),"")</f>
        <v/>
      </c>
      <c r="IX171" s="963" t="str">
        <f t="shared" ref="IX171" si="6672">IF(AND(IX$2=2,IX71&lt;&gt;""),IFERROR(ROUND(IZ138*IX71,2),""),"")</f>
        <v/>
      </c>
      <c r="IY171" s="963" t="str">
        <f t="shared" ref="IY171" si="6673">IF(AND(IY$2=3,IY71&lt;&gt;""),IFERROR(ROUND(IZ138*IY71,2),""),"")</f>
        <v/>
      </c>
      <c r="IZ171" s="963" t="str">
        <f t="shared" ref="IZ171" si="6674">IF(AND(IZ$2=4,IZ71&lt;&gt;""),IFERROR(ROUND(IZ138*IZ71,2),""),"")</f>
        <v/>
      </c>
      <c r="JA171" s="502" t="str">
        <f t="shared" si="6502"/>
        <v/>
      </c>
      <c r="JB171" s="964"/>
      <c r="JC171" s="963" t="str">
        <f t="shared" ref="JC171" si="6675">IF(AND(JC$2=1,JC71&lt;&gt;""),IFERROR(ROUND(JF138*JC71,2),""),"")</f>
        <v/>
      </c>
      <c r="JD171" s="963" t="str">
        <f t="shared" ref="JD171" si="6676">IF(AND(JD$2=2,JD71&lt;&gt;""),IFERROR(ROUND(JF138*JD71,2),""),"")</f>
        <v/>
      </c>
      <c r="JE171" s="963" t="str">
        <f t="shared" ref="JE171" si="6677">IF(AND(JE$2=3,JE71&lt;&gt;""),IFERROR(ROUND(JF138*JE71,2),""),"")</f>
        <v/>
      </c>
      <c r="JF171" s="963" t="str">
        <f t="shared" ref="JF171" si="6678">IF(AND(JF$2=4,JF71&lt;&gt;""),IFERROR(ROUND(JF138*JF71,2),""),"")</f>
        <v/>
      </c>
      <c r="JG171" s="502" t="str">
        <f t="shared" si="6503"/>
        <v/>
      </c>
      <c r="JH171" s="964"/>
      <c r="JI171" s="963" t="str">
        <f t="shared" ref="JI171" si="6679">IF(AND(JI$2=1,JI71&lt;&gt;""),IFERROR(ROUND(JL138*JI71,2),""),"")</f>
        <v/>
      </c>
      <c r="JJ171" s="963" t="str">
        <f t="shared" ref="JJ171" si="6680">IF(AND(JJ$2=2,JJ71&lt;&gt;""),IFERROR(ROUND(JL138*JJ71,2),""),"")</f>
        <v/>
      </c>
      <c r="JK171" s="963" t="str">
        <f t="shared" ref="JK171" si="6681">IF(AND(JK$2=3,JK71&lt;&gt;""),IFERROR(ROUND(JL138*JK71,2),""),"")</f>
        <v/>
      </c>
      <c r="JL171" s="963" t="str">
        <f t="shared" ref="JL171" si="6682">IF(AND(JL$2=4,JL71&lt;&gt;""),IFERROR(ROUND(JL138*JL71,2),""),"")</f>
        <v/>
      </c>
      <c r="JM171" s="502" t="str">
        <f t="shared" si="6504"/>
        <v/>
      </c>
      <c r="JN171" s="963"/>
      <c r="JO171" s="963" t="str">
        <f t="shared" ref="JO171" si="6683">IF(AND(JO$2=1,JO71&lt;&gt;""),IFERROR(ROUND(JR138*JO71,2),""),"")</f>
        <v/>
      </c>
      <c r="JP171" s="963" t="str">
        <f t="shared" ref="JP171" si="6684">IF(AND(JP$2=2,JP71&lt;&gt;""),IFERROR(ROUND(JR138*JP71,2),""),"")</f>
        <v/>
      </c>
      <c r="JQ171" s="963" t="str">
        <f t="shared" ref="JQ171" si="6685">IF(AND(JQ$2=3,JQ71&lt;&gt;""),IFERROR(ROUND(JR138*JQ71,2),""),"")</f>
        <v/>
      </c>
      <c r="JR171" s="963" t="str">
        <f t="shared" ref="JR171" si="6686">IF(AND(JR$2=4,JR71&lt;&gt;""),IFERROR(ROUND(JR138*JR71,2),""),"")</f>
        <v/>
      </c>
      <c r="JS171" s="502" t="str">
        <f t="shared" si="6505"/>
        <v/>
      </c>
      <c r="JT171" s="963"/>
      <c r="JU171" s="963" t="str">
        <f t="shared" ref="JU171" si="6687">IF(AND(JU$2=1,JU71&lt;&gt;""),IFERROR(ROUND(JX138*JU71,2),""),"")</f>
        <v/>
      </c>
      <c r="JV171" s="963" t="str">
        <f t="shared" ref="JV171" si="6688">IF(AND(JV$2=2,JV71&lt;&gt;""),IFERROR(ROUND(JX138*JV71,2),""),"")</f>
        <v/>
      </c>
      <c r="JW171" s="963" t="str">
        <f t="shared" ref="JW171" si="6689">IF(AND(JW$2=3,JW71&lt;&gt;""),IFERROR(ROUND(JX138*JW71,2),""),"")</f>
        <v/>
      </c>
      <c r="JX171" s="963" t="str">
        <f t="shared" ref="JX171" si="6690">IF(AND(JX$2=4,JX71&lt;&gt;""),IFERROR(ROUND(JX138*JX71,2),""),"")</f>
        <v/>
      </c>
      <c r="JY171" s="502" t="str">
        <f t="shared" si="6506"/>
        <v/>
      </c>
      <c r="JZ171" s="963"/>
      <c r="KA171" s="963" t="str">
        <f t="shared" ref="KA171" si="6691">IF(AND(KA$2=1,KA71&lt;&gt;""),IFERROR(ROUND(KD138*KA71,2),""),"")</f>
        <v/>
      </c>
      <c r="KB171" s="963" t="str">
        <f t="shared" ref="KB171" si="6692">IF(AND(KB$2=2,KB71&lt;&gt;""),IFERROR(ROUND(KD138*KB71,2),""),"")</f>
        <v/>
      </c>
      <c r="KC171" s="963" t="str">
        <f t="shared" ref="KC171" si="6693">IF(AND(KC$2=3,KC71&lt;&gt;""),IFERROR(ROUND(KD138*KC71,2),""),"")</f>
        <v/>
      </c>
      <c r="KD171" s="963" t="str">
        <f t="shared" ref="KD171" si="6694">IF(AND(KD$2=4,KD71&lt;&gt;""),IFERROR(ROUND(KD138*KD71,2),""),"")</f>
        <v/>
      </c>
      <c r="KE171" s="502" t="str">
        <f t="shared" si="6507"/>
        <v/>
      </c>
      <c r="KF171" s="963"/>
      <c r="KG171" s="963" t="str">
        <f t="shared" ref="KG171" si="6695">IF(AND(KG$2=1,KG71&lt;&gt;""),IFERROR(ROUND(KJ138*KG71,2),""),"")</f>
        <v/>
      </c>
      <c r="KH171" s="963" t="str">
        <f t="shared" ref="KH171" si="6696">IF(AND(KH$2=2,KH71&lt;&gt;""),IFERROR(ROUND(KJ138*KH71,2),""),"")</f>
        <v/>
      </c>
      <c r="KI171" s="963" t="str">
        <f t="shared" ref="KI171" si="6697">IF(AND(KI$2=3,KI71&lt;&gt;""),IFERROR(ROUND(KJ138*KI71,2),""),"")</f>
        <v/>
      </c>
      <c r="KJ171" s="963" t="str">
        <f t="shared" ref="KJ171" si="6698">IF(AND(KJ$2=4,KJ71&lt;&gt;""),IFERROR(ROUND(KJ138*KJ71,2),""),"")</f>
        <v/>
      </c>
      <c r="KK171" s="502" t="str">
        <f t="shared" si="6508"/>
        <v/>
      </c>
      <c r="KL171" s="963"/>
      <c r="KM171" s="963" t="str">
        <f t="shared" ref="KM171" si="6699">IF(AND(KM$2=1,KM71&lt;&gt;""),IFERROR(ROUND(KP138*KM71,2),""),"")</f>
        <v/>
      </c>
      <c r="KN171" s="963" t="str">
        <f t="shared" ref="KN171" si="6700">IF(AND(KN$2=2,KN71&lt;&gt;""),IFERROR(ROUND(KP138*KN71,2),""),"")</f>
        <v/>
      </c>
      <c r="KO171" s="963" t="str">
        <f t="shared" ref="KO171" si="6701">IF(AND(KO$2=3,KO71&lt;&gt;""),IFERROR(ROUND(KP138*KO71,2),""),"")</f>
        <v/>
      </c>
      <c r="KP171" s="963" t="str">
        <f t="shared" ref="KP171" si="6702">IF(AND(KP$2=4,KP71&lt;&gt;""),IFERROR(ROUND(KP138*KP71,2),""),"")</f>
        <v/>
      </c>
      <c r="KQ171" s="502" t="str">
        <f t="shared" si="6509"/>
        <v/>
      </c>
      <c r="KR171" s="963"/>
      <c r="KS171" s="963" t="str">
        <f t="shared" ref="KS171" si="6703">IF(AND(KS$2=1,KS71&lt;&gt;""),IFERROR(ROUND(KV138*KS71,2),""),"")</f>
        <v/>
      </c>
      <c r="KT171" s="963" t="str">
        <f t="shared" ref="KT171" si="6704">IF(AND(KT$2=2,KT71&lt;&gt;""),IFERROR(ROUND(KV138*KT71,2),""),"")</f>
        <v/>
      </c>
      <c r="KU171" s="963" t="str">
        <f t="shared" ref="KU171" si="6705">IF(AND(KU$2=3,KU71&lt;&gt;""),IFERROR(ROUND(KV138*KU71,2),""),"")</f>
        <v/>
      </c>
      <c r="KV171" s="963" t="str">
        <f t="shared" ref="KV171" si="6706">IF(AND(KV$2=4,KV71&lt;&gt;""),IFERROR(ROUND(KV138*KV71,2),""),"")</f>
        <v/>
      </c>
      <c r="KW171" s="502" t="str">
        <f t="shared" si="6510"/>
        <v/>
      </c>
      <c r="KX171" s="963"/>
      <c r="KY171" s="963" t="str">
        <f t="shared" ref="KY171" si="6707">IF(AND(KY$2=1,KY71&lt;&gt;""),IFERROR(ROUND(LB138*KY71,2),""),"")</f>
        <v/>
      </c>
      <c r="KZ171" s="963" t="str">
        <f t="shared" ref="KZ171" si="6708">IF(AND(KZ$2=2,KZ71&lt;&gt;""),IFERROR(ROUND(LB138*KZ71,2),""),"")</f>
        <v/>
      </c>
      <c r="LA171" s="963" t="str">
        <f t="shared" ref="LA171" si="6709">IF(AND(LA$2=3,LA71&lt;&gt;""),IFERROR(ROUND(LB138*LA71,2),""),"")</f>
        <v/>
      </c>
      <c r="LB171" s="963" t="str">
        <f t="shared" ref="LB171" si="6710">IF(AND(LB$2=4,LB71&lt;&gt;""),IFERROR(ROUND(LB138*LB71,2),""),"")</f>
        <v/>
      </c>
      <c r="LC171" s="502" t="str">
        <f t="shared" si="6511"/>
        <v/>
      </c>
    </row>
    <row r="172" spans="1:316" s="501" customFormat="1" x14ac:dyDescent="0.2">
      <c r="A172" s="157"/>
      <c r="B172" s="157"/>
      <c r="C172" s="157"/>
      <c r="D172" s="157"/>
      <c r="E172" s="157"/>
      <c r="F172" s="470" t="s">
        <v>85</v>
      </c>
      <c r="G172" s="495"/>
      <c r="H172" s="145"/>
      <c r="I172" s="471"/>
      <c r="J172" s="471" t="s">
        <v>65</v>
      </c>
      <c r="K172" s="498"/>
      <c r="L172" s="498"/>
      <c r="M172" s="145"/>
      <c r="N172" s="546"/>
      <c r="O172" s="145"/>
      <c r="P172" s="144"/>
      <c r="Q172" s="961" t="str">
        <f>IF(AND(Q$2=1,Q71&gt;0),T141,"")</f>
        <v/>
      </c>
      <c r="R172" s="961" t="str">
        <f>IF(R$2=2,IF(Q71&gt;0,"n/a",IFERROR(ROUND(T142*(R71/SUM(R71:T71)),2),"")),"")</f>
        <v/>
      </c>
      <c r="S172" s="961" t="str">
        <f>IF(S$2=3,IF(Q71&gt;0,"n/a",IFERROR(ROUND(T142*(S71/SUM(R71:T71)),2),"")),"")</f>
        <v/>
      </c>
      <c r="T172" s="961" t="str">
        <f>IF(T$2=4,IF(Q71&gt;0,"n/a",IFERROR(ROUND(T142*(T71/SUM(R71:T71)),2),"")),"")</f>
        <v/>
      </c>
      <c r="U172" s="500" t="str">
        <f t="shared" si="6512"/>
        <v/>
      </c>
      <c r="V172" s="962"/>
      <c r="W172" s="961" t="str">
        <f>IF(AND(W$2=1,W71&gt;0),Z141,"")</f>
        <v/>
      </c>
      <c r="X172" s="961" t="str">
        <f>IF(X$2=2,IF(W71&gt;0,"n/a",IFERROR(ROUND(Z142*(X71/SUM(X71:Z71)),2),"")),"")</f>
        <v/>
      </c>
      <c r="Y172" s="961" t="str">
        <f>IF(Y$2=3,IF(W71&gt;0,"n/a",IFERROR(ROUND(Z142*(Y71/SUM(X71:Z71)),2),"")),"")</f>
        <v/>
      </c>
      <c r="Z172" s="961" t="str">
        <f>IF(Z$2=4,IF(W71&gt;0,"n/a",IFERROR(ROUND(Z142*(Z71/SUM(X71:Z71)),2),"")),"")</f>
        <v/>
      </c>
      <c r="AA172" s="500" t="str">
        <f t="shared" ref="AA172" si="6711">IF(AA$2=5,SUM(W172:Z172),"")</f>
        <v/>
      </c>
      <c r="AB172" s="962"/>
      <c r="AC172" s="961" t="str">
        <f>IF(AND(AC$2=1,AC71&gt;0),AF141,"")</f>
        <v/>
      </c>
      <c r="AD172" s="961" t="str">
        <f>IF(AD$2=2,IF(AC71&gt;0,"n/a",IFERROR(ROUND(AF142*(AD71/SUM(AD71:AF71)),2),"")),"")</f>
        <v/>
      </c>
      <c r="AE172" s="961" t="str">
        <f>IF(AE$2=3,IF(AC71&gt;0,"n/a",IFERROR(ROUND(AF142*(AE71/SUM(AD71:AF71)),2),"")),"")</f>
        <v/>
      </c>
      <c r="AF172" s="961" t="str">
        <f>IF(AF$2=4,IF(AC71&gt;0,"n/a",IFERROR(ROUND(AF142*(AF71/SUM(AD71:AF71)),2),"")),"")</f>
        <v/>
      </c>
      <c r="AG172" s="500" t="str">
        <f t="shared" ref="AG172" si="6712">IF(AG$2=5,SUM(AC172:AF172),"")</f>
        <v/>
      </c>
      <c r="AH172" s="962"/>
      <c r="AI172" s="961" t="str">
        <f>IF(AND(AI$2=1,AI71&gt;0),AL141,"")</f>
        <v/>
      </c>
      <c r="AJ172" s="961" t="str">
        <f>IF(AJ$2=2,IF(AI71&gt;0,"n/a",IFERROR(ROUND(AL142*(AJ71/SUM(AJ71:AL71)),2),"")),"")</f>
        <v/>
      </c>
      <c r="AK172" s="961" t="str">
        <f>IF(AK$2=3,IF(AI71&gt;0,"n/a",IFERROR(ROUND(AL142*(AK71/SUM(AJ71:AL71)),2),"")),"")</f>
        <v/>
      </c>
      <c r="AL172" s="961" t="str">
        <f>IF(AL$2=4,IF(AI71&gt;0,"n/a",IFERROR(ROUND(AL142*(AL71/SUM(AJ71:AL71)),2),"")),"")</f>
        <v/>
      </c>
      <c r="AM172" s="500" t="str">
        <f t="shared" ref="AM172" si="6713">IF(AM$2=5,SUM(AI172:AL172),"")</f>
        <v/>
      </c>
      <c r="AN172" s="962"/>
      <c r="AO172" s="961" t="str">
        <f>IF(AND(AO$2=1,AO71&gt;0),AR141,"")</f>
        <v/>
      </c>
      <c r="AP172" s="961" t="str">
        <f>IF(AP$2=2,IF(AO71&gt;0,"n/a",IFERROR(ROUND(AR142*(AP71/SUM(AP71:AR71)),2),"")),"")</f>
        <v/>
      </c>
      <c r="AQ172" s="961" t="str">
        <f>IF(AQ$2=3,IF(AO71&gt;0,"n/a",IFERROR(ROUND(AR142*(AQ71/SUM(AP71:AR71)),2),"")),"")</f>
        <v/>
      </c>
      <c r="AR172" s="961" t="str">
        <f>IF(AR$2=4,IF(AO71&gt;0,"n/a",IFERROR(ROUND(AR142*(AR71/SUM(AP71:AR71)),2),"")),"")</f>
        <v/>
      </c>
      <c r="AS172" s="500" t="str">
        <f t="shared" ref="AS172" si="6714">IF(AS$2=5,SUM(AO172:AR172),"")</f>
        <v/>
      </c>
      <c r="AT172" s="962"/>
      <c r="AU172" s="961" t="str">
        <f>IF(AND(AU$2=1,AU71&gt;0),AX141,"")</f>
        <v/>
      </c>
      <c r="AV172" s="961" t="str">
        <f>IF(AV$2=2,IF(AU71&gt;0,"n/a",IFERROR(ROUND(AX142*(AV71/SUM(AV71:AX71)),2),"")),"")</f>
        <v/>
      </c>
      <c r="AW172" s="961" t="str">
        <f>IF(AW$2=3,IF(AU71&gt;0,"n/a",IFERROR(ROUND(AX142*(AW71/SUM(AV71:AX71)),2),"")),"")</f>
        <v/>
      </c>
      <c r="AX172" s="961" t="str">
        <f>IF(AX$2=4,IF(AU71&gt;0,"n/a",IFERROR(ROUND(AX142*(AX71/SUM(AV71:AX71)),2),"")),"")</f>
        <v/>
      </c>
      <c r="AY172" s="500" t="str">
        <f t="shared" ref="AY172" si="6715">IF(AY$2=5,SUM(AU172:AX172),"")</f>
        <v/>
      </c>
      <c r="AZ172" s="962"/>
      <c r="BA172" s="961" t="str">
        <f>IF(AND(BA$2=1,BA71&gt;0),BD141,"")</f>
        <v/>
      </c>
      <c r="BB172" s="961" t="str">
        <f>IF(BB$2=2,IF(BA71&gt;0,"n/a",IFERROR(ROUND(BD142*(BB71/SUM(BB71:BD71)),2),"")),"")</f>
        <v/>
      </c>
      <c r="BC172" s="961" t="str">
        <f>IF(BC$2=3,IF(BA71&gt;0,"n/a",IFERROR(ROUND(BD142*(BC71/SUM(BB71:BD71)),2),"")),"")</f>
        <v/>
      </c>
      <c r="BD172" s="961" t="str">
        <f>IF(BD$2=4,IF(BA71&gt;0,"n/a",IFERROR(ROUND(BD142*(BD71/SUM(BB71:BD71)),2),"")),"")</f>
        <v/>
      </c>
      <c r="BE172" s="500" t="str">
        <f t="shared" ref="BE172" si="6716">IF(BE$2=5,SUM(BA172:BD172),"")</f>
        <v/>
      </c>
      <c r="BF172" s="962"/>
      <c r="BG172" s="961" t="str">
        <f>IF(AND(BG$2=1,BG71&gt;0),BJ141,"")</f>
        <v/>
      </c>
      <c r="BH172" s="961" t="str">
        <f>IF(BH$2=2,IF(BG71&gt;0,"n/a",IFERROR(ROUND(BJ142*(BH71/SUM(BH71:BJ71)),2),"")),"")</f>
        <v/>
      </c>
      <c r="BI172" s="961" t="str">
        <f>IF(BI$2=3,IF(BG71&gt;0,"n/a",IFERROR(ROUND(BJ142*(BI71/SUM(BH71:BJ71)),2),"")),"")</f>
        <v/>
      </c>
      <c r="BJ172" s="961" t="str">
        <f>IF(BJ$2=4,IF(BG71&gt;0,"n/a",IFERROR(ROUND(BJ142*(BJ71/SUM(BH71:BJ71)),2),"")),"")</f>
        <v/>
      </c>
      <c r="BK172" s="500" t="str">
        <f t="shared" ref="BK172" si="6717">IF(BK$2=5,SUM(BG172:BJ172),"")</f>
        <v/>
      </c>
      <c r="BL172" s="962"/>
      <c r="BM172" s="961" t="str">
        <f>IF(AND(BM$2=1,BM71&gt;0),BP141,"")</f>
        <v/>
      </c>
      <c r="BN172" s="961" t="str">
        <f>IF(BN$2=2,IF(BM71&gt;0,"n/a",IFERROR(ROUND(BP142*(BN71/SUM(BN71:BP71)),2),"")),"")</f>
        <v/>
      </c>
      <c r="BO172" s="961" t="str">
        <f>IF(BO$2=3,IF(BM71&gt;0,"n/a",IFERROR(ROUND(BP142*(BO71/SUM(BN71:BP71)),2),"")),"")</f>
        <v/>
      </c>
      <c r="BP172" s="961" t="str">
        <f>IF(BP$2=4,IF(BM71&gt;0,"n/a",IFERROR(ROUND(BP142*(BP71/SUM(BN71:BP71)),2),"")),"")</f>
        <v/>
      </c>
      <c r="BQ172" s="500" t="str">
        <f t="shared" ref="BQ172" si="6718">IF(BQ$2=5,SUM(BM172:BP172),"")</f>
        <v/>
      </c>
      <c r="BR172" s="962"/>
      <c r="BS172" s="961" t="str">
        <f>IF(AND(BS$2=1,BS71&gt;0),BV141,"")</f>
        <v/>
      </c>
      <c r="BT172" s="961" t="str">
        <f>IF(BT$2=2,IF(BS71&gt;0,"n/a",IFERROR(ROUND(BV142*(BT71/SUM(BT71:BV71)),2),"")),"")</f>
        <v/>
      </c>
      <c r="BU172" s="961" t="str">
        <f>IF(BU$2=3,IF(BS71&gt;0,"n/a",IFERROR(ROUND(BV142*(BU71/SUM(BT71:BV71)),2),"")),"")</f>
        <v/>
      </c>
      <c r="BV172" s="961" t="str">
        <f>IF(BV$2=4,IF(BS71&gt;0,"n/a",IFERROR(ROUND(BV142*(BV71/SUM(BT71:BV71)),2),"")),"")</f>
        <v/>
      </c>
      <c r="BW172" s="500" t="str">
        <f t="shared" ref="BW172" si="6719">IF(BW$2=5,SUM(BS172:BV172),"")</f>
        <v/>
      </c>
      <c r="BX172" s="962"/>
      <c r="BY172" s="961" t="str">
        <f>IF(AND(BY$2=1,BY71&gt;0),CB141,"")</f>
        <v/>
      </c>
      <c r="BZ172" s="961" t="str">
        <f>IF(BZ$2=2,IF(BY71&gt;0,"n/a",IFERROR(ROUND(CB142*(BZ71/SUM(BZ71:CB71)),2),"")),"")</f>
        <v/>
      </c>
      <c r="CA172" s="961" t="str">
        <f>IF(CA$2=3,IF(BY71&gt;0,"n/a",IFERROR(ROUND(CB142*(CA71/SUM(BZ71:CB71)),2),"")),"")</f>
        <v/>
      </c>
      <c r="CB172" s="961" t="str">
        <f>IF(CB$2=4,IF(BY71&gt;0,"n/a",IFERROR(ROUND(CB142*(CB71/SUM(BZ71:CB71)),2),"")),"")</f>
        <v/>
      </c>
      <c r="CC172" s="500" t="str">
        <f t="shared" ref="CC172" si="6720">IF(CC$2=5,SUM(BY172:CB172),"")</f>
        <v/>
      </c>
      <c r="CD172" s="962"/>
      <c r="CE172" s="961" t="str">
        <f>IF(AND(CE$2=1,CE71&gt;0),CH141,"")</f>
        <v/>
      </c>
      <c r="CF172" s="961" t="str">
        <f>IF(CF$2=2,IF(CE71&gt;0,"n/a",IFERROR(ROUND(CH142*(CF71/SUM(CF71:CH71)),2),"")),"")</f>
        <v/>
      </c>
      <c r="CG172" s="961" t="str">
        <f>IF(CG$2=3,IF(CE71&gt;0,"n/a",IFERROR(ROUND(CH142*(CG71/SUM(CF71:CH71)),2),"")),"")</f>
        <v/>
      </c>
      <c r="CH172" s="961" t="str">
        <f>IF(CH$2=4,IF(CE71&gt;0,"n/a",IFERROR(ROUND(CH142*(CH71/SUM(CF71:CH71)),2),"")),"")</f>
        <v/>
      </c>
      <c r="CI172" s="500" t="str">
        <f t="shared" ref="CI172" si="6721">IF(CI$2=5,SUM(CE172:CH172),"")</f>
        <v/>
      </c>
      <c r="CJ172" s="962"/>
      <c r="CK172" s="961" t="str">
        <f>IF(AND(CK$2=1,CK71&gt;0),CN141,"")</f>
        <v/>
      </c>
      <c r="CL172" s="961" t="str">
        <f>IF(CL$2=2,IF(CK71&gt;0,"n/a",IFERROR(ROUND(CN142*(CL71/SUM(CL71:CN71)),2),"")),"")</f>
        <v/>
      </c>
      <c r="CM172" s="961" t="str">
        <f>IF(CM$2=3,IF(CK71&gt;0,"n/a",IFERROR(ROUND(CN142*(CM71/SUM(CL71:CN71)),2),"")),"")</f>
        <v/>
      </c>
      <c r="CN172" s="961" t="str">
        <f>IF(CN$2=4,IF(CK71&gt;0,"n/a",IFERROR(ROUND(CN142*(CN71/SUM(CL71:CN71)),2),"")),"")</f>
        <v/>
      </c>
      <c r="CO172" s="500" t="str">
        <f t="shared" ref="CO172" si="6722">IF(CO$2=5,SUM(CK172:CN172),"")</f>
        <v/>
      </c>
      <c r="CP172" s="962"/>
      <c r="CQ172" s="961" t="str">
        <f>IF(AND(CQ$2=1,CQ71&gt;0),CT141,"")</f>
        <v/>
      </c>
      <c r="CR172" s="961" t="str">
        <f>IF(CR$2=2,IF(CQ71&gt;0,"n/a",IFERROR(ROUND(CT142*(CR71/SUM(CR71:CT71)),2),"")),"")</f>
        <v/>
      </c>
      <c r="CS172" s="961" t="str">
        <f>IF(CS$2=3,IF(CQ71&gt;0,"n/a",IFERROR(ROUND(CT142*(CS71/SUM(CR71:CT71)),2),"")),"")</f>
        <v/>
      </c>
      <c r="CT172" s="961" t="str">
        <f>IF(CT$2=4,IF(CQ71&gt;0,"n/a",IFERROR(ROUND(CT142*(CT71/SUM(CR71:CT71)),2),"")),"")</f>
        <v/>
      </c>
      <c r="CU172" s="500" t="str">
        <f t="shared" ref="CU172" si="6723">IF(CU$2=5,SUM(CQ172:CT172),"")</f>
        <v/>
      </c>
      <c r="CV172" s="962"/>
      <c r="CW172" s="961" t="str">
        <f>IF(AND(CW$2=1,CW71&gt;0),CZ141,"")</f>
        <v/>
      </c>
      <c r="CX172" s="961" t="str">
        <f>IF(CX$2=2,IF(CW71&gt;0,"n/a",IFERROR(ROUND(CZ142*(CX71/SUM(CX71:CZ71)),2),"")),"")</f>
        <v/>
      </c>
      <c r="CY172" s="961" t="str">
        <f>IF(CY$2=3,IF(CW71&gt;0,"n/a",IFERROR(ROUND(CZ142*(CY71/SUM(CX71:CZ71)),2),"")),"")</f>
        <v/>
      </c>
      <c r="CZ172" s="961" t="str">
        <f>IF(CZ$2=4,IF(CW71&gt;0,"n/a",IFERROR(ROUND(CZ142*(CZ71/SUM(CX71:CZ71)),2),"")),"")</f>
        <v/>
      </c>
      <c r="DA172" s="500" t="str">
        <f t="shared" ref="DA172" si="6724">IF(DA$2=5,SUM(CW172:CZ172),"")</f>
        <v/>
      </c>
      <c r="DB172" s="962"/>
      <c r="DC172" s="961" t="str">
        <f>IF(AND(DC$2=1,DC71&gt;0),DF141,"")</f>
        <v/>
      </c>
      <c r="DD172" s="961" t="str">
        <f>IF(DD$2=2,IF(DC71&gt;0,"n/a",IFERROR(ROUND(DF142*(DD71/SUM(DD71:DF71)),2),"")),"")</f>
        <v/>
      </c>
      <c r="DE172" s="961" t="str">
        <f>IF(DE$2=3,IF(DC71&gt;0,"n/a",IFERROR(ROUND(DF142*(DE71/SUM(DD71:DF71)),2),"")),"")</f>
        <v/>
      </c>
      <c r="DF172" s="961" t="str">
        <f>IF(DF$2=4,IF(DC71&gt;0,"n/a",IFERROR(ROUND(DF142*(DF71/SUM(DD71:DF71)),2),"")),"")</f>
        <v/>
      </c>
      <c r="DG172" s="500" t="str">
        <f t="shared" ref="DG172" si="6725">IF(DG$2=5,SUM(DC172:DF172),"")</f>
        <v/>
      </c>
      <c r="DH172" s="962"/>
      <c r="DI172" s="961" t="str">
        <f>IF(AND(DI$2=1,DI71&gt;0),DL141,"")</f>
        <v/>
      </c>
      <c r="DJ172" s="961" t="str">
        <f>IF(DJ$2=2,IF(DI71&gt;0,"n/a",IFERROR(ROUND(DL142*(DJ71/SUM(DJ71:DL71)),2),"")),"")</f>
        <v/>
      </c>
      <c r="DK172" s="961" t="str">
        <f>IF(DK$2=3,IF(DI71&gt;0,"n/a",IFERROR(ROUND(DL142*(DK71/SUM(DJ71:DL71)),2),"")),"")</f>
        <v/>
      </c>
      <c r="DL172" s="961" t="str">
        <f>IF(DL$2=4,IF(DI71&gt;0,"n/a",IFERROR(ROUND(DL142*(DL71/SUM(DJ71:DL71)),2),"")),"")</f>
        <v/>
      </c>
      <c r="DM172" s="500" t="str">
        <f t="shared" ref="DM172" si="6726">IF(DM$2=5,SUM(DI172:DL172),"")</f>
        <v/>
      </c>
      <c r="DN172" s="962"/>
      <c r="DO172" s="961" t="str">
        <f>IF(AND(DO$2=1,DO71&gt;0),DR141,"")</f>
        <v/>
      </c>
      <c r="DP172" s="961" t="str">
        <f>IF(DP$2=2,IF(DO71&gt;0,"n/a",IFERROR(ROUND(DR142*(DP71/SUM(DP71:DR71)),2),"")),"")</f>
        <v/>
      </c>
      <c r="DQ172" s="961" t="str">
        <f>IF(DQ$2=3,IF(DO71&gt;0,"n/a",IFERROR(ROUND(DR142*(DQ71/SUM(DP71:DR71)),2),"")),"")</f>
        <v/>
      </c>
      <c r="DR172" s="961" t="str">
        <f>IF(DR$2=4,IF(DO71&gt;0,"n/a",IFERROR(ROUND(DR142*(DR71/SUM(DP71:DR71)),2),"")),"")</f>
        <v/>
      </c>
      <c r="DS172" s="500" t="str">
        <f t="shared" ref="DS172" si="6727">IF(DS$2=5,SUM(DO172:DR172),"")</f>
        <v/>
      </c>
      <c r="DT172" s="962"/>
      <c r="DU172" s="961" t="str">
        <f>IF(AND(DU$2=1,DU71&gt;0),DX141,"")</f>
        <v/>
      </c>
      <c r="DV172" s="961" t="str">
        <f>IF(DV$2=2,IF(DU71&gt;0,"n/a",IFERROR(ROUND(DX142*(DV71/SUM(DV71:DX71)),2),"")),"")</f>
        <v/>
      </c>
      <c r="DW172" s="961" t="str">
        <f>IF(DW$2=3,IF(DU71&gt;0,"n/a",IFERROR(ROUND(DX142*(DW71/SUM(DV71:DX71)),2),"")),"")</f>
        <v/>
      </c>
      <c r="DX172" s="961" t="str">
        <f>IF(DX$2=4,IF(DU71&gt;0,"n/a",IFERROR(ROUND(DX142*(DX71/SUM(DV71:DX71)),2),"")),"")</f>
        <v/>
      </c>
      <c r="DY172" s="500" t="str">
        <f t="shared" ref="DY172" si="6728">IF(DY$2=5,SUM(DU172:DX172),"")</f>
        <v/>
      </c>
      <c r="DZ172" s="962"/>
      <c r="EA172" s="961" t="str">
        <f>IF(AND(EA$2=1,EA71&gt;0),ED141,"")</f>
        <v/>
      </c>
      <c r="EB172" s="961" t="str">
        <f>IF(EB$2=2,IF(EA71&gt;0,"n/a",IFERROR(ROUND(ED142*(EB71/SUM(EB71:ED71)),2),"")),"")</f>
        <v/>
      </c>
      <c r="EC172" s="961" t="str">
        <f>IF(EC$2=3,IF(EA71&gt;0,"n/a",IFERROR(ROUND(ED142*(EC71/SUM(EB71:ED71)),2),"")),"")</f>
        <v/>
      </c>
      <c r="ED172" s="961" t="str">
        <f>IF(ED$2=4,IF(EA71&gt;0,"n/a",IFERROR(ROUND(ED142*(ED71/SUM(EB71:ED71)),2),"")),"")</f>
        <v/>
      </c>
      <c r="EE172" s="500" t="str">
        <f t="shared" ref="EE172" si="6729">IF(EE$2=5,SUM(EA172:ED172),"")</f>
        <v/>
      </c>
      <c r="EF172" s="962"/>
      <c r="EG172" s="963" t="str">
        <f>IF(AND(EG$2=1,EG71&gt;0),EJ141,"")</f>
        <v/>
      </c>
      <c r="EH172" s="963" t="str">
        <f>IF(EH$2=2,IF(EG71&gt;0,"n/a",IFERROR(ROUND(EJ142*(EH71/SUM(EH71:EJ71)),2),"")),"")</f>
        <v/>
      </c>
      <c r="EI172" s="963" t="str">
        <f>IF(EI$2=3,IF(EG71&gt;0,"n/a",IFERROR(ROUND(EJ142*(EI71/SUM(EH71:EJ71)),2),"")),"")</f>
        <v/>
      </c>
      <c r="EJ172" s="963" t="str">
        <f>IF(EJ$2=4,IF(EG71&gt;0,"n/a",IFERROR(ROUND(EJ142*(EJ71/SUM(EH71:EJ71)),2),"")),"")</f>
        <v/>
      </c>
      <c r="EK172" s="502" t="str">
        <f t="shared" ref="EK172" si="6730">IF(EK$2=5,SUM(EG172:EJ172),"")</f>
        <v/>
      </c>
      <c r="EL172" s="962"/>
      <c r="EM172" s="963" t="str">
        <f>IF(AND(EM$2=1,EM71&gt;0),EP141,"")</f>
        <v/>
      </c>
      <c r="EN172" s="963" t="str">
        <f>IF(EN$2=2,IF(EM71&gt;0,"n/a",IFERROR(ROUND(EP142*(EN71/SUM(EN71:EP71)),2),"")),"")</f>
        <v/>
      </c>
      <c r="EO172" s="963" t="str">
        <f>IF(EO$2=3,IF(EM71&gt;0,"n/a",IFERROR(ROUND(EP142*(EO71/SUM(EN71:EP71)),2),"")),"")</f>
        <v/>
      </c>
      <c r="EP172" s="963" t="str">
        <f>IF(EP$2=4,IF(EM71&gt;0,"n/a",IFERROR(ROUND(EP142*(EP71/SUM(EN71:EP71)),2),"")),"")</f>
        <v/>
      </c>
      <c r="EQ172" s="502" t="str">
        <f t="shared" ref="EQ172" si="6731">IF(EQ$2=5,SUM(EM172:EP172),"")</f>
        <v/>
      </c>
      <c r="ER172" s="962"/>
      <c r="ES172" s="963" t="str">
        <f>IF(AND(ES$2=1,ES71&gt;0),EV141,"")</f>
        <v/>
      </c>
      <c r="ET172" s="963" t="str">
        <f>IF(ET$2=2,IF(ES71&gt;0,"n/a",IFERROR(ROUND(EV142*(ET71/SUM(ET71:EV71)),2),"")),"")</f>
        <v/>
      </c>
      <c r="EU172" s="963" t="str">
        <f>IF(EU$2=3,IF(ES71&gt;0,"n/a",IFERROR(ROUND(EV142*(EU71/SUM(ET71:EV71)),2),"")),"")</f>
        <v/>
      </c>
      <c r="EV172" s="963" t="str">
        <f>IF(EV$2=4,IF(ES71&gt;0,"n/a",IFERROR(ROUND(EV142*(EV71/SUM(ET71:EV71)),2),"")),"")</f>
        <v/>
      </c>
      <c r="EW172" s="502" t="str">
        <f t="shared" ref="EW172" si="6732">IF(EW$2=5,SUM(ES172:EV172),"")</f>
        <v/>
      </c>
      <c r="EX172" s="962"/>
      <c r="EY172" s="963" t="str">
        <f>IF(AND(EY$2=1,EY71&gt;0),FB141,"")</f>
        <v/>
      </c>
      <c r="EZ172" s="963" t="str">
        <f>IF(EZ$2=2,IF(EY71&gt;0,"n/a",IFERROR(ROUND(FB142*(EZ71/SUM(EZ71:FB71)),2),"")),"")</f>
        <v/>
      </c>
      <c r="FA172" s="963" t="str">
        <f>IF(FA$2=3,IF(EY71&gt;0,"n/a",IFERROR(ROUND(FB142*(FA71/SUM(EZ71:FB71)),2),"")),"")</f>
        <v/>
      </c>
      <c r="FB172" s="963" t="str">
        <f>IF(FB$2=4,IF(EY71&gt;0,"n/a",IFERROR(ROUND(FB142*(FB71/SUM(EZ71:FB71)),2),"")),"")</f>
        <v/>
      </c>
      <c r="FC172" s="502" t="str">
        <f t="shared" ref="FC172" si="6733">IF(FC$2=5,SUM(EY172:FB172),"")</f>
        <v/>
      </c>
      <c r="FD172" s="962"/>
      <c r="FE172" s="963" t="str">
        <f>IF(AND(FE$2=1,FE71&gt;0),FH141,"")</f>
        <v/>
      </c>
      <c r="FF172" s="963" t="str">
        <f>IF(FF$2=2,IF(FE71&gt;0,"n/a",IFERROR(ROUND(FH142*(FF71/SUM(FF71:FH71)),2),"")),"")</f>
        <v/>
      </c>
      <c r="FG172" s="963" t="str">
        <f>IF(FG$2=3,IF(FE71&gt;0,"n/a",IFERROR(ROUND(FH142*(FG71/SUM(FF71:FH71)),2),"")),"")</f>
        <v/>
      </c>
      <c r="FH172" s="963" t="str">
        <f>IF(FH$2=4,IF(FE71&gt;0,"n/a",IFERROR(ROUND(FH142*(FH71/SUM(FF71:FH71)),2),"")),"")</f>
        <v/>
      </c>
      <c r="FI172" s="502" t="str">
        <f t="shared" ref="FI172" si="6734">IF(FI$2=5,SUM(FE172:FH172),"")</f>
        <v/>
      </c>
      <c r="FJ172" s="962"/>
      <c r="FK172" s="963" t="str">
        <f>IF(AND(FK$2=1,FK71&gt;0),FN141,"")</f>
        <v/>
      </c>
      <c r="FL172" s="963" t="str">
        <f>IF(FL$2=2,IF(FK71&gt;0,"n/a",IFERROR(ROUND(FN142*(FL71/SUM(FL71:FN71)),2),"")),"")</f>
        <v/>
      </c>
      <c r="FM172" s="963" t="str">
        <f>IF(FM$2=3,IF(FK71&gt;0,"n/a",IFERROR(ROUND(FN142*(FM71/SUM(FL71:FN71)),2),"")),"")</f>
        <v/>
      </c>
      <c r="FN172" s="963" t="str">
        <f>IF(FN$2=4,IF(FK71&gt;0,"n/a",IFERROR(ROUND(FN142*(FN71/SUM(FL71:FN71)),2),"")),"")</f>
        <v/>
      </c>
      <c r="FO172" s="502" t="str">
        <f t="shared" ref="FO172" si="6735">IF(FO$2=5,SUM(FK172:FN172),"")</f>
        <v/>
      </c>
      <c r="FP172" s="962"/>
      <c r="FQ172" s="963" t="str">
        <f>IF(AND(FQ$2=1,FQ71&gt;0),FT141,"")</f>
        <v/>
      </c>
      <c r="FR172" s="963" t="str">
        <f>IF(FR$2=2,IF(FQ71&gt;0,"n/a",IFERROR(ROUND(FT142*(FR71/SUM(FR71:FT71)),2),"")),"")</f>
        <v/>
      </c>
      <c r="FS172" s="963" t="str">
        <f>IF(FS$2=3,IF(FQ71&gt;0,"n/a",IFERROR(ROUND(FT142*(FS71/SUM(FR71:FT71)),2),"")),"")</f>
        <v/>
      </c>
      <c r="FT172" s="963" t="str">
        <f>IF(FT$2=4,IF(FQ71&gt;0,"n/a",IFERROR(ROUND(FT142*(FT71/SUM(FR71:FT71)),2),"")),"")</f>
        <v/>
      </c>
      <c r="FU172" s="502" t="str">
        <f t="shared" ref="FU172" si="6736">IF(FU$2=5,SUM(FQ172:FT172),"")</f>
        <v/>
      </c>
      <c r="FV172" s="962"/>
      <c r="FW172" s="963" t="str">
        <f>IF(AND(FW$2=1,FW71&gt;0),FZ141,"")</f>
        <v/>
      </c>
      <c r="FX172" s="963" t="str">
        <f>IF(FX$2=2,IF(FW71&gt;0,"n/a",IFERROR(ROUND(FZ142*(FX71/SUM(FX71:FZ71)),2),"")),"")</f>
        <v/>
      </c>
      <c r="FY172" s="963" t="str">
        <f>IF(FY$2=3,IF(FW71&gt;0,"n/a",IFERROR(ROUND(FZ142*(FY71/SUM(FX71:FZ71)),2),"")),"")</f>
        <v/>
      </c>
      <c r="FZ172" s="963" t="str">
        <f>IF(FZ$2=4,IF(FW71&gt;0,"n/a",IFERROR(ROUND(FZ142*(FZ71/SUM(FX71:FZ71)),2),"")),"")</f>
        <v/>
      </c>
      <c r="GA172" s="502" t="str">
        <f t="shared" ref="GA172" si="6737">IF(GA$2=5,SUM(FW172:FZ172),"")</f>
        <v/>
      </c>
      <c r="GB172" s="962"/>
      <c r="GC172" s="963" t="str">
        <f>IF(AND(GC$2=1,GC71&gt;0),GF141,"")</f>
        <v/>
      </c>
      <c r="GD172" s="963" t="str">
        <f>IF(GD$2=2,IF(GC71&gt;0,"n/a",IFERROR(ROUND(GF142*(GD71/SUM(GD71:GF71)),2),"")),"")</f>
        <v/>
      </c>
      <c r="GE172" s="963" t="str">
        <f>IF(GE$2=3,IF(GC71&gt;0,"n/a",IFERROR(ROUND(GF142*(GE71/SUM(GD71:GF71)),2),"")),"")</f>
        <v/>
      </c>
      <c r="GF172" s="963" t="str">
        <f>IF(GF$2=4,IF(GC71&gt;0,"n/a",IFERROR(ROUND(GF142*(GF71/SUM(GD71:GF71)),2),"")),"")</f>
        <v/>
      </c>
      <c r="GG172" s="502" t="str">
        <f t="shared" ref="GG172" si="6738">IF(GG$2=5,SUM(GC172:GF172),"")</f>
        <v/>
      </c>
      <c r="GH172" s="962"/>
      <c r="GI172" s="963" t="str">
        <f>IF(AND(GI$2=1,GI71&gt;0),GL141,"")</f>
        <v/>
      </c>
      <c r="GJ172" s="963" t="str">
        <f>IF(GJ$2=2,IF(GI71&gt;0,"n/a",IFERROR(ROUND(GL142*(GJ71/SUM(GJ71:GL71)),2),"")),"")</f>
        <v/>
      </c>
      <c r="GK172" s="963" t="str">
        <f>IF(GK$2=3,IF(GI71&gt;0,"n/a",IFERROR(ROUND(GL142*(GK71/SUM(GJ71:GL71)),2),"")),"")</f>
        <v/>
      </c>
      <c r="GL172" s="963" t="str">
        <f>IF(GL$2=4,IF(GI71&gt;0,"n/a",IFERROR(ROUND(GL142*(GL71/SUM(GJ71:GL71)),2),"")),"")</f>
        <v/>
      </c>
      <c r="GM172" s="502" t="str">
        <f t="shared" ref="GM172" si="6739">IF(GM$2=5,SUM(GI172:GL172),"")</f>
        <v/>
      </c>
      <c r="GN172" s="962"/>
      <c r="GO172" s="963" t="str">
        <f>IF(AND(GO$2=1,GO71&gt;0),GR141,"")</f>
        <v/>
      </c>
      <c r="GP172" s="963" t="str">
        <f>IF(GP$2=2,IF(GO71&gt;0,"n/a",IFERROR(ROUND(GR142*(GP71/SUM(GP71:GR71)),2),"")),"")</f>
        <v/>
      </c>
      <c r="GQ172" s="963" t="str">
        <f>IF(GQ$2=3,IF(GO71&gt;0,"n/a",IFERROR(ROUND(GR142*(GQ71/SUM(GP71:GR71)),2),"")),"")</f>
        <v/>
      </c>
      <c r="GR172" s="963" t="str">
        <f>IF(GR$2=4,IF(GO71&gt;0,"n/a",IFERROR(ROUND(GR142*(GR71/SUM(GP71:GR71)),2),"")),"")</f>
        <v/>
      </c>
      <c r="GS172" s="502" t="str">
        <f t="shared" ref="GS172" si="6740">IF(GS$2=5,SUM(GO172:GR172),"")</f>
        <v/>
      </c>
      <c r="GT172" s="962"/>
      <c r="GU172" s="963" t="str">
        <f>IF(AND(GU$2=1,GU71&gt;0),GX141,"")</f>
        <v/>
      </c>
      <c r="GV172" s="963" t="str">
        <f>IF(GV$2=2,IF(GU71&gt;0,"n/a",IFERROR(ROUND(GX142*(GV71/SUM(GV71:GX71)),2),"")),"")</f>
        <v/>
      </c>
      <c r="GW172" s="963" t="str">
        <f>IF(GW$2=3,IF(GU71&gt;0,"n/a",IFERROR(ROUND(GX142*(GW71/SUM(GV71:GX71)),2),"")),"")</f>
        <v/>
      </c>
      <c r="GX172" s="963" t="str">
        <f>IF(GX$2=4,IF(GU71&gt;0,"n/a",IFERROR(ROUND(GX142*(GX71/SUM(GV71:GX71)),2),"")),"")</f>
        <v/>
      </c>
      <c r="GY172" s="502" t="str">
        <f t="shared" ref="GY172" si="6741">IF(GY$2=5,SUM(GU172:GX172),"")</f>
        <v/>
      </c>
      <c r="GZ172" s="962"/>
      <c r="HA172" s="963" t="str">
        <f>IF(AND(HA$2=1,HA71&gt;0),HD141,"")</f>
        <v/>
      </c>
      <c r="HB172" s="963" t="str">
        <f>IF(HB$2=2,IF(HA71&gt;0,"n/a",IFERROR(ROUND(HD142*(HB71/SUM(HB71:HD71)),2),"")),"")</f>
        <v/>
      </c>
      <c r="HC172" s="963" t="str">
        <f>IF(HC$2=3,IF(HA71&gt;0,"n/a",IFERROR(ROUND(HD142*(HC71/SUM(HB71:HD71)),2),"")),"")</f>
        <v/>
      </c>
      <c r="HD172" s="963" t="str">
        <f>IF(HD$2=4,IF(HA71&gt;0,"n/a",IFERROR(ROUND(HD142*(HD71/SUM(HB71:HD71)),2),"")),"")</f>
        <v/>
      </c>
      <c r="HE172" s="502" t="str">
        <f t="shared" ref="HE172" si="6742">IF(HE$2=5,SUM(HA172:HD172),"")</f>
        <v/>
      </c>
      <c r="HF172" s="962"/>
      <c r="HG172" s="963" t="str">
        <f>IF(AND(HG$2=1,HG71&gt;0),HJ141,"")</f>
        <v/>
      </c>
      <c r="HH172" s="963" t="str">
        <f>IF(HH$2=2,IF(HG71&gt;0,"n/a",IFERROR(ROUND(HJ142*(HH71/SUM(HH71:HJ71)),2),"")),"")</f>
        <v/>
      </c>
      <c r="HI172" s="963" t="str">
        <f>IF(HI$2=3,IF(HG71&gt;0,"n/a",IFERROR(ROUND(HJ142*(HI71/SUM(HH71:HJ71)),2),"")),"")</f>
        <v/>
      </c>
      <c r="HJ172" s="963" t="str">
        <f>IF(HJ$2=4,IF(HG71&gt;0,"n/a",IFERROR(ROUND(HJ142*(HJ71/SUM(HH71:HJ71)),2),"")),"")</f>
        <v/>
      </c>
      <c r="HK172" s="502" t="str">
        <f t="shared" ref="HK172" si="6743">IF(HK$2=5,SUM(HG172:HJ172),"")</f>
        <v/>
      </c>
      <c r="HL172" s="962"/>
      <c r="HM172" s="963" t="str">
        <f>IF(AND(HM$2=1,HM71&gt;0),HP141,"")</f>
        <v/>
      </c>
      <c r="HN172" s="963" t="str">
        <f>IF(HN$2=2,IF(HM71&gt;0,"n/a",IFERROR(ROUND(HP142*(HN71/SUM(HN71:HP71)),2),"")),"")</f>
        <v/>
      </c>
      <c r="HO172" s="963" t="str">
        <f>IF(HO$2=3,IF(HM71&gt;0,"n/a",IFERROR(ROUND(HP142*(HO71/SUM(HN71:HP71)),2),"")),"")</f>
        <v/>
      </c>
      <c r="HP172" s="963" t="str">
        <f>IF(HP$2=4,IF(HM71&gt;0,"n/a",IFERROR(ROUND(HP142*(HP71/SUM(HN71:HP71)),2),"")),"")</f>
        <v/>
      </c>
      <c r="HQ172" s="502" t="str">
        <f t="shared" ref="HQ172" si="6744">IF(HQ$2=5,SUM(HM172:HP172),"")</f>
        <v/>
      </c>
      <c r="HR172" s="962"/>
      <c r="HS172" s="963" t="str">
        <f>IF(AND(HS$2=1,HS71&gt;0),HV141,"")</f>
        <v/>
      </c>
      <c r="HT172" s="963" t="str">
        <f>IF(HT$2=2,IF(HS71&gt;0,"n/a",IFERROR(ROUND(HV142*(HT71/SUM(HT71:HV71)),2),"")),"")</f>
        <v/>
      </c>
      <c r="HU172" s="963" t="str">
        <f>IF(HU$2=3,IF(HS71&gt;0,"n/a",IFERROR(ROUND(HV142*(HU71/SUM(HT71:HV71)),2),"")),"")</f>
        <v/>
      </c>
      <c r="HV172" s="963" t="str">
        <f>IF(HV$2=4,IF(HS71&gt;0,"n/a",IFERROR(ROUND(HV142*(HV71/SUM(HT71:HV71)),2),"")),"")</f>
        <v/>
      </c>
      <c r="HW172" s="502" t="str">
        <f t="shared" ref="HW172" si="6745">IF(HW$2=5,SUM(HS172:HV172),"")</f>
        <v/>
      </c>
      <c r="HX172" s="962"/>
      <c r="HY172" s="963" t="str">
        <f>IF(AND(HY$2=1,HY71&gt;0),IB141,"")</f>
        <v/>
      </c>
      <c r="HZ172" s="963" t="str">
        <f>IF(HZ$2=2,IF(HY71&gt;0,"n/a",IFERROR(ROUND(IB142*(HZ71/SUM(HZ71:IB71)),2),"")),"")</f>
        <v/>
      </c>
      <c r="IA172" s="963" t="str">
        <f>IF(IA$2=3,IF(HY71&gt;0,"n/a",IFERROR(ROUND(IB142*(IA71/SUM(HZ71:IB71)),2),"")),"")</f>
        <v/>
      </c>
      <c r="IB172" s="963" t="str">
        <f>IF(IB$2=4,IF(HY71&gt;0,"n/a",IFERROR(ROUND(IB142*(IB71/SUM(HZ71:IB71)),2),"")),"")</f>
        <v/>
      </c>
      <c r="IC172" s="502" t="str">
        <f t="shared" ref="IC172" si="6746">IF(IC$2=5,SUM(HY172:IB172),"")</f>
        <v/>
      </c>
      <c r="ID172" s="962"/>
      <c r="IE172" s="963" t="str">
        <f>IF(AND(IE$2=1,IE71&gt;0),IH141,"")</f>
        <v/>
      </c>
      <c r="IF172" s="963" t="str">
        <f>IF(IF$2=2,IF(IE71&gt;0,"n/a",IFERROR(ROUND(IH142*(IF71/SUM(IF71:IH71)),2),"")),"")</f>
        <v/>
      </c>
      <c r="IG172" s="963" t="str">
        <f>IF(IG$2=3,IF(IE71&gt;0,"n/a",IFERROR(ROUND(IH142*(IG71/SUM(IF71:IH71)),2),"")),"")</f>
        <v/>
      </c>
      <c r="IH172" s="963" t="str">
        <f>IF(IH$2=4,IF(IE71&gt;0,"n/a",IFERROR(ROUND(IH142*(IH71/SUM(IF71:IH71)),2),"")),"")</f>
        <v/>
      </c>
      <c r="II172" s="502" t="str">
        <f t="shared" ref="II172" si="6747">IF(II$2=5,SUM(IE172:IH172),"")</f>
        <v/>
      </c>
      <c r="IJ172" s="962"/>
      <c r="IK172" s="963" t="str">
        <f>IF(AND(IK$2=1,IK71&gt;0),IN141,"")</f>
        <v/>
      </c>
      <c r="IL172" s="963" t="str">
        <f>IF(IL$2=2,IF(IK71&gt;0,"n/a",IFERROR(ROUND(IN142*(IL71/SUM(IL71:IN71)),2),"")),"")</f>
        <v/>
      </c>
      <c r="IM172" s="963" t="str">
        <f>IF(IM$2=3,IF(IK71&gt;0,"n/a",IFERROR(ROUND(IN142*(IM71/SUM(IL71:IN71)),2),"")),"")</f>
        <v/>
      </c>
      <c r="IN172" s="963" t="str">
        <f>IF(IN$2=4,IF(IK71&gt;0,"n/a",IFERROR(ROUND(IN142*(IN71/SUM(IL71:IN71)),2),"")),"")</f>
        <v/>
      </c>
      <c r="IO172" s="502" t="str">
        <f t="shared" ref="IO172" si="6748">IF(IO$2=5,SUM(IK172:IN172),"")</f>
        <v/>
      </c>
      <c r="IP172" s="962"/>
      <c r="IQ172" s="963" t="str">
        <f>IF(AND(IQ$2=1,IQ71&gt;0),IT141,"")</f>
        <v/>
      </c>
      <c r="IR172" s="963" t="str">
        <f>IF(IR$2=2,IF(IQ71&gt;0,"n/a",IFERROR(ROUND(IT142*(IR71/SUM(IR71:IT71)),2),"")),"")</f>
        <v/>
      </c>
      <c r="IS172" s="963" t="str">
        <f>IF(IS$2=3,IF(IQ71&gt;0,"n/a",IFERROR(ROUND(IT142*(IS71/SUM(IR71:IT71)),2),"")),"")</f>
        <v/>
      </c>
      <c r="IT172" s="963" t="str">
        <f>IF(IT$2=4,IF(IQ71&gt;0,"n/a",IFERROR(ROUND(IT142*(IT71/SUM(IR71:IT71)),2),"")),"")</f>
        <v/>
      </c>
      <c r="IU172" s="502" t="str">
        <f t="shared" ref="IU172" si="6749">IF(IU$2=5,SUM(IQ172:IT172),"")</f>
        <v/>
      </c>
      <c r="IV172" s="964"/>
      <c r="IW172" s="963" t="str">
        <f>IF(AND(IW$2=1,IW71&gt;0),IZ141,"")</f>
        <v/>
      </c>
      <c r="IX172" s="963" t="str">
        <f>IF(IX$2=2,IF(IW71&gt;0,"n/a",IFERROR(ROUND(IZ142*(IX71/SUM(IX71:IZ71)),2),"")),"")</f>
        <v/>
      </c>
      <c r="IY172" s="963" t="str">
        <f>IF(IY$2=3,IF(IW71&gt;0,"n/a",IFERROR(ROUND(IZ142*(IY71/SUM(IX71:IZ71)),2),"")),"")</f>
        <v/>
      </c>
      <c r="IZ172" s="963" t="str">
        <f>IF(IZ$2=4,IF(IW71&gt;0,"n/a",IFERROR(ROUND(IZ142*(IZ71/SUM(IX71:IZ71)),2),"")),"")</f>
        <v/>
      </c>
      <c r="JA172" s="502" t="str">
        <f t="shared" ref="JA172" si="6750">IF(JA$2=5,SUM(IW172:IZ172),"")</f>
        <v/>
      </c>
      <c r="JB172" s="964"/>
      <c r="JC172" s="963" t="str">
        <f>IF(AND(JC$2=1,JC71&gt;0),JF141,"")</f>
        <v/>
      </c>
      <c r="JD172" s="963" t="str">
        <f>IF(JD$2=2,IF(JC71&gt;0,"n/a",IFERROR(ROUND(JF142*(JD71/SUM(JD71:JF71)),2),"")),"")</f>
        <v/>
      </c>
      <c r="JE172" s="963" t="str">
        <f>IF(JE$2=3,IF(JC71&gt;0,"n/a",IFERROR(ROUND(JF142*(JE71/SUM(JD71:JF71)),2),"")),"")</f>
        <v/>
      </c>
      <c r="JF172" s="963" t="str">
        <f>IF(JF$2=4,IF(JC71&gt;0,"n/a",IFERROR(ROUND(JF142*(JF71/SUM(JD71:JF71)),2),"")),"")</f>
        <v/>
      </c>
      <c r="JG172" s="502" t="str">
        <f t="shared" ref="JG172" si="6751">IF(JG$2=5,SUM(JC172:JF172),"")</f>
        <v/>
      </c>
      <c r="JH172" s="964"/>
      <c r="JI172" s="963" t="str">
        <f>IF(AND(JI$2=1,JI71&gt;0),JL141,"")</f>
        <v/>
      </c>
      <c r="JJ172" s="963" t="str">
        <f>IF(JJ$2=2,IF(JI71&gt;0,"n/a",IFERROR(ROUND(JL142*(JJ71/SUM(JJ71:JL71)),2),"")),"")</f>
        <v/>
      </c>
      <c r="JK172" s="963" t="str">
        <f>IF(JK$2=3,IF(JI71&gt;0,"n/a",IFERROR(ROUND(JL142*(JK71/SUM(JJ71:JL71)),2),"")),"")</f>
        <v/>
      </c>
      <c r="JL172" s="963" t="str">
        <f>IF(JL$2=4,IF(JI71&gt;0,"n/a",IFERROR(ROUND(JL142*(JL71/SUM(JJ71:JL71)),2),"")),"")</f>
        <v/>
      </c>
      <c r="JM172" s="502" t="str">
        <f t="shared" ref="JM172" si="6752">IF(JM$2=5,SUM(JI172:JL172),"")</f>
        <v/>
      </c>
      <c r="JN172" s="963"/>
      <c r="JO172" s="963" t="str">
        <f>IF(AND(JO$2=1,JO71&gt;0),JR141,"")</f>
        <v/>
      </c>
      <c r="JP172" s="963" t="str">
        <f>IF(JP$2=2,IF(JO71&gt;0,"n/a",IFERROR(ROUND(JR142*(JP71/SUM(JP71:JR71)),2),"")),"")</f>
        <v/>
      </c>
      <c r="JQ172" s="963" t="str">
        <f>IF(JQ$2=3,IF(JO71&gt;0,"n/a",IFERROR(ROUND(JR142*(JQ71/SUM(JP71:JR71)),2),"")),"")</f>
        <v/>
      </c>
      <c r="JR172" s="963" t="str">
        <f>IF(JR$2=4,IF(JO71&gt;0,"n/a",IFERROR(ROUND(JR142*(JR71/SUM(JP71:JR71)),2),"")),"")</f>
        <v/>
      </c>
      <c r="JS172" s="502" t="str">
        <f t="shared" ref="JS172" si="6753">IF(JS$2=5,SUM(JO172:JR172),"")</f>
        <v/>
      </c>
      <c r="JT172" s="963"/>
      <c r="JU172" s="963" t="str">
        <f>IF(AND(JU$2=1,JU71&gt;0),JX141,"")</f>
        <v/>
      </c>
      <c r="JV172" s="963" t="str">
        <f>IF(JV$2=2,IF(JU71&gt;0,"n/a",IFERROR(ROUND(JX142*(JV71/SUM(JV71:JX71)),2),"")),"")</f>
        <v/>
      </c>
      <c r="JW172" s="963" t="str">
        <f>IF(JW$2=3,IF(JU71&gt;0,"n/a",IFERROR(ROUND(JX142*(JW71/SUM(JV71:JX71)),2),"")),"")</f>
        <v/>
      </c>
      <c r="JX172" s="963" t="str">
        <f>IF(JX$2=4,IF(JU71&gt;0,"n/a",IFERROR(ROUND(JX142*(JX71/SUM(JV71:JX71)),2),"")),"")</f>
        <v/>
      </c>
      <c r="JY172" s="502" t="str">
        <f t="shared" ref="JY172" si="6754">IF(JY$2=5,SUM(JU172:JX172),"")</f>
        <v/>
      </c>
      <c r="JZ172" s="963"/>
      <c r="KA172" s="963" t="str">
        <f>IF(AND(KA$2=1,KA71&gt;0),KD141,"")</f>
        <v/>
      </c>
      <c r="KB172" s="963" t="str">
        <f>IF(KB$2=2,IF(KA71&gt;0,"n/a",IFERROR(ROUND(KD142*(KB71/SUM(KB71:KD71)),2),"")),"")</f>
        <v/>
      </c>
      <c r="KC172" s="963" t="str">
        <f>IF(KC$2=3,IF(KA71&gt;0,"n/a",IFERROR(ROUND(KD142*(KC71/SUM(KB71:KD71)),2),"")),"")</f>
        <v/>
      </c>
      <c r="KD172" s="963" t="str">
        <f>IF(KD$2=4,IF(KA71&gt;0,"n/a",IFERROR(ROUND(KD142*(KD71/SUM(KB71:KD71)),2),"")),"")</f>
        <v/>
      </c>
      <c r="KE172" s="502" t="str">
        <f t="shared" ref="KE172" si="6755">IF(KE$2=5,SUM(KA172:KD172),"")</f>
        <v/>
      </c>
      <c r="KF172" s="963"/>
      <c r="KG172" s="963" t="str">
        <f>IF(AND(KG$2=1,KG71&gt;0),KJ141,"")</f>
        <v/>
      </c>
      <c r="KH172" s="963" t="str">
        <f>IF(KH$2=2,IF(KG71&gt;0,"n/a",IFERROR(ROUND(KJ142*(KH71/SUM(KH71:KJ71)),2),"")),"")</f>
        <v/>
      </c>
      <c r="KI172" s="963" t="str">
        <f>IF(KI$2=3,IF(KG71&gt;0,"n/a",IFERROR(ROUND(KJ142*(KI71/SUM(KH71:KJ71)),2),"")),"")</f>
        <v/>
      </c>
      <c r="KJ172" s="963" t="str">
        <f>IF(KJ$2=4,IF(KG71&gt;0,"n/a",IFERROR(ROUND(KJ142*(KJ71/SUM(KH71:KJ71)),2),"")),"")</f>
        <v/>
      </c>
      <c r="KK172" s="502" t="str">
        <f t="shared" ref="KK172" si="6756">IF(KK$2=5,SUM(KG172:KJ172),"")</f>
        <v/>
      </c>
      <c r="KL172" s="963"/>
      <c r="KM172" s="963" t="str">
        <f>IF(AND(KM$2=1,KM71&gt;0),KP141,"")</f>
        <v/>
      </c>
      <c r="KN172" s="963" t="str">
        <f>IF(KN$2=2,IF(KM71&gt;0,"n/a",IFERROR(ROUND(KP142*(KN71/SUM(KN71:KP71)),2),"")),"")</f>
        <v/>
      </c>
      <c r="KO172" s="963" t="str">
        <f>IF(KO$2=3,IF(KM71&gt;0,"n/a",IFERROR(ROUND(KP142*(KO71/SUM(KN71:KP71)),2),"")),"")</f>
        <v/>
      </c>
      <c r="KP172" s="963" t="str">
        <f>IF(KP$2=4,IF(KM71&gt;0,"n/a",IFERROR(ROUND(KP142*(KP71/SUM(KN71:KP71)),2),"")),"")</f>
        <v/>
      </c>
      <c r="KQ172" s="502" t="str">
        <f t="shared" ref="KQ172" si="6757">IF(KQ$2=5,SUM(KM172:KP172),"")</f>
        <v/>
      </c>
      <c r="KR172" s="963"/>
      <c r="KS172" s="963" t="str">
        <f>IF(AND(KS$2=1,KS71&gt;0),KV141,"")</f>
        <v/>
      </c>
      <c r="KT172" s="963" t="str">
        <f>IF(KT$2=2,IF(KS71&gt;0,"n/a",IFERROR(ROUND(KV142*(KT71/SUM(KT71:KV71)),2),"")),"")</f>
        <v/>
      </c>
      <c r="KU172" s="963" t="str">
        <f>IF(KU$2=3,IF(KS71&gt;0,"n/a",IFERROR(ROUND(KV142*(KU71/SUM(KT71:KV71)),2),"")),"")</f>
        <v/>
      </c>
      <c r="KV172" s="963" t="str">
        <f>IF(KV$2=4,IF(KS71&gt;0,"n/a",IFERROR(ROUND(KV142*(KV71/SUM(KT71:KV71)),2),"")),"")</f>
        <v/>
      </c>
      <c r="KW172" s="502" t="str">
        <f t="shared" ref="KW172" si="6758">IF(KW$2=5,SUM(KS172:KV172),"")</f>
        <v/>
      </c>
      <c r="KX172" s="963"/>
      <c r="KY172" s="963" t="str">
        <f>IF(AND(KY$2=1,KY71&gt;0),LB141,"")</f>
        <v/>
      </c>
      <c r="KZ172" s="963" t="str">
        <f>IF(KZ$2=2,IF(KY71&gt;0,"n/a",IFERROR(ROUND(LB142*(KZ71/SUM(KZ71:LB71)),2),"")),"")</f>
        <v/>
      </c>
      <c r="LA172" s="963" t="str">
        <f>IF(LA$2=3,IF(KY71&gt;0,"n/a",IFERROR(ROUND(LB142*(LA71/SUM(KZ71:LB71)),2),"")),"")</f>
        <v/>
      </c>
      <c r="LB172" s="963" t="str">
        <f>IF(LB$2=4,IF(KY71&gt;0,"n/a",IFERROR(ROUND(LB142*(LB71/SUM(KZ71:LB71)),2),"")),"")</f>
        <v/>
      </c>
      <c r="LC172" s="502" t="str">
        <f t="shared" ref="LC172" si="6759">IF(LC$2=5,SUM(KY172:LB172),"")</f>
        <v/>
      </c>
    </row>
    <row r="173" spans="1:316" s="513" customFormat="1" x14ac:dyDescent="0.2">
      <c r="A173" s="504"/>
      <c r="B173" s="504"/>
      <c r="C173" s="504"/>
      <c r="D173" s="504"/>
      <c r="E173" s="504"/>
      <c r="F173" s="470" t="s">
        <v>75</v>
      </c>
      <c r="G173" s="495"/>
      <c r="H173" s="186"/>
      <c r="I173" s="376" t="s">
        <v>66</v>
      </c>
      <c r="J173" s="376"/>
      <c r="K173" s="547"/>
      <c r="L173" s="547"/>
      <c r="M173" s="548"/>
      <c r="N173" s="549"/>
      <c r="O173" s="186"/>
      <c r="P173" s="509"/>
      <c r="Q173" s="500" t="str">
        <f>IF(AND(Q$2=1,Q71&lt;&gt;""),Q170-Q171+Q172,"")</f>
        <v/>
      </c>
      <c r="R173" s="500" t="str">
        <f>IF(AND(R$2=2,R71&lt;&gt;""),R170-R171+IFERROR(VALUE(R172),0),"")</f>
        <v/>
      </c>
      <c r="S173" s="500" t="str">
        <f>IF(AND(S$2=3,S71&lt;&gt;""),S170-S171+IFERROR(VALUE(S172),0),"")</f>
        <v/>
      </c>
      <c r="T173" s="500" t="str">
        <f>IF(AND(T$2=4,T71&lt;&gt;""),T170-T171+IFERROR(VALUE(T172),0),"")</f>
        <v/>
      </c>
      <c r="U173" s="500" t="str">
        <f>IF(U$2=5,U170-U171+U172,"")</f>
        <v/>
      </c>
      <c r="V173" s="965"/>
      <c r="W173" s="500" t="str">
        <f>IF(AND(W$2=1,W71&lt;&gt;""),W170-W171+W172,"")</f>
        <v/>
      </c>
      <c r="X173" s="500" t="str">
        <f>IF(AND(X$2=2,X71&lt;&gt;""),X170-X171+IFERROR(VALUE(X172),0),"")</f>
        <v/>
      </c>
      <c r="Y173" s="500" t="str">
        <f>IF(AND(Y$2=3,Y71&lt;&gt;""),Y170-Y171+IFERROR(VALUE(Y172),0),"")</f>
        <v/>
      </c>
      <c r="Z173" s="500" t="str">
        <f>IF(AND(Z$2=4,Z71&lt;&gt;""),Z170-Z171+IFERROR(VALUE(Z172),0),"")</f>
        <v/>
      </c>
      <c r="AA173" s="500" t="str">
        <f t="shared" ref="AA173" si="6760">IF(AA$2=5,AA170-AA171+AA172,"")</f>
        <v/>
      </c>
      <c r="AB173" s="965"/>
      <c r="AC173" s="500" t="str">
        <f>IF(AND(AC$2=1,AC71&lt;&gt;""),AC170-AC171+AC172,"")</f>
        <v/>
      </c>
      <c r="AD173" s="500" t="str">
        <f>IF(AND(AD$2=2,AD71&lt;&gt;""),AD170-AD171+IFERROR(VALUE(AD172),0),"")</f>
        <v/>
      </c>
      <c r="AE173" s="500" t="str">
        <f>IF(AND(AE$2=3,AE71&lt;&gt;""),AE170-AE171+IFERROR(VALUE(AE172),0),"")</f>
        <v/>
      </c>
      <c r="AF173" s="500" t="str">
        <f>IF(AND(AF$2=4,AF71&lt;&gt;""),AF170-AF171+IFERROR(VALUE(AF172),0),"")</f>
        <v/>
      </c>
      <c r="AG173" s="500" t="str">
        <f t="shared" ref="AG173" si="6761">IF(AG$2=5,AG170-AG171+AG172,"")</f>
        <v/>
      </c>
      <c r="AH173" s="965"/>
      <c r="AI173" s="500" t="str">
        <f>IF(AND(AI$2=1,AI71&lt;&gt;""),AI170-AI171+AI172,"")</f>
        <v/>
      </c>
      <c r="AJ173" s="500" t="str">
        <f>IF(AND(AJ$2=2,AJ71&lt;&gt;""),AJ170-AJ171+IFERROR(VALUE(AJ172),0),"")</f>
        <v/>
      </c>
      <c r="AK173" s="500" t="str">
        <f>IF(AND(AK$2=3,AK71&lt;&gt;""),AK170-AK171+IFERROR(VALUE(AK172),0),"")</f>
        <v/>
      </c>
      <c r="AL173" s="500" t="str">
        <f>IF(AND(AL$2=4,AL71&lt;&gt;""),AL170-AL171+IFERROR(VALUE(AL172),0),"")</f>
        <v/>
      </c>
      <c r="AM173" s="500" t="str">
        <f t="shared" ref="AM173" si="6762">IF(AM$2=5,AM170-AM171+AM172,"")</f>
        <v/>
      </c>
      <c r="AN173" s="965"/>
      <c r="AO173" s="500" t="str">
        <f>IF(AND(AO$2=1,AO71&lt;&gt;""),AO170-AO171+AO172,"")</f>
        <v/>
      </c>
      <c r="AP173" s="500" t="str">
        <f>IF(AND(AP$2=2,AP71&lt;&gt;""),AP170-AP171+IFERROR(VALUE(AP172),0),"")</f>
        <v/>
      </c>
      <c r="AQ173" s="500" t="str">
        <f>IF(AND(AQ$2=3,AQ71&lt;&gt;""),AQ170-AQ171+IFERROR(VALUE(AQ172),0),"")</f>
        <v/>
      </c>
      <c r="AR173" s="500" t="str">
        <f>IF(AND(AR$2=4,AR71&lt;&gt;""),AR170-AR171+IFERROR(VALUE(AR172),0),"")</f>
        <v/>
      </c>
      <c r="AS173" s="500" t="str">
        <f t="shared" ref="AS173" si="6763">IF(AS$2=5,AS170-AS171+AS172,"")</f>
        <v/>
      </c>
      <c r="AT173" s="965"/>
      <c r="AU173" s="500" t="str">
        <f>IF(AND(AU$2=1,AU71&lt;&gt;""),AU170-AU171+AU172,"")</f>
        <v/>
      </c>
      <c r="AV173" s="500" t="str">
        <f>IF(AND(AV$2=2,AV71&lt;&gt;""),AV170-AV171+IFERROR(VALUE(AV172),0),"")</f>
        <v/>
      </c>
      <c r="AW173" s="500" t="str">
        <f>IF(AND(AW$2=3,AW71&lt;&gt;""),AW170-AW171+IFERROR(VALUE(AW172),0),"")</f>
        <v/>
      </c>
      <c r="AX173" s="500" t="str">
        <f>IF(AND(AX$2=4,AX71&lt;&gt;""),AX170-AX171+IFERROR(VALUE(AX172),0),"")</f>
        <v/>
      </c>
      <c r="AY173" s="500" t="str">
        <f t="shared" ref="AY173" si="6764">IF(AY$2=5,AY170-AY171+AY172,"")</f>
        <v/>
      </c>
      <c r="AZ173" s="965"/>
      <c r="BA173" s="500" t="str">
        <f>IF(AND(BA$2=1,BA71&lt;&gt;""),BA170-BA171+BA172,"")</f>
        <v/>
      </c>
      <c r="BB173" s="500" t="str">
        <f>IF(AND(BB$2=2,BB71&lt;&gt;""),BB170-BB171+IFERROR(VALUE(BB172),0),"")</f>
        <v/>
      </c>
      <c r="BC173" s="500" t="str">
        <f>IF(AND(BC$2=3,BC71&lt;&gt;""),BC170-BC171+IFERROR(VALUE(BC172),0),"")</f>
        <v/>
      </c>
      <c r="BD173" s="500" t="str">
        <f>IF(AND(BD$2=4,BD71&lt;&gt;""),BD170-BD171+IFERROR(VALUE(BD172),0),"")</f>
        <v/>
      </c>
      <c r="BE173" s="500" t="str">
        <f t="shared" ref="BE173" si="6765">IF(BE$2=5,BE170-BE171+BE172,"")</f>
        <v/>
      </c>
      <c r="BF173" s="965"/>
      <c r="BG173" s="500" t="str">
        <f>IF(AND(BG$2=1,BG71&lt;&gt;""),BG170-BG171+BG172,"")</f>
        <v/>
      </c>
      <c r="BH173" s="500" t="str">
        <f>IF(AND(BH$2=2,BH71&lt;&gt;""),BH170-BH171+IFERROR(VALUE(BH172),0),"")</f>
        <v/>
      </c>
      <c r="BI173" s="500" t="str">
        <f>IF(AND(BI$2=3,BI71&lt;&gt;""),BI170-BI171+IFERROR(VALUE(BI172),0),"")</f>
        <v/>
      </c>
      <c r="BJ173" s="500" t="str">
        <f>IF(AND(BJ$2=4,BJ71&lt;&gt;""),BJ170-BJ171+IFERROR(VALUE(BJ172),0),"")</f>
        <v/>
      </c>
      <c r="BK173" s="500" t="str">
        <f t="shared" ref="BK173" si="6766">IF(BK$2=5,BK170-BK171+BK172,"")</f>
        <v/>
      </c>
      <c r="BL173" s="965"/>
      <c r="BM173" s="500" t="str">
        <f>IF(AND(BM$2=1,BM71&lt;&gt;""),BM170-BM171+BM172,"")</f>
        <v/>
      </c>
      <c r="BN173" s="500" t="str">
        <f>IF(AND(BN$2=2,BN71&lt;&gt;""),BN170-BN171+IFERROR(VALUE(BN172),0),"")</f>
        <v/>
      </c>
      <c r="BO173" s="500" t="str">
        <f>IF(AND(BO$2=3,BO71&lt;&gt;""),BO170-BO171+IFERROR(VALUE(BO172),0),"")</f>
        <v/>
      </c>
      <c r="BP173" s="500" t="str">
        <f>IF(AND(BP$2=4,BP71&lt;&gt;""),BP170-BP171+IFERROR(VALUE(BP172),0),"")</f>
        <v/>
      </c>
      <c r="BQ173" s="500" t="str">
        <f t="shared" ref="BQ173" si="6767">IF(BQ$2=5,BQ170-BQ171+BQ172,"")</f>
        <v/>
      </c>
      <c r="BR173" s="965"/>
      <c r="BS173" s="500" t="str">
        <f>IF(AND(BS$2=1,BS71&lt;&gt;""),BS170-BS171+BS172,"")</f>
        <v/>
      </c>
      <c r="BT173" s="500" t="str">
        <f>IF(AND(BT$2=2,BT71&lt;&gt;""),BT170-BT171+IFERROR(VALUE(BT172),0),"")</f>
        <v/>
      </c>
      <c r="BU173" s="500" t="str">
        <f>IF(AND(BU$2=3,BU71&lt;&gt;""),BU170-BU171+IFERROR(VALUE(BU172),0),"")</f>
        <v/>
      </c>
      <c r="BV173" s="500" t="str">
        <f>IF(AND(BV$2=4,BV71&lt;&gt;""),BV170-BV171+IFERROR(VALUE(BV172),0),"")</f>
        <v/>
      </c>
      <c r="BW173" s="500" t="str">
        <f t="shared" ref="BW173" si="6768">IF(BW$2=5,BW170-BW171+BW172,"")</f>
        <v/>
      </c>
      <c r="BX173" s="965"/>
      <c r="BY173" s="500" t="str">
        <f>IF(AND(BY$2=1,BY71&lt;&gt;""),BY170-BY171+BY172,"")</f>
        <v/>
      </c>
      <c r="BZ173" s="500" t="str">
        <f>IF(AND(BZ$2=2,BZ71&lt;&gt;""),BZ170-BZ171+IFERROR(VALUE(BZ172),0),"")</f>
        <v/>
      </c>
      <c r="CA173" s="500" t="str">
        <f>IF(AND(CA$2=3,CA71&lt;&gt;""),CA170-CA171+IFERROR(VALUE(CA172),0),"")</f>
        <v/>
      </c>
      <c r="CB173" s="500" t="str">
        <f>IF(AND(CB$2=4,CB71&lt;&gt;""),CB170-CB171+IFERROR(VALUE(CB172),0),"")</f>
        <v/>
      </c>
      <c r="CC173" s="500" t="str">
        <f t="shared" ref="CC173" si="6769">IF(CC$2=5,CC170-CC171+CC172,"")</f>
        <v/>
      </c>
      <c r="CD173" s="965"/>
      <c r="CE173" s="500" t="str">
        <f>IF(AND(CE$2=1,CE71&lt;&gt;""),CE170-CE171+CE172,"")</f>
        <v/>
      </c>
      <c r="CF173" s="500" t="str">
        <f>IF(AND(CF$2=2,CF71&lt;&gt;""),CF170-CF171+IFERROR(VALUE(CF172),0),"")</f>
        <v/>
      </c>
      <c r="CG173" s="500" t="str">
        <f>IF(AND(CG$2=3,CG71&lt;&gt;""),CG170-CG171+IFERROR(VALUE(CG172),0),"")</f>
        <v/>
      </c>
      <c r="CH173" s="500" t="str">
        <f>IF(AND(CH$2=4,CH71&lt;&gt;""),CH170-CH171+IFERROR(VALUE(CH172),0),"")</f>
        <v/>
      </c>
      <c r="CI173" s="500" t="str">
        <f t="shared" ref="CI173" si="6770">IF(CI$2=5,CI170-CI171+CI172,"")</f>
        <v/>
      </c>
      <c r="CJ173" s="965"/>
      <c r="CK173" s="500" t="str">
        <f>IF(AND(CK$2=1,CK71&lt;&gt;""),CK170-CK171+CK172,"")</f>
        <v/>
      </c>
      <c r="CL173" s="500" t="str">
        <f>IF(AND(CL$2=2,CL71&lt;&gt;""),CL170-CL171+IFERROR(VALUE(CL172),0),"")</f>
        <v/>
      </c>
      <c r="CM173" s="500" t="str">
        <f>IF(AND(CM$2=3,CM71&lt;&gt;""),CM170-CM171+IFERROR(VALUE(CM172),0),"")</f>
        <v/>
      </c>
      <c r="CN173" s="500" t="str">
        <f>IF(AND(CN$2=4,CN71&lt;&gt;""),CN170-CN171+IFERROR(VALUE(CN172),0),"")</f>
        <v/>
      </c>
      <c r="CO173" s="500" t="str">
        <f t="shared" ref="CO173" si="6771">IF(CO$2=5,CO170-CO171+CO172,"")</f>
        <v/>
      </c>
      <c r="CP173" s="965"/>
      <c r="CQ173" s="500" t="str">
        <f>IF(AND(CQ$2=1,CQ71&lt;&gt;""),CQ170-CQ171+CQ172,"")</f>
        <v/>
      </c>
      <c r="CR173" s="500" t="str">
        <f>IF(AND(CR$2=2,CR71&lt;&gt;""),CR170-CR171+IFERROR(VALUE(CR172),0),"")</f>
        <v/>
      </c>
      <c r="CS173" s="500" t="str">
        <f>IF(AND(CS$2=3,CS71&lt;&gt;""),CS170-CS171+IFERROR(VALUE(CS172),0),"")</f>
        <v/>
      </c>
      <c r="CT173" s="500" t="str">
        <f>IF(AND(CT$2=4,CT71&lt;&gt;""),CT170-CT171+IFERROR(VALUE(CT172),0),"")</f>
        <v/>
      </c>
      <c r="CU173" s="500" t="str">
        <f t="shared" ref="CU173" si="6772">IF(CU$2=5,CU170-CU171+CU172,"")</f>
        <v/>
      </c>
      <c r="CV173" s="965"/>
      <c r="CW173" s="500" t="str">
        <f>IF(AND(CW$2=1,CW71&lt;&gt;""),CW170-CW171+CW172,"")</f>
        <v/>
      </c>
      <c r="CX173" s="500" t="str">
        <f>IF(AND(CX$2=2,CX71&lt;&gt;""),CX170-CX171+IFERROR(VALUE(CX172),0),"")</f>
        <v/>
      </c>
      <c r="CY173" s="500" t="str">
        <f>IF(AND(CY$2=3,CY71&lt;&gt;""),CY170-CY171+IFERROR(VALUE(CY172),0),"")</f>
        <v/>
      </c>
      <c r="CZ173" s="500" t="str">
        <f>IF(AND(CZ$2=4,CZ71&lt;&gt;""),CZ170-CZ171+IFERROR(VALUE(CZ172),0),"")</f>
        <v/>
      </c>
      <c r="DA173" s="500" t="str">
        <f t="shared" ref="DA173" si="6773">IF(DA$2=5,DA170-DA171+DA172,"")</f>
        <v/>
      </c>
      <c r="DB173" s="965"/>
      <c r="DC173" s="500" t="str">
        <f>IF(AND(DC$2=1,DC71&lt;&gt;""),DC170-DC171+DC172,"")</f>
        <v/>
      </c>
      <c r="DD173" s="500" t="str">
        <f>IF(AND(DD$2=2,DD71&lt;&gt;""),DD170-DD171+IFERROR(VALUE(DD172),0),"")</f>
        <v/>
      </c>
      <c r="DE173" s="500" t="str">
        <f>IF(AND(DE$2=3,DE71&lt;&gt;""),DE170-DE171+IFERROR(VALUE(DE172),0),"")</f>
        <v/>
      </c>
      <c r="DF173" s="500" t="str">
        <f>IF(AND(DF$2=4,DF71&lt;&gt;""),DF170-DF171+IFERROR(VALUE(DF172),0),"")</f>
        <v/>
      </c>
      <c r="DG173" s="500" t="str">
        <f t="shared" ref="DG173" si="6774">IF(DG$2=5,DG170-DG171+DG172,"")</f>
        <v/>
      </c>
      <c r="DH173" s="965"/>
      <c r="DI173" s="500" t="str">
        <f>IF(AND(DI$2=1,DI71&lt;&gt;""),DI170-DI171+DI172,"")</f>
        <v/>
      </c>
      <c r="DJ173" s="500" t="str">
        <f>IF(AND(DJ$2=2,DJ71&lt;&gt;""),DJ170-DJ171+IFERROR(VALUE(DJ172),0),"")</f>
        <v/>
      </c>
      <c r="DK173" s="500" t="str">
        <f>IF(AND(DK$2=3,DK71&lt;&gt;""),DK170-DK171+IFERROR(VALUE(DK172),0),"")</f>
        <v/>
      </c>
      <c r="DL173" s="500" t="str">
        <f>IF(AND(DL$2=4,DL71&lt;&gt;""),DL170-DL171+IFERROR(VALUE(DL172),0),"")</f>
        <v/>
      </c>
      <c r="DM173" s="500" t="str">
        <f t="shared" ref="DM173" si="6775">IF(DM$2=5,DM170-DM171+DM172,"")</f>
        <v/>
      </c>
      <c r="DN173" s="965"/>
      <c r="DO173" s="500" t="str">
        <f>IF(AND(DO$2=1,DO71&lt;&gt;""),DO170-DO171+DO172,"")</f>
        <v/>
      </c>
      <c r="DP173" s="500" t="str">
        <f>IF(AND(DP$2=2,DP71&lt;&gt;""),DP170-DP171+IFERROR(VALUE(DP172),0),"")</f>
        <v/>
      </c>
      <c r="DQ173" s="500" t="str">
        <f>IF(AND(DQ$2=3,DQ71&lt;&gt;""),DQ170-DQ171+IFERROR(VALUE(DQ172),0),"")</f>
        <v/>
      </c>
      <c r="DR173" s="500" t="str">
        <f>IF(AND(DR$2=4,DR71&lt;&gt;""),DR170-DR171+IFERROR(VALUE(DR172),0),"")</f>
        <v/>
      </c>
      <c r="DS173" s="500" t="str">
        <f t="shared" ref="DS173" si="6776">IF(DS$2=5,DS170-DS171+DS172,"")</f>
        <v/>
      </c>
      <c r="DT173" s="965"/>
      <c r="DU173" s="500" t="str">
        <f>IF(AND(DU$2=1,DU71&lt;&gt;""),DU170-DU171+DU172,"")</f>
        <v/>
      </c>
      <c r="DV173" s="500" t="str">
        <f>IF(AND(DV$2=2,DV71&lt;&gt;""),DV170-DV171+IFERROR(VALUE(DV172),0),"")</f>
        <v/>
      </c>
      <c r="DW173" s="500" t="str">
        <f>IF(AND(DW$2=3,DW71&lt;&gt;""),DW170-DW171+IFERROR(VALUE(DW172),0),"")</f>
        <v/>
      </c>
      <c r="DX173" s="500" t="str">
        <f>IF(AND(DX$2=4,DX71&lt;&gt;""),DX170-DX171+IFERROR(VALUE(DX172),0),"")</f>
        <v/>
      </c>
      <c r="DY173" s="500" t="str">
        <f t="shared" ref="DY173" si="6777">IF(DY$2=5,DY170-DY171+DY172,"")</f>
        <v/>
      </c>
      <c r="DZ173" s="965"/>
      <c r="EA173" s="500" t="str">
        <f>IF(AND(EA$2=1,EA71&lt;&gt;""),EA170-EA171+EA172,"")</f>
        <v/>
      </c>
      <c r="EB173" s="500" t="str">
        <f>IF(AND(EB$2=2,EB71&lt;&gt;""),EB170-EB171+IFERROR(VALUE(EB172),0),"")</f>
        <v/>
      </c>
      <c r="EC173" s="500" t="str">
        <f>IF(AND(EC$2=3,EC71&lt;&gt;""),EC170-EC171+IFERROR(VALUE(EC172),0),"")</f>
        <v/>
      </c>
      <c r="ED173" s="500" t="str">
        <f>IF(AND(ED$2=4,ED71&lt;&gt;""),ED170-ED171+IFERROR(VALUE(ED172),0),"")</f>
        <v/>
      </c>
      <c r="EE173" s="500" t="str">
        <f t="shared" ref="EE173" si="6778">IF(EE$2=5,EE170-EE171+EE172,"")</f>
        <v/>
      </c>
      <c r="EF173" s="965"/>
      <c r="EG173" s="502" t="str">
        <f>IF(AND(EG$2=1,EG71&lt;&gt;""),EG170-EG171+EG172,"")</f>
        <v/>
      </c>
      <c r="EH173" s="502" t="str">
        <f>IF(AND(EH$2=2,EH71&lt;&gt;""),EH170-EH171+IFERROR(VALUE(EH172),0),"")</f>
        <v/>
      </c>
      <c r="EI173" s="502" t="str">
        <f>IF(AND(EI$2=3,EI71&lt;&gt;""),EI170-EI171+IFERROR(VALUE(EI172),0),"")</f>
        <v/>
      </c>
      <c r="EJ173" s="502" t="str">
        <f>IF(AND(EJ$2=4,EJ71&lt;&gt;""),EJ170-EJ171+IFERROR(VALUE(EJ172),0),"")</f>
        <v/>
      </c>
      <c r="EK173" s="502" t="str">
        <f t="shared" ref="EK173" si="6779">IF(EK$2=5,EK170-EK171+EK172,"")</f>
        <v/>
      </c>
      <c r="EL173" s="965"/>
      <c r="EM173" s="502" t="str">
        <f>IF(AND(EM$2=1,EM71&lt;&gt;""),EM170-EM171+EM172,"")</f>
        <v/>
      </c>
      <c r="EN173" s="502" t="str">
        <f>IF(AND(EN$2=2,EN71&lt;&gt;""),EN170-EN171+IFERROR(VALUE(EN172),0),"")</f>
        <v/>
      </c>
      <c r="EO173" s="502" t="str">
        <f>IF(AND(EO$2=3,EO71&lt;&gt;""),EO170-EO171+IFERROR(VALUE(EO172),0),"")</f>
        <v/>
      </c>
      <c r="EP173" s="502" t="str">
        <f>IF(AND(EP$2=4,EP71&lt;&gt;""),EP170-EP171+IFERROR(VALUE(EP172),0),"")</f>
        <v/>
      </c>
      <c r="EQ173" s="502" t="str">
        <f t="shared" ref="EQ173" si="6780">IF(EQ$2=5,EQ170-EQ171+EQ172,"")</f>
        <v/>
      </c>
      <c r="ER173" s="965"/>
      <c r="ES173" s="502" t="str">
        <f>IF(AND(ES$2=1,ES71&lt;&gt;""),ES170-ES171+ES172,"")</f>
        <v/>
      </c>
      <c r="ET173" s="502" t="str">
        <f>IF(AND(ET$2=2,ET71&lt;&gt;""),ET170-ET171+IFERROR(VALUE(ET172),0),"")</f>
        <v/>
      </c>
      <c r="EU173" s="502" t="str">
        <f>IF(AND(EU$2=3,EU71&lt;&gt;""),EU170-EU171+IFERROR(VALUE(EU172),0),"")</f>
        <v/>
      </c>
      <c r="EV173" s="502" t="str">
        <f>IF(AND(EV$2=4,EV71&lt;&gt;""),EV170-EV171+IFERROR(VALUE(EV172),0),"")</f>
        <v/>
      </c>
      <c r="EW173" s="502" t="str">
        <f t="shared" ref="EW173" si="6781">IF(EW$2=5,EW170-EW171+EW172,"")</f>
        <v/>
      </c>
      <c r="EX173" s="965"/>
      <c r="EY173" s="502" t="str">
        <f>IF(AND(EY$2=1,EY71&lt;&gt;""),EY170-EY171+EY172,"")</f>
        <v/>
      </c>
      <c r="EZ173" s="502" t="str">
        <f>IF(AND(EZ$2=2,EZ71&lt;&gt;""),EZ170-EZ171+IFERROR(VALUE(EZ172),0),"")</f>
        <v/>
      </c>
      <c r="FA173" s="502" t="str">
        <f>IF(AND(FA$2=3,FA71&lt;&gt;""),FA170-FA171+IFERROR(VALUE(FA172),0),"")</f>
        <v/>
      </c>
      <c r="FB173" s="502" t="str">
        <f>IF(AND(FB$2=4,FB71&lt;&gt;""),FB170-FB171+IFERROR(VALUE(FB172),0),"")</f>
        <v/>
      </c>
      <c r="FC173" s="502" t="str">
        <f t="shared" ref="FC173" si="6782">IF(FC$2=5,FC170-FC171+FC172,"")</f>
        <v/>
      </c>
      <c r="FD173" s="965"/>
      <c r="FE173" s="502" t="str">
        <f>IF(AND(FE$2=1,FE71&lt;&gt;""),FE170-FE171+FE172,"")</f>
        <v/>
      </c>
      <c r="FF173" s="502" t="str">
        <f>IF(AND(FF$2=2,FF71&lt;&gt;""),FF170-FF171+IFERROR(VALUE(FF172),0),"")</f>
        <v/>
      </c>
      <c r="FG173" s="502" t="str">
        <f>IF(AND(FG$2=3,FG71&lt;&gt;""),FG170-FG171+IFERROR(VALUE(FG172),0),"")</f>
        <v/>
      </c>
      <c r="FH173" s="502" t="str">
        <f>IF(AND(FH$2=4,FH71&lt;&gt;""),FH170-FH171+IFERROR(VALUE(FH172),0),"")</f>
        <v/>
      </c>
      <c r="FI173" s="502" t="str">
        <f t="shared" ref="FI173" si="6783">IF(FI$2=5,FI170-FI171+FI172,"")</f>
        <v/>
      </c>
      <c r="FJ173" s="965"/>
      <c r="FK173" s="502" t="str">
        <f>IF(AND(FK$2=1,FK71&lt;&gt;""),FK170-FK171+FK172,"")</f>
        <v/>
      </c>
      <c r="FL173" s="502" t="str">
        <f>IF(AND(FL$2=2,FL71&lt;&gt;""),FL170-FL171+IFERROR(VALUE(FL172),0),"")</f>
        <v/>
      </c>
      <c r="FM173" s="502" t="str">
        <f>IF(AND(FM$2=3,FM71&lt;&gt;""),FM170-FM171+IFERROR(VALUE(FM172),0),"")</f>
        <v/>
      </c>
      <c r="FN173" s="502" t="str">
        <f>IF(AND(FN$2=4,FN71&lt;&gt;""),FN170-FN171+IFERROR(VALUE(FN172),0),"")</f>
        <v/>
      </c>
      <c r="FO173" s="502" t="str">
        <f t="shared" ref="FO173" si="6784">IF(FO$2=5,FO170-FO171+FO172,"")</f>
        <v/>
      </c>
      <c r="FP173" s="965"/>
      <c r="FQ173" s="502" t="str">
        <f>IF(AND(FQ$2=1,FQ71&lt;&gt;""),FQ170-FQ171+FQ172,"")</f>
        <v/>
      </c>
      <c r="FR173" s="502" t="str">
        <f>IF(AND(FR$2=2,FR71&lt;&gt;""),FR170-FR171+IFERROR(VALUE(FR172),0),"")</f>
        <v/>
      </c>
      <c r="FS173" s="502" t="str">
        <f>IF(AND(FS$2=3,FS71&lt;&gt;""),FS170-FS171+IFERROR(VALUE(FS172),0),"")</f>
        <v/>
      </c>
      <c r="FT173" s="502" t="str">
        <f>IF(AND(FT$2=4,FT71&lt;&gt;""),FT170-FT171+IFERROR(VALUE(FT172),0),"")</f>
        <v/>
      </c>
      <c r="FU173" s="502" t="str">
        <f t="shared" ref="FU173" si="6785">IF(FU$2=5,FU170-FU171+FU172,"")</f>
        <v/>
      </c>
      <c r="FV173" s="965"/>
      <c r="FW173" s="502" t="str">
        <f>IF(AND(FW$2=1,FW71&lt;&gt;""),FW170-FW171+FW172,"")</f>
        <v/>
      </c>
      <c r="FX173" s="502" t="str">
        <f>IF(AND(FX$2=2,FX71&lt;&gt;""),FX170-FX171+IFERROR(VALUE(FX172),0),"")</f>
        <v/>
      </c>
      <c r="FY173" s="502" t="str">
        <f>IF(AND(FY$2=3,FY71&lt;&gt;""),FY170-FY171+IFERROR(VALUE(FY172),0),"")</f>
        <v/>
      </c>
      <c r="FZ173" s="502" t="str">
        <f>IF(AND(FZ$2=4,FZ71&lt;&gt;""),FZ170-FZ171+IFERROR(VALUE(FZ172),0),"")</f>
        <v/>
      </c>
      <c r="GA173" s="502" t="str">
        <f t="shared" ref="GA173" si="6786">IF(GA$2=5,GA170-GA171+GA172,"")</f>
        <v/>
      </c>
      <c r="GB173" s="965"/>
      <c r="GC173" s="502" t="str">
        <f>IF(AND(GC$2=1,GC71&lt;&gt;""),GC170-GC171+GC172,"")</f>
        <v/>
      </c>
      <c r="GD173" s="502" t="str">
        <f>IF(AND(GD$2=2,GD71&lt;&gt;""),GD170-GD171+IFERROR(VALUE(GD172),0),"")</f>
        <v/>
      </c>
      <c r="GE173" s="502" t="str">
        <f>IF(AND(GE$2=3,GE71&lt;&gt;""),GE170-GE171+IFERROR(VALUE(GE172),0),"")</f>
        <v/>
      </c>
      <c r="GF173" s="502" t="str">
        <f>IF(AND(GF$2=4,GF71&lt;&gt;""),GF170-GF171+IFERROR(VALUE(GF172),0),"")</f>
        <v/>
      </c>
      <c r="GG173" s="502" t="str">
        <f t="shared" ref="GG173" si="6787">IF(GG$2=5,GG170-GG171+GG172,"")</f>
        <v/>
      </c>
      <c r="GH173" s="965"/>
      <c r="GI173" s="502" t="str">
        <f>IF(AND(GI$2=1,GI71&lt;&gt;""),GI170-GI171+GI172,"")</f>
        <v/>
      </c>
      <c r="GJ173" s="502" t="str">
        <f>IF(AND(GJ$2=2,GJ71&lt;&gt;""),GJ170-GJ171+IFERROR(VALUE(GJ172),0),"")</f>
        <v/>
      </c>
      <c r="GK173" s="502" t="str">
        <f>IF(AND(GK$2=3,GK71&lt;&gt;""),GK170-GK171+IFERROR(VALUE(GK172),0),"")</f>
        <v/>
      </c>
      <c r="GL173" s="502" t="str">
        <f>IF(AND(GL$2=4,GL71&lt;&gt;""),GL170-GL171+IFERROR(VALUE(GL172),0),"")</f>
        <v/>
      </c>
      <c r="GM173" s="502" t="str">
        <f t="shared" ref="GM173" si="6788">IF(GM$2=5,GM170-GM171+GM172,"")</f>
        <v/>
      </c>
      <c r="GN173" s="965"/>
      <c r="GO173" s="502" t="str">
        <f>IF(AND(GO$2=1,GO71&lt;&gt;""),GO170-GO171+GO172,"")</f>
        <v/>
      </c>
      <c r="GP173" s="502" t="str">
        <f>IF(AND(GP$2=2,GP71&lt;&gt;""),GP170-GP171+IFERROR(VALUE(GP172),0),"")</f>
        <v/>
      </c>
      <c r="GQ173" s="502" t="str">
        <f>IF(AND(GQ$2=3,GQ71&lt;&gt;""),GQ170-GQ171+IFERROR(VALUE(GQ172),0),"")</f>
        <v/>
      </c>
      <c r="GR173" s="502" t="str">
        <f>IF(AND(GR$2=4,GR71&lt;&gt;""),GR170-GR171+IFERROR(VALUE(GR172),0),"")</f>
        <v/>
      </c>
      <c r="GS173" s="502" t="str">
        <f t="shared" ref="GS173" si="6789">IF(GS$2=5,GS170-GS171+GS172,"")</f>
        <v/>
      </c>
      <c r="GT173" s="965"/>
      <c r="GU173" s="502" t="str">
        <f>IF(AND(GU$2=1,GU71&lt;&gt;""),GU170-GU171+GU172,"")</f>
        <v/>
      </c>
      <c r="GV173" s="502" t="str">
        <f>IF(AND(GV$2=2,GV71&lt;&gt;""),GV170-GV171+IFERROR(VALUE(GV172),0),"")</f>
        <v/>
      </c>
      <c r="GW173" s="502" t="str">
        <f>IF(AND(GW$2=3,GW71&lt;&gt;""),GW170-GW171+IFERROR(VALUE(GW172),0),"")</f>
        <v/>
      </c>
      <c r="GX173" s="502" t="str">
        <f>IF(AND(GX$2=4,GX71&lt;&gt;""),GX170-GX171+IFERROR(VALUE(GX172),0),"")</f>
        <v/>
      </c>
      <c r="GY173" s="502" t="str">
        <f t="shared" ref="GY173" si="6790">IF(GY$2=5,GY170-GY171+GY172,"")</f>
        <v/>
      </c>
      <c r="GZ173" s="965"/>
      <c r="HA173" s="502" t="str">
        <f>IF(AND(HA$2=1,HA71&lt;&gt;""),HA170-HA171+HA172,"")</f>
        <v/>
      </c>
      <c r="HB173" s="502" t="str">
        <f>IF(AND(HB$2=2,HB71&lt;&gt;""),HB170-HB171+IFERROR(VALUE(HB172),0),"")</f>
        <v/>
      </c>
      <c r="HC173" s="502" t="str">
        <f>IF(AND(HC$2=3,HC71&lt;&gt;""),HC170-HC171+IFERROR(VALUE(HC172),0),"")</f>
        <v/>
      </c>
      <c r="HD173" s="502" t="str">
        <f>IF(AND(HD$2=4,HD71&lt;&gt;""),HD170-HD171+IFERROR(VALUE(HD172),0),"")</f>
        <v/>
      </c>
      <c r="HE173" s="502" t="str">
        <f t="shared" ref="HE173" si="6791">IF(HE$2=5,HE170-HE171+HE172,"")</f>
        <v/>
      </c>
      <c r="HF173" s="965"/>
      <c r="HG173" s="502" t="str">
        <f>IF(AND(HG$2=1,HG71&lt;&gt;""),HG170-HG171+HG172,"")</f>
        <v/>
      </c>
      <c r="HH173" s="502" t="str">
        <f>IF(AND(HH$2=2,HH71&lt;&gt;""),HH170-HH171+IFERROR(VALUE(HH172),0),"")</f>
        <v/>
      </c>
      <c r="HI173" s="502" t="str">
        <f>IF(AND(HI$2=3,HI71&lt;&gt;""),HI170-HI171+IFERROR(VALUE(HI172),0),"")</f>
        <v/>
      </c>
      <c r="HJ173" s="502" t="str">
        <f>IF(AND(HJ$2=4,HJ71&lt;&gt;""),HJ170-HJ171+IFERROR(VALUE(HJ172),0),"")</f>
        <v/>
      </c>
      <c r="HK173" s="502" t="str">
        <f t="shared" ref="HK173" si="6792">IF(HK$2=5,HK170-HK171+HK172,"")</f>
        <v/>
      </c>
      <c r="HL173" s="965"/>
      <c r="HM173" s="502" t="str">
        <f>IF(AND(HM$2=1,HM71&lt;&gt;""),HM170-HM171+HM172,"")</f>
        <v/>
      </c>
      <c r="HN173" s="502" t="str">
        <f>IF(AND(HN$2=2,HN71&lt;&gt;""),HN170-HN171+IFERROR(VALUE(HN172),0),"")</f>
        <v/>
      </c>
      <c r="HO173" s="502" t="str">
        <f>IF(AND(HO$2=3,HO71&lt;&gt;""),HO170-HO171+IFERROR(VALUE(HO172),0),"")</f>
        <v/>
      </c>
      <c r="HP173" s="502" t="str">
        <f>IF(AND(HP$2=4,HP71&lt;&gt;""),HP170-HP171+IFERROR(VALUE(HP172),0),"")</f>
        <v/>
      </c>
      <c r="HQ173" s="502" t="str">
        <f t="shared" ref="HQ173" si="6793">IF(HQ$2=5,HQ170-HQ171+HQ172,"")</f>
        <v/>
      </c>
      <c r="HR173" s="965"/>
      <c r="HS173" s="502" t="str">
        <f>IF(AND(HS$2=1,HS71&lt;&gt;""),HS170-HS171+HS172,"")</f>
        <v/>
      </c>
      <c r="HT173" s="502" t="str">
        <f>IF(AND(HT$2=2,HT71&lt;&gt;""),HT170-HT171+IFERROR(VALUE(HT172),0),"")</f>
        <v/>
      </c>
      <c r="HU173" s="502" t="str">
        <f>IF(AND(HU$2=3,HU71&lt;&gt;""),HU170-HU171+IFERROR(VALUE(HU172),0),"")</f>
        <v/>
      </c>
      <c r="HV173" s="502" t="str">
        <f>IF(AND(HV$2=4,HV71&lt;&gt;""),HV170-HV171+IFERROR(VALUE(HV172),0),"")</f>
        <v/>
      </c>
      <c r="HW173" s="502" t="str">
        <f t="shared" ref="HW173" si="6794">IF(HW$2=5,HW170-HW171+HW172,"")</f>
        <v/>
      </c>
      <c r="HX173" s="965"/>
      <c r="HY173" s="502" t="str">
        <f>IF(AND(HY$2=1,HY71&lt;&gt;""),HY170-HY171+HY172,"")</f>
        <v/>
      </c>
      <c r="HZ173" s="502" t="str">
        <f>IF(AND(HZ$2=2,HZ71&lt;&gt;""),HZ170-HZ171+IFERROR(VALUE(HZ172),0),"")</f>
        <v/>
      </c>
      <c r="IA173" s="502" t="str">
        <f>IF(AND(IA$2=3,IA71&lt;&gt;""),IA170-IA171+IFERROR(VALUE(IA172),0),"")</f>
        <v/>
      </c>
      <c r="IB173" s="502" t="str">
        <f>IF(AND(IB$2=4,IB71&lt;&gt;""),IB170-IB171+IFERROR(VALUE(IB172),0),"")</f>
        <v/>
      </c>
      <c r="IC173" s="502" t="str">
        <f t="shared" ref="IC173" si="6795">IF(IC$2=5,IC170-IC171+IC172,"")</f>
        <v/>
      </c>
      <c r="ID173" s="965"/>
      <c r="IE173" s="502" t="str">
        <f>IF(AND(IE$2=1,IE71&lt;&gt;""),IE170-IE171+IE172,"")</f>
        <v/>
      </c>
      <c r="IF173" s="502" t="str">
        <f>IF(AND(IF$2=2,IF71&lt;&gt;""),IF170-IF171+IFERROR(VALUE(IF172),0),"")</f>
        <v/>
      </c>
      <c r="IG173" s="502" t="str">
        <f>IF(AND(IG$2=3,IG71&lt;&gt;""),IG170-IG171+IFERROR(VALUE(IG172),0),"")</f>
        <v/>
      </c>
      <c r="IH173" s="502" t="str">
        <f>IF(AND(IH$2=4,IH71&lt;&gt;""),IH170-IH171+IFERROR(VALUE(IH172),0),"")</f>
        <v/>
      </c>
      <c r="II173" s="502" t="str">
        <f t="shared" ref="II173" si="6796">IF(II$2=5,II170-II171+II172,"")</f>
        <v/>
      </c>
      <c r="IJ173" s="965"/>
      <c r="IK173" s="502" t="str">
        <f>IF(AND(IK$2=1,IK71&lt;&gt;""),IK170-IK171+IK172,"")</f>
        <v/>
      </c>
      <c r="IL173" s="502" t="str">
        <f>IF(AND(IL$2=2,IL71&lt;&gt;""),IL170-IL171+IFERROR(VALUE(IL172),0),"")</f>
        <v/>
      </c>
      <c r="IM173" s="502" t="str">
        <f>IF(AND(IM$2=3,IM71&lt;&gt;""),IM170-IM171+IFERROR(VALUE(IM172),0),"")</f>
        <v/>
      </c>
      <c r="IN173" s="502" t="str">
        <f>IF(AND(IN$2=4,IN71&lt;&gt;""),IN170-IN171+IFERROR(VALUE(IN172),0),"")</f>
        <v/>
      </c>
      <c r="IO173" s="502" t="str">
        <f t="shared" ref="IO173" si="6797">IF(IO$2=5,IO170-IO171+IO172,"")</f>
        <v/>
      </c>
      <c r="IP173" s="965"/>
      <c r="IQ173" s="502" t="str">
        <f>IF(AND(IQ$2=1,IQ71&lt;&gt;""),IQ170-IQ171+IQ172,"")</f>
        <v/>
      </c>
      <c r="IR173" s="502" t="str">
        <f>IF(AND(IR$2=2,IR71&lt;&gt;""),IR170-IR171+IFERROR(VALUE(IR172),0),"")</f>
        <v/>
      </c>
      <c r="IS173" s="502" t="str">
        <f>IF(AND(IS$2=3,IS71&lt;&gt;""),IS170-IS171+IFERROR(VALUE(IS172),0),"")</f>
        <v/>
      </c>
      <c r="IT173" s="502" t="str">
        <f>IF(AND(IT$2=4,IT71&lt;&gt;""),IT170-IT171+IFERROR(VALUE(IT172),0),"")</f>
        <v/>
      </c>
      <c r="IU173" s="502" t="str">
        <f t="shared" ref="IU173" si="6798">IF(IU$2=5,IU170-IU171+IU172,"")</f>
        <v/>
      </c>
      <c r="IV173" s="966"/>
      <c r="IW173" s="502" t="str">
        <f>IF(AND(IW$2=1,IW71&lt;&gt;""),IW170-IW171+IW172,"")</f>
        <v/>
      </c>
      <c r="IX173" s="502" t="str">
        <f>IF(AND(IX$2=2,IX71&lt;&gt;""),IX170-IX171+IFERROR(VALUE(IX172),0),"")</f>
        <v/>
      </c>
      <c r="IY173" s="502" t="str">
        <f>IF(AND(IY$2=3,IY71&lt;&gt;""),IY170-IY171+IFERROR(VALUE(IY172),0),"")</f>
        <v/>
      </c>
      <c r="IZ173" s="502" t="str">
        <f>IF(AND(IZ$2=4,IZ71&lt;&gt;""),IZ170-IZ171+IFERROR(VALUE(IZ172),0),"")</f>
        <v/>
      </c>
      <c r="JA173" s="502" t="str">
        <f t="shared" ref="JA173" si="6799">IF(JA$2=5,JA170-JA171+JA172,"")</f>
        <v/>
      </c>
      <c r="JB173" s="966"/>
      <c r="JC173" s="502" t="str">
        <f>IF(AND(JC$2=1,JC71&lt;&gt;""),JC170-JC171+JC172,"")</f>
        <v/>
      </c>
      <c r="JD173" s="502" t="str">
        <f>IF(AND(JD$2=2,JD71&lt;&gt;""),JD170-JD171+IFERROR(VALUE(JD172),0),"")</f>
        <v/>
      </c>
      <c r="JE173" s="502" t="str">
        <f>IF(AND(JE$2=3,JE71&lt;&gt;""),JE170-JE171+IFERROR(VALUE(JE172),0),"")</f>
        <v/>
      </c>
      <c r="JF173" s="502" t="str">
        <f>IF(AND(JF$2=4,JF71&lt;&gt;""),JF170-JF171+IFERROR(VALUE(JF172),0),"")</f>
        <v/>
      </c>
      <c r="JG173" s="502" t="str">
        <f t="shared" ref="JG173" si="6800">IF(JG$2=5,JG170-JG171+JG172,"")</f>
        <v/>
      </c>
      <c r="JH173" s="966"/>
      <c r="JI173" s="502" t="str">
        <f>IF(AND(JI$2=1,JI71&lt;&gt;""),JI170-JI171+JI172,"")</f>
        <v/>
      </c>
      <c r="JJ173" s="502" t="str">
        <f>IF(AND(JJ$2=2,JJ71&lt;&gt;""),JJ170-JJ171+IFERROR(VALUE(JJ172),0),"")</f>
        <v/>
      </c>
      <c r="JK173" s="502" t="str">
        <f>IF(AND(JK$2=3,JK71&lt;&gt;""),JK170-JK171+IFERROR(VALUE(JK172),0),"")</f>
        <v/>
      </c>
      <c r="JL173" s="502" t="str">
        <f>IF(AND(JL$2=4,JL71&lt;&gt;""),JL170-JL171+IFERROR(VALUE(JL172),0),"")</f>
        <v/>
      </c>
      <c r="JM173" s="502" t="str">
        <f t="shared" ref="JM173" si="6801">IF(JM$2=5,JM170-JM171+JM172,"")</f>
        <v/>
      </c>
      <c r="JN173" s="502"/>
      <c r="JO173" s="502" t="str">
        <f>IF(AND(JO$2=1,JO71&lt;&gt;""),JO170-JO171+JO172,"")</f>
        <v/>
      </c>
      <c r="JP173" s="502" t="str">
        <f>IF(AND(JP$2=2,JP71&lt;&gt;""),JP170-JP171+IFERROR(VALUE(JP172),0),"")</f>
        <v/>
      </c>
      <c r="JQ173" s="502" t="str">
        <f>IF(AND(JQ$2=3,JQ71&lt;&gt;""),JQ170-JQ171+IFERROR(VALUE(JQ172),0),"")</f>
        <v/>
      </c>
      <c r="JR173" s="502" t="str">
        <f>IF(AND(JR$2=4,JR71&lt;&gt;""),JR170-JR171+IFERROR(VALUE(JR172),0),"")</f>
        <v/>
      </c>
      <c r="JS173" s="502" t="str">
        <f t="shared" ref="JS173" si="6802">IF(JS$2=5,JS170-JS171+JS172,"")</f>
        <v/>
      </c>
      <c r="JT173" s="502"/>
      <c r="JU173" s="502" t="str">
        <f>IF(AND(JU$2=1,JU71&lt;&gt;""),JU170-JU171+JU172,"")</f>
        <v/>
      </c>
      <c r="JV173" s="502" t="str">
        <f>IF(AND(JV$2=2,JV71&lt;&gt;""),JV170-JV171+IFERROR(VALUE(JV172),0),"")</f>
        <v/>
      </c>
      <c r="JW173" s="502" t="str">
        <f>IF(AND(JW$2=3,JW71&lt;&gt;""),JW170-JW171+IFERROR(VALUE(JW172),0),"")</f>
        <v/>
      </c>
      <c r="JX173" s="502" t="str">
        <f>IF(AND(JX$2=4,JX71&lt;&gt;""),JX170-JX171+IFERROR(VALUE(JX172),0),"")</f>
        <v/>
      </c>
      <c r="JY173" s="502" t="str">
        <f t="shared" ref="JY173" si="6803">IF(JY$2=5,JY170-JY171+JY172,"")</f>
        <v/>
      </c>
      <c r="JZ173" s="502"/>
      <c r="KA173" s="502" t="str">
        <f>IF(AND(KA$2=1,KA71&lt;&gt;""),KA170-KA171+KA172,"")</f>
        <v/>
      </c>
      <c r="KB173" s="502" t="str">
        <f>IF(AND(KB$2=2,KB71&lt;&gt;""),KB170-KB171+IFERROR(VALUE(KB172),0),"")</f>
        <v/>
      </c>
      <c r="KC173" s="502" t="str">
        <f>IF(AND(KC$2=3,KC71&lt;&gt;""),KC170-KC171+IFERROR(VALUE(KC172),0),"")</f>
        <v/>
      </c>
      <c r="KD173" s="502" t="str">
        <f>IF(AND(KD$2=4,KD71&lt;&gt;""),KD170-KD171+IFERROR(VALUE(KD172),0),"")</f>
        <v/>
      </c>
      <c r="KE173" s="502" t="str">
        <f t="shared" ref="KE173" si="6804">IF(KE$2=5,KE170-KE171+KE172,"")</f>
        <v/>
      </c>
      <c r="KF173" s="502"/>
      <c r="KG173" s="502" t="str">
        <f>IF(AND(KG$2=1,KG71&lt;&gt;""),KG170-KG171+KG172,"")</f>
        <v/>
      </c>
      <c r="KH173" s="502" t="str">
        <f>IF(AND(KH$2=2,KH71&lt;&gt;""),KH170-KH171+IFERROR(VALUE(KH172),0),"")</f>
        <v/>
      </c>
      <c r="KI173" s="502" t="str">
        <f>IF(AND(KI$2=3,KI71&lt;&gt;""),KI170-KI171+IFERROR(VALUE(KI172),0),"")</f>
        <v/>
      </c>
      <c r="KJ173" s="502" t="str">
        <f>IF(AND(KJ$2=4,KJ71&lt;&gt;""),KJ170-KJ171+IFERROR(VALUE(KJ172),0),"")</f>
        <v/>
      </c>
      <c r="KK173" s="502" t="str">
        <f t="shared" ref="KK173" si="6805">IF(KK$2=5,KK170-KK171+KK172,"")</f>
        <v/>
      </c>
      <c r="KL173" s="502"/>
      <c r="KM173" s="502" t="str">
        <f>IF(AND(KM$2=1,KM71&lt;&gt;""),KM170-KM171+KM172,"")</f>
        <v/>
      </c>
      <c r="KN173" s="502" t="str">
        <f>IF(AND(KN$2=2,KN71&lt;&gt;""),KN170-KN171+IFERROR(VALUE(KN172),0),"")</f>
        <v/>
      </c>
      <c r="KO173" s="502" t="str">
        <f>IF(AND(KO$2=3,KO71&lt;&gt;""),KO170-KO171+IFERROR(VALUE(KO172),0),"")</f>
        <v/>
      </c>
      <c r="KP173" s="502" t="str">
        <f>IF(AND(KP$2=4,KP71&lt;&gt;""),KP170-KP171+IFERROR(VALUE(KP172),0),"")</f>
        <v/>
      </c>
      <c r="KQ173" s="502" t="str">
        <f t="shared" ref="KQ173" si="6806">IF(KQ$2=5,KQ170-KQ171+KQ172,"")</f>
        <v/>
      </c>
      <c r="KR173" s="502"/>
      <c r="KS173" s="502" t="str">
        <f>IF(AND(KS$2=1,KS71&lt;&gt;""),KS170-KS171+KS172,"")</f>
        <v/>
      </c>
      <c r="KT173" s="502" t="str">
        <f>IF(AND(KT$2=2,KT71&lt;&gt;""),KT170-KT171+IFERROR(VALUE(KT172),0),"")</f>
        <v/>
      </c>
      <c r="KU173" s="502" t="str">
        <f>IF(AND(KU$2=3,KU71&lt;&gt;""),KU170-KU171+IFERROR(VALUE(KU172),0),"")</f>
        <v/>
      </c>
      <c r="KV173" s="502" t="str">
        <f>IF(AND(KV$2=4,KV71&lt;&gt;""),KV170-KV171+IFERROR(VALUE(KV172),0),"")</f>
        <v/>
      </c>
      <c r="KW173" s="502" t="str">
        <f t="shared" ref="KW173" si="6807">IF(KW$2=5,KW170-KW171+KW172,"")</f>
        <v/>
      </c>
      <c r="KX173" s="502"/>
      <c r="KY173" s="502" t="str">
        <f>IF(AND(KY$2=1,KY71&lt;&gt;""),KY170-KY171+KY172,"")</f>
        <v/>
      </c>
      <c r="KZ173" s="502" t="str">
        <f>IF(AND(KZ$2=2,KZ71&lt;&gt;""),KZ170-KZ171+IFERROR(VALUE(KZ172),0),"")</f>
        <v/>
      </c>
      <c r="LA173" s="502" t="str">
        <f>IF(AND(LA$2=3,LA71&lt;&gt;""),LA170-LA171+IFERROR(VALUE(LA172),0),"")</f>
        <v/>
      </c>
      <c r="LB173" s="502" t="str">
        <f>IF(AND(LB$2=4,LB71&lt;&gt;""),LB170-LB171+IFERROR(VALUE(LB172),0),"")</f>
        <v/>
      </c>
      <c r="LC173" s="502" t="str">
        <f t="shared" ref="LC173" si="6808">IF(LC$2=5,LC170-LC171+LC172,"")</f>
        <v/>
      </c>
    </row>
    <row r="174" spans="1:316" s="513" customFormat="1" x14ac:dyDescent="0.2">
      <c r="A174" s="504"/>
      <c r="B174" s="504"/>
      <c r="C174" s="504"/>
      <c r="D174" s="504"/>
      <c r="E174" s="504"/>
      <c r="F174" s="470" t="s">
        <v>85</v>
      </c>
      <c r="G174" s="495"/>
      <c r="H174" s="186"/>
      <c r="I174" s="186"/>
      <c r="J174" s="550"/>
      <c r="K174" s="506"/>
      <c r="L174" s="506"/>
      <c r="M174" s="186"/>
      <c r="N174" s="549"/>
      <c r="O174" s="186"/>
      <c r="P174" s="509"/>
      <c r="Q174" s="186"/>
      <c r="R174" s="186"/>
      <c r="S174" s="186"/>
      <c r="T174" s="186"/>
      <c r="U174" s="500"/>
      <c r="V174" s="509"/>
      <c r="W174" s="186"/>
      <c r="X174" s="186"/>
      <c r="Y174" s="186"/>
      <c r="Z174" s="186"/>
      <c r="AA174" s="500"/>
      <c r="AB174" s="509"/>
      <c r="AC174" s="186"/>
      <c r="AD174" s="186"/>
      <c r="AE174" s="186"/>
      <c r="AF174" s="186"/>
      <c r="AG174" s="500"/>
      <c r="AH174" s="509"/>
      <c r="AI174" s="186"/>
      <c r="AJ174" s="186"/>
      <c r="AK174" s="186"/>
      <c r="AL174" s="186"/>
      <c r="AM174" s="500"/>
      <c r="AN174" s="509"/>
      <c r="AO174" s="186"/>
      <c r="AP174" s="186"/>
      <c r="AQ174" s="186"/>
      <c r="AR174" s="186"/>
      <c r="AS174" s="500"/>
      <c r="AT174" s="509"/>
      <c r="AU174" s="186"/>
      <c r="AV174" s="186"/>
      <c r="AW174" s="186"/>
      <c r="AX174" s="186"/>
      <c r="AY174" s="500"/>
      <c r="AZ174" s="509"/>
      <c r="BA174" s="186"/>
      <c r="BB174" s="186"/>
      <c r="BC174" s="186"/>
      <c r="BD174" s="186"/>
      <c r="BE174" s="500"/>
      <c r="BF174" s="509"/>
      <c r="BG174" s="186"/>
      <c r="BH174" s="186"/>
      <c r="BI174" s="186"/>
      <c r="BJ174" s="186"/>
      <c r="BK174" s="500"/>
      <c r="BL174" s="509"/>
      <c r="BM174" s="186"/>
      <c r="BN174" s="186"/>
      <c r="BO174" s="186"/>
      <c r="BP174" s="186"/>
      <c r="BQ174" s="500"/>
      <c r="BR174" s="509"/>
      <c r="BS174" s="186"/>
      <c r="BT174" s="186"/>
      <c r="BU174" s="186"/>
      <c r="BV174" s="186"/>
      <c r="BW174" s="500"/>
      <c r="BX174" s="509"/>
      <c r="BY174" s="186"/>
      <c r="BZ174" s="186"/>
      <c r="CA174" s="186"/>
      <c r="CB174" s="186"/>
      <c r="CC174" s="500"/>
      <c r="CD174" s="509"/>
      <c r="CE174" s="186"/>
      <c r="CF174" s="186"/>
      <c r="CG174" s="186"/>
      <c r="CH174" s="186"/>
      <c r="CI174" s="500"/>
      <c r="CJ174" s="509"/>
      <c r="CK174" s="186"/>
      <c r="CL174" s="186"/>
      <c r="CM174" s="186"/>
      <c r="CN174" s="186"/>
      <c r="CO174" s="500"/>
      <c r="CP174" s="509"/>
      <c r="CQ174" s="186"/>
      <c r="CR174" s="186"/>
      <c r="CS174" s="186"/>
      <c r="CT174" s="186"/>
      <c r="CU174" s="500"/>
      <c r="CV174" s="509"/>
      <c r="CW174" s="186"/>
      <c r="CX174" s="186"/>
      <c r="CY174" s="186"/>
      <c r="CZ174" s="186"/>
      <c r="DA174" s="500"/>
      <c r="DB174" s="509"/>
      <c r="DC174" s="186"/>
      <c r="DD174" s="186"/>
      <c r="DE174" s="186"/>
      <c r="DF174" s="186"/>
      <c r="DG174" s="500"/>
      <c r="DH174" s="509"/>
      <c r="DI174" s="186"/>
      <c r="DJ174" s="186"/>
      <c r="DK174" s="186"/>
      <c r="DL174" s="186"/>
      <c r="DM174" s="500"/>
      <c r="DN174" s="509"/>
      <c r="DO174" s="186"/>
      <c r="DP174" s="186"/>
      <c r="DQ174" s="186"/>
      <c r="DR174" s="186"/>
      <c r="DS174" s="500"/>
      <c r="DT174" s="509"/>
      <c r="DU174" s="186"/>
      <c r="DV174" s="186"/>
      <c r="DW174" s="186"/>
      <c r="DX174" s="186"/>
      <c r="DY174" s="500"/>
      <c r="DZ174" s="509"/>
      <c r="EA174" s="186"/>
      <c r="EB174" s="186"/>
      <c r="EC174" s="186"/>
      <c r="ED174" s="186"/>
      <c r="EE174" s="500"/>
      <c r="EF174" s="509"/>
      <c r="EK174" s="502"/>
      <c r="EL174" s="509"/>
      <c r="EQ174" s="502"/>
      <c r="ER174" s="509"/>
      <c r="EW174" s="502"/>
      <c r="EX174" s="509"/>
      <c r="FC174" s="502"/>
      <c r="FD174" s="509"/>
      <c r="FI174" s="502"/>
      <c r="FJ174" s="509"/>
      <c r="FO174" s="502"/>
      <c r="FP174" s="509"/>
      <c r="FU174" s="502"/>
      <c r="FV174" s="509"/>
      <c r="GA174" s="502"/>
      <c r="GB174" s="509"/>
      <c r="GG174" s="502"/>
      <c r="GH174" s="509"/>
      <c r="GM174" s="502"/>
      <c r="GN174" s="509"/>
      <c r="GS174" s="502"/>
      <c r="GT174" s="509"/>
      <c r="GY174" s="502"/>
      <c r="GZ174" s="509"/>
      <c r="HE174" s="502"/>
      <c r="HF174" s="509"/>
      <c r="HK174" s="502"/>
      <c r="HL174" s="509"/>
      <c r="HQ174" s="502"/>
      <c r="HR174" s="509"/>
      <c r="HW174" s="502"/>
      <c r="HX174" s="509"/>
      <c r="IC174" s="502"/>
      <c r="ID174" s="509"/>
      <c r="II174" s="502"/>
      <c r="IJ174" s="509"/>
      <c r="IO174" s="502"/>
      <c r="IP174" s="509"/>
      <c r="IU174" s="502"/>
      <c r="IV174" s="512"/>
      <c r="JA174" s="502"/>
      <c r="JB174" s="512"/>
      <c r="JG174" s="502"/>
      <c r="JH174" s="512"/>
      <c r="JM174" s="502"/>
      <c r="JS174" s="502"/>
      <c r="JY174" s="502"/>
      <c r="KE174" s="502"/>
      <c r="KK174" s="502"/>
      <c r="KQ174" s="502"/>
      <c r="KW174" s="502"/>
      <c r="LC174" s="502"/>
    </row>
    <row r="175" spans="1:316" s="501" customFormat="1" x14ac:dyDescent="0.2">
      <c r="A175" s="157"/>
      <c r="B175" s="157"/>
      <c r="C175" s="157"/>
      <c r="D175" s="157"/>
      <c r="E175" s="157"/>
      <c r="F175" s="470" t="s">
        <v>85</v>
      </c>
      <c r="G175" s="495"/>
      <c r="H175" s="145"/>
      <c r="I175" s="497" t="s">
        <v>98</v>
      </c>
      <c r="J175" s="551"/>
      <c r="K175" s="498"/>
      <c r="L175" s="1106" t="str">
        <f>L160</f>
        <v/>
      </c>
      <c r="M175" s="1106"/>
      <c r="N175" s="546"/>
      <c r="O175" s="145"/>
      <c r="P175" s="144"/>
      <c r="Q175" s="145"/>
      <c r="R175" s="145"/>
      <c r="S175" s="145"/>
      <c r="T175" s="552" t="str">
        <f>IF(ISERROR(ROUND(U175/((T138*Q71)/365),0)),"",ROUND(U175/((T138*Q71)/365),0)&amp;" days' internal reserve")</f>
        <v/>
      </c>
      <c r="U175" s="500" t="str">
        <f>IF(U$2=5,U164+U173,"")</f>
        <v/>
      </c>
      <c r="V175" s="144"/>
      <c r="W175" s="145"/>
      <c r="X175" s="145"/>
      <c r="Y175" s="145"/>
      <c r="Z175" s="552" t="str">
        <f>IF(ISERROR(ROUND(AA175/((Z138*W71)/365),0)),"",ROUND(AA175/((Z138*W71)/365),0)&amp;" days' internal reserve")</f>
        <v/>
      </c>
      <c r="AA175" s="500" t="str">
        <f t="shared" ref="AA175" si="6809">IF(AA$2=5,AA164+AA173,"")</f>
        <v/>
      </c>
      <c r="AB175" s="144"/>
      <c r="AC175" s="145"/>
      <c r="AD175" s="145"/>
      <c r="AE175" s="145"/>
      <c r="AF175" s="552" t="str">
        <f>IF(ISERROR(ROUND(AG175/((AF138*AC71)/365),0)),"",ROUND(AG175/((AF138*AC71)/365),0)&amp;" days' internal reserve")</f>
        <v/>
      </c>
      <c r="AG175" s="500" t="str">
        <f t="shared" ref="AG175" si="6810">IF(AG$2=5,AG164+AG173,"")</f>
        <v/>
      </c>
      <c r="AH175" s="144"/>
      <c r="AI175" s="145"/>
      <c r="AJ175" s="145"/>
      <c r="AK175" s="145"/>
      <c r="AL175" s="552" t="str">
        <f>IF(ISERROR(ROUND(AM175/((AL138*AI71)/365),0)),"",ROUND(AM175/((AL138*AI71)/365),0)&amp;" days' internal reserve")</f>
        <v/>
      </c>
      <c r="AM175" s="500" t="str">
        <f t="shared" ref="AM175" si="6811">IF(AM$2=5,AM164+AM173,"")</f>
        <v/>
      </c>
      <c r="AN175" s="144"/>
      <c r="AO175" s="145"/>
      <c r="AP175" s="145"/>
      <c r="AQ175" s="145"/>
      <c r="AR175" s="552" t="str">
        <f>IF(ISERROR(ROUND(AS175/((AR138*AO71)/365),0)),"",ROUND(AS175/((AR138*AO71)/365),0)&amp;" days' internal reserve")</f>
        <v/>
      </c>
      <c r="AS175" s="500" t="str">
        <f t="shared" ref="AS175" si="6812">IF(AS$2=5,AS164+AS173,"")</f>
        <v/>
      </c>
      <c r="AT175" s="144"/>
      <c r="AU175" s="145"/>
      <c r="AV175" s="145"/>
      <c r="AW175" s="145"/>
      <c r="AX175" s="552" t="str">
        <f>IF(ISERROR(ROUND(AY175/((AX138*AU71)/365),0)),"",ROUND(AY175/((AX138*AU71)/365),0)&amp;" days' internal reserve")</f>
        <v/>
      </c>
      <c r="AY175" s="500" t="str">
        <f t="shared" ref="AY175" si="6813">IF(AY$2=5,AY164+AY173,"")</f>
        <v/>
      </c>
      <c r="AZ175" s="144"/>
      <c r="BA175" s="145"/>
      <c r="BB175" s="145"/>
      <c r="BC175" s="145"/>
      <c r="BD175" s="552" t="str">
        <f>IF(ISERROR(ROUND(BE175/((BD138*BA71)/365),0)),"",ROUND(BE175/((BD138*BA71)/365),0)&amp;" days' internal reserve")</f>
        <v/>
      </c>
      <c r="BE175" s="500" t="str">
        <f t="shared" ref="BE175" si="6814">IF(BE$2=5,BE164+BE173,"")</f>
        <v/>
      </c>
      <c r="BF175" s="144"/>
      <c r="BG175" s="145"/>
      <c r="BH175" s="145"/>
      <c r="BI175" s="145"/>
      <c r="BJ175" s="552" t="str">
        <f>IF(ISERROR(ROUND(BK175/((BJ138*BG71)/365),0)),"",ROUND(BK175/((BJ138*BG71)/365),0)&amp;" days' internal reserve")</f>
        <v/>
      </c>
      <c r="BK175" s="500" t="str">
        <f t="shared" ref="BK175" si="6815">IF(BK$2=5,BK164+BK173,"")</f>
        <v/>
      </c>
      <c r="BL175" s="144"/>
      <c r="BM175" s="145"/>
      <c r="BN175" s="145"/>
      <c r="BO175" s="145"/>
      <c r="BP175" s="552" t="str">
        <f>IF(ISERROR(ROUND(BQ175/((BP138*BM71)/365),0)),"",ROUND(BQ175/((BP138*BM71)/365),0)&amp;" days' internal reserve")</f>
        <v/>
      </c>
      <c r="BQ175" s="500" t="str">
        <f t="shared" ref="BQ175" si="6816">IF(BQ$2=5,BQ164+BQ173,"")</f>
        <v/>
      </c>
      <c r="BR175" s="144"/>
      <c r="BS175" s="145"/>
      <c r="BT175" s="145"/>
      <c r="BU175" s="145"/>
      <c r="BV175" s="552" t="str">
        <f>IF(ISERROR(ROUND(BW175/((BV138*BS71)/365),0)),"",ROUND(BW175/((BV138*BS71)/365),0)&amp;" days' internal reserve")</f>
        <v/>
      </c>
      <c r="BW175" s="500" t="str">
        <f t="shared" ref="BW175" si="6817">IF(BW$2=5,BW164+BW173,"")</f>
        <v/>
      </c>
      <c r="BX175" s="144"/>
      <c r="BY175" s="145"/>
      <c r="BZ175" s="145"/>
      <c r="CA175" s="145"/>
      <c r="CB175" s="552" t="str">
        <f>IF(ISERROR(ROUND(CC175/((CB138*BY71)/365),0)),"",ROUND(CC175/((CB138*BY71)/365),0)&amp;" days' internal reserve")</f>
        <v/>
      </c>
      <c r="CC175" s="500" t="str">
        <f t="shared" ref="CC175" si="6818">IF(CC$2=5,CC164+CC173,"")</f>
        <v/>
      </c>
      <c r="CD175" s="144"/>
      <c r="CE175" s="145"/>
      <c r="CF175" s="145"/>
      <c r="CG175" s="145"/>
      <c r="CH175" s="552" t="str">
        <f>IF(ISERROR(ROUND(CI175/((CH138*CE71)/365),0)),"",ROUND(CI175/((CH138*CE71)/365),0)&amp;" days' internal reserve")</f>
        <v/>
      </c>
      <c r="CI175" s="500" t="str">
        <f t="shared" ref="CI175" si="6819">IF(CI$2=5,CI164+CI173,"")</f>
        <v/>
      </c>
      <c r="CJ175" s="144"/>
      <c r="CK175" s="145"/>
      <c r="CL175" s="145"/>
      <c r="CM175" s="145"/>
      <c r="CN175" s="552" t="str">
        <f>IF(ISERROR(ROUND(CO175/((CN138*CK71)/365),0)),"",ROUND(CO175/((CN138*CK71)/365),0)&amp;" days' internal reserve")</f>
        <v/>
      </c>
      <c r="CO175" s="500" t="str">
        <f t="shared" ref="CO175" si="6820">IF(CO$2=5,CO164+CO173,"")</f>
        <v/>
      </c>
      <c r="CP175" s="144"/>
      <c r="CQ175" s="145"/>
      <c r="CR175" s="145"/>
      <c r="CS175" s="145"/>
      <c r="CT175" s="552" t="str">
        <f>IF(ISERROR(ROUND(CU175/((CT138*CQ71)/365),0)),"",ROUND(CU175/((CT138*CQ71)/365),0)&amp;" days' internal reserve")</f>
        <v/>
      </c>
      <c r="CU175" s="500" t="str">
        <f t="shared" ref="CU175" si="6821">IF(CU$2=5,CU164+CU173,"")</f>
        <v/>
      </c>
      <c r="CV175" s="144"/>
      <c r="CW175" s="145"/>
      <c r="CX175" s="145"/>
      <c r="CY175" s="145"/>
      <c r="CZ175" s="552" t="str">
        <f>IF(ISERROR(ROUND(DA175/((CZ138*CW71)/365),0)),"",ROUND(DA175/((CZ138*CW71)/365),0)&amp;" days' internal reserve")</f>
        <v/>
      </c>
      <c r="DA175" s="500" t="str">
        <f t="shared" ref="DA175" si="6822">IF(DA$2=5,DA164+DA173,"")</f>
        <v/>
      </c>
      <c r="DB175" s="144"/>
      <c r="DC175" s="145"/>
      <c r="DD175" s="145"/>
      <c r="DE175" s="145"/>
      <c r="DF175" s="552" t="str">
        <f>IF(ISERROR(ROUND(DG175/((DF138*DC71)/365),0)),"",ROUND(DG175/((DF138*DC71)/365),0)&amp;" days' internal reserve")</f>
        <v/>
      </c>
      <c r="DG175" s="500" t="str">
        <f t="shared" ref="DG175" si="6823">IF(DG$2=5,DG164+DG173,"")</f>
        <v/>
      </c>
      <c r="DH175" s="144"/>
      <c r="DI175" s="145"/>
      <c r="DJ175" s="145"/>
      <c r="DK175" s="145"/>
      <c r="DL175" s="552" t="str">
        <f>IF(ISERROR(ROUND(DM175/((DL138*DI71)/365),0)),"",ROUND(DM175/((DL138*DI71)/365),0)&amp;" days' internal reserve")</f>
        <v/>
      </c>
      <c r="DM175" s="500" t="str">
        <f t="shared" ref="DM175" si="6824">IF(DM$2=5,DM164+DM173,"")</f>
        <v/>
      </c>
      <c r="DN175" s="144"/>
      <c r="DO175" s="145"/>
      <c r="DP175" s="145"/>
      <c r="DQ175" s="145"/>
      <c r="DR175" s="552" t="str">
        <f>IF(ISERROR(ROUND(DS175/((DR138*DO71)/365),0)),"",ROUND(DS175/((DR138*DO71)/365),0)&amp;" days' internal reserve")</f>
        <v/>
      </c>
      <c r="DS175" s="500" t="str">
        <f t="shared" ref="DS175" si="6825">IF(DS$2=5,DS164+DS173,"")</f>
        <v/>
      </c>
      <c r="DT175" s="144"/>
      <c r="DU175" s="145"/>
      <c r="DV175" s="145"/>
      <c r="DW175" s="145"/>
      <c r="DX175" s="552" t="str">
        <f>IF(ISERROR(ROUND(DY175/((DX138*DU71)/365),0)),"",ROUND(DY175/((DX138*DU71)/365),0)&amp;" days' internal reserve")</f>
        <v/>
      </c>
      <c r="DY175" s="500" t="str">
        <f t="shared" ref="DY175" si="6826">IF(DY$2=5,DY164+DY173,"")</f>
        <v/>
      </c>
      <c r="DZ175" s="144"/>
      <c r="EA175" s="145"/>
      <c r="EB175" s="145"/>
      <c r="EC175" s="145"/>
      <c r="ED175" s="552" t="str">
        <f>IF(ISERROR(ROUND(EE175/((ED138*EA71)/365),0)),"",ROUND(EE175/((ED138*EA71)/365),0)&amp;" days' internal reserve")</f>
        <v/>
      </c>
      <c r="EE175" s="500" t="str">
        <f t="shared" ref="EE175" si="6827">IF(EE$2=5,EE164+EE173,"")</f>
        <v/>
      </c>
      <c r="EF175" s="144"/>
      <c r="EJ175" s="553" t="str">
        <f>IF(ISERROR(ROUND(EK175/((EJ138*EG71)/365),0)),"",ROUND(EK175/((EJ138*EG71)/365),0)&amp;" days' internal reserve")</f>
        <v/>
      </c>
      <c r="EK175" s="502" t="str">
        <f t="shared" ref="EK175" si="6828">IF(EK$2=5,EK164+EK173,"")</f>
        <v/>
      </c>
      <c r="EL175" s="144"/>
      <c r="EP175" s="553" t="str">
        <f>IF(ISERROR(ROUND(EQ175/((EP138*EM71)/365),0)),"",ROUND(EQ175/((EP138*EM71)/365),0)&amp;" days' internal reserve")</f>
        <v/>
      </c>
      <c r="EQ175" s="502" t="str">
        <f t="shared" ref="EQ175" si="6829">IF(EQ$2=5,EQ164+EQ173,"")</f>
        <v/>
      </c>
      <c r="ER175" s="144"/>
      <c r="EV175" s="553" t="str">
        <f>IF(ISERROR(ROUND(EW175/((EV138*ES71)/365),0)),"",ROUND(EW175/((EV138*ES71)/365),0)&amp;" days' internal reserve")</f>
        <v/>
      </c>
      <c r="EW175" s="502" t="str">
        <f t="shared" ref="EW175" si="6830">IF(EW$2=5,EW164+EW173,"")</f>
        <v/>
      </c>
      <c r="EX175" s="144"/>
      <c r="FB175" s="553" t="str">
        <f>IF(ISERROR(ROUND(FC175/((FB138*EY71)/365),0)),"",ROUND(FC175/((FB138*EY71)/365),0)&amp;" days' internal reserve")</f>
        <v/>
      </c>
      <c r="FC175" s="502" t="str">
        <f t="shared" ref="FC175" si="6831">IF(FC$2=5,FC164+FC173,"")</f>
        <v/>
      </c>
      <c r="FD175" s="144"/>
      <c r="FH175" s="553" t="str">
        <f>IF(ISERROR(ROUND(FI175/((FH138*FE71)/365),0)),"",ROUND(FI175/((FH138*FE71)/365),0)&amp;" days' internal reserve")</f>
        <v/>
      </c>
      <c r="FI175" s="502" t="str">
        <f t="shared" ref="FI175" si="6832">IF(FI$2=5,FI164+FI173,"")</f>
        <v/>
      </c>
      <c r="FJ175" s="144"/>
      <c r="FN175" s="553" t="str">
        <f>IF(ISERROR(ROUND(FO175/((FN138*FK71)/365),0)),"",ROUND(FO175/((FN138*FK71)/365),0)&amp;" days' internal reserve")</f>
        <v/>
      </c>
      <c r="FO175" s="502" t="str">
        <f t="shared" ref="FO175" si="6833">IF(FO$2=5,FO164+FO173,"")</f>
        <v/>
      </c>
      <c r="FP175" s="144"/>
      <c r="FT175" s="553" t="str">
        <f>IF(ISERROR(ROUND(FU175/((FT138*FQ71)/365),0)),"",ROUND(FU175/((FT138*FQ71)/365),0)&amp;" days' internal reserve")</f>
        <v/>
      </c>
      <c r="FU175" s="502" t="str">
        <f t="shared" ref="FU175" si="6834">IF(FU$2=5,FU164+FU173,"")</f>
        <v/>
      </c>
      <c r="FV175" s="144"/>
      <c r="FZ175" s="553" t="str">
        <f>IF(ISERROR(ROUND(GA175/((FZ138*FW71)/365),0)),"",ROUND(GA175/((FZ138*FW71)/365),0)&amp;" days' internal reserve")</f>
        <v/>
      </c>
      <c r="GA175" s="502" t="str">
        <f t="shared" ref="GA175" si="6835">IF(GA$2=5,GA164+GA173,"")</f>
        <v/>
      </c>
      <c r="GB175" s="144"/>
      <c r="GF175" s="553" t="str">
        <f>IF(ISERROR(ROUND(GG175/((GF138*GC71)/365),0)),"",ROUND(GG175/((GF138*GC71)/365),0)&amp;" days' internal reserve")</f>
        <v/>
      </c>
      <c r="GG175" s="502" t="str">
        <f t="shared" ref="GG175" si="6836">IF(GG$2=5,GG164+GG173,"")</f>
        <v/>
      </c>
      <c r="GH175" s="144"/>
      <c r="GL175" s="553" t="str">
        <f>IF(ISERROR(ROUND(GM175/((GL138*GI71)/365),0)),"",ROUND(GM175/((GL138*GI71)/365),0)&amp;" days' internal reserve")</f>
        <v/>
      </c>
      <c r="GM175" s="502" t="str">
        <f t="shared" ref="GM175" si="6837">IF(GM$2=5,GM164+GM173,"")</f>
        <v/>
      </c>
      <c r="GN175" s="144"/>
      <c r="GR175" s="553" t="str">
        <f>IF(ISERROR(ROUND(GS175/((GR138*GO71)/365),0)),"",ROUND(GS175/((GR138*GO71)/365),0)&amp;" days' internal reserve")</f>
        <v/>
      </c>
      <c r="GS175" s="502" t="str">
        <f t="shared" ref="GS175" si="6838">IF(GS$2=5,GS164+GS173,"")</f>
        <v/>
      </c>
      <c r="GT175" s="144"/>
      <c r="GX175" s="553" t="str">
        <f>IF(ISERROR(ROUND(GY175/((GX138*GU71)/365),0)),"",ROUND(GY175/((GX138*GU71)/365),0)&amp;" days' internal reserve")</f>
        <v/>
      </c>
      <c r="GY175" s="502" t="str">
        <f t="shared" ref="GY175" si="6839">IF(GY$2=5,GY164+GY173,"")</f>
        <v/>
      </c>
      <c r="GZ175" s="144"/>
      <c r="HD175" s="553" t="str">
        <f>IF(ISERROR(ROUND(HE175/((HD138*HA71)/365),0)),"",ROUND(HE175/((HD138*HA71)/365),0)&amp;" days' internal reserve")</f>
        <v/>
      </c>
      <c r="HE175" s="502" t="str">
        <f t="shared" ref="HE175" si="6840">IF(HE$2=5,HE164+HE173,"")</f>
        <v/>
      </c>
      <c r="HF175" s="144"/>
      <c r="HJ175" s="553" t="str">
        <f>IF(ISERROR(ROUND(HK175/((HJ138*HG71)/365),0)),"",ROUND(HK175/((HJ138*HG71)/365),0)&amp;" days' internal reserve")</f>
        <v/>
      </c>
      <c r="HK175" s="502" t="str">
        <f t="shared" ref="HK175" si="6841">IF(HK$2=5,HK164+HK173,"")</f>
        <v/>
      </c>
      <c r="HL175" s="144"/>
      <c r="HP175" s="553" t="str">
        <f>IF(ISERROR(ROUND(HQ175/((HP138*HM71)/365),0)),"",ROUND(HQ175/((HP138*HM71)/365),0)&amp;" days' internal reserve")</f>
        <v/>
      </c>
      <c r="HQ175" s="502" t="str">
        <f t="shared" ref="HQ175" si="6842">IF(HQ$2=5,HQ164+HQ173,"")</f>
        <v/>
      </c>
      <c r="HR175" s="144"/>
      <c r="HV175" s="553" t="str">
        <f>IF(ISERROR(ROUND(HW175/((HV138*HS71)/365),0)),"",ROUND(HW175/((HV138*HS71)/365),0)&amp;" days' internal reserve")</f>
        <v/>
      </c>
      <c r="HW175" s="502" t="str">
        <f t="shared" ref="HW175" si="6843">IF(HW$2=5,HW164+HW173,"")</f>
        <v/>
      </c>
      <c r="HX175" s="144"/>
      <c r="IB175" s="553" t="str">
        <f>IF(ISERROR(ROUND(IC175/((IB138*HY71)/365),0)),"",ROUND(IC175/((IB138*HY71)/365),0)&amp;" days' internal reserve")</f>
        <v/>
      </c>
      <c r="IC175" s="502" t="str">
        <f t="shared" ref="IC175" si="6844">IF(IC$2=5,IC164+IC173,"")</f>
        <v/>
      </c>
      <c r="ID175" s="144"/>
      <c r="IH175" s="553" t="str">
        <f>IF(ISERROR(ROUND(II175/((IH138*IE71)/365),0)),"",ROUND(II175/((IH138*IE71)/365),0)&amp;" days' internal reserve")</f>
        <v/>
      </c>
      <c r="II175" s="502" t="str">
        <f t="shared" ref="II175" si="6845">IF(II$2=5,II164+II173,"")</f>
        <v/>
      </c>
      <c r="IJ175" s="144"/>
      <c r="IN175" s="553" t="str">
        <f>IF(ISERROR(ROUND(IO175/((IN138*IK71)/365),0)),"",ROUND(IO175/((IN138*IK71)/365),0)&amp;" days' internal reserve")</f>
        <v/>
      </c>
      <c r="IO175" s="502" t="str">
        <f t="shared" ref="IO175" si="6846">IF(IO$2=5,IO164+IO173,"")</f>
        <v/>
      </c>
      <c r="IP175" s="144"/>
      <c r="IT175" s="553" t="str">
        <f>IF(ISERROR(ROUND(IU175/((IT138*IQ71)/365),0)),"",ROUND(IU175/((IT138*IQ71)/365),0)&amp;" days' internal reserve")</f>
        <v/>
      </c>
      <c r="IU175" s="502" t="str">
        <f t="shared" ref="IU175" si="6847">IF(IU$2=5,IU164+IU173,"")</f>
        <v/>
      </c>
      <c r="IV175" s="503"/>
      <c r="IZ175" s="553" t="str">
        <f>IF(ISERROR(ROUND(JA175/((IZ138*IW71)/365),0)),"",ROUND(JA175/((IZ138*IW71)/365),0)&amp;" days' internal reserve")</f>
        <v/>
      </c>
      <c r="JA175" s="502" t="str">
        <f t="shared" ref="JA175" si="6848">IF(JA$2=5,JA164+JA173,"")</f>
        <v/>
      </c>
      <c r="JB175" s="503"/>
      <c r="JF175" s="553" t="str">
        <f>IF(ISERROR(ROUND(JG175/((JF138*JC71)/365),0)),"",ROUND(JG175/((JF138*JC71)/365),0)&amp;" days' internal reserve")</f>
        <v/>
      </c>
      <c r="JG175" s="502" t="str">
        <f t="shared" ref="JG175" si="6849">IF(JG$2=5,JG164+JG173,"")</f>
        <v/>
      </c>
      <c r="JH175" s="503"/>
      <c r="JL175" s="501" t="str">
        <f>IF(ISERROR(ROUND(JM175/((JL138*JI71)/365),0)),"",ROUND(JM175/((JL138*JI71)/365),0)&amp;" days' internal reserve")</f>
        <v/>
      </c>
      <c r="JM175" s="502" t="str">
        <f t="shared" ref="JM175" si="6850">IF(JM$2=5,JM164+JM173,"")</f>
        <v/>
      </c>
      <c r="JR175" s="501" t="str">
        <f>IF(ISERROR(ROUND(JS175/((JR138*JO71)/365),0)),"",ROUND(JS175/((JR138*JO71)/365),0)&amp;" days' internal reserve")</f>
        <v/>
      </c>
      <c r="JS175" s="502" t="str">
        <f t="shared" ref="JS175" si="6851">IF(JS$2=5,JS164+JS173,"")</f>
        <v/>
      </c>
      <c r="JX175" s="501" t="str">
        <f>IF(ISERROR(ROUND(JY175/((JX138*JU71)/365),0)),"",ROUND(JY175/((JX138*JU71)/365),0)&amp;" days' internal reserve")</f>
        <v/>
      </c>
      <c r="JY175" s="502" t="str">
        <f t="shared" ref="JY175" si="6852">IF(JY$2=5,JY164+JY173,"")</f>
        <v/>
      </c>
      <c r="KD175" s="501" t="str">
        <f>IF(ISERROR(ROUND(KE175/((KD138*KA71)/365),0)),"",ROUND(KE175/((KD138*KA71)/365),0)&amp;" days' internal reserve")</f>
        <v/>
      </c>
      <c r="KE175" s="502" t="str">
        <f t="shared" ref="KE175" si="6853">IF(KE$2=5,KE164+KE173,"")</f>
        <v/>
      </c>
      <c r="KJ175" s="501" t="str">
        <f>IF(ISERROR(ROUND(KK175/((KJ138*KG71)/365),0)),"",ROUND(KK175/((KJ138*KG71)/365),0)&amp;" days' internal reserve")</f>
        <v/>
      </c>
      <c r="KK175" s="502" t="str">
        <f t="shared" ref="KK175" si="6854">IF(KK$2=5,KK164+KK173,"")</f>
        <v/>
      </c>
      <c r="KP175" s="501" t="str">
        <f>IF(ISERROR(ROUND(KQ175/((KP138*KM71)/365),0)),"",ROUND(KQ175/((KP138*KM71)/365),0)&amp;" days' internal reserve")</f>
        <v/>
      </c>
      <c r="KQ175" s="502" t="str">
        <f t="shared" ref="KQ175" si="6855">IF(KQ$2=5,KQ164+KQ173,"")</f>
        <v/>
      </c>
      <c r="KV175" s="501" t="str">
        <f>IF(ISERROR(ROUND(KW175/((KV138*KS71)/365),0)),"",ROUND(KW175/((KV138*KS71)/365),0)&amp;" days' internal reserve")</f>
        <v/>
      </c>
      <c r="KW175" s="502" t="str">
        <f t="shared" ref="KW175" si="6856">IF(KW$2=5,KW164+KW173,"")</f>
        <v/>
      </c>
      <c r="LB175" s="501" t="str">
        <f>IF(ISERROR(ROUND(LC175/((LB138*KY71)/365),0)),"",ROUND(LC175/((LB138*KY71)/365),0)&amp;" days' internal reserve")</f>
        <v/>
      </c>
      <c r="LC175" s="502" t="str">
        <f t="shared" ref="LC175" si="6857">IF(LC$2=5,LC164+LC173,"")</f>
        <v/>
      </c>
    </row>
    <row r="176" spans="1:316" ht="4.5" customHeight="1" x14ac:dyDescent="0.2">
      <c r="A176" s="62"/>
      <c r="B176" s="62"/>
      <c r="C176" s="62"/>
      <c r="D176" s="62"/>
      <c r="E176" s="62"/>
      <c r="F176" s="62" t="s">
        <v>74</v>
      </c>
      <c r="G176" s="217"/>
      <c r="H176" s="265"/>
      <c r="I176" s="265"/>
      <c r="J176" s="265"/>
      <c r="K176" s="266"/>
      <c r="L176" s="266"/>
      <c r="M176" s="265"/>
      <c r="N176" s="267"/>
      <c r="Q176" s="126" t="str">
        <f>IF(Q2=1,IFERROR((#REF!-Q$149)*(S$64*U68),""),"")</f>
        <v/>
      </c>
      <c r="R176" s="126"/>
      <c r="S176" s="126"/>
      <c r="T176" s="126"/>
      <c r="U176" s="491" t="str">
        <f>IF(U2=1,IFERROR((#REF!-U$149)*(U$64*#REF!),""),"")</f>
        <v/>
      </c>
      <c r="V176" s="450"/>
      <c r="W176" s="126" t="str">
        <f>IF(W2=1,IFERROR((#REF!-W$149)*(Y$64*AA68),""),"")</f>
        <v/>
      </c>
      <c r="X176" s="126"/>
      <c r="Y176" s="126"/>
      <c r="Z176" s="126"/>
      <c r="AA176" s="491" t="str">
        <f>IF(AA2=1,IFERROR((#REF!-AA$149)*(AA$64*#REF!),""),"")</f>
        <v/>
      </c>
      <c r="AB176" s="450"/>
      <c r="AC176" s="126" t="str">
        <f>IF(AC2=1,IFERROR((#REF!-AC$149)*(AE$64*AG68),""),"")</f>
        <v/>
      </c>
      <c r="AD176" s="126"/>
      <c r="AE176" s="126"/>
      <c r="AF176" s="126"/>
      <c r="AG176" s="491" t="str">
        <f>IF(AG2=1,IFERROR((#REF!-AG$149)*(AG$64*#REF!),""),"")</f>
        <v/>
      </c>
      <c r="AH176" s="450"/>
      <c r="AI176" s="126" t="str">
        <f>IF(AI2=1,IFERROR((#REF!-AI$149)*(AK$64*AM68),""),"")</f>
        <v/>
      </c>
      <c r="AJ176" s="126"/>
      <c r="AK176" s="126"/>
      <c r="AL176" s="126"/>
      <c r="AM176" s="491" t="str">
        <f>IF(AM2=1,IFERROR((#REF!-AM$149)*(AM$64*#REF!),""),"")</f>
        <v/>
      </c>
      <c r="AN176" s="450"/>
      <c r="AO176" s="126" t="str">
        <f>IF(AO2=1,IFERROR((#REF!-AO$149)*(AQ$64*AS68),""),"")</f>
        <v/>
      </c>
      <c r="AP176" s="126"/>
      <c r="AQ176" s="126"/>
      <c r="AR176" s="126"/>
      <c r="AS176" s="491" t="str">
        <f>IF(AS2=1,IFERROR((#REF!-AS$149)*(AS$64*#REF!),""),"")</f>
        <v/>
      </c>
      <c r="AT176" s="450"/>
      <c r="AU176" s="126" t="str">
        <f>IF(AU2=1,IFERROR((#REF!-AU$149)*(AW$64*AY68),""),"")</f>
        <v/>
      </c>
      <c r="AV176" s="126"/>
      <c r="AW176" s="126"/>
      <c r="AX176" s="126"/>
      <c r="AY176" s="491" t="str">
        <f>IF(AY2=1,IFERROR((#REF!-AY$149)*(AY$64*#REF!),""),"")</f>
        <v/>
      </c>
      <c r="AZ176" s="450"/>
      <c r="BA176" s="126" t="str">
        <f>IF(BA2=1,IFERROR((#REF!-BA$149)*(BC$64*BE68),""),"")</f>
        <v/>
      </c>
      <c r="BB176" s="126"/>
      <c r="BC176" s="126"/>
      <c r="BD176" s="126"/>
      <c r="BE176" s="491" t="str">
        <f>IF(BE2=1,IFERROR((#REF!-BE$149)*(BE$64*#REF!),""),"")</f>
        <v/>
      </c>
      <c r="BF176" s="450"/>
      <c r="BG176" s="126" t="str">
        <f>IF(BG2=1,IFERROR((#REF!-BG$149)*(BI$64*BK68),""),"")</f>
        <v/>
      </c>
      <c r="BH176" s="126"/>
      <c r="BI176" s="126"/>
      <c r="BJ176" s="126"/>
      <c r="BK176" s="491" t="str">
        <f>IF(BK2=1,IFERROR((#REF!-BK$149)*(BK$64*#REF!),""),"")</f>
        <v/>
      </c>
      <c r="BL176" s="450"/>
      <c r="BM176" s="126" t="str">
        <f>IF(BM2=1,IFERROR((#REF!-BM$149)*(BO$64*BQ68),""),"")</f>
        <v/>
      </c>
      <c r="BN176" s="126"/>
      <c r="BO176" s="126"/>
      <c r="BP176" s="126"/>
      <c r="BQ176" s="491" t="str">
        <f>IF(BQ2=1,IFERROR((#REF!-BQ$149)*(BQ$64*#REF!),""),"")</f>
        <v/>
      </c>
      <c r="BR176" s="450"/>
      <c r="BS176" s="126" t="str">
        <f>IF(BS2=1,IFERROR((#REF!-BS$149)*(BU$64*BW68),""),"")</f>
        <v/>
      </c>
      <c r="BT176" s="126"/>
      <c r="BU176" s="126"/>
      <c r="BV176" s="126"/>
      <c r="BW176" s="491" t="str">
        <f>IF(BW2=1,IFERROR((#REF!-BW$149)*(BW$64*#REF!),""),"")</f>
        <v/>
      </c>
      <c r="BX176" s="450"/>
      <c r="BY176" s="126" t="str">
        <f>IF(BY2=1,IFERROR((#REF!-BY$149)*(CA$64*CC68),""),"")</f>
        <v/>
      </c>
      <c r="BZ176" s="126"/>
      <c r="CA176" s="126"/>
      <c r="CB176" s="126"/>
      <c r="CC176" s="491" t="str">
        <f>IF(CC2=1,IFERROR((#REF!-CC$149)*(CC$64*#REF!),""),"")</f>
        <v/>
      </c>
      <c r="CD176" s="450"/>
      <c r="CE176" s="126" t="str">
        <f>IF(CE2=1,IFERROR((#REF!-CE$149)*(CG$64*CI68),""),"")</f>
        <v/>
      </c>
      <c r="CF176" s="126"/>
      <c r="CG176" s="126"/>
      <c r="CH176" s="126"/>
      <c r="CI176" s="491" t="str">
        <f>IF(CI2=1,IFERROR((#REF!-CI$149)*(CI$64*#REF!),""),"")</f>
        <v/>
      </c>
      <c r="CJ176" s="450"/>
      <c r="CK176" s="126" t="str">
        <f>IF(CK2=1,IFERROR((#REF!-CK$149)*(CM$64*CO68),""),"")</f>
        <v/>
      </c>
      <c r="CL176" s="126"/>
      <c r="CM176" s="126"/>
      <c r="CN176" s="126"/>
      <c r="CO176" s="491" t="str">
        <f>IF(CO2=1,IFERROR((#REF!-CO$149)*(CO$64*#REF!),""),"")</f>
        <v/>
      </c>
      <c r="CP176" s="450"/>
      <c r="CQ176" s="126" t="str">
        <f>IF(CQ2=1,IFERROR((#REF!-CQ$149)*(CS$64*CU68),""),"")</f>
        <v/>
      </c>
      <c r="CR176" s="126"/>
      <c r="CS176" s="126"/>
      <c r="CT176" s="126"/>
      <c r="CU176" s="491" t="str">
        <f>IF(CU2=1,IFERROR((#REF!-CU$149)*(CU$64*#REF!),""),"")</f>
        <v/>
      </c>
      <c r="CV176" s="450"/>
      <c r="CW176" s="126" t="str">
        <f>IF(CW2=1,IFERROR((#REF!-CW$149)*(CY$64*DA68),""),"")</f>
        <v/>
      </c>
      <c r="CX176" s="126"/>
      <c r="CY176" s="126"/>
      <c r="CZ176" s="126"/>
      <c r="DA176" s="491" t="str">
        <f>IF(DA2=1,IFERROR((#REF!-DA$149)*(DA$64*#REF!),""),"")</f>
        <v/>
      </c>
      <c r="DB176" s="450"/>
      <c r="DC176" s="126" t="str">
        <f>IF(DC2=1,IFERROR((#REF!-DC$149)*(DE$64*DG68),""),"")</f>
        <v/>
      </c>
      <c r="DD176" s="126"/>
      <c r="DE176" s="126"/>
      <c r="DF176" s="126"/>
      <c r="DG176" s="491" t="str">
        <f>IF(DG2=1,IFERROR((#REF!-DG$149)*(DG$64*#REF!),""),"")</f>
        <v/>
      </c>
      <c r="DH176" s="450"/>
      <c r="DI176" s="126" t="str">
        <f>IF(DI2=1,IFERROR((#REF!-DI$149)*(DK$64*DM68),""),"")</f>
        <v/>
      </c>
      <c r="DJ176" s="126"/>
      <c r="DK176" s="126"/>
      <c r="DL176" s="126"/>
      <c r="DM176" s="491" t="str">
        <f>IF(DM2=1,IFERROR((#REF!-DM$149)*(DM$64*#REF!),""),"")</f>
        <v/>
      </c>
      <c r="DN176" s="450"/>
      <c r="DO176" s="126" t="str">
        <f>IF(DO2=1,IFERROR((#REF!-DO$149)*(DQ$64*DS68),""),"")</f>
        <v/>
      </c>
      <c r="DP176" s="126"/>
      <c r="DQ176" s="126"/>
      <c r="DR176" s="126"/>
      <c r="DS176" s="491" t="str">
        <f>IF(DS2=1,IFERROR((#REF!-DS$149)*(DS$64*#REF!),""),"")</f>
        <v/>
      </c>
      <c r="DT176" s="450"/>
      <c r="DU176" s="126" t="str">
        <f>IF(DU2=1,IFERROR((#REF!-DU$149)*(DW$64*DY68),""),"")</f>
        <v/>
      </c>
      <c r="DV176" s="126"/>
      <c r="DW176" s="126"/>
      <c r="DX176" s="126"/>
      <c r="DY176" s="491" t="str">
        <f>IF(DY2=1,IFERROR((#REF!-DY$149)*(DY$64*#REF!),""),"")</f>
        <v/>
      </c>
      <c r="DZ176" s="450"/>
      <c r="EA176" s="126" t="str">
        <f>IF(EA2=1,IFERROR((#REF!-EA$149)*(EC$64*EE68),""),"")</f>
        <v/>
      </c>
      <c r="EB176" s="126"/>
      <c r="EC176" s="126"/>
      <c r="ED176" s="126"/>
      <c r="EE176" s="491" t="str">
        <f>IF(EE2=1,IFERROR((#REF!-EE$149)*(EE$64*#REF!),""),"")</f>
        <v/>
      </c>
      <c r="EF176" s="450"/>
      <c r="EG176" s="457" t="str">
        <f>IF(EG2=1,IFERROR((#REF!-EG$149)*(EI$64*EK68),""),"")</f>
        <v/>
      </c>
      <c r="EH176" s="457"/>
      <c r="EI176" s="457"/>
      <c r="EJ176" s="457"/>
      <c r="EK176" s="458" t="str">
        <f>IF(EK2=1,IFERROR((#REF!-EK$149)*(EK$64*#REF!),""),"")</f>
        <v/>
      </c>
      <c r="EL176" s="450"/>
      <c r="EM176" s="457" t="str">
        <f>IF(EM2=1,IFERROR((#REF!-EM$149)*(EO$64*EQ68),""),"")</f>
        <v/>
      </c>
      <c r="EN176" s="457"/>
      <c r="EO176" s="457"/>
      <c r="EP176" s="457"/>
      <c r="EQ176" s="458" t="str">
        <f>IF(EQ2=1,IFERROR((#REF!-EQ$149)*(EQ$64*#REF!),""),"")</f>
        <v/>
      </c>
      <c r="ER176" s="450"/>
      <c r="ES176" s="457" t="str">
        <f>IF(ES2=1,IFERROR((#REF!-ES$149)*(EU$64*EW68),""),"")</f>
        <v/>
      </c>
      <c r="ET176" s="457"/>
      <c r="EU176" s="457"/>
      <c r="EV176" s="457"/>
      <c r="EW176" s="458" t="str">
        <f>IF(EW2=1,IFERROR((#REF!-EW$149)*(EW$64*#REF!),""),"")</f>
        <v/>
      </c>
      <c r="EX176" s="450"/>
      <c r="EY176" s="457" t="str">
        <f>IF(EY2=1,IFERROR((#REF!-EY$149)*(FA$64*FC68),""),"")</f>
        <v/>
      </c>
      <c r="EZ176" s="457"/>
      <c r="FA176" s="457"/>
      <c r="FB176" s="457"/>
      <c r="FC176" s="458" t="str">
        <f>IF(FC2=1,IFERROR((#REF!-FC$149)*(FC$64*#REF!),""),"")</f>
        <v/>
      </c>
      <c r="FD176" s="450"/>
      <c r="FE176" s="457" t="str">
        <f>IF(FE2=1,IFERROR((#REF!-FE$149)*(FG$64*FI68),""),"")</f>
        <v/>
      </c>
      <c r="FF176" s="457"/>
      <c r="FG176" s="457"/>
      <c r="FH176" s="457"/>
      <c r="FI176" s="458" t="str">
        <f>IF(FI2=1,IFERROR((#REF!-FI$149)*(FI$64*#REF!),""),"")</f>
        <v/>
      </c>
      <c r="FJ176" s="450"/>
      <c r="FK176" s="457" t="str">
        <f>IF(FK2=1,IFERROR((#REF!-FK$149)*(FM$64*FO68),""),"")</f>
        <v/>
      </c>
      <c r="FL176" s="457"/>
      <c r="FM176" s="457"/>
      <c r="FN176" s="457"/>
      <c r="FO176" s="458" t="str">
        <f>IF(FO2=1,IFERROR((#REF!-FO$149)*(FO$64*#REF!),""),"")</f>
        <v/>
      </c>
      <c r="FP176" s="450"/>
      <c r="FQ176" s="457" t="str">
        <f>IF(FQ2=1,IFERROR((#REF!-FQ$149)*(FS$64*FU68),""),"")</f>
        <v/>
      </c>
      <c r="FR176" s="457"/>
      <c r="FS176" s="457"/>
      <c r="FT176" s="457"/>
      <c r="FU176" s="458" t="str">
        <f>IF(FU2=1,IFERROR((#REF!-FU$149)*(FU$64*#REF!),""),"")</f>
        <v/>
      </c>
      <c r="FV176" s="450"/>
      <c r="FW176" s="457" t="str">
        <f>IF(FW2=1,IFERROR((#REF!-FW$149)*(FY$64*GA68),""),"")</f>
        <v/>
      </c>
      <c r="FX176" s="457"/>
      <c r="FY176" s="457"/>
      <c r="FZ176" s="457"/>
      <c r="GA176" s="458" t="str">
        <f>IF(GA2=1,IFERROR((#REF!-GA$149)*(GA$64*#REF!),""),"")</f>
        <v/>
      </c>
      <c r="GB176" s="450"/>
      <c r="GC176" s="457" t="str">
        <f>IF(GC2=1,IFERROR((#REF!-GC$149)*(GE$64*GG68),""),"")</f>
        <v/>
      </c>
      <c r="GD176" s="457"/>
      <c r="GE176" s="457"/>
      <c r="GF176" s="457"/>
      <c r="GG176" s="458" t="str">
        <f>IF(GG2=1,IFERROR((#REF!-GG$149)*(GG$64*#REF!),""),"")</f>
        <v/>
      </c>
      <c r="GH176" s="450"/>
      <c r="GI176" s="457" t="str">
        <f>IF(GI2=1,IFERROR((#REF!-GI$149)*(GK$64*GM68),""),"")</f>
        <v/>
      </c>
      <c r="GJ176" s="457"/>
      <c r="GK176" s="457"/>
      <c r="GL176" s="457"/>
      <c r="GM176" s="458" t="str">
        <f>IF(GM2=1,IFERROR((#REF!-GM$149)*(GM$64*#REF!),""),"")</f>
        <v/>
      </c>
      <c r="GN176" s="450"/>
      <c r="GO176" s="457" t="str">
        <f>IF(GO2=1,IFERROR((#REF!-GO$149)*(GQ$64*GS68),""),"")</f>
        <v/>
      </c>
      <c r="GP176" s="457"/>
      <c r="GQ176" s="457"/>
      <c r="GR176" s="457"/>
      <c r="GS176" s="458" t="str">
        <f>IF(GS2=1,IFERROR((#REF!-GS$149)*(GS$64*#REF!),""),"")</f>
        <v/>
      </c>
      <c r="GT176" s="450"/>
      <c r="GU176" s="457" t="str">
        <f>IF(GU2=1,IFERROR((#REF!-GU$149)*(GW$64*GY68),""),"")</f>
        <v/>
      </c>
      <c r="GV176" s="457"/>
      <c r="GW176" s="457"/>
      <c r="GX176" s="457"/>
      <c r="GY176" s="458" t="str">
        <f>IF(GY2=1,IFERROR((#REF!-GY$149)*(GY$64*#REF!),""),"")</f>
        <v/>
      </c>
      <c r="GZ176" s="450"/>
      <c r="HA176" s="457" t="str">
        <f>IF(HA2=1,IFERROR((#REF!-HA$149)*(HC$64*HE68),""),"")</f>
        <v/>
      </c>
      <c r="HB176" s="457"/>
      <c r="HC176" s="457"/>
      <c r="HD176" s="457"/>
      <c r="HE176" s="458" t="str">
        <f>IF(HE2=1,IFERROR((#REF!-HE$149)*(HE$64*#REF!),""),"")</f>
        <v/>
      </c>
      <c r="HF176" s="450"/>
      <c r="HG176" s="457" t="str">
        <f>IF(HG2=1,IFERROR((#REF!-HG$149)*(HI$64*HK68),""),"")</f>
        <v/>
      </c>
      <c r="HH176" s="457"/>
      <c r="HI176" s="457"/>
      <c r="HJ176" s="457"/>
      <c r="HK176" s="458" t="str">
        <f>IF(HK2=1,IFERROR((#REF!-HK$149)*(HK$64*#REF!),""),"")</f>
        <v/>
      </c>
      <c r="HL176" s="450"/>
      <c r="HM176" s="457" t="str">
        <f>IF(HM2=1,IFERROR((#REF!-HM$149)*(HO$64*HQ68),""),"")</f>
        <v/>
      </c>
      <c r="HN176" s="457"/>
      <c r="HO176" s="457"/>
      <c r="HP176" s="457"/>
      <c r="HQ176" s="458" t="str">
        <f>IF(HQ2=1,IFERROR((#REF!-HQ$149)*(HQ$64*#REF!),""),"")</f>
        <v/>
      </c>
      <c r="HR176" s="450"/>
      <c r="HS176" s="457" t="str">
        <f>IF(HS2=1,IFERROR((#REF!-HS$149)*(HU$64*HW68),""),"")</f>
        <v/>
      </c>
      <c r="HT176" s="457"/>
      <c r="HU176" s="457"/>
      <c r="HV176" s="457"/>
      <c r="HW176" s="458" t="str">
        <f>IF(HW2=1,IFERROR((#REF!-HW$149)*(HW$64*#REF!),""),"")</f>
        <v/>
      </c>
      <c r="HX176" s="450"/>
      <c r="HY176" s="457" t="str">
        <f>IF(HY2=1,IFERROR((#REF!-HY$149)*(IA$64*IC68),""),"")</f>
        <v/>
      </c>
      <c r="HZ176" s="457"/>
      <c r="IA176" s="457"/>
      <c r="IB176" s="457"/>
      <c r="IC176" s="458" t="str">
        <f>IF(IC2=1,IFERROR((#REF!-IC$149)*(IC$64*#REF!),""),"")</f>
        <v/>
      </c>
      <c r="ID176" s="450"/>
      <c r="IE176" s="457" t="str">
        <f>IF(IE2=1,IFERROR((#REF!-IE$149)*(IG$64*II68),""),"")</f>
        <v/>
      </c>
      <c r="IF176" s="457"/>
      <c r="IG176" s="457"/>
      <c r="IH176" s="457"/>
      <c r="II176" s="458" t="str">
        <f>IF(II2=1,IFERROR((#REF!-II$149)*(II$64*#REF!),""),"")</f>
        <v/>
      </c>
      <c r="IJ176" s="450"/>
      <c r="IK176" s="457" t="str">
        <f>IF(IK2=1,IFERROR((#REF!-IK$149)*(IM$64*IO68),""),"")</f>
        <v/>
      </c>
      <c r="IL176" s="457"/>
      <c r="IM176" s="457"/>
      <c r="IN176" s="457"/>
      <c r="IO176" s="458" t="str">
        <f>IF(IO2=1,IFERROR((#REF!-IO$149)*(IO$64*#REF!),""),"")</f>
        <v/>
      </c>
      <c r="IP176" s="450"/>
      <c r="IQ176" s="457" t="str">
        <f>IF(IQ2=1,IFERROR((#REF!-IQ$149)*(IS$64*IU68),""),"")</f>
        <v/>
      </c>
      <c r="IR176" s="457"/>
      <c r="IS176" s="457"/>
      <c r="IT176" s="457"/>
      <c r="IU176" s="458" t="str">
        <f>IF(IU2=1,IFERROR((#REF!-IU$149)*(IU$64*#REF!),""),"")</f>
        <v/>
      </c>
      <c r="IV176" s="456"/>
      <c r="IW176" s="457" t="str">
        <f>IF(IW2=1,IFERROR((#REF!-IW$149)*(IY$64*JA68),""),"")</f>
        <v/>
      </c>
      <c r="IX176" s="457"/>
      <c r="IY176" s="457"/>
      <c r="IZ176" s="457"/>
      <c r="JA176" s="458" t="str">
        <f>IF(JA2=1,IFERROR((#REF!-JA$149)*(JA$64*#REF!),""),"")</f>
        <v/>
      </c>
      <c r="JB176" s="456"/>
      <c r="JC176" s="457" t="str">
        <f>IF(JC2=1,IFERROR((#REF!-JC$149)*(JE$64*JG68),""),"")</f>
        <v/>
      </c>
      <c r="JD176" s="457"/>
      <c r="JE176" s="457"/>
      <c r="JF176" s="457"/>
      <c r="JG176" s="458" t="str">
        <f>IF(JG2=1,IFERROR((#REF!-JG$149)*(JG$64*#REF!),""),"")</f>
        <v/>
      </c>
      <c r="JH176" s="456"/>
      <c r="JI176" s="457" t="str">
        <f>IF(JI2=1,IFERROR((#REF!-JI$149)*(JK$64*JM68),""),"")</f>
        <v/>
      </c>
      <c r="JJ176" s="457"/>
      <c r="JK176" s="457"/>
      <c r="JL176" s="457"/>
      <c r="JM176" s="554" t="str">
        <f>IF(JM2=1,IFERROR((#REF!-JM$149)*(JM$64*#REF!),""),"")</f>
        <v/>
      </c>
      <c r="JN176" s="457"/>
      <c r="JO176" s="457" t="str">
        <f>IF(JO2=1,IFERROR((#REF!-JO$149)*(JQ$64*JS68),""),"")</f>
        <v/>
      </c>
      <c r="JP176" s="457"/>
      <c r="JQ176" s="457"/>
      <c r="JR176" s="457"/>
      <c r="JS176" s="554" t="str">
        <f>IF(JS2=1,IFERROR((#REF!-JS$149)*(JS$64*#REF!),""),"")</f>
        <v/>
      </c>
      <c r="JT176" s="457"/>
      <c r="JU176" s="457" t="str">
        <f>IF(JU2=1,IFERROR((#REF!-JU$149)*(JW$64*JY68),""),"")</f>
        <v/>
      </c>
      <c r="JV176" s="457"/>
      <c r="JW176" s="457"/>
      <c r="JX176" s="457"/>
      <c r="JY176" s="554" t="str">
        <f>IF(JY2=1,IFERROR((#REF!-JY$149)*(JY$64*#REF!),""),"")</f>
        <v/>
      </c>
      <c r="JZ176" s="457"/>
      <c r="KA176" s="457" t="str">
        <f>IF(KA2=1,IFERROR((#REF!-KA$149)*(KC$64*KE68),""),"")</f>
        <v/>
      </c>
      <c r="KB176" s="457"/>
      <c r="KC176" s="457"/>
      <c r="KD176" s="457"/>
      <c r="KE176" s="554" t="str">
        <f>IF(KE2=1,IFERROR((#REF!-KE$149)*(KE$64*#REF!),""),"")</f>
        <v/>
      </c>
      <c r="KF176" s="457"/>
      <c r="KG176" s="457" t="str">
        <f>IF(KG2=1,IFERROR((#REF!-KG$149)*(KI$64*KK68),""),"")</f>
        <v/>
      </c>
      <c r="KH176" s="457"/>
      <c r="KI176" s="457"/>
      <c r="KJ176" s="457"/>
      <c r="KK176" s="554" t="str">
        <f>IF(KK2=1,IFERROR((#REF!-KK$149)*(KK$64*#REF!),""),"")</f>
        <v/>
      </c>
      <c r="KL176" s="457"/>
      <c r="KM176" s="457" t="str">
        <f>IF(KM2=1,IFERROR((#REF!-KM$149)*(KO$64*KQ68),""),"")</f>
        <v/>
      </c>
      <c r="KN176" s="457"/>
      <c r="KO176" s="457"/>
      <c r="KP176" s="457"/>
      <c r="KQ176" s="554" t="str">
        <f>IF(KQ2=1,IFERROR((#REF!-KQ$149)*(KQ$64*#REF!),""),"")</f>
        <v/>
      </c>
      <c r="KR176" s="457"/>
      <c r="KS176" s="457" t="str">
        <f>IF(KS2=1,IFERROR((#REF!-KS$149)*(KU$64*KW68),""),"")</f>
        <v/>
      </c>
      <c r="KT176" s="457"/>
      <c r="KU176" s="457"/>
      <c r="KV176" s="457"/>
      <c r="KW176" s="554" t="str">
        <f>IF(KW2=1,IFERROR((#REF!-KW$149)*(KW$64*#REF!),""),"")</f>
        <v/>
      </c>
      <c r="KX176" s="457"/>
      <c r="KY176" s="457" t="str">
        <f>IF(KY2=1,IFERROR((#REF!-KY$149)*(LA$64*LC68),""),"")</f>
        <v/>
      </c>
      <c r="KZ176" s="457"/>
      <c r="LA176" s="457"/>
      <c r="LB176" s="457"/>
      <c r="LC176" s="554" t="str">
        <f>IF(LC2=1,IFERROR((#REF!-LC$149)*(LC$64*#REF!),""),"")</f>
        <v/>
      </c>
      <c r="LD176" s="457"/>
    </row>
    <row r="177" spans="1:315" x14ac:dyDescent="0.2">
      <c r="Q177" s="126" t="str">
        <f>IF(Q2=1,IFERROR((#REF!-Q$149)*(S$64*#REF!),""),"")</f>
        <v/>
      </c>
      <c r="R177" s="126"/>
      <c r="S177" s="126"/>
      <c r="T177" s="126"/>
      <c r="U177" s="491" t="str">
        <f>IF(U2=1,IFERROR((#REF!-U$149)*(U$64*#REF!),""),"")</f>
        <v/>
      </c>
      <c r="V177" s="450"/>
      <c r="W177" s="126" t="str">
        <f>IF(W2=1,IFERROR((#REF!-W$149)*(Y$64*#REF!),""),"")</f>
        <v/>
      </c>
      <c r="X177" s="126"/>
      <c r="Y177" s="126"/>
      <c r="Z177" s="126"/>
      <c r="AA177" s="491" t="str">
        <f>IF(AA2=1,IFERROR((#REF!-AA$149)*(AA$64*#REF!),""),"")</f>
        <v/>
      </c>
      <c r="AB177" s="450"/>
      <c r="AC177" s="126" t="str">
        <f>IF(AC2=1,IFERROR((#REF!-AC$149)*(AE$64*#REF!),""),"")</f>
        <v/>
      </c>
      <c r="AD177" s="126"/>
      <c r="AE177" s="126"/>
      <c r="AF177" s="126"/>
      <c r="AG177" s="491" t="str">
        <f>IF(AG2=1,IFERROR((#REF!-AG$149)*(AG$64*#REF!),""),"")</f>
        <v/>
      </c>
      <c r="AH177" s="450"/>
      <c r="AI177" s="126" t="str">
        <f>IF(AI2=1,IFERROR((#REF!-AI$149)*(AI$64*#REF!),""),"")</f>
        <v/>
      </c>
      <c r="AJ177" s="126"/>
      <c r="AK177" s="126"/>
      <c r="AL177" s="126"/>
      <c r="AM177" s="491" t="str">
        <f>IF(AM2=1,IFERROR((#REF!-AM$149)*(AM$64*#REF!),""),"")</f>
        <v/>
      </c>
      <c r="AN177" s="450" t="str">
        <f>IF(AN2=1,IFERROR((#REF!-AN$149)*(AN$64*#REF!),""),"")</f>
        <v/>
      </c>
      <c r="AO177" s="126" t="str">
        <f>IF(AO2=1,IFERROR((#REF!-AO$149)*(AO$64*#REF!),""),"")</f>
        <v/>
      </c>
      <c r="AP177" s="126"/>
      <c r="AQ177" s="126"/>
      <c r="AR177" s="126"/>
      <c r="AS177" s="491" t="str">
        <f>IF(AS2=1,IFERROR((#REF!-AS$149)*(AS$64*#REF!),""),"")</f>
        <v/>
      </c>
      <c r="AT177" s="450" t="str">
        <f>IF(AT2=1,IFERROR((#REF!-AT$149)*(AT$64*#REF!),""),"")</f>
        <v/>
      </c>
      <c r="AU177" s="126" t="str">
        <f>IF(AU2=1,IFERROR((#REF!-AU$149)*(AU$64*#REF!),""),"")</f>
        <v/>
      </c>
      <c r="AV177" s="126"/>
      <c r="AW177" s="126"/>
      <c r="AX177" s="126"/>
      <c r="AY177" s="491" t="str">
        <f>IF(AY2=1,IFERROR((#REF!-AY$149)*(AY$64*#REF!),""),"")</f>
        <v/>
      </c>
      <c r="AZ177" s="450" t="str">
        <f>IF(AZ2=1,IFERROR((#REF!-AZ$149)*(AZ$64*#REF!),""),"")</f>
        <v/>
      </c>
      <c r="BA177" s="126" t="str">
        <f>IF(BA2=1,IFERROR((#REF!-BA$149)*(BA$64*#REF!),""),"")</f>
        <v/>
      </c>
      <c r="BB177" s="126"/>
      <c r="BC177" s="126"/>
      <c r="BD177" s="126"/>
      <c r="BE177" s="491" t="str">
        <f>IF(BE2=1,IFERROR((#REF!-BE$149)*(BE$64*#REF!),""),"")</f>
        <v/>
      </c>
      <c r="BF177" s="450" t="str">
        <f>IF(BF2=1,IFERROR((#REF!-BF$149)*(BF$64*#REF!),""),"")</f>
        <v/>
      </c>
      <c r="BG177" s="126" t="str">
        <f>IF(BG2=1,IFERROR((#REF!-BG$149)*(BG$64*#REF!),""),"")</f>
        <v/>
      </c>
      <c r="BH177" s="126"/>
      <c r="BI177" s="126"/>
      <c r="BJ177" s="126"/>
      <c r="BK177" s="491" t="str">
        <f>IF(BK2=1,IFERROR((#REF!-BK$149)*(BK$64*#REF!),""),"")</f>
        <v/>
      </c>
      <c r="BL177" s="450" t="str">
        <f>IF(BL2=1,IFERROR((#REF!-BL$149)*(BL$64*#REF!),""),"")</f>
        <v/>
      </c>
      <c r="BM177" s="126" t="str">
        <f>IF(BM2=1,IFERROR((#REF!-BM$149)*(BM$64*#REF!),""),"")</f>
        <v/>
      </c>
      <c r="BN177" s="126"/>
      <c r="BO177" s="126"/>
      <c r="BP177" s="126"/>
      <c r="BQ177" s="491" t="str">
        <f>IF(BQ2=1,IFERROR((#REF!-BQ$149)*(BQ$64*#REF!),""),"")</f>
        <v/>
      </c>
      <c r="BR177" s="450" t="str">
        <f>IF(BR2=1,IFERROR((#REF!-BR$149)*(BR$64*#REF!),""),"")</f>
        <v/>
      </c>
      <c r="BS177" s="126" t="str">
        <f>IF(BS2=1,IFERROR((#REF!-BS$149)*(BS$64*#REF!),""),"")</f>
        <v/>
      </c>
      <c r="BT177" s="126"/>
      <c r="BU177" s="126"/>
      <c r="BV177" s="126"/>
      <c r="BW177" s="491" t="str">
        <f>IF(BW2=1,IFERROR((#REF!-BW$149)*(BW$64*#REF!),""),"")</f>
        <v/>
      </c>
      <c r="BX177" s="72" t="str">
        <f>IF(BX2=1,IFERROR((#REF!-BX$149)*(BX$64*#REF!),""),"")</f>
        <v/>
      </c>
      <c r="BY177" s="71" t="str">
        <f>IF(BY2=1,IFERROR((#REF!-BY$149)*(BY$64*#REF!),""),"")</f>
        <v/>
      </c>
      <c r="CC177" s="74" t="str">
        <f>IF(CC2=1,IFERROR((#REF!-CC$149)*(CC$64*#REF!),""),"")</f>
        <v/>
      </c>
      <c r="CD177" s="72" t="str">
        <f>IF(CD2=1,IFERROR((#REF!-CD$149)*(CD$64*#REF!),""),"")</f>
        <v/>
      </c>
      <c r="CE177" s="71" t="str">
        <f>IF(CE2=1,IFERROR((#REF!-CE$149)*(CE$64*#REF!),""),"")</f>
        <v/>
      </c>
      <c r="CI177" s="74" t="str">
        <f>IF(CI2=1,IFERROR((#REF!-CI$149)*(CI$64*#REF!),""),"")</f>
        <v/>
      </c>
      <c r="CJ177" s="72" t="str">
        <f>IF(CJ2=1,IFERROR((#REF!-CJ$149)*(CJ$64*#REF!),""),"")</f>
        <v/>
      </c>
      <c r="CK177" s="71" t="str">
        <f>IF(CK2=1,IFERROR((#REF!-CK$149)*(CK$64*#REF!),""),"")</f>
        <v/>
      </c>
      <c r="CO177" s="74" t="str">
        <f>IF(CO2=1,IFERROR((#REF!-CO$149)*(CO$64*#REF!),""),"")</f>
        <v/>
      </c>
      <c r="CP177" s="72" t="str">
        <f>IF(CP2=1,IFERROR((#REF!-CP$149)*(CP$64*#REF!),""),"")</f>
        <v/>
      </c>
      <c r="CQ177" s="71" t="str">
        <f>IF(CQ2=1,IFERROR((#REF!-CQ$149)*(CQ$64*#REF!),""),"")</f>
        <v/>
      </c>
      <c r="CU177" s="74" t="str">
        <f>IF(CU2=1,IFERROR((#REF!-CU$149)*(CU$64*#REF!),""),"")</f>
        <v/>
      </c>
      <c r="CV177" s="72" t="str">
        <f>IF(CV2=1,IFERROR((#REF!-CV$149)*(CV$64*#REF!),""),"")</f>
        <v/>
      </c>
      <c r="CW177" s="71" t="str">
        <f>IF(CW2=1,IFERROR((#REF!-CW$149)*(CW$64*#REF!),""),"")</f>
        <v/>
      </c>
      <c r="DA177" s="74" t="str">
        <f>IF(DA2=1,IFERROR((#REF!-DA$149)*(DA$64*#REF!),""),"")</f>
        <v/>
      </c>
      <c r="DB177" s="72" t="str">
        <f>IF(DB2=1,IFERROR((#REF!-DB$149)*(DB$64*#REF!),""),"")</f>
        <v/>
      </c>
      <c r="DC177" s="71" t="str">
        <f>IF(DC2=1,IFERROR((#REF!-DC$149)*(DC$64*#REF!),""),"")</f>
        <v/>
      </c>
      <c r="DG177" s="74" t="str">
        <f>IF(DG2=1,IFERROR((#REF!-DG$149)*(DG$64*#REF!),""),"")</f>
        <v/>
      </c>
      <c r="DH177" s="72" t="str">
        <f>IF(DH2=1,IFERROR((#REF!-DH$149)*(DH$64*#REF!),""),"")</f>
        <v/>
      </c>
      <c r="DI177" s="71" t="str">
        <f>IF(DI2=1,IFERROR((#REF!-DI$149)*(DI$64*#REF!),""),"")</f>
        <v/>
      </c>
      <c r="DM177" s="74" t="str">
        <f>IF(DM2=1,IFERROR((#REF!-DM$149)*(DM$64*#REF!),""),"")</f>
        <v/>
      </c>
      <c r="DN177" s="72" t="str">
        <f>IF(DN2=1,IFERROR((#REF!-DN$149)*(DN$64*#REF!),""),"")</f>
        <v/>
      </c>
      <c r="DO177" s="71" t="str">
        <f>IF(DO2=1,IFERROR((#REF!-DO$149)*(DO$64*#REF!),""),"")</f>
        <v/>
      </c>
      <c r="DS177" s="74" t="str">
        <f>IF(DS2=1,IFERROR((#REF!-DS$149)*(DS$64*#REF!),""),"")</f>
        <v/>
      </c>
      <c r="DT177" s="72" t="str">
        <f>IF(DT2=1,IFERROR((#REF!-DT$149)*(DT$64*#REF!),""),"")</f>
        <v/>
      </c>
      <c r="DU177" s="71" t="str">
        <f>IF(DU2=1,IFERROR((#REF!-DU$149)*(DU$64*#REF!),""),"")</f>
        <v/>
      </c>
      <c r="DY177" s="74" t="str">
        <f>IF(DY2=1,IFERROR((#REF!-DY$149)*(DY$64*#REF!),""),"")</f>
        <v/>
      </c>
      <c r="DZ177" s="72" t="str">
        <f>IF(DZ2=1,IFERROR((#REF!-DZ$149)*(DZ$64*#REF!),""),"")</f>
        <v/>
      </c>
      <c r="EA177" s="71" t="str">
        <f>IF(EA2=1,IFERROR((#REF!-EA$149)*(EA$64*#REF!),""),"")</f>
        <v/>
      </c>
      <c r="EE177" s="74" t="str">
        <f>IF(EE2=1,IFERROR((#REF!-EE$149)*(EE$64*#REF!),""),"")</f>
        <v/>
      </c>
      <c r="EF177" s="72" t="str">
        <f>IF(EF2=1,IFERROR((#REF!-EF$149)*(EF$64*#REF!),""),"")</f>
        <v/>
      </c>
      <c r="EG177" s="69" t="str">
        <f>IF(EG2=1,IFERROR((#REF!-EG$149)*(EG$64*#REF!),""),"")</f>
        <v/>
      </c>
      <c r="EK177" s="73" t="str">
        <f>IF(EK2=1,IFERROR((#REF!-EK$149)*(EK$64*#REF!),""),"")</f>
        <v/>
      </c>
      <c r="EL177" s="72" t="str">
        <f>IF(EL2=1,IFERROR((#REF!-EL$149)*(EL$64*#REF!),""),"")</f>
        <v/>
      </c>
      <c r="EM177" s="69" t="str">
        <f>IF(EM2=1,IFERROR((#REF!-EM$149)*(EM$64*#REF!),""),"")</f>
        <v/>
      </c>
      <c r="EQ177" s="73" t="str">
        <f>IF(EQ2=1,IFERROR((#REF!-EQ$149)*(EQ$64*#REF!),""),"")</f>
        <v/>
      </c>
      <c r="ER177" s="72" t="str">
        <f>IF(ER2=1,IFERROR((#REF!-ER$149)*(ER$64*#REF!),""),"")</f>
        <v/>
      </c>
      <c r="ES177" s="69" t="str">
        <f>IF(ES2=1,IFERROR((#REF!-ES$149)*(ES$64*#REF!),""),"")</f>
        <v/>
      </c>
      <c r="EW177" s="73" t="str">
        <f>IF(EW2=1,IFERROR((#REF!-EW$149)*(EW$64*#REF!),""),"")</f>
        <v/>
      </c>
      <c r="EX177" s="72" t="str">
        <f>IF(EX2=1,IFERROR((#REF!-EX$149)*(EX$64*#REF!),""),"")</f>
        <v/>
      </c>
      <c r="EY177" s="69" t="str">
        <f>IF(EY2=1,IFERROR((#REF!-EY$149)*(EY$64*#REF!),""),"")</f>
        <v/>
      </c>
      <c r="FC177" s="73" t="str">
        <f>IF(FC2=1,IFERROR((#REF!-FC$149)*(FC$64*#REF!),""),"")</f>
        <v/>
      </c>
      <c r="FD177" s="72" t="str">
        <f>IF(FD2=1,IFERROR((#REF!-FD$149)*(FD$64*#REF!),""),"")</f>
        <v/>
      </c>
      <c r="FE177" s="69" t="str">
        <f>IF(FE2=1,IFERROR((#REF!-FE$149)*(FE$64*#REF!),""),"")</f>
        <v/>
      </c>
      <c r="FI177" s="73" t="str">
        <f>IF(FI2=1,IFERROR((#REF!-FI$149)*(FI$64*#REF!),""),"")</f>
        <v/>
      </c>
      <c r="FJ177" s="72" t="str">
        <f>IF(FJ2=1,IFERROR((#REF!-FJ$149)*(FJ$64*#REF!),""),"")</f>
        <v/>
      </c>
      <c r="FK177" s="69" t="str">
        <f>IF(FK2=1,IFERROR((#REF!-FK$149)*(FK$64*#REF!),""),"")</f>
        <v/>
      </c>
      <c r="FO177" s="73" t="str">
        <f>IF(FO2=1,IFERROR((#REF!-FO$149)*(FO$64*#REF!),""),"")</f>
        <v/>
      </c>
      <c r="FP177" s="72" t="str">
        <f>IF(FP2=1,IFERROR((#REF!-FP$149)*(FP$64*#REF!),""),"")</f>
        <v/>
      </c>
      <c r="FQ177" s="69" t="str">
        <f>IF(FQ2=1,IFERROR((#REF!-FQ$149)*(FQ$64*#REF!),""),"")</f>
        <v/>
      </c>
      <c r="FU177" s="73" t="str">
        <f>IF(FU2=1,IFERROR((#REF!-FU$149)*(FU$64*#REF!),""),"")</f>
        <v/>
      </c>
      <c r="FV177" s="72" t="str">
        <f>IF(FV2=1,IFERROR((#REF!-FV$149)*(FV$64*#REF!),""),"")</f>
        <v/>
      </c>
      <c r="FW177" s="69" t="str">
        <f>IF(FW2=1,IFERROR((#REF!-FW$149)*(FW$64*#REF!),""),"")</f>
        <v/>
      </c>
      <c r="GA177" s="73" t="str">
        <f>IF(GA2=1,IFERROR((#REF!-GA$149)*(GA$64*#REF!),""),"")</f>
        <v/>
      </c>
      <c r="GB177" s="72" t="str">
        <f>IF(GB2=1,IFERROR((#REF!-GB$149)*(GB$64*#REF!),""),"")</f>
        <v/>
      </c>
      <c r="GC177" s="69" t="str">
        <f>IF(GC2=1,IFERROR((#REF!-GC$149)*(GC$64*#REF!),""),"")</f>
        <v/>
      </c>
      <c r="GG177" s="73" t="str">
        <f>IF(GG2=1,IFERROR((#REF!-GG$149)*(GG$64*#REF!),""),"")</f>
        <v/>
      </c>
      <c r="GH177" s="72" t="str">
        <f>IF(GH2=1,IFERROR((#REF!-GH$149)*(GH$64*#REF!),""),"")</f>
        <v/>
      </c>
      <c r="GI177" s="69" t="str">
        <f>IF(GI2=1,IFERROR((#REF!-GI$149)*(GI$64*#REF!),""),"")</f>
        <v/>
      </c>
      <c r="GM177" s="73" t="str">
        <f>IF(GM2=1,IFERROR((#REF!-GM$149)*(GM$64*#REF!),""),"")</f>
        <v/>
      </c>
      <c r="GN177" s="72" t="str">
        <f>IF(GN2=1,IFERROR((#REF!-GN$149)*(GN$64*#REF!),""),"")</f>
        <v/>
      </c>
      <c r="GO177" s="69" t="str">
        <f>IF(GO2=1,IFERROR((#REF!-GO$149)*(GO$64*#REF!),""),"")</f>
        <v/>
      </c>
      <c r="GS177" s="73" t="str">
        <f>IF(GS2=1,IFERROR((#REF!-GS$149)*(GS$64*#REF!),""),"")</f>
        <v/>
      </c>
      <c r="GT177" s="72" t="str">
        <f>IF(GT2=1,IFERROR((#REF!-GT$149)*(GT$64*#REF!),""),"")</f>
        <v/>
      </c>
      <c r="GU177" s="69" t="str">
        <f>IF(GU2=1,IFERROR((#REF!-GU$149)*(GU$64*#REF!),""),"")</f>
        <v/>
      </c>
      <c r="GY177" s="73" t="str">
        <f>IF(GY2=1,IFERROR((#REF!-GY$149)*(GY$64*#REF!),""),"")</f>
        <v/>
      </c>
      <c r="GZ177" s="72" t="str">
        <f>IF(GZ2=1,IFERROR((#REF!-GZ$149)*(GZ$64*#REF!),""),"")</f>
        <v/>
      </c>
      <c r="HA177" s="69" t="str">
        <f>IF(HA2=1,IFERROR((#REF!-HA$149)*(HA$64*#REF!),""),"")</f>
        <v/>
      </c>
      <c r="HE177" s="73" t="str">
        <f>IF(HE2=1,IFERROR((#REF!-HE$149)*(HE$64*#REF!),""),"")</f>
        <v/>
      </c>
      <c r="HF177" s="72" t="str">
        <f>IF(HF2=1,IFERROR((#REF!-HF$149)*(HF$64*#REF!),""),"")</f>
        <v/>
      </c>
      <c r="HG177" s="69" t="str">
        <f>IF(HG2=1,IFERROR((#REF!-HG$149)*(HG$64*#REF!),""),"")</f>
        <v/>
      </c>
      <c r="HK177" s="73" t="str">
        <f>IF(HK2=1,IFERROR((#REF!-HK$149)*(HK$64*#REF!),""),"")</f>
        <v/>
      </c>
      <c r="HL177" s="72" t="str">
        <f>IF(HL2=1,IFERROR((#REF!-HL$149)*(HL$64*#REF!),""),"")</f>
        <v/>
      </c>
      <c r="HM177" s="69" t="str">
        <f>IF(HM2=1,IFERROR((#REF!-HM$149)*(HM$64*#REF!),""),"")</f>
        <v/>
      </c>
      <c r="HQ177" s="73" t="str">
        <f>IF(HQ2=1,IFERROR((#REF!-HQ$149)*(HQ$64*#REF!),""),"")</f>
        <v/>
      </c>
      <c r="HR177" s="72" t="str">
        <f>IF(HR2=1,IFERROR((#REF!-HR$149)*(HR$64*#REF!),""),"")</f>
        <v/>
      </c>
      <c r="HS177" s="69" t="str">
        <f>IF(HS2=1,IFERROR((#REF!-HS$149)*(HS$64*#REF!),""),"")</f>
        <v/>
      </c>
      <c r="HW177" s="73" t="str">
        <f>IF(HW2=1,IFERROR((#REF!-HW$149)*(HW$64*#REF!),""),"")</f>
        <v/>
      </c>
      <c r="HX177" s="72" t="str">
        <f>IF(HX2=1,IFERROR((#REF!-HX$149)*(HX$64*#REF!),""),"")</f>
        <v/>
      </c>
      <c r="HY177" s="69" t="str">
        <f>IF(HY2=1,IFERROR((#REF!-HY$149)*(HY$64*#REF!),""),"")</f>
        <v/>
      </c>
      <c r="IC177" s="73" t="str">
        <f>IF(IC2=1,IFERROR((#REF!-IC$149)*(IC$64*#REF!),""),"")</f>
        <v/>
      </c>
      <c r="ID177" s="72" t="str">
        <f>IF(ID2=1,IFERROR((#REF!-ID$149)*(ID$64*#REF!),""),"")</f>
        <v/>
      </c>
      <c r="IE177" s="69" t="str">
        <f>IF(IE2=1,IFERROR((#REF!-IE$149)*(IE$64*#REF!),""),"")</f>
        <v/>
      </c>
      <c r="II177" s="73" t="str">
        <f>IF(II2=1,IFERROR((#REF!-II$149)*(II$64*#REF!),""),"")</f>
        <v/>
      </c>
      <c r="IJ177" s="72" t="str">
        <f>IF(IJ2=1,IFERROR((#REF!-IJ$149)*(IJ$64*#REF!),""),"")</f>
        <v/>
      </c>
      <c r="IK177" s="69" t="str">
        <f>IF(IK2=1,IFERROR((#REF!-IK$149)*(IK$64*#REF!),""),"")</f>
        <v/>
      </c>
      <c r="IO177" s="73" t="str">
        <f>IF(IO2=1,IFERROR((#REF!-IO$149)*(IO$64*#REF!),""),"")</f>
        <v/>
      </c>
      <c r="IP177" s="72" t="str">
        <f>IF(IP2=1,IFERROR((#REF!-IP$149)*(IP$64*#REF!),""),"")</f>
        <v/>
      </c>
      <c r="IQ177" s="69" t="str">
        <f>IF(IQ2=1,IFERROR((#REF!-IQ$149)*(IQ$64*#REF!),""),"")</f>
        <v/>
      </c>
      <c r="IU177" s="73" t="str">
        <f>IF(IU2=1,IFERROR((#REF!-IU$149)*(IU$64*#REF!),""),"")</f>
        <v/>
      </c>
      <c r="IW177" s="69" t="str">
        <f>IF(IW2=1,IFERROR((#REF!-IW$149)*(IW$64*#REF!),""),"")</f>
        <v/>
      </c>
      <c r="JA177" s="73" t="str">
        <f>IF(JA2=1,IFERROR((#REF!-JA$149)*(JA$64*#REF!),""),"")</f>
        <v/>
      </c>
      <c r="JC177" s="69" t="str">
        <f>IF(JC2=1,IFERROR((#REF!-JC$149)*(JC$64*#REF!),""),"")</f>
        <v/>
      </c>
      <c r="JG177" s="73" t="str">
        <f>IF(JG2=1,IFERROR((#REF!-JG$149)*(JG$64*#REF!),""),"")</f>
        <v/>
      </c>
      <c r="JI177" s="69" t="str">
        <f>IF(JI2=1,IFERROR((#REF!-JI$149)*(JI$64*#REF!),""),"")</f>
        <v/>
      </c>
      <c r="JM177" s="271" t="str">
        <f>IF(JM2=1,IFERROR((#REF!-JM$149)*(JM$64*#REF!),""),"")</f>
        <v/>
      </c>
      <c r="JO177" s="69" t="str">
        <f>IF(JO2=1,IFERROR((#REF!-JO$149)*(JO$64*#REF!),""),"")</f>
        <v/>
      </c>
      <c r="JS177" s="271" t="str">
        <f>IF(JS2=1,IFERROR((#REF!-JS$149)*(JS$64*#REF!),""),"")</f>
        <v/>
      </c>
      <c r="JU177" s="69" t="str">
        <f>IF(JU2=1,IFERROR((#REF!-JU$149)*(JU$64*#REF!),""),"")</f>
        <v/>
      </c>
      <c r="JY177" s="271" t="str">
        <f>IF(JY2=1,IFERROR((#REF!-JY$149)*(JY$64*#REF!),""),"")</f>
        <v/>
      </c>
      <c r="KA177" s="69" t="str">
        <f>IF(KA2=1,IFERROR((#REF!-KA$149)*(KA$64*#REF!),""),"")</f>
        <v/>
      </c>
      <c r="KE177" s="271" t="str">
        <f>IF(KE2=1,IFERROR((#REF!-KE$149)*(KE$64*#REF!),""),"")</f>
        <v/>
      </c>
      <c r="KG177" s="69" t="str">
        <f>IF(KG2=1,IFERROR((#REF!-KG$149)*(KG$64*#REF!),""),"")</f>
        <v/>
      </c>
      <c r="KK177" s="271" t="str">
        <f>IF(KK2=1,IFERROR((#REF!-KK$149)*(KK$64*#REF!),""),"")</f>
        <v/>
      </c>
      <c r="KM177" s="69" t="str">
        <f>IF(KM2=1,IFERROR((#REF!-KM$149)*(KM$64*#REF!),""),"")</f>
        <v/>
      </c>
      <c r="KQ177" s="271" t="str">
        <f>IF(KQ2=1,IFERROR((#REF!-KQ$149)*(KQ$64*#REF!),""),"")</f>
        <v/>
      </c>
      <c r="KS177" s="69" t="str">
        <f>IF(KS2=1,IFERROR((#REF!-KS$149)*(KS$64*#REF!),""),"")</f>
        <v/>
      </c>
      <c r="KW177" s="271" t="str">
        <f>IF(KW2=1,IFERROR((#REF!-KW$149)*(KW$64*#REF!),""),"")</f>
        <v/>
      </c>
      <c r="KY177" s="69" t="str">
        <f>IF(KY2=1,IFERROR((#REF!-KY$149)*(KY$64*#REF!),""),"")</f>
        <v/>
      </c>
      <c r="LC177" s="271" t="str">
        <f>IF(LC2=1,IFERROR((#REF!-LC$149)*(LC$64*#REF!),""),"")</f>
        <v/>
      </c>
    </row>
    <row r="178" spans="1:315" s="71" customFormat="1" x14ac:dyDescent="0.2">
      <c r="A178" s="196"/>
      <c r="B178" s="196"/>
      <c r="C178" s="196"/>
      <c r="D178" s="196"/>
      <c r="E178" s="196"/>
      <c r="F178" s="196"/>
      <c r="G178" s="556"/>
      <c r="I178" s="397"/>
      <c r="J178" s="397"/>
      <c r="K178" s="418"/>
      <c r="L178" s="418"/>
      <c r="M178" s="423"/>
      <c r="N178" s="423"/>
      <c r="O178" s="423"/>
      <c r="P178" s="378"/>
      <c r="Q178" s="557"/>
      <c r="R178" s="557"/>
      <c r="S178" s="557"/>
      <c r="T178" s="557"/>
      <c r="U178" s="558"/>
      <c r="V178" s="559"/>
      <c r="W178" s="557"/>
      <c r="X178" s="557"/>
      <c r="Y178" s="557"/>
      <c r="Z178" s="557"/>
      <c r="AA178" s="558"/>
      <c r="AB178" s="559"/>
      <c r="AC178" s="557"/>
      <c r="AD178" s="557"/>
      <c r="AE178" s="557"/>
      <c r="AF178" s="557"/>
      <c r="AG178" s="558"/>
      <c r="AH178" s="559"/>
      <c r="AI178" s="557"/>
      <c r="AJ178" s="557"/>
      <c r="AK178" s="557"/>
      <c r="AL178" s="557"/>
      <c r="AM178" s="558"/>
      <c r="AN178" s="559"/>
      <c r="AO178" s="557"/>
      <c r="AP178" s="557"/>
      <c r="AQ178" s="557"/>
      <c r="AR178" s="557"/>
      <c r="AS178" s="558"/>
      <c r="AT178" s="559"/>
      <c r="AU178" s="557"/>
      <c r="AV178" s="557"/>
      <c r="AW178" s="557"/>
      <c r="AX178" s="557"/>
      <c r="AY178" s="558"/>
      <c r="AZ178" s="559"/>
      <c r="BA178" s="557"/>
      <c r="BB178" s="557"/>
      <c r="BC178" s="557"/>
      <c r="BD178" s="557"/>
      <c r="BE178" s="558"/>
      <c r="BF178" s="559"/>
      <c r="BG178" s="557"/>
      <c r="BH178" s="557"/>
      <c r="BI178" s="557"/>
      <c r="BJ178" s="557"/>
      <c r="BK178" s="558"/>
      <c r="BL178" s="559"/>
      <c r="BM178" s="557"/>
      <c r="BN178" s="557"/>
      <c r="BO178" s="557"/>
      <c r="BP178" s="557"/>
      <c r="BQ178" s="558"/>
      <c r="BR178" s="559"/>
      <c r="BS178" s="557"/>
      <c r="BT178" s="557"/>
      <c r="BU178" s="557"/>
      <c r="BV178" s="557"/>
      <c r="BW178" s="558"/>
      <c r="BX178" s="72"/>
      <c r="CC178" s="74"/>
      <c r="CD178" s="72"/>
      <c r="CI178" s="74"/>
      <c r="CJ178" s="72"/>
      <c r="CO178" s="74"/>
      <c r="CP178" s="72"/>
      <c r="CU178" s="74"/>
      <c r="CV178" s="72"/>
      <c r="DA178" s="74"/>
      <c r="DB178" s="72"/>
      <c r="DG178" s="74"/>
      <c r="DH178" s="72"/>
      <c r="DM178" s="74"/>
      <c r="DN178" s="72"/>
      <c r="DS178" s="74"/>
      <c r="DT178" s="72"/>
      <c r="DY178" s="74"/>
      <c r="DZ178" s="72"/>
      <c r="EE178" s="74"/>
      <c r="EF178" s="72"/>
      <c r="EK178" s="74"/>
      <c r="EL178" s="72"/>
      <c r="EQ178" s="74"/>
      <c r="ER178" s="72"/>
      <c r="EW178" s="74"/>
      <c r="EX178" s="72"/>
      <c r="FC178" s="74"/>
      <c r="FD178" s="72"/>
      <c r="FI178" s="74"/>
      <c r="FJ178" s="72"/>
      <c r="FO178" s="74"/>
      <c r="FP178" s="72"/>
      <c r="FU178" s="74"/>
      <c r="FV178" s="72"/>
      <c r="GA178" s="74"/>
      <c r="GB178" s="72"/>
      <c r="GG178" s="74"/>
      <c r="GH178" s="72"/>
      <c r="GM178" s="74"/>
      <c r="GN178" s="72"/>
      <c r="GS178" s="74"/>
      <c r="GT178" s="72"/>
      <c r="GY178" s="74"/>
      <c r="GZ178" s="72"/>
      <c r="HE178" s="74"/>
      <c r="HF178" s="72"/>
      <c r="HK178" s="74"/>
      <c r="HL178" s="72"/>
      <c r="HQ178" s="74"/>
      <c r="HR178" s="72"/>
      <c r="HW178" s="74"/>
      <c r="HX178" s="72"/>
      <c r="IC178" s="74"/>
      <c r="ID178" s="72"/>
      <c r="II178" s="74"/>
      <c r="IJ178" s="72"/>
      <c r="IO178" s="74"/>
      <c r="IP178" s="72"/>
      <c r="IU178" s="74"/>
      <c r="IV178" s="72"/>
      <c r="JA178" s="74"/>
      <c r="JB178" s="72"/>
      <c r="JG178" s="74"/>
      <c r="JH178" s="72"/>
      <c r="JM178" s="225"/>
      <c r="JS178" s="225"/>
      <c r="JY178" s="225"/>
      <c r="KE178" s="225"/>
      <c r="KK178" s="225"/>
      <c r="KQ178" s="225"/>
      <c r="KW178" s="225"/>
      <c r="LC178" s="225"/>
    </row>
    <row r="206" spans="13:13" x14ac:dyDescent="0.2">
      <c r="M206" s="978"/>
    </row>
  </sheetData>
  <sheetProtection algorithmName="SHA-512" hashValue="/XKMXX4Ol0DuG661uDPsNyuS8GDNng9rwhdgSMjcsxkGdP/S9dUWd+pzvfIeK8PFjCnmw6HM0wPwIBn3IHsMrw==" saltValue="Ywdq8WvDCGBB900IlM/MBw==" spinCount="100000" sheet="1" objects="1" scenarios="1"/>
  <mergeCells count="69">
    <mergeCell ref="H149:M149"/>
    <mergeCell ref="FK4:FO4"/>
    <mergeCell ref="FQ4:FU4"/>
    <mergeCell ref="FW4:GA4"/>
    <mergeCell ref="BM4:BQ4"/>
    <mergeCell ref="I139:K139"/>
    <mergeCell ref="Q4:U4"/>
    <mergeCell ref="W4:AA4"/>
    <mergeCell ref="L46:M46"/>
    <mergeCell ref="AO4:AS4"/>
    <mergeCell ref="AU4:AY4"/>
    <mergeCell ref="BA4:BE4"/>
    <mergeCell ref="BG4:BK4"/>
    <mergeCell ref="L59:M59"/>
    <mergeCell ref="H48:M49"/>
    <mergeCell ref="I141:K141"/>
    <mergeCell ref="I142:K142"/>
    <mergeCell ref="L13:M13"/>
    <mergeCell ref="L14:M14"/>
    <mergeCell ref="L27:M27"/>
    <mergeCell ref="L28:M28"/>
    <mergeCell ref="L41:M41"/>
    <mergeCell ref="L42:M42"/>
    <mergeCell ref="L69:M69"/>
    <mergeCell ref="HS4:HW4"/>
    <mergeCell ref="HY4:IC4"/>
    <mergeCell ref="IE4:II4"/>
    <mergeCell ref="BS4:BW4"/>
    <mergeCell ref="EY4:FC4"/>
    <mergeCell ref="FE4:FI4"/>
    <mergeCell ref="GI4:GM4"/>
    <mergeCell ref="GO4:GS4"/>
    <mergeCell ref="GU4:GY4"/>
    <mergeCell ref="BY4:CC4"/>
    <mergeCell ref="CE4:CI4"/>
    <mergeCell ref="GC4:GG4"/>
    <mergeCell ref="EM4:EQ4"/>
    <mergeCell ref="ES4:EW4"/>
    <mergeCell ref="HA4:HE4"/>
    <mergeCell ref="HG4:HK4"/>
    <mergeCell ref="HM4:HQ4"/>
    <mergeCell ref="DI4:DM4"/>
    <mergeCell ref="DO4:DS4"/>
    <mergeCell ref="DU4:DY4"/>
    <mergeCell ref="EA4:EE4"/>
    <mergeCell ref="EG4:EK4"/>
    <mergeCell ref="IK4:IO4"/>
    <mergeCell ref="KY4:LC4"/>
    <mergeCell ref="JI4:JM4"/>
    <mergeCell ref="JO4:JS4"/>
    <mergeCell ref="JU4:JY4"/>
    <mergeCell ref="KA4:KE4"/>
    <mergeCell ref="KG4:KK4"/>
    <mergeCell ref="L175:M175"/>
    <mergeCell ref="L160:M160"/>
    <mergeCell ref="L145:M145"/>
    <mergeCell ref="KM4:KQ4"/>
    <mergeCell ref="KS4:KW4"/>
    <mergeCell ref="IW4:JA4"/>
    <mergeCell ref="IQ4:IU4"/>
    <mergeCell ref="JC4:JG4"/>
    <mergeCell ref="H53:M53"/>
    <mergeCell ref="H55:M55"/>
    <mergeCell ref="CK4:CO4"/>
    <mergeCell ref="CQ4:CU4"/>
    <mergeCell ref="CW4:DA4"/>
    <mergeCell ref="DC4:DG4"/>
    <mergeCell ref="AC4:AG4"/>
    <mergeCell ref="AI4:AM4"/>
  </mergeCells>
  <conditionalFormatting sqref="Q69:LD69">
    <cfRule type="expression" dxfId="90" priority="384">
      <formula>AND(Q$2&gt;0,Q$2&lt;5,Q70="Num")=TRUE</formula>
    </cfRule>
  </conditionalFormatting>
  <conditionalFormatting sqref="Q67:LD67">
    <cfRule type="expression" dxfId="89" priority="385">
      <formula>AND(Q$2&gt;0,Q$2&lt;5,Q70="pct")=TRUE</formula>
    </cfRule>
  </conditionalFormatting>
  <conditionalFormatting sqref="V5:LE177">
    <cfRule type="expression" dxfId="88" priority="60">
      <formula>AND(Q$2=1,$F5&lt;&gt;"")</formula>
    </cfRule>
  </conditionalFormatting>
  <conditionalFormatting sqref="Q91:LD98">
    <cfRule type="expression" dxfId="87" priority="22">
      <formula>Q$2=3</formula>
    </cfRule>
  </conditionalFormatting>
  <conditionalFormatting sqref="P5:LE177">
    <cfRule type="expression" dxfId="86" priority="19">
      <formula>AND(Q$2=1,$F5&lt;&gt;"")</formula>
    </cfRule>
  </conditionalFormatting>
  <conditionalFormatting sqref="Q5:LD175">
    <cfRule type="expression" dxfId="85" priority="23">
      <formula>AND(ISNUMBER(Q$2),$F5="Sub")</formula>
    </cfRule>
  </conditionalFormatting>
  <conditionalFormatting sqref="Q4:LD4">
    <cfRule type="expression" dxfId="84" priority="15">
      <formula>ISNUMBER(Q$2)</formula>
    </cfRule>
  </conditionalFormatting>
  <conditionalFormatting sqref="T55:LD55">
    <cfRule type="expression" dxfId="83" priority="12">
      <formula>AND(T$2=4,$K$58="yes")=TRUE</formula>
    </cfRule>
  </conditionalFormatting>
  <conditionalFormatting sqref="J5 J52 J63 J75 J148 J163">
    <cfRule type="containsText" dxfId="82" priority="7" operator="containsText" text="Complete">
      <formula>NOT(ISERROR(SEARCH("Complete",J5)))</formula>
    </cfRule>
  </conditionalFormatting>
  <conditionalFormatting sqref="Q5:LD177">
    <cfRule type="expression" dxfId="81" priority="9">
      <formula>AND($F5="T4",Q$2=4)=TRUE</formula>
    </cfRule>
    <cfRule type="expression" dxfId="80" priority="11">
      <formula>AND($F5="T5",Q$2=5)=TRUE</formula>
    </cfRule>
    <cfRule type="expression" dxfId="79" priority="18">
      <formula>AND(ISNUMBER(Q$2),OR(Q$2=$A5,Q$2=$B5,Q$2=$C5,Q$2=$D5,Q$2=$E5))=TRUE</formula>
    </cfRule>
    <cfRule type="expression" dxfId="78" priority="21">
      <formula>AND(ISNUMBER(Q$2),$F5="Tot")</formula>
    </cfRule>
    <cfRule type="expression" dxfId="77" priority="492">
      <formula>AND(Q$2=5,$F5="H5")</formula>
    </cfRule>
  </conditionalFormatting>
  <conditionalFormatting sqref="Q155:LD155">
    <cfRule type="expression" dxfId="76" priority="618">
      <formula>AND(ISNUMBER(Q155),OR(Q155&lt;Q153,Q155&gt;Q157))=TRUE</formula>
    </cfRule>
    <cfRule type="expression" dxfId="75" priority="619">
      <formula>AND(Q$2&gt;0,Q$2&lt;5,Q$71&lt;&gt;"")</formula>
    </cfRule>
  </conditionalFormatting>
  <conditionalFormatting sqref="Q67:LD67 Q69:LD69">
    <cfRule type="expression" dxfId="74" priority="620">
      <formula>AND(Q$2&gt;0,Q$2&lt;5,Q$70="empty")=TRUE</formula>
    </cfRule>
  </conditionalFormatting>
  <conditionalFormatting sqref="L14:M14 L28:M28 L42:M42">
    <cfRule type="containsText" dxfId="73" priority="3" operator="containsText" text="Incomplete">
      <formula>NOT(ISERROR(SEARCH("Incomplete",L14)))</formula>
    </cfRule>
    <cfRule type="containsText" dxfId="72" priority="5" operator="containsText" text="Err">
      <formula>NOT(ISERROR(SEARCH("Err",L14)))</formula>
    </cfRule>
    <cfRule type="containsText" dxfId="71" priority="6" operator="containsText" text="Done">
      <formula>NOT(ISERROR(SEARCH("Done",L14)))</formula>
    </cfRule>
  </conditionalFormatting>
  <conditionalFormatting sqref="L46:M46 L59:M60 L69:M69 L145:M145 L160:M160 L175:M175">
    <cfRule type="containsText" dxfId="70" priority="2" operator="containsText" text="complete">
      <formula>NOT(ISERROR(SEARCH("complete",L46)))</formula>
    </cfRule>
  </conditionalFormatting>
  <conditionalFormatting sqref="H5:LD177">
    <cfRule type="expression" dxfId="69" priority="16">
      <formula>AND(ISNUMBER(H$2),$F5="Top")</formula>
    </cfRule>
    <cfRule type="expression" dxfId="68" priority="17">
      <formula>AND(ISNUMBER(H$2),$F5="Bot")</formula>
    </cfRule>
  </conditionalFormatting>
  <conditionalFormatting sqref="I139:K139">
    <cfRule type="containsText" dxfId="67" priority="1" operator="containsText" text="Choose">
      <formula>NOT(ISERROR(SEARCH("Choose",I139)))</formula>
    </cfRule>
  </conditionalFormatting>
  <hyperlinks>
    <hyperlink ref="H48:M49" location="Step11" display="Step11" xr:uid="{00000000-0004-0000-0300-000000000000}"/>
    <hyperlink ref="I145" r:id="rId1" xr:uid="{00000000-0004-0000-0300-000001000000}"/>
  </hyperlinks>
  <pageMargins left="0.7" right="0.7" top="0.75" bottom="0.75" header="0.3" footer="0.3"/>
  <pageSetup scale="10" orientation="portrait" r:id="rId2"/>
  <ignoredErrors>
    <ignoredError sqref="LE140:XFD140 LE138:XFD138 U138:V138 Q138:S138 U140:V140 Q140:S140" formula="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Control!$B$22:$B$23</xm:f>
          </x14:formula1>
          <xm:sqref>M78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39997558519241921"/>
    <pageSetUpPr fitToPage="1"/>
  </sheetPr>
  <dimension ref="A1:AA106"/>
  <sheetViews>
    <sheetView showGridLines="0" topLeftCell="A69" workbookViewId="0">
      <selection activeCell="S92" sqref="S92"/>
    </sheetView>
  </sheetViews>
  <sheetFormatPr defaultColWidth="9.140625" defaultRowHeight="12.75" x14ac:dyDescent="0.2"/>
  <cols>
    <col min="1" max="1" width="2.140625" style="578" customWidth="1"/>
    <col min="2" max="2" width="9.140625" style="579" customWidth="1"/>
    <col min="3" max="9" width="7.7109375" style="579" customWidth="1"/>
    <col min="10" max="10" width="7.7109375" style="578" customWidth="1"/>
    <col min="11" max="19" width="7.7109375" style="579" customWidth="1"/>
    <col min="20" max="20" width="0.85546875" style="579" customWidth="1"/>
    <col min="21" max="21" width="2.7109375" style="579" customWidth="1"/>
    <col min="22" max="26" width="9.140625" style="579" customWidth="1"/>
    <col min="27" max="27" width="9.85546875" style="579" bestFit="1" customWidth="1"/>
    <col min="28" max="16384" width="9.140625" style="579"/>
  </cols>
  <sheetData>
    <row r="1" spans="1:27" ht="4.5" customHeight="1" thickBot="1" x14ac:dyDescent="0.25">
      <c r="N1" s="580"/>
      <c r="O1" s="580"/>
      <c r="P1" s="580"/>
      <c r="Q1" s="580"/>
      <c r="R1" s="580"/>
    </row>
    <row r="2" spans="1:27" s="60" customFormat="1" ht="21.6" customHeight="1" x14ac:dyDescent="0.2">
      <c r="A2" s="984" t="s">
        <v>325</v>
      </c>
      <c r="B2" s="924" t="s">
        <v>317</v>
      </c>
      <c r="C2" s="16" t="str">
        <f>IF('Part B - Rates Sheet'!L175&lt;&gt;"Step Complete","Complete Step 9 first","Summary of Historical Information")</f>
        <v>Complete Step 9 first</v>
      </c>
      <c r="D2" s="16"/>
      <c r="E2" s="16"/>
      <c r="F2" s="16"/>
      <c r="G2" s="16"/>
      <c r="H2" s="16"/>
      <c r="I2" s="16"/>
      <c r="J2" s="16"/>
      <c r="K2" s="16"/>
      <c r="L2" s="16"/>
      <c r="M2" s="16"/>
      <c r="N2" s="16"/>
      <c r="O2" s="16"/>
      <c r="P2" s="16"/>
      <c r="Q2" s="1135" t="str">
        <f>IF(AND(ISERROR(SEARCH("required",F47)),ISERROR(SEARCH("choose",F47)),ISERROR(SEARCH("required",K47)),ISERROR(SEARCH("choose",K47)),ISERROR(SEARCH("required",P47)),ISERROR(SEARCH("choose",P47)),LEFT(C2,4)&lt;&gt;"Comp"),"Step Complete","")</f>
        <v/>
      </c>
      <c r="R2" s="1135"/>
      <c r="S2" s="1135"/>
      <c r="T2" s="17"/>
    </row>
    <row r="3" spans="1:27" s="60" customFormat="1" ht="4.5" customHeight="1" x14ac:dyDescent="0.2">
      <c r="A3" s="582"/>
      <c r="B3" s="1157" t="s">
        <v>259</v>
      </c>
      <c r="C3" s="1157"/>
      <c r="D3" s="1157"/>
      <c r="E3" s="1157"/>
      <c r="F3" s="19"/>
      <c r="G3" s="19"/>
      <c r="H3" s="19"/>
      <c r="I3" s="19"/>
      <c r="J3" s="19"/>
      <c r="K3" s="19"/>
      <c r="L3" s="19"/>
      <c r="M3" s="19"/>
      <c r="N3" s="19"/>
      <c r="O3" s="19"/>
      <c r="P3" s="19"/>
      <c r="Q3" s="19"/>
      <c r="R3" s="19"/>
      <c r="S3" s="19"/>
      <c r="T3" s="21"/>
    </row>
    <row r="4" spans="1:27" ht="12.75" customHeight="1" x14ac:dyDescent="0.2">
      <c r="A4" s="583"/>
      <c r="B4" s="1157"/>
      <c r="C4" s="1157"/>
      <c r="D4" s="1157"/>
      <c r="E4" s="1157"/>
      <c r="F4" s="1138" t="s">
        <v>50</v>
      </c>
      <c r="G4" s="1138"/>
      <c r="H4" s="1138"/>
      <c r="I4" s="1138"/>
      <c r="J4" s="25"/>
      <c r="K4" s="1153" t="s">
        <v>130</v>
      </c>
      <c r="L4" s="1153"/>
      <c r="M4" s="1153"/>
      <c r="N4" s="1153"/>
      <c r="O4" s="25"/>
      <c r="P4" s="1153" t="s">
        <v>130</v>
      </c>
      <c r="Q4" s="1153"/>
      <c r="R4" s="1153"/>
      <c r="S4" s="1153"/>
      <c r="T4" s="584"/>
      <c r="U4" s="585"/>
      <c r="V4" s="586"/>
      <c r="W4" s="586"/>
      <c r="X4" s="586"/>
      <c r="Y4" s="585"/>
      <c r="Z4" s="586"/>
      <c r="AA4" s="586"/>
    </row>
    <row r="5" spans="1:27" ht="12.75" customHeight="1" x14ac:dyDescent="0.2">
      <c r="A5" s="583"/>
      <c r="B5" s="1157"/>
      <c r="C5" s="1157"/>
      <c r="D5" s="1157"/>
      <c r="E5" s="1157"/>
      <c r="F5" s="1102" t="str">
        <f>Control!$C$6</f>
        <v>FY23</v>
      </c>
      <c r="G5" s="1102"/>
      <c r="H5" s="1102"/>
      <c r="I5" s="1102"/>
      <c r="J5" s="25"/>
      <c r="K5" s="1102" t="str">
        <f>Control!$C$7</f>
        <v>FY22</v>
      </c>
      <c r="L5" s="1102"/>
      <c r="M5" s="1102"/>
      <c r="N5" s="1102"/>
      <c r="O5" s="25"/>
      <c r="P5" s="1102" t="str">
        <f>Control!$C$8</f>
        <v>FY21</v>
      </c>
      <c r="Q5" s="1102"/>
      <c r="R5" s="1102"/>
      <c r="S5" s="1102"/>
      <c r="T5" s="584"/>
      <c r="U5" s="585"/>
      <c r="V5" s="586"/>
      <c r="W5" s="586"/>
      <c r="X5" s="586"/>
      <c r="Y5" s="585"/>
      <c r="Z5" s="586"/>
      <c r="AA5" s="586"/>
    </row>
    <row r="6" spans="1:27" ht="25.5" x14ac:dyDescent="0.2">
      <c r="A6" s="583"/>
      <c r="B6" s="1157"/>
      <c r="C6" s="1157"/>
      <c r="D6" s="1157"/>
      <c r="E6" s="1157"/>
      <c r="F6" s="587" t="s">
        <v>132</v>
      </c>
      <c r="G6" s="587" t="s">
        <v>131</v>
      </c>
      <c r="H6" s="1154" t="s">
        <v>133</v>
      </c>
      <c r="I6" s="1155"/>
      <c r="J6" s="588"/>
      <c r="K6" s="587" t="s">
        <v>132</v>
      </c>
      <c r="L6" s="587" t="s">
        <v>131</v>
      </c>
      <c r="M6" s="1154" t="s">
        <v>133</v>
      </c>
      <c r="N6" s="1155"/>
      <c r="O6" s="588"/>
      <c r="P6" s="587" t="s">
        <v>132</v>
      </c>
      <c r="Q6" s="587" t="s">
        <v>131</v>
      </c>
      <c r="R6" s="1154" t="s">
        <v>133</v>
      </c>
      <c r="S6" s="1155"/>
      <c r="T6" s="584"/>
      <c r="U6" s="585"/>
      <c r="V6" s="586"/>
      <c r="W6" s="586"/>
      <c r="X6" s="586"/>
      <c r="Y6" s="585"/>
      <c r="Z6" s="586"/>
      <c r="AA6" s="586"/>
    </row>
    <row r="7" spans="1:27" x14ac:dyDescent="0.2">
      <c r="A7" s="583"/>
      <c r="B7" s="1125" t="s">
        <v>139</v>
      </c>
      <c r="C7" s="1150"/>
      <c r="D7" s="1150"/>
      <c r="E7" s="1150"/>
      <c r="F7" s="589"/>
      <c r="G7" s="589"/>
      <c r="H7" s="1156">
        <f>M44</f>
        <v>0</v>
      </c>
      <c r="I7" s="1156"/>
      <c r="J7" s="590"/>
      <c r="K7" s="590"/>
      <c r="L7" s="590"/>
      <c r="M7" s="1156">
        <f>R44</f>
        <v>0</v>
      </c>
      <c r="N7" s="1156"/>
      <c r="O7" s="591"/>
      <c r="P7" s="592"/>
      <c r="Q7" s="591"/>
      <c r="R7" s="1156">
        <f>'Part A - Inputs'!L49</f>
        <v>0</v>
      </c>
      <c r="S7" s="1156"/>
      <c r="T7" s="584"/>
      <c r="U7" s="585"/>
      <c r="V7" s="586"/>
      <c r="W7" s="586"/>
      <c r="X7" s="586"/>
      <c r="Y7" s="585"/>
      <c r="Z7" s="586"/>
      <c r="AA7" s="586"/>
    </row>
    <row r="8" spans="1:27" ht="4.5" customHeight="1" x14ac:dyDescent="0.2">
      <c r="A8" s="583"/>
      <c r="B8" s="593"/>
      <c r="C8" s="593"/>
      <c r="D8" s="593"/>
      <c r="E8" s="593"/>
      <c r="F8" s="589"/>
      <c r="G8" s="589"/>
      <c r="H8" s="846"/>
      <c r="I8" s="846"/>
      <c r="J8" s="590"/>
      <c r="K8" s="590"/>
      <c r="L8" s="590"/>
      <c r="M8" s="846"/>
      <c r="N8" s="846"/>
      <c r="O8" s="591"/>
      <c r="P8" s="592"/>
      <c r="Q8" s="591"/>
      <c r="R8" s="846"/>
      <c r="S8" s="846"/>
      <c r="T8" s="584"/>
      <c r="U8" s="585"/>
      <c r="V8" s="586"/>
      <c r="W8" s="586"/>
      <c r="X8" s="586"/>
      <c r="Y8" s="585"/>
      <c r="Z8" s="586"/>
      <c r="AA8" s="586"/>
    </row>
    <row r="9" spans="1:27" x14ac:dyDescent="0.2">
      <c r="A9" s="583"/>
      <c r="B9" s="1125" t="s">
        <v>198</v>
      </c>
      <c r="C9" s="1150"/>
      <c r="D9" s="1150"/>
      <c r="E9" s="1150"/>
      <c r="F9" s="589"/>
      <c r="G9" s="589"/>
      <c r="H9" s="1129">
        <f>'Part A - Inputs'!F51</f>
        <v>0</v>
      </c>
      <c r="I9" s="1129"/>
      <c r="J9" s="590"/>
      <c r="K9" s="590"/>
      <c r="L9" s="590"/>
      <c r="M9" s="1129">
        <f>'Part A - Inputs'!I51</f>
        <v>0</v>
      </c>
      <c r="N9" s="1129"/>
      <c r="O9" s="591"/>
      <c r="P9" s="592"/>
      <c r="Q9" s="591"/>
      <c r="R9" s="1129">
        <f>'Part A - Inputs'!L51</f>
        <v>0</v>
      </c>
      <c r="S9" s="1129"/>
      <c r="T9" s="584"/>
      <c r="U9" s="585"/>
      <c r="V9" s="586"/>
      <c r="W9" s="586"/>
      <c r="X9" s="586"/>
      <c r="Y9" s="585"/>
      <c r="Z9" s="586"/>
      <c r="AA9" s="586"/>
    </row>
    <row r="10" spans="1:27" ht="4.5" customHeight="1" x14ac:dyDescent="0.2">
      <c r="A10" s="583"/>
      <c r="B10" s="593"/>
      <c r="C10" s="593"/>
      <c r="D10" s="593"/>
      <c r="E10" s="593"/>
      <c r="F10" s="589"/>
      <c r="G10" s="589"/>
      <c r="H10" s="846"/>
      <c r="I10" s="846"/>
      <c r="J10" s="590"/>
      <c r="K10" s="590"/>
      <c r="L10" s="590"/>
      <c r="M10" s="846"/>
      <c r="N10" s="846"/>
      <c r="O10" s="591"/>
      <c r="P10" s="592"/>
      <c r="Q10" s="591"/>
      <c r="R10" s="846"/>
      <c r="S10" s="846"/>
      <c r="T10" s="584"/>
      <c r="U10" s="585"/>
      <c r="V10" s="586"/>
      <c r="W10" s="586"/>
      <c r="X10" s="586"/>
      <c r="Y10" s="585"/>
      <c r="Z10" s="586"/>
      <c r="AA10" s="586"/>
    </row>
    <row r="11" spans="1:27" x14ac:dyDescent="0.2">
      <c r="A11" s="583"/>
      <c r="B11" s="1151" t="s">
        <v>140</v>
      </c>
      <c r="C11" s="1152"/>
      <c r="D11" s="1152"/>
      <c r="E11" s="1152"/>
      <c r="F11" s="594">
        <f>SUMIFS('Part B - Rates Sheet'!35:35,'Part B - Rates Sheet'!$2:$2,2)</f>
        <v>0</v>
      </c>
      <c r="G11" s="926" t="str">
        <f>IFERROR(H11/F11,"")</f>
        <v/>
      </c>
      <c r="H11" s="1129">
        <f>SUMIFS('Part B - Rates Sheet'!35:35,'Part B - Rates Sheet'!$2:$2,5)</f>
        <v>0</v>
      </c>
      <c r="I11" s="1129"/>
      <c r="J11" s="595">
        <f>IFERROR(F11/SUM(F$11:F$14),0)</f>
        <v>0</v>
      </c>
      <c r="K11" s="594">
        <f>SUMIFS('Part B - Rates Sheet'!21:21,'Part B - Rates Sheet'!$2:$2,2)</f>
        <v>0</v>
      </c>
      <c r="L11" s="926" t="str">
        <f>IFERROR(M11/K11,"")</f>
        <v/>
      </c>
      <c r="M11" s="1129">
        <f>SUMIFS('Part B - Rates Sheet'!21:21,'Part B - Rates Sheet'!$2:$2,5)</f>
        <v>0</v>
      </c>
      <c r="N11" s="1129"/>
      <c r="O11" s="595">
        <f>IFERROR(K11/SUM(K$11:K$14),0)</f>
        <v>0</v>
      </c>
      <c r="P11" s="594">
        <f>SUMIFS('Part B - Rates Sheet'!7:7,'Part B - Rates Sheet'!$2:$2,2)</f>
        <v>0</v>
      </c>
      <c r="Q11" s="926" t="str">
        <f>IFERROR(R11/P11,"")</f>
        <v/>
      </c>
      <c r="R11" s="1129">
        <f>SUMIFS('Part B - Rates Sheet'!7:7,'Part B - Rates Sheet'!$2:$2,5)</f>
        <v>0</v>
      </c>
      <c r="S11" s="1129"/>
      <c r="T11" s="596">
        <f>IFERROR(P11/SUM(P$11:P$14),0)</f>
        <v>0</v>
      </c>
      <c r="U11" s="585"/>
      <c r="V11" s="586"/>
      <c r="W11" s="586"/>
      <c r="X11" s="586"/>
      <c r="Y11" s="585"/>
      <c r="Z11" s="586"/>
      <c r="AA11" s="586"/>
    </row>
    <row r="12" spans="1:27" x14ac:dyDescent="0.2">
      <c r="A12" s="583"/>
      <c r="B12" s="1159" t="s">
        <v>141</v>
      </c>
      <c r="C12" s="1160"/>
      <c r="D12" s="1160"/>
      <c r="E12" s="1160"/>
      <c r="F12" s="594">
        <f>SUMIFS('Part B - Rates Sheet'!36:36,'Part B - Rates Sheet'!$2:$2,2)</f>
        <v>0</v>
      </c>
      <c r="G12" s="926" t="str">
        <f t="shared" ref="G12:G14" si="0">IFERROR(H12/F12,"")</f>
        <v/>
      </c>
      <c r="H12" s="1129">
        <f>SUMIFS('Part B - Rates Sheet'!36:36,'Part B - Rates Sheet'!$2:$2,5)</f>
        <v>0</v>
      </c>
      <c r="I12" s="1129"/>
      <c r="J12" s="595">
        <f t="shared" ref="J12:J14" si="1">IFERROR(F12/SUM(F$11:F$14),0)</f>
        <v>0</v>
      </c>
      <c r="K12" s="594">
        <f>SUMIFS('Part B - Rates Sheet'!22:22,'Part B - Rates Sheet'!$2:$2,2)</f>
        <v>0</v>
      </c>
      <c r="L12" s="926" t="str">
        <f t="shared" ref="L12:L14" si="2">IFERROR(M12/K12,"")</f>
        <v/>
      </c>
      <c r="M12" s="1129">
        <f>SUMIFS('Part B - Rates Sheet'!22:22,'Part B - Rates Sheet'!$2:$2,5)</f>
        <v>0</v>
      </c>
      <c r="N12" s="1129"/>
      <c r="O12" s="595">
        <f t="shared" ref="O12:O14" si="3">IFERROR(K12/SUM(K$11:K$14),0)</f>
        <v>0</v>
      </c>
      <c r="P12" s="594">
        <f>SUMIFS('Part B - Rates Sheet'!8:8,'Part B - Rates Sheet'!$2:$2,2)</f>
        <v>0</v>
      </c>
      <c r="Q12" s="926" t="str">
        <f t="shared" ref="Q12:Q14" si="4">IFERROR(R12/P12,"")</f>
        <v/>
      </c>
      <c r="R12" s="1129">
        <f>SUMIFS('Part B - Rates Sheet'!8:8,'Part B - Rates Sheet'!$2:$2,5)</f>
        <v>0</v>
      </c>
      <c r="S12" s="1129"/>
      <c r="T12" s="596">
        <f t="shared" ref="T12:T14" si="5">IFERROR(P12/SUM(P$11:P$14),0)</f>
        <v>0</v>
      </c>
      <c r="U12" s="585"/>
      <c r="V12" s="586"/>
      <c r="W12" s="586"/>
      <c r="X12" s="586"/>
      <c r="Y12" s="585"/>
      <c r="Z12" s="586"/>
      <c r="AA12" s="586"/>
    </row>
    <row r="13" spans="1:27" x14ac:dyDescent="0.2">
      <c r="A13" s="583"/>
      <c r="B13" s="1159" t="s">
        <v>142</v>
      </c>
      <c r="C13" s="1160"/>
      <c r="D13" s="1160"/>
      <c r="E13" s="1160"/>
      <c r="F13" s="594">
        <f>SUMIFS('Part B - Rates Sheet'!37:37,'Part B - Rates Sheet'!$2:$2,2)</f>
        <v>0</v>
      </c>
      <c r="G13" s="926" t="str">
        <f t="shared" si="0"/>
        <v/>
      </c>
      <c r="H13" s="1129">
        <f>SUMIFS('Part B - Rates Sheet'!37:37,'Part B - Rates Sheet'!$2:$2,5)</f>
        <v>0</v>
      </c>
      <c r="I13" s="1129"/>
      <c r="J13" s="595">
        <f t="shared" si="1"/>
        <v>0</v>
      </c>
      <c r="K13" s="594">
        <f>SUMIFS('Part B - Rates Sheet'!23:23,'Part B - Rates Sheet'!$2:$2,2)</f>
        <v>0</v>
      </c>
      <c r="L13" s="926" t="str">
        <f t="shared" si="2"/>
        <v/>
      </c>
      <c r="M13" s="1129">
        <f>SUMIFS('Part B - Rates Sheet'!23:23,'Part B - Rates Sheet'!$2:$2,5)</f>
        <v>0</v>
      </c>
      <c r="N13" s="1129"/>
      <c r="O13" s="595">
        <f t="shared" si="3"/>
        <v>0</v>
      </c>
      <c r="P13" s="594">
        <f>SUMIFS('Part B - Rates Sheet'!9:9,'Part B - Rates Sheet'!$2:$2,2)</f>
        <v>0</v>
      </c>
      <c r="Q13" s="926" t="str">
        <f t="shared" si="4"/>
        <v/>
      </c>
      <c r="R13" s="1129">
        <f>SUMIFS('Part B - Rates Sheet'!9:9,'Part B - Rates Sheet'!$2:$2,5)</f>
        <v>0</v>
      </c>
      <c r="S13" s="1129"/>
      <c r="T13" s="596">
        <f t="shared" si="5"/>
        <v>0</v>
      </c>
      <c r="U13" s="585"/>
      <c r="V13" s="586"/>
      <c r="W13" s="586"/>
      <c r="X13" s="586"/>
      <c r="Y13" s="585"/>
      <c r="Z13" s="586"/>
      <c r="AA13" s="586"/>
    </row>
    <row r="14" spans="1:27" x14ac:dyDescent="0.2">
      <c r="A14" s="583"/>
      <c r="B14" s="1159" t="s">
        <v>143</v>
      </c>
      <c r="C14" s="1160"/>
      <c r="D14" s="1160"/>
      <c r="E14" s="1160"/>
      <c r="F14" s="594">
        <f>SUMIFS('Part B - Rates Sheet'!38:38,'Part B - Rates Sheet'!$2:$2,2)</f>
        <v>0</v>
      </c>
      <c r="G14" s="926" t="str">
        <f t="shared" si="0"/>
        <v/>
      </c>
      <c r="H14" s="1158">
        <f>SUMIFS('Part B - Rates Sheet'!38:38,'Part B - Rates Sheet'!$2:$2,5)</f>
        <v>0</v>
      </c>
      <c r="I14" s="1158"/>
      <c r="J14" s="595">
        <f t="shared" si="1"/>
        <v>0</v>
      </c>
      <c r="K14" s="594">
        <f>SUMIFS('Part B - Rates Sheet'!24:24,'Part B - Rates Sheet'!$2:$2,2)</f>
        <v>0</v>
      </c>
      <c r="L14" s="926" t="str">
        <f t="shared" si="2"/>
        <v/>
      </c>
      <c r="M14" s="1158">
        <f>SUMIFS('Part B - Rates Sheet'!24:24,'Part B - Rates Sheet'!$2:$2,5)</f>
        <v>0</v>
      </c>
      <c r="N14" s="1158"/>
      <c r="O14" s="595">
        <f t="shared" si="3"/>
        <v>0</v>
      </c>
      <c r="P14" s="594">
        <f>SUMIFS('Part B - Rates Sheet'!10:10,'Part B - Rates Sheet'!$2:$2,2)</f>
        <v>0</v>
      </c>
      <c r="Q14" s="926" t="str">
        <f t="shared" si="4"/>
        <v/>
      </c>
      <c r="R14" s="1158">
        <f>SUMIFS('Part B - Rates Sheet'!10:10,'Part B - Rates Sheet'!$2:$2,5)</f>
        <v>0</v>
      </c>
      <c r="S14" s="1158"/>
      <c r="T14" s="596">
        <f t="shared" si="5"/>
        <v>0</v>
      </c>
      <c r="U14" s="585"/>
      <c r="V14" s="586"/>
      <c r="W14" s="586"/>
      <c r="X14" s="586"/>
      <c r="Y14" s="585"/>
      <c r="Z14" s="586"/>
      <c r="AA14" s="586"/>
    </row>
    <row r="15" spans="1:27" x14ac:dyDescent="0.2">
      <c r="A15" s="583"/>
      <c r="B15" s="597" t="s">
        <v>144</v>
      </c>
      <c r="C15" s="598"/>
      <c r="D15" s="598"/>
      <c r="E15" s="598"/>
      <c r="F15" s="589"/>
      <c r="G15" s="589"/>
      <c r="H15" s="1156">
        <f>SUM(H11:I14)</f>
        <v>0</v>
      </c>
      <c r="I15" s="1156"/>
      <c r="J15" s="590"/>
      <c r="K15" s="590"/>
      <c r="L15" s="590"/>
      <c r="M15" s="1156">
        <f>SUM(M11:N14)</f>
        <v>0</v>
      </c>
      <c r="N15" s="1156"/>
      <c r="O15" s="591"/>
      <c r="P15" s="592"/>
      <c r="Q15" s="591"/>
      <c r="R15" s="1156">
        <f>SUM(R11:S14)</f>
        <v>0</v>
      </c>
      <c r="S15" s="1156"/>
      <c r="T15" s="584"/>
      <c r="U15" s="585"/>
      <c r="V15" s="586"/>
      <c r="W15" s="586"/>
      <c r="X15" s="586"/>
      <c r="Y15" s="585"/>
      <c r="Z15" s="586"/>
      <c r="AA15" s="586"/>
    </row>
    <row r="16" spans="1:27" ht="4.5" customHeight="1" x14ac:dyDescent="0.2">
      <c r="A16" s="985"/>
      <c r="B16" s="593"/>
      <c r="C16" s="593"/>
      <c r="D16" s="593"/>
      <c r="E16" s="593"/>
      <c r="F16" s="589"/>
      <c r="G16" s="589"/>
      <c r="H16" s="846"/>
      <c r="I16" s="846"/>
      <c r="J16" s="590"/>
      <c r="K16" s="590"/>
      <c r="L16" s="590"/>
      <c r="M16" s="846"/>
      <c r="N16" s="846"/>
      <c r="O16" s="591"/>
      <c r="P16" s="592"/>
      <c r="Q16" s="591"/>
      <c r="R16" s="846"/>
      <c r="S16" s="846"/>
      <c r="T16" s="584"/>
      <c r="U16" s="585"/>
      <c r="V16" s="586"/>
      <c r="W16" s="586"/>
      <c r="X16" s="586"/>
      <c r="Y16" s="585"/>
      <c r="Z16" s="586"/>
      <c r="AA16" s="586"/>
    </row>
    <row r="17" spans="1:27" x14ac:dyDescent="0.2">
      <c r="A17" s="583"/>
      <c r="B17" s="1125" t="s">
        <v>197</v>
      </c>
      <c r="C17" s="1150"/>
      <c r="D17" s="1150"/>
      <c r="E17" s="1150"/>
      <c r="F17" s="589"/>
      <c r="G17" s="589"/>
      <c r="H17" s="1129">
        <f>'Part B - Rates Sheet'!$L$41</f>
        <v>0</v>
      </c>
      <c r="I17" s="1129"/>
      <c r="J17" s="590"/>
      <c r="K17" s="590"/>
      <c r="L17" s="590"/>
      <c r="M17" s="1129">
        <f>'Part B - Rates Sheet'!L27</f>
        <v>0</v>
      </c>
      <c r="N17" s="1129"/>
      <c r="O17" s="591"/>
      <c r="P17" s="592"/>
      <c r="Q17" s="591"/>
      <c r="R17" s="1129">
        <f>'Part B - Rates Sheet'!L13</f>
        <v>0</v>
      </c>
      <c r="S17" s="1129"/>
      <c r="T17" s="584"/>
      <c r="U17" s="585"/>
      <c r="V17" s="586"/>
      <c r="W17" s="586"/>
      <c r="X17" s="586"/>
      <c r="Y17" s="585"/>
      <c r="Z17" s="586"/>
      <c r="AA17" s="586"/>
    </row>
    <row r="18" spans="1:27" ht="4.5" customHeight="1" x14ac:dyDescent="0.2">
      <c r="A18" s="583"/>
      <c r="B18" s="593"/>
      <c r="C18" s="593"/>
      <c r="D18" s="593"/>
      <c r="E18" s="593"/>
      <c r="F18" s="589"/>
      <c r="G18" s="589"/>
      <c r="H18" s="589"/>
      <c r="I18" s="589"/>
      <c r="J18" s="590"/>
      <c r="K18" s="590"/>
      <c r="L18" s="590"/>
      <c r="M18" s="589"/>
      <c r="N18" s="589"/>
      <c r="O18" s="591"/>
      <c r="P18" s="592"/>
      <c r="Q18" s="591"/>
      <c r="R18" s="589"/>
      <c r="S18" s="589"/>
      <c r="T18" s="584"/>
      <c r="U18" s="585"/>
      <c r="V18" s="586"/>
      <c r="W18" s="586"/>
      <c r="X18" s="586"/>
      <c r="Y18" s="585"/>
      <c r="Z18" s="586"/>
      <c r="AA18" s="586"/>
    </row>
    <row r="19" spans="1:27" x14ac:dyDescent="0.2">
      <c r="A19" s="583"/>
      <c r="B19" s="599" t="s">
        <v>193</v>
      </c>
      <c r="C19" s="600"/>
      <c r="D19" s="600"/>
      <c r="E19" s="600"/>
      <c r="F19" s="601"/>
      <c r="G19" s="601"/>
      <c r="H19" s="602"/>
      <c r="I19" s="602"/>
      <c r="J19" s="603"/>
      <c r="K19" s="603"/>
      <c r="L19" s="603"/>
      <c r="M19" s="602"/>
      <c r="N19" s="602"/>
      <c r="O19" s="604"/>
      <c r="P19" s="605"/>
      <c r="Q19" s="604"/>
      <c r="R19" s="602"/>
      <c r="S19" s="602"/>
      <c r="T19" s="584"/>
      <c r="U19" s="585"/>
      <c r="V19" s="586"/>
      <c r="W19" s="586"/>
      <c r="X19" s="586"/>
      <c r="Y19" s="585"/>
      <c r="Z19" s="586"/>
      <c r="AA19" s="586"/>
    </row>
    <row r="20" spans="1:27" x14ac:dyDescent="0.2">
      <c r="A20" s="583"/>
      <c r="B20" s="606" t="s">
        <v>190</v>
      </c>
      <c r="C20" s="600"/>
      <c r="D20" s="600"/>
      <c r="E20" s="600"/>
      <c r="F20" s="601"/>
      <c r="G20" s="601"/>
      <c r="H20" s="1126">
        <f>H$7</f>
        <v>0</v>
      </c>
      <c r="I20" s="1126"/>
      <c r="J20" s="603"/>
      <c r="K20" s="603"/>
      <c r="L20" s="603"/>
      <c r="M20" s="1126">
        <f>M$7</f>
        <v>0</v>
      </c>
      <c r="N20" s="1126"/>
      <c r="O20" s="604"/>
      <c r="P20" s="605"/>
      <c r="Q20" s="604"/>
      <c r="R20" s="1126">
        <f>R$7</f>
        <v>0</v>
      </c>
      <c r="S20" s="1126"/>
      <c r="T20" s="584"/>
      <c r="U20" s="585"/>
      <c r="V20" s="586"/>
      <c r="W20" s="586"/>
      <c r="X20" s="586"/>
      <c r="Y20" s="585"/>
      <c r="Z20" s="586"/>
      <c r="AA20" s="586"/>
    </row>
    <row r="21" spans="1:27" x14ac:dyDescent="0.2">
      <c r="A21" s="583"/>
      <c r="B21" s="607" t="s">
        <v>191</v>
      </c>
      <c r="C21" s="600"/>
      <c r="D21" s="600"/>
      <c r="E21" s="600"/>
      <c r="F21" s="601"/>
      <c r="G21" s="601"/>
      <c r="H21" s="1126">
        <f>IFERROR(H9+H11-(H17*J11),"")</f>
        <v>0</v>
      </c>
      <c r="I21" s="1126"/>
      <c r="J21" s="603"/>
      <c r="K21" s="603"/>
      <c r="L21" s="603"/>
      <c r="M21" s="1126">
        <f>IFERROR(M9+M11-(M17*O11),"")</f>
        <v>0</v>
      </c>
      <c r="N21" s="1126"/>
      <c r="O21" s="604"/>
      <c r="P21" s="605"/>
      <c r="Q21" s="604"/>
      <c r="R21" s="1126">
        <f>IFERROR(R9+R11-(R17*T11),"")</f>
        <v>0</v>
      </c>
      <c r="S21" s="1126"/>
      <c r="T21" s="584"/>
      <c r="U21" s="585"/>
      <c r="V21" s="586"/>
      <c r="W21" s="586"/>
      <c r="X21" s="586"/>
      <c r="Y21" s="585"/>
      <c r="Z21" s="586"/>
      <c r="AA21" s="586"/>
    </row>
    <row r="22" spans="1:27" x14ac:dyDescent="0.2">
      <c r="A22" s="583"/>
      <c r="B22" s="607" t="s">
        <v>192</v>
      </c>
      <c r="C22" s="600"/>
      <c r="D22" s="600"/>
      <c r="E22" s="600"/>
      <c r="F22" s="601"/>
      <c r="G22" s="601"/>
      <c r="H22" s="1127">
        <f>IFERROR(ROUND(+SUM(H12:H14)-H17*SUM(J12:J14),0),"")</f>
        <v>0</v>
      </c>
      <c r="I22" s="1127"/>
      <c r="J22" s="603"/>
      <c r="K22" s="603"/>
      <c r="L22" s="603"/>
      <c r="M22" s="1127">
        <f>IFERROR(ROUND(+SUM(M12:M14)-M17*SUM(O12:O14),0),"")</f>
        <v>0</v>
      </c>
      <c r="N22" s="1127"/>
      <c r="O22" s="604"/>
      <c r="P22" s="605"/>
      <c r="Q22" s="604"/>
      <c r="R22" s="1127">
        <f>IFERROR(ROUND(+SUM(R12:R14)-R17*SUM(T12:T14),0),"")</f>
        <v>0</v>
      </c>
      <c r="S22" s="1127"/>
      <c r="T22" s="584"/>
      <c r="U22" s="585"/>
      <c r="V22" s="586"/>
      <c r="W22" s="586"/>
      <c r="X22" s="586"/>
      <c r="Y22" s="585"/>
      <c r="Z22" s="586"/>
      <c r="AA22" s="586"/>
    </row>
    <row r="23" spans="1:27" x14ac:dyDescent="0.2">
      <c r="A23" s="583"/>
      <c r="B23" s="606" t="s">
        <v>179</v>
      </c>
      <c r="C23" s="600"/>
      <c r="D23" s="600"/>
      <c r="E23" s="600"/>
      <c r="F23" s="1128" t="str">
        <f>IFERROR(H23/G$24,"")</f>
        <v/>
      </c>
      <c r="G23" s="1128"/>
      <c r="H23" s="1161">
        <f>SUM(H20:I22)</f>
        <v>0</v>
      </c>
      <c r="I23" s="1161"/>
      <c r="J23" s="603"/>
      <c r="K23" s="1128" t="str">
        <f>IFERROR(M23/L$24,"")</f>
        <v/>
      </c>
      <c r="L23" s="1128"/>
      <c r="M23" s="1161">
        <f>SUM(M20:N22)</f>
        <v>0</v>
      </c>
      <c r="N23" s="1161"/>
      <c r="O23" s="604"/>
      <c r="P23" s="1128" t="str">
        <f>IFERROR(R23/Q$24,"")</f>
        <v/>
      </c>
      <c r="Q23" s="1128"/>
      <c r="R23" s="1161">
        <f>SUM(R20:S22)</f>
        <v>0</v>
      </c>
      <c r="S23" s="1161"/>
      <c r="T23" s="584"/>
      <c r="U23" s="585"/>
      <c r="V23" s="586"/>
      <c r="W23" s="586"/>
      <c r="X23" s="586"/>
      <c r="Y23" s="585"/>
      <c r="Z23" s="586"/>
      <c r="AA23" s="586"/>
    </row>
    <row r="24" spans="1:27" hidden="1" x14ac:dyDescent="0.2">
      <c r="A24" s="608"/>
      <c r="B24" s="609"/>
      <c r="C24" s="610"/>
      <c r="D24" s="610"/>
      <c r="E24" s="610"/>
      <c r="F24" s="611" t="s">
        <v>136</v>
      </c>
      <c r="G24" s="612">
        <f>ROUND(H17*J11/365,2)</f>
        <v>0</v>
      </c>
      <c r="H24" s="613" t="s">
        <v>135</v>
      </c>
      <c r="I24" s="614">
        <f>IFERROR(ROUND((H7+H21)/G24,0),0)</f>
        <v>0</v>
      </c>
      <c r="J24" s="615"/>
      <c r="K24" s="611" t="s">
        <v>136</v>
      </c>
      <c r="L24" s="612">
        <f>ROUND(M17*O11/365,2)</f>
        <v>0</v>
      </c>
      <c r="M24" s="613" t="s">
        <v>135</v>
      </c>
      <c r="N24" s="614">
        <f>IFERROR(ROUND((M7+M21)/L24,0),0)</f>
        <v>0</v>
      </c>
      <c r="O24" s="615"/>
      <c r="P24" s="611" t="s">
        <v>136</v>
      </c>
      <c r="Q24" s="612">
        <f>ROUND(R17*T11/365,2)</f>
        <v>0</v>
      </c>
      <c r="R24" s="613" t="s">
        <v>135</v>
      </c>
      <c r="S24" s="614">
        <f>IFERROR(ROUND((R7+R21)/Q24,0),0)</f>
        <v>0</v>
      </c>
      <c r="T24" s="616"/>
      <c r="U24" s="585"/>
      <c r="V24" s="586"/>
      <c r="W24" s="586"/>
      <c r="X24" s="586"/>
      <c r="Y24" s="585"/>
      <c r="Z24" s="586"/>
      <c r="AA24" s="586"/>
    </row>
    <row r="25" spans="1:27" hidden="1" x14ac:dyDescent="0.2">
      <c r="A25" s="608"/>
      <c r="B25" s="609"/>
      <c r="C25" s="610"/>
      <c r="D25" s="610"/>
      <c r="E25" s="610"/>
      <c r="F25" s="617" t="s">
        <v>134</v>
      </c>
      <c r="G25" s="612">
        <f>IFERROR(ROUND(G24*60-H23,0),"")</f>
        <v>0</v>
      </c>
      <c r="H25" s="618" t="s">
        <v>182</v>
      </c>
      <c r="I25" s="613" t="str">
        <f>IF(H22=0,"impossible",IF(H22&lt;0,"required",IF(G25&lt;0,"required",IF(I24&lt;60,"optional","impossible"))))</f>
        <v>impossible</v>
      </c>
      <c r="J25" s="611"/>
      <c r="K25" s="617" t="s">
        <v>134</v>
      </c>
      <c r="L25" s="612">
        <f>IFERROR(ROUND(L24*60-M23,0),"")</f>
        <v>0</v>
      </c>
      <c r="M25" s="618" t="s">
        <v>182</v>
      </c>
      <c r="N25" s="613" t="str">
        <f>IF(M22=0,"impossible",IF(M22&lt;0,"required",IF(L25&lt;0,"required",IF(N24&lt;60,"optional","impossible"))))</f>
        <v>impossible</v>
      </c>
      <c r="O25" s="611"/>
      <c r="P25" s="617" t="s">
        <v>134</v>
      </c>
      <c r="Q25" s="612">
        <f>IFERROR(ROUND(Q24*60-R23,0),"")</f>
        <v>0</v>
      </c>
      <c r="R25" s="618" t="s">
        <v>182</v>
      </c>
      <c r="S25" s="613" t="str">
        <f>IF(R22=0,"impossible",IF(R22&lt;0,"required",IF(Q25&lt;0,"required",IF(S24&lt;60,"optional","impossible"))))</f>
        <v>impossible</v>
      </c>
      <c r="T25" s="619"/>
      <c r="U25" s="585"/>
      <c r="V25" s="586"/>
      <c r="W25" s="586"/>
      <c r="X25" s="586"/>
      <c r="Y25" s="585"/>
      <c r="Z25" s="586"/>
      <c r="AA25" s="586"/>
    </row>
    <row r="26" spans="1:27" hidden="1" x14ac:dyDescent="0.2">
      <c r="A26" s="608"/>
      <c r="B26" s="620" t="s">
        <v>145</v>
      </c>
      <c r="C26" s="621"/>
      <c r="D26" s="617"/>
      <c r="E26" s="617"/>
      <c r="F26" s="617" t="s">
        <v>183</v>
      </c>
      <c r="G26" s="612">
        <f>IF(I25="optional",0,IF(I24&gt;=60,H22,IF(H22&lt;0,H22,IF(ABS(G25)&gt;H22,H22,ABS(G25)))))</f>
        <v>0</v>
      </c>
      <c r="H26" s="617" t="s">
        <v>184</v>
      </c>
      <c r="I26" s="612">
        <f>H22</f>
        <v>0</v>
      </c>
      <c r="J26" s="615"/>
      <c r="K26" s="617" t="s">
        <v>183</v>
      </c>
      <c r="L26" s="612">
        <f>IF(N25="optional",0,IF(N24&gt;=60,M22,IF(M22&lt;0,M22,IF(ABS(L25)&gt;M22,M22,ABS(L25)))))</f>
        <v>0</v>
      </c>
      <c r="M26" s="617" t="s">
        <v>184</v>
      </c>
      <c r="N26" s="612">
        <f>M22</f>
        <v>0</v>
      </c>
      <c r="O26" s="615"/>
      <c r="P26" s="617" t="s">
        <v>183</v>
      </c>
      <c r="Q26" s="612">
        <f>IF(S25="optional",0,IF(S24&gt;=60,R22,IF(R22&lt;0,R22,IF(ABS(Q25)&gt;R22,R22,ABS(Q25)))))</f>
        <v>0</v>
      </c>
      <c r="R26" s="617" t="s">
        <v>184</v>
      </c>
      <c r="S26" s="612">
        <f>R22</f>
        <v>0</v>
      </c>
      <c r="T26" s="619"/>
      <c r="U26" s="585"/>
      <c r="V26" s="586"/>
      <c r="W26" s="586"/>
      <c r="X26" s="586"/>
      <c r="Y26" s="585"/>
      <c r="Z26" s="586"/>
      <c r="AA26" s="586"/>
    </row>
    <row r="27" spans="1:27" ht="4.5" customHeight="1" x14ac:dyDescent="0.2">
      <c r="A27" s="583"/>
      <c r="B27" s="593"/>
      <c r="C27" s="593"/>
      <c r="D27" s="593"/>
      <c r="E27" s="593"/>
      <c r="F27" s="589"/>
      <c r="G27" s="589"/>
      <c r="H27" s="589"/>
      <c r="I27" s="589"/>
      <c r="J27" s="590"/>
      <c r="K27" s="590"/>
      <c r="L27" s="590"/>
      <c r="M27" s="589"/>
      <c r="N27" s="589"/>
      <c r="O27" s="591"/>
      <c r="P27" s="592"/>
      <c r="Q27" s="591"/>
      <c r="R27" s="589"/>
      <c r="S27" s="589"/>
      <c r="T27" s="584"/>
      <c r="U27" s="585"/>
      <c r="V27" s="586"/>
      <c r="W27" s="586"/>
      <c r="X27" s="586"/>
      <c r="Y27" s="585"/>
      <c r="Z27" s="586"/>
      <c r="AA27" s="586"/>
    </row>
    <row r="28" spans="1:27" x14ac:dyDescent="0.2">
      <c r="A28" s="583"/>
      <c r="B28" s="1125" t="s">
        <v>180</v>
      </c>
      <c r="C28" s="1125"/>
      <c r="D28" s="1125"/>
      <c r="E28" s="1125"/>
      <c r="F28" s="589"/>
      <c r="G28" s="589"/>
      <c r="H28" s="1166"/>
      <c r="I28" s="1166"/>
      <c r="J28" s="590"/>
      <c r="K28" s="590"/>
      <c r="L28" s="590"/>
      <c r="M28" s="1129">
        <f>'Part A - Inputs'!I53</f>
        <v>0</v>
      </c>
      <c r="N28" s="1129"/>
      <c r="O28" s="591"/>
      <c r="P28" s="592"/>
      <c r="Q28" s="591"/>
      <c r="R28" s="1129">
        <f>'Part A - Inputs'!L53</f>
        <v>0</v>
      </c>
      <c r="S28" s="1129"/>
      <c r="T28" s="584"/>
      <c r="U28" s="585"/>
      <c r="V28" s="586"/>
      <c r="W28" s="586"/>
      <c r="X28" s="586"/>
      <c r="Y28" s="585"/>
      <c r="Z28" s="586"/>
      <c r="AA28" s="586"/>
    </row>
    <row r="29" spans="1:27" ht="4.5" customHeight="1" x14ac:dyDescent="0.2">
      <c r="A29" s="583"/>
      <c r="B29" s="593"/>
      <c r="C29" s="593"/>
      <c r="D29" s="593"/>
      <c r="E29" s="593"/>
      <c r="F29" s="589"/>
      <c r="G29" s="589"/>
      <c r="H29" s="589"/>
      <c r="I29" s="589"/>
      <c r="J29" s="590"/>
      <c r="K29" s="590"/>
      <c r="L29" s="590"/>
      <c r="M29" s="589"/>
      <c r="N29" s="589"/>
      <c r="O29" s="591"/>
      <c r="P29" s="592"/>
      <c r="Q29" s="591"/>
      <c r="R29" s="589"/>
      <c r="S29" s="589"/>
      <c r="T29" s="584"/>
      <c r="U29" s="585"/>
      <c r="V29" s="586"/>
      <c r="W29" s="586"/>
      <c r="X29" s="586"/>
      <c r="Y29" s="585"/>
      <c r="Z29" s="586"/>
      <c r="AA29" s="586"/>
    </row>
    <row r="30" spans="1:27" x14ac:dyDescent="0.2">
      <c r="A30" s="583"/>
      <c r="B30" s="622" t="s">
        <v>194</v>
      </c>
      <c r="C30" s="600"/>
      <c r="D30" s="600"/>
      <c r="E30" s="600"/>
      <c r="F30" s="601"/>
      <c r="G30" s="601"/>
      <c r="H30" s="601"/>
      <c r="I30" s="601"/>
      <c r="J30" s="603"/>
      <c r="K30" s="603"/>
      <c r="L30" s="603"/>
      <c r="M30" s="601"/>
      <c r="N30" s="601"/>
      <c r="O30" s="604"/>
      <c r="P30" s="605"/>
      <c r="Q30" s="604"/>
      <c r="R30" s="601"/>
      <c r="S30" s="601"/>
      <c r="T30" s="584"/>
      <c r="U30" s="585"/>
      <c r="V30" s="586"/>
      <c r="W30" s="586"/>
      <c r="X30" s="586"/>
      <c r="Y30" s="585"/>
      <c r="Z30" s="586"/>
      <c r="AA30" s="586"/>
    </row>
    <row r="31" spans="1:27" x14ac:dyDescent="0.2">
      <c r="A31" s="583"/>
      <c r="B31" s="600" t="s">
        <v>190</v>
      </c>
      <c r="C31" s="600"/>
      <c r="D31" s="600"/>
      <c r="E31" s="600"/>
      <c r="F31" s="601"/>
      <c r="G31" s="601"/>
      <c r="H31" s="1126">
        <f>H$7</f>
        <v>0</v>
      </c>
      <c r="I31" s="1126"/>
      <c r="J31" s="603"/>
      <c r="K31" s="603"/>
      <c r="L31" s="603"/>
      <c r="M31" s="1126">
        <f>M$7</f>
        <v>0</v>
      </c>
      <c r="N31" s="1126"/>
      <c r="O31" s="604"/>
      <c r="P31" s="605"/>
      <c r="Q31" s="604"/>
      <c r="R31" s="1126">
        <f>R$7</f>
        <v>0</v>
      </c>
      <c r="S31" s="1126"/>
      <c r="T31" s="584"/>
      <c r="U31" s="585"/>
      <c r="V31" s="586"/>
      <c r="W31" s="586"/>
      <c r="X31" s="586"/>
      <c r="Y31" s="585"/>
      <c r="Z31" s="586"/>
      <c r="AA31" s="586"/>
    </row>
    <row r="32" spans="1:27" x14ac:dyDescent="0.2">
      <c r="A32" s="583"/>
      <c r="B32" s="607" t="s">
        <v>191</v>
      </c>
      <c r="C32" s="600"/>
      <c r="D32" s="600"/>
      <c r="E32" s="600"/>
      <c r="F32" s="601"/>
      <c r="G32" s="601"/>
      <c r="H32" s="1126">
        <f>H21</f>
        <v>0</v>
      </c>
      <c r="I32" s="1126"/>
      <c r="J32" s="603"/>
      <c r="K32" s="603"/>
      <c r="L32" s="603"/>
      <c r="M32" s="1126">
        <f>M21</f>
        <v>0</v>
      </c>
      <c r="N32" s="1126"/>
      <c r="O32" s="604"/>
      <c r="P32" s="605"/>
      <c r="Q32" s="604"/>
      <c r="R32" s="1126">
        <f>R21</f>
        <v>0</v>
      </c>
      <c r="S32" s="1126"/>
      <c r="T32" s="584"/>
      <c r="U32" s="585"/>
      <c r="V32" s="586"/>
      <c r="W32" s="586"/>
      <c r="X32" s="586"/>
      <c r="Y32" s="585"/>
      <c r="Z32" s="586"/>
      <c r="AA32" s="586"/>
    </row>
    <row r="33" spans="1:27" x14ac:dyDescent="0.2">
      <c r="A33" s="583"/>
      <c r="B33" s="607" t="s">
        <v>192</v>
      </c>
      <c r="C33" s="600"/>
      <c r="D33" s="600"/>
      <c r="E33" s="600"/>
      <c r="F33" s="601"/>
      <c r="G33" s="601"/>
      <c r="H33" s="1127">
        <f>IFERROR(ROUND(H22+H28,0),"")</f>
        <v>0</v>
      </c>
      <c r="I33" s="1127"/>
      <c r="J33" s="603"/>
      <c r="K33" s="603"/>
      <c r="L33" s="603"/>
      <c r="M33" s="1127">
        <f>IFERROR(ROUND(M22+M28,0),"")</f>
        <v>0</v>
      </c>
      <c r="N33" s="1127"/>
      <c r="O33" s="604"/>
      <c r="P33" s="605"/>
      <c r="Q33" s="604"/>
      <c r="R33" s="1127">
        <f>IFERROR(ROUND(R22+R28,0),"")</f>
        <v>0</v>
      </c>
      <c r="S33" s="1127"/>
      <c r="T33" s="979"/>
      <c r="U33" s="585"/>
      <c r="V33" s="586"/>
      <c r="W33" s="586"/>
      <c r="X33" s="586"/>
      <c r="Y33" s="585"/>
      <c r="Z33" s="586"/>
      <c r="AA33" s="586"/>
    </row>
    <row r="34" spans="1:27" x14ac:dyDescent="0.2">
      <c r="A34" s="583"/>
      <c r="B34" s="1162" t="s">
        <v>181</v>
      </c>
      <c r="C34" s="1163"/>
      <c r="D34" s="1163"/>
      <c r="E34" s="1163"/>
      <c r="F34" s="1128" t="str">
        <f>IFERROR(H34/G$24,"")</f>
        <v/>
      </c>
      <c r="G34" s="1128"/>
      <c r="H34" s="1161">
        <f>SUM(H31:I33)</f>
        <v>0</v>
      </c>
      <c r="I34" s="1161"/>
      <c r="J34" s="603"/>
      <c r="K34" s="1128" t="str">
        <f>IFERROR(M34/L$24,"")</f>
        <v/>
      </c>
      <c r="L34" s="1128"/>
      <c r="M34" s="1161">
        <f>SUM(M31:N33)</f>
        <v>0</v>
      </c>
      <c r="N34" s="1161"/>
      <c r="O34" s="604"/>
      <c r="P34" s="1128" t="str">
        <f>IFERROR(R34/Q$24,"")</f>
        <v/>
      </c>
      <c r="Q34" s="1128"/>
      <c r="R34" s="1161">
        <f>SUM(R31:S33)</f>
        <v>0</v>
      </c>
      <c r="S34" s="1161"/>
      <c r="T34" s="584"/>
      <c r="U34" s="585"/>
      <c r="V34" s="586"/>
      <c r="W34" s="586"/>
      <c r="X34" s="586"/>
      <c r="Y34" s="585"/>
      <c r="Z34" s="586"/>
      <c r="AA34" s="586"/>
    </row>
    <row r="35" spans="1:27" hidden="1" x14ac:dyDescent="0.2">
      <c r="A35" s="608"/>
      <c r="B35" s="620" t="s">
        <v>185</v>
      </c>
      <c r="C35" s="621"/>
      <c r="D35" s="617"/>
      <c r="E35" s="621"/>
      <c r="F35" s="617" t="s">
        <v>134</v>
      </c>
      <c r="G35" s="612">
        <f>IFERROR(ROUND(G24*60-H34,0),"")</f>
        <v>0</v>
      </c>
      <c r="H35" s="618" t="s">
        <v>186</v>
      </c>
      <c r="I35" s="613" t="str">
        <f>IF(H33=0,"impossible",IF(H33&lt;0,"required",IF(G35&lt;0,"required",IF(I24&lt;60,"optional","impossible"))))</f>
        <v>impossible</v>
      </c>
      <c r="J35" s="615"/>
      <c r="K35" s="617" t="s">
        <v>134</v>
      </c>
      <c r="L35" s="612">
        <f>IFERROR(ROUND(L24*60-M34,0),"")</f>
        <v>0</v>
      </c>
      <c r="M35" s="618" t="s">
        <v>186</v>
      </c>
      <c r="N35" s="613" t="str">
        <f>IF(M33=0,"impossible",IF(M33&lt;0,"required",IF(L35&lt;0,"required",IF(N24&lt;60,"optional","impossible"))))</f>
        <v>impossible</v>
      </c>
      <c r="O35" s="615"/>
      <c r="P35" s="617" t="s">
        <v>134</v>
      </c>
      <c r="Q35" s="612">
        <f>IFERROR(ROUND(Q24*60-R34,0),"")</f>
        <v>0</v>
      </c>
      <c r="R35" s="618" t="s">
        <v>186</v>
      </c>
      <c r="S35" s="613" t="str">
        <f>IF(R33=0,"impossible",IF(R33&lt;0,"required",IF(Q35&lt;0,"required",IF(S24&lt;60,"optional","impossible"))))</f>
        <v>impossible</v>
      </c>
      <c r="T35" s="619"/>
      <c r="U35" s="585"/>
      <c r="V35" s="586"/>
      <c r="W35" s="586"/>
      <c r="X35" s="586"/>
      <c r="Y35" s="585"/>
      <c r="Z35" s="586"/>
      <c r="AA35" s="586"/>
    </row>
    <row r="36" spans="1:27" hidden="1" x14ac:dyDescent="0.2">
      <c r="A36" s="608"/>
      <c r="B36" s="620"/>
      <c r="C36" s="621"/>
      <c r="D36" s="617"/>
      <c r="E36" s="621"/>
      <c r="F36" s="617" t="s">
        <v>183</v>
      </c>
      <c r="G36" s="612">
        <f>IF(I35="optional",0,IF(I24&gt;=60,H33,IF(H33&lt;0,H33,IF(ABS(G35)&gt;H33,H33,ABS(G35)))))</f>
        <v>0</v>
      </c>
      <c r="H36" s="617" t="s">
        <v>184</v>
      </c>
      <c r="I36" s="612">
        <f>H33</f>
        <v>0</v>
      </c>
      <c r="J36" s="615"/>
      <c r="K36" s="617" t="s">
        <v>183</v>
      </c>
      <c r="L36" s="612">
        <f>IF(N35="optional",0,IF(N24&gt;=60,M33,IF(M33&lt;0,M33,IF(ABS(L35)&gt;M33,M33,ABS(L35)))))</f>
        <v>0</v>
      </c>
      <c r="M36" s="617" t="s">
        <v>184</v>
      </c>
      <c r="N36" s="612">
        <f>M33</f>
        <v>0</v>
      </c>
      <c r="O36" s="615"/>
      <c r="P36" s="617" t="s">
        <v>183</v>
      </c>
      <c r="Q36" s="612">
        <f>IF(S35="optional",0,IF(S24&gt;=60,R33,IF(R33&lt;0,R33,IF(ABS(Q35)&gt;R33,R33,ABS(Q35)))))</f>
        <v>0</v>
      </c>
      <c r="R36" s="617" t="s">
        <v>184</v>
      </c>
      <c r="S36" s="612">
        <f>R33</f>
        <v>0</v>
      </c>
      <c r="T36" s="619"/>
      <c r="U36" s="585"/>
      <c r="V36" s="586"/>
      <c r="W36" s="586"/>
      <c r="X36" s="586"/>
      <c r="Y36" s="585"/>
      <c r="Z36" s="586"/>
      <c r="AA36" s="586"/>
    </row>
    <row r="37" spans="1:27" ht="4.5" customHeight="1" x14ac:dyDescent="0.2">
      <c r="A37" s="583"/>
      <c r="B37" s="593"/>
      <c r="C37" s="593"/>
      <c r="D37" s="593"/>
      <c r="E37" s="593"/>
      <c r="F37" s="589"/>
      <c r="G37" s="589"/>
      <c r="H37" s="589"/>
      <c r="I37" s="589"/>
      <c r="J37" s="590"/>
      <c r="K37" s="590"/>
      <c r="L37" s="590"/>
      <c r="M37" s="589"/>
      <c r="N37" s="589"/>
      <c r="O37" s="591"/>
      <c r="P37" s="592"/>
      <c r="Q37" s="591"/>
      <c r="R37" s="589"/>
      <c r="S37" s="589"/>
      <c r="T37" s="584"/>
      <c r="U37" s="585"/>
      <c r="V37" s="586"/>
      <c r="W37" s="586"/>
      <c r="X37" s="586"/>
      <c r="Y37" s="585"/>
      <c r="Z37" s="586"/>
      <c r="AA37" s="586"/>
    </row>
    <row r="38" spans="1:27" x14ac:dyDescent="0.2">
      <c r="A38" s="583"/>
      <c r="B38" s="1125" t="s">
        <v>196</v>
      </c>
      <c r="C38" s="1125"/>
      <c r="D38" s="1125"/>
      <c r="E38" s="1125"/>
      <c r="F38" s="1125"/>
      <c r="G38" s="589"/>
      <c r="H38" s="1098"/>
      <c r="I38" s="1098"/>
      <c r="J38" s="590"/>
      <c r="K38" s="590"/>
      <c r="L38" s="590"/>
      <c r="M38" s="1165"/>
      <c r="N38" s="1165"/>
      <c r="O38" s="591"/>
      <c r="P38" s="592"/>
      <c r="Q38" s="591"/>
      <c r="R38" s="1165"/>
      <c r="S38" s="1165"/>
      <c r="T38" s="584"/>
      <c r="U38" s="585"/>
      <c r="V38" s="586"/>
      <c r="W38" s="586"/>
      <c r="X38" s="586"/>
      <c r="Y38" s="585"/>
      <c r="Z38" s="586"/>
      <c r="AA38" s="623"/>
    </row>
    <row r="39" spans="1:27" ht="4.5" customHeight="1" x14ac:dyDescent="0.2">
      <c r="A39" s="583"/>
      <c r="B39" s="593"/>
      <c r="C39" s="593"/>
      <c r="D39" s="593"/>
      <c r="E39" s="593"/>
      <c r="F39" s="589"/>
      <c r="G39" s="589"/>
      <c r="H39" s="589"/>
      <c r="I39" s="589"/>
      <c r="J39" s="590"/>
      <c r="K39" s="590"/>
      <c r="L39" s="590"/>
      <c r="M39" s="589"/>
      <c r="N39" s="589"/>
      <c r="O39" s="591"/>
      <c r="P39" s="592"/>
      <c r="Q39" s="591"/>
      <c r="R39" s="589"/>
      <c r="S39" s="589"/>
      <c r="T39" s="584"/>
      <c r="U39" s="585"/>
      <c r="V39" s="586"/>
      <c r="W39" s="586"/>
      <c r="X39" s="586"/>
      <c r="Y39" s="585"/>
      <c r="Z39" s="586"/>
      <c r="AA39" s="586"/>
    </row>
    <row r="40" spans="1:27" x14ac:dyDescent="0.2">
      <c r="A40" s="583"/>
      <c r="B40" s="599" t="s">
        <v>195</v>
      </c>
      <c r="C40" s="600"/>
      <c r="D40" s="600"/>
      <c r="E40" s="600"/>
      <c r="F40" s="601"/>
      <c r="G40" s="601"/>
      <c r="H40" s="601"/>
      <c r="I40" s="601"/>
      <c r="J40" s="603"/>
      <c r="K40" s="603"/>
      <c r="L40" s="603"/>
      <c r="M40" s="601"/>
      <c r="N40" s="601"/>
      <c r="O40" s="604"/>
      <c r="P40" s="605"/>
      <c r="Q40" s="604"/>
      <c r="R40" s="601"/>
      <c r="S40" s="601"/>
      <c r="T40" s="584"/>
      <c r="U40" s="585"/>
      <c r="V40" s="586"/>
      <c r="W40" s="586"/>
      <c r="X40" s="586"/>
      <c r="Y40" s="585"/>
      <c r="Z40" s="586"/>
      <c r="AA40" s="586"/>
    </row>
    <row r="41" spans="1:27" x14ac:dyDescent="0.2">
      <c r="A41" s="583"/>
      <c r="B41" s="606" t="s">
        <v>190</v>
      </c>
      <c r="C41" s="600"/>
      <c r="D41" s="600"/>
      <c r="E41" s="600"/>
      <c r="F41" s="601"/>
      <c r="G41" s="601"/>
      <c r="H41" s="1126">
        <f>H$7</f>
        <v>0</v>
      </c>
      <c r="I41" s="1126"/>
      <c r="J41" s="603"/>
      <c r="K41" s="603"/>
      <c r="L41" s="603"/>
      <c r="M41" s="1126">
        <f>M$7</f>
        <v>0</v>
      </c>
      <c r="N41" s="1126"/>
      <c r="O41" s="604"/>
      <c r="P41" s="605"/>
      <c r="Q41" s="604"/>
      <c r="R41" s="1126">
        <f>R$7</f>
        <v>0</v>
      </c>
      <c r="S41" s="1126"/>
      <c r="T41" s="584"/>
      <c r="U41" s="585"/>
      <c r="V41" s="586"/>
      <c r="W41" s="586"/>
      <c r="X41" s="586"/>
      <c r="Y41" s="585"/>
      <c r="Z41" s="586"/>
      <c r="AA41" s="586"/>
    </row>
    <row r="42" spans="1:27" x14ac:dyDescent="0.2">
      <c r="A42" s="583"/>
      <c r="B42" s="624" t="s">
        <v>191</v>
      </c>
      <c r="C42" s="600"/>
      <c r="D42" s="600"/>
      <c r="E42" s="600"/>
      <c r="F42" s="601"/>
      <c r="G42" s="601"/>
      <c r="H42" s="1126">
        <f>H32</f>
        <v>0</v>
      </c>
      <c r="I42" s="1126"/>
      <c r="J42" s="603"/>
      <c r="K42" s="603"/>
      <c r="L42" s="603"/>
      <c r="M42" s="1126">
        <f>M32</f>
        <v>0</v>
      </c>
      <c r="N42" s="1126"/>
      <c r="O42" s="604"/>
      <c r="P42" s="605"/>
      <c r="Q42" s="604"/>
      <c r="R42" s="1126">
        <f>R32</f>
        <v>0</v>
      </c>
      <c r="S42" s="1126"/>
      <c r="T42" s="584"/>
      <c r="U42" s="585"/>
      <c r="V42" s="586"/>
      <c r="W42" s="586"/>
      <c r="X42" s="586"/>
      <c r="Y42" s="585"/>
      <c r="Z42" s="586"/>
      <c r="AA42" s="586"/>
    </row>
    <row r="43" spans="1:27" x14ac:dyDescent="0.2">
      <c r="A43" s="583"/>
      <c r="B43" s="624" t="s">
        <v>192</v>
      </c>
      <c r="C43" s="600"/>
      <c r="D43" s="600"/>
      <c r="E43" s="600"/>
      <c r="F43" s="601"/>
      <c r="G43" s="601"/>
      <c r="H43" s="1127">
        <f>IFERROR(H33+H38,"")</f>
        <v>0</v>
      </c>
      <c r="I43" s="1127"/>
      <c r="J43" s="603"/>
      <c r="K43" s="603"/>
      <c r="L43" s="603"/>
      <c r="M43" s="1127">
        <f>IFERROR(M33+M38,"")</f>
        <v>0</v>
      </c>
      <c r="N43" s="1127"/>
      <c r="O43" s="604"/>
      <c r="P43" s="605"/>
      <c r="Q43" s="604"/>
      <c r="R43" s="1127">
        <f>IFERROR(R33+R38,"")</f>
        <v>0</v>
      </c>
      <c r="S43" s="1127"/>
      <c r="T43" s="584"/>
      <c r="U43" s="585"/>
      <c r="V43" s="586"/>
      <c r="W43" s="586"/>
      <c r="X43" s="586"/>
      <c r="Y43" s="585"/>
      <c r="Z43" s="586"/>
      <c r="AA43" s="586"/>
    </row>
    <row r="44" spans="1:27" x14ac:dyDescent="0.2">
      <c r="A44" s="583"/>
      <c r="B44" s="606" t="s">
        <v>146</v>
      </c>
      <c r="C44" s="600"/>
      <c r="D44" s="600"/>
      <c r="E44" s="600"/>
      <c r="F44" s="1128" t="str">
        <f>IFERROR(H44/G$24,"")</f>
        <v/>
      </c>
      <c r="G44" s="1128"/>
      <c r="H44" s="1161">
        <f>SUM(H41:I43)</f>
        <v>0</v>
      </c>
      <c r="I44" s="1161"/>
      <c r="J44" s="603"/>
      <c r="K44" s="1128" t="str">
        <f>IFERROR(M44/L$24,"")</f>
        <v/>
      </c>
      <c r="L44" s="1128"/>
      <c r="M44" s="1161">
        <f>SUM(M41:N43)</f>
        <v>0</v>
      </c>
      <c r="N44" s="1161"/>
      <c r="O44" s="604"/>
      <c r="P44" s="605"/>
      <c r="Q44" s="604"/>
      <c r="R44" s="1161">
        <f>SUM(R41:S43)</f>
        <v>0</v>
      </c>
      <c r="S44" s="1161"/>
      <c r="T44" s="584"/>
      <c r="U44" s="585"/>
      <c r="V44" s="586"/>
      <c r="W44" s="586"/>
      <c r="X44" s="586"/>
      <c r="Y44" s="585"/>
      <c r="Z44" s="586"/>
      <c r="AA44" s="586"/>
    </row>
    <row r="45" spans="1:27" ht="4.5" customHeight="1" x14ac:dyDescent="0.2">
      <c r="A45" s="583"/>
      <c r="B45" s="593"/>
      <c r="C45" s="593"/>
      <c r="D45" s="593"/>
      <c r="E45" s="593"/>
      <c r="F45" s="589"/>
      <c r="G45" s="589"/>
      <c r="H45" s="589"/>
      <c r="I45" s="589"/>
      <c r="J45" s="590"/>
      <c r="K45" s="590"/>
      <c r="L45" s="590"/>
      <c r="M45" s="589"/>
      <c r="N45" s="589"/>
      <c r="O45" s="591"/>
      <c r="P45" s="592"/>
      <c r="Q45" s="591"/>
      <c r="R45" s="589"/>
      <c r="S45" s="589"/>
      <c r="T45" s="584"/>
      <c r="U45" s="585"/>
      <c r="V45" s="586"/>
      <c r="W45" s="586"/>
      <c r="X45" s="586"/>
      <c r="Y45" s="585"/>
      <c r="Z45" s="586"/>
      <c r="AA45" s="586"/>
    </row>
    <row r="46" spans="1:27" hidden="1" x14ac:dyDescent="0.2">
      <c r="A46" s="608"/>
      <c r="B46" s="621" t="s">
        <v>138</v>
      </c>
      <c r="C46" s="621"/>
      <c r="D46" s="617">
        <f>IF(F46="yes",1,0)+IF(K46="yes",1,0)+IF(P46="yes",1,0)</f>
        <v>0</v>
      </c>
      <c r="E46" s="625" t="str">
        <f>Q46&amp;L46&amp;G46</f>
        <v/>
      </c>
      <c r="F46" s="617" t="str">
        <f>IF(OR(ISNUMBER(SEARCH("required",F47)),LEFT(F47,5)="Choos"),"yes","no")</f>
        <v>no</v>
      </c>
      <c r="G46" s="612" t="str">
        <f>IF(F46="yes",F5,"")</f>
        <v/>
      </c>
      <c r="H46" s="617"/>
      <c r="I46" s="612"/>
      <c r="J46" s="615"/>
      <c r="K46" s="617" t="str">
        <f>IF(OR(ISNUMBER(SEARCH("required",K47)),LEFT(K47,5)="Choos"),"yes","no")</f>
        <v>no</v>
      </c>
      <c r="L46" s="612" t="str">
        <f>IF(K46="yes",IF(D46=3,K5&amp;", &amp; ",IF(F46="yes",K5&amp;" &amp; ",K5)),"")</f>
        <v/>
      </c>
      <c r="M46" s="617"/>
      <c r="N46" s="612"/>
      <c r="O46" s="615"/>
      <c r="P46" s="617" t="str">
        <f>IF(OR(ISNUMBER(SEARCH("required",P47)),LEFT(P47,5)="Choos"),"yes","no")</f>
        <v>no</v>
      </c>
      <c r="Q46" s="612" t="str">
        <f>IF(P46="yes",IF(D46=3,P5&amp;", ",IF(D46=2,P5&amp;" &amp; ",P5)),"")</f>
        <v/>
      </c>
      <c r="R46" s="617"/>
      <c r="S46" s="612"/>
      <c r="T46" s="619"/>
      <c r="U46" s="585"/>
      <c r="V46" s="586"/>
      <c r="W46" s="586"/>
      <c r="X46" s="586"/>
      <c r="Y46" s="585"/>
      <c r="Z46" s="586"/>
      <c r="AA46" s="586"/>
    </row>
    <row r="47" spans="1:27" ht="27" customHeight="1" x14ac:dyDescent="0.2">
      <c r="A47" s="583"/>
      <c r="B47" s="593"/>
      <c r="C47" s="593"/>
      <c r="D47" s="593"/>
      <c r="E47" s="593"/>
      <c r="F47" s="1131" t="str">
        <f>IF(ISNUMBER(H28),IF(OR(AND(G26&gt;0,H28*-1&lt;G26),AND(G26&lt;0,H28*-1&gt;I26)),"Choose a transfer of at least "&amp;TEXT((ABS(G26)),"$#,##0;-$#,##0"),IF(OR(AND(G26&gt;0,H28*-1&gt;I26),AND(G26&lt;0,H28*-1&lt;G26)),"Choose a transfer of "&amp;TEXT((ABS(I26)),"$#,##0;-$#,##0")&amp;" or less","")),IFERROR(IF(OR(I25="required",I25="optional"),"Transfer "&amp;IF(G26&lt;0,"in from","out to")&amp;" fund 78 "&amp;I25&amp;": amount "&amp;IF(G26=I26,"should be "&amp;TEXT(ABS(G26),"$#,##0;-$#,##0"),"between "&amp;TEXT(ABS(G26),"$#,##0;-$#,##0")&amp;" and "&amp;TEXT(ABS(I26),"$#,##0;-$#,##0")),""),""))</f>
        <v/>
      </c>
      <c r="G47" s="1131"/>
      <c r="H47" s="1131"/>
      <c r="I47" s="1131"/>
      <c r="J47" s="25"/>
      <c r="K47" s="1131" t="str">
        <f>IF(ISNUMBER(M38),IF(OR(AND(L36&gt;0,M38*-1&lt;L36),AND(L36&lt;0,M38*-1&gt;N36)),"Choose a transfer of at least "&amp;TEXT((ABS(L36)),"$#,##0;-$#,##0"),IF(OR(AND(L36&gt;0,M38*-1&gt;N36),AND(L36&lt;0,M38*-1&lt;L36)),"Choose a transfer of "&amp;TEXT((ABS(N36)),"$#,##0;-$#,##0")&amp;" or less","")),IFERROR(IF(OR(N35="required",N35="optional"),"Transfer "&amp;IF(L36&lt;0,"in from","out to")&amp;" fund 78 "&amp;N35&amp;": amount "&amp;IF(L36=N36,"should be "&amp;TEXT(ABS(L36),"$#,##0;-$#,##0"),"between "&amp;TEXT(ABS(L36),"$#,##0;-$#,##0")&amp;" and "&amp;TEXT(ABS(N36),"$#,##0;-$#,##0")),""),""))</f>
        <v/>
      </c>
      <c r="L47" s="1131"/>
      <c r="M47" s="1131"/>
      <c r="N47" s="1131"/>
      <c r="O47" s="25"/>
      <c r="P47" s="1131" t="str">
        <f>IF(ISNUMBER(R38),IF(OR(AND(Q36&gt;0,R38*-1&lt;Q36),AND(Q36&lt;0,R38*-1&gt;S36)),"Choose a transfer of at least "&amp;TEXT((ABS(Q36)),"$#,##0;-$#,##0"),IF(OR(AND(Q36&gt;0,R38*-1&gt;S36),AND(Q36&lt;0,R38*-1&lt;Q36)),"Choose a transfer of "&amp;TEXT((ABS(S36)),"$#,##0;-$#,##0")&amp;" or less","")),IFERROR(IF(OR(S35="required",S35="optional"),"Transfer "&amp;IF(Q36&lt;0,"in from","out to")&amp;" fund 78 "&amp;S35&amp;": amount "&amp;IF(Q36=S36,"should be "&amp;TEXT(ABS(Q36),"$#,##0;-$#,##0"),"between "&amp;TEXT(ABS(Q36),"$#,##0;-$#,##0")&amp;" and "&amp;TEXT(ABS(S36),"$#,##0;-$#,##0")),""),""))</f>
        <v/>
      </c>
      <c r="Q47" s="1131"/>
      <c r="R47" s="1131"/>
      <c r="S47" s="1131"/>
      <c r="T47" s="584"/>
      <c r="U47" s="585"/>
      <c r="V47" s="626"/>
      <c r="W47" s="586"/>
      <c r="X47" s="586"/>
      <c r="Y47" s="585"/>
      <c r="Z47" s="585"/>
      <c r="AA47" s="586"/>
    </row>
    <row r="48" spans="1:27" x14ac:dyDescent="0.2">
      <c r="A48" s="583"/>
      <c r="B48" s="1134" t="str">
        <f>IF(D46&gt;0,"",IF(OR(H43&lt;&gt;H22,M43&lt;&gt;M33,R43&lt;&gt;R33),"Errors corrected.  Click to return to step 5 if needed.",""))</f>
        <v/>
      </c>
      <c r="C48" s="1134"/>
      <c r="D48" s="1134"/>
      <c r="E48" s="1134"/>
      <c r="F48" s="1134"/>
      <c r="G48" s="1134"/>
      <c r="H48" s="1134"/>
      <c r="I48" s="627"/>
      <c r="J48" s="25"/>
      <c r="K48" s="627"/>
      <c r="L48" s="627"/>
      <c r="M48" s="627"/>
      <c r="N48" s="627"/>
      <c r="O48" s="25"/>
      <c r="P48" s="627"/>
      <c r="Q48" s="627"/>
      <c r="R48" s="627"/>
      <c r="S48" s="627"/>
      <c r="T48" s="584"/>
      <c r="U48" s="585"/>
      <c r="V48" s="586"/>
      <c r="W48" s="586"/>
      <c r="X48" s="586"/>
      <c r="Y48" s="585"/>
      <c r="Z48" s="586"/>
      <c r="AA48" s="586"/>
    </row>
    <row r="49" spans="1:27" ht="4.5" customHeight="1" thickBot="1" x14ac:dyDescent="0.25">
      <c r="A49" s="628"/>
      <c r="B49" s="629"/>
      <c r="C49" s="630"/>
      <c r="D49" s="630"/>
      <c r="E49" s="630"/>
      <c r="F49" s="630"/>
      <c r="G49" s="630"/>
      <c r="H49" s="630"/>
      <c r="I49" s="630"/>
      <c r="J49" s="631"/>
      <c r="K49" s="631"/>
      <c r="L49" s="631"/>
      <c r="M49" s="630"/>
      <c r="N49" s="632"/>
      <c r="O49" s="632"/>
      <c r="P49" s="633"/>
      <c r="Q49" s="632"/>
      <c r="R49" s="632"/>
      <c r="S49" s="634"/>
      <c r="T49" s="635"/>
      <c r="U49" s="585"/>
      <c r="V49" s="586"/>
      <c r="W49" s="586"/>
      <c r="X49" s="586"/>
      <c r="Y49" s="585"/>
      <c r="Z49" s="586"/>
      <c r="AA49" s="586"/>
    </row>
    <row r="50" spans="1:27" ht="13.5" thickBot="1" x14ac:dyDescent="0.25">
      <c r="N50" s="580"/>
      <c r="O50" s="580"/>
      <c r="P50" s="580"/>
      <c r="Q50" s="580"/>
      <c r="R50" s="580"/>
    </row>
    <row r="51" spans="1:27" s="60" customFormat="1" ht="21.6" customHeight="1" x14ac:dyDescent="0.2">
      <c r="A51" s="984" t="s">
        <v>325</v>
      </c>
      <c r="B51" s="924" t="s">
        <v>318</v>
      </c>
      <c r="C51" s="16" t="str">
        <f>IF(Q2&lt;&gt;"Step Complete","Complete Step 10 first","Summary of "&amp;Control!C6&amp;" Activity before Transfers")</f>
        <v>Complete Step 10 first</v>
      </c>
      <c r="D51" s="16"/>
      <c r="E51" s="16"/>
      <c r="F51" s="16"/>
      <c r="G51" s="16"/>
      <c r="H51" s="16"/>
      <c r="I51" s="16"/>
      <c r="J51" s="16"/>
      <c r="K51" s="16"/>
      <c r="L51" s="16"/>
      <c r="M51" s="16"/>
      <c r="N51" s="16"/>
      <c r="O51" s="16"/>
      <c r="P51" s="16"/>
      <c r="Q51" s="1135" t="str">
        <f>Q2</f>
        <v/>
      </c>
      <c r="R51" s="1135"/>
      <c r="S51" s="1135"/>
      <c r="T51" s="17"/>
    </row>
    <row r="52" spans="1:27" s="638" customFormat="1" x14ac:dyDescent="0.2">
      <c r="A52" s="18"/>
      <c r="B52" s="1136"/>
      <c r="C52" s="636"/>
      <c r="D52" s="636"/>
      <c r="E52" s="636"/>
      <c r="F52" s="636"/>
      <c r="G52" s="636"/>
      <c r="H52" s="637"/>
      <c r="I52" s="637"/>
      <c r="J52" s="637"/>
      <c r="K52" s="637"/>
      <c r="L52" s="637"/>
      <c r="M52" s="1138" t="s">
        <v>50</v>
      </c>
      <c r="N52" s="1138"/>
      <c r="S52" s="639"/>
      <c r="T52" s="640"/>
      <c r="V52" s="25"/>
      <c r="W52" s="25"/>
      <c r="X52" s="25"/>
    </row>
    <row r="53" spans="1:27" s="643" customFormat="1" ht="15" customHeight="1" thickBot="1" x14ac:dyDescent="0.25">
      <c r="A53" s="18"/>
      <c r="B53" s="1137"/>
      <c r="C53" s="641"/>
      <c r="D53" s="641"/>
      <c r="E53" s="641"/>
      <c r="F53" s="641"/>
      <c r="G53" s="641"/>
      <c r="H53" s="642"/>
      <c r="I53" s="642"/>
      <c r="J53" s="642"/>
      <c r="K53" s="642"/>
      <c r="L53" s="642"/>
      <c r="M53" s="1139" t="str">
        <f>Control!$C$6</f>
        <v>FY23</v>
      </c>
      <c r="N53" s="1139"/>
      <c r="S53" s="52"/>
      <c r="T53" s="27"/>
      <c r="V53" s="644"/>
    </row>
    <row r="54" spans="1:27" ht="26.1" customHeight="1" x14ac:dyDescent="0.2">
      <c r="A54" s="583"/>
      <c r="B54" s="645"/>
      <c r="C54" s="645"/>
      <c r="D54" s="645"/>
      <c r="E54" s="1141" t="s">
        <v>105</v>
      </c>
      <c r="F54" s="1141"/>
      <c r="G54" s="1132" t="s">
        <v>106</v>
      </c>
      <c r="H54" s="1132"/>
      <c r="I54" s="1132" t="s">
        <v>107</v>
      </c>
      <c r="J54" s="1132"/>
      <c r="K54" s="1132" t="s">
        <v>108</v>
      </c>
      <c r="L54" s="1132"/>
      <c r="M54" s="1140" t="s">
        <v>109</v>
      </c>
      <c r="N54" s="1140"/>
      <c r="O54" s="646"/>
      <c r="P54" s="647"/>
      <c r="Q54" s="647"/>
      <c r="R54" s="647"/>
      <c r="S54" s="645"/>
      <c r="T54" s="584"/>
    </row>
    <row r="55" spans="1:27" x14ac:dyDescent="0.2">
      <c r="A55" s="583"/>
      <c r="B55" s="471" t="s">
        <v>63</v>
      </c>
      <c r="D55" s="471"/>
      <c r="E55" s="1133">
        <f>SUMIFS('Part B - Rates Sheet'!$170:$170,'Part B - Rates Sheet'!$2:$2,1)</f>
        <v>0</v>
      </c>
      <c r="F55" s="1133"/>
      <c r="G55" s="1133">
        <f>SUMIFS('Part B - Rates Sheet'!$170:$170,'Part B - Rates Sheet'!$2:$2,2)</f>
        <v>0</v>
      </c>
      <c r="H55" s="1133"/>
      <c r="I55" s="1133">
        <f>SUMIFS('Part B - Rates Sheet'!$170:$170,'Part B - Rates Sheet'!$2:$2,3)</f>
        <v>0</v>
      </c>
      <c r="J55" s="1133"/>
      <c r="K55" s="1133">
        <f>SUMIFS('Part B - Rates Sheet'!$170:$170,'Part B - Rates Sheet'!$2:$2,4)</f>
        <v>0</v>
      </c>
      <c r="L55" s="1133"/>
      <c r="M55" s="1164">
        <f t="shared" ref="M55:M57" si="6">SUM(E55:L55)</f>
        <v>0</v>
      </c>
      <c r="N55" s="1164"/>
      <c r="O55" s="186"/>
      <c r="P55" s="647"/>
      <c r="Q55" s="647"/>
      <c r="R55" s="647"/>
      <c r="S55" s="645"/>
      <c r="T55" s="584"/>
    </row>
    <row r="56" spans="1:27" x14ac:dyDescent="0.2">
      <c r="A56" s="583"/>
      <c r="B56" s="471" t="s">
        <v>64</v>
      </c>
      <c r="D56" s="471"/>
      <c r="E56" s="1133">
        <f>SUMIFS('Part B - Rates Sheet'!$171:$171,'Part B - Rates Sheet'!$2:$2,1)</f>
        <v>0</v>
      </c>
      <c r="F56" s="1133"/>
      <c r="G56" s="1133">
        <f>SUMIFS('Part B - Rates Sheet'!$171:$171,'Part B - Rates Sheet'!$2:$2,2)</f>
        <v>0</v>
      </c>
      <c r="H56" s="1133"/>
      <c r="I56" s="1133">
        <f>SUMIFS('Part B - Rates Sheet'!$171:$171,'Part B - Rates Sheet'!$2:$2,3)</f>
        <v>0</v>
      </c>
      <c r="J56" s="1133"/>
      <c r="K56" s="1133">
        <f>SUMIFS('Part B - Rates Sheet'!$171:$171,'Part B - Rates Sheet'!$2:$2,4)</f>
        <v>0</v>
      </c>
      <c r="L56" s="1133"/>
      <c r="M56" s="1164">
        <f t="shared" si="6"/>
        <v>0</v>
      </c>
      <c r="N56" s="1164"/>
      <c r="O56" s="186"/>
      <c r="P56" s="647"/>
      <c r="Q56" s="647"/>
      <c r="R56" s="647"/>
      <c r="S56" s="645"/>
      <c r="T56" s="584"/>
    </row>
    <row r="57" spans="1:27" x14ac:dyDescent="0.2">
      <c r="A57" s="583"/>
      <c r="B57" s="648" t="s">
        <v>65</v>
      </c>
      <c r="C57" s="649"/>
      <c r="D57" s="648"/>
      <c r="E57" s="1130">
        <f>SUMIFS('Part B - Rates Sheet'!$172:$172,'Part B - Rates Sheet'!$2:$2,1)</f>
        <v>0</v>
      </c>
      <c r="F57" s="1130"/>
      <c r="G57" s="1130">
        <f>SUMIFS('Part B - Rates Sheet'!$172:$172,'Part B - Rates Sheet'!$2:$2,2)</f>
        <v>0</v>
      </c>
      <c r="H57" s="1130"/>
      <c r="I57" s="1130">
        <f>SUMIFS('Part B - Rates Sheet'!$172:$172,'Part B - Rates Sheet'!$2:$2,3)</f>
        <v>0</v>
      </c>
      <c r="J57" s="1130"/>
      <c r="K57" s="1130">
        <f>SUMIFS('Part B - Rates Sheet'!$172:$172,'Part B - Rates Sheet'!$2:$2,4)</f>
        <v>0</v>
      </c>
      <c r="L57" s="1130"/>
      <c r="M57" s="1147">
        <f t="shared" si="6"/>
        <v>0</v>
      </c>
      <c r="N57" s="1147"/>
      <c r="O57" s="186"/>
      <c r="P57" s="647"/>
      <c r="Q57" s="647"/>
      <c r="R57" s="647"/>
      <c r="S57" s="645"/>
      <c r="T57" s="584"/>
    </row>
    <row r="58" spans="1:27" x14ac:dyDescent="0.2">
      <c r="A58" s="583"/>
      <c r="B58" s="650" t="s">
        <v>66</v>
      </c>
      <c r="C58" s="650"/>
      <c r="D58" s="650"/>
      <c r="E58" s="1148">
        <f>SUMIFS('Part B - Rates Sheet'!$173:$173,'Part B - Rates Sheet'!$2:$2,1)</f>
        <v>0</v>
      </c>
      <c r="F58" s="1148"/>
      <c r="G58" s="1148">
        <f>SUMIFS('Part B - Rates Sheet'!$173:$173,'Part B - Rates Sheet'!$2:$2,2)</f>
        <v>0</v>
      </c>
      <c r="H58" s="1148"/>
      <c r="I58" s="1148">
        <f>SUMIFS('Part B - Rates Sheet'!$173:$173,'Part B - Rates Sheet'!$2:$2,3)</f>
        <v>0</v>
      </c>
      <c r="J58" s="1148"/>
      <c r="K58" s="1148">
        <f>SUMIFS('Part B - Rates Sheet'!$173:$173,'Part B - Rates Sheet'!$2:$2,4)</f>
        <v>0</v>
      </c>
      <c r="L58" s="1148"/>
      <c r="M58" s="1148">
        <f>SUM(E58:L58)</f>
        <v>0</v>
      </c>
      <c r="N58" s="1148"/>
      <c r="O58" s="186"/>
      <c r="P58" s="647"/>
      <c r="Q58" s="647"/>
      <c r="R58" s="647"/>
      <c r="S58" s="645"/>
      <c r="T58" s="584"/>
    </row>
    <row r="59" spans="1:27" s="660" customFormat="1" ht="11.25" hidden="1" x14ac:dyDescent="0.2">
      <c r="A59" s="651" t="s">
        <v>61</v>
      </c>
      <c r="B59" s="652"/>
      <c r="C59" s="652"/>
      <c r="D59" s="653"/>
      <c r="E59" s="968" t="s">
        <v>110</v>
      </c>
      <c r="F59" s="655">
        <f>E56/365</f>
        <v>0</v>
      </c>
      <c r="G59" s="655"/>
      <c r="H59" s="655">
        <f>G56/365</f>
        <v>0</v>
      </c>
      <c r="I59" s="655"/>
      <c r="J59" s="655">
        <f>I56/365</f>
        <v>0</v>
      </c>
      <c r="K59" s="655"/>
      <c r="L59" s="655">
        <f>K56/365</f>
        <v>0</v>
      </c>
      <c r="M59" s="655"/>
      <c r="N59" s="655">
        <f>M56/365</f>
        <v>0</v>
      </c>
      <c r="O59" s="656" t="s">
        <v>189</v>
      </c>
      <c r="P59" s="656">
        <f>H44+E58-P62</f>
        <v>0</v>
      </c>
      <c r="Q59" s="657" t="str">
        <f>IFERROR(ROUND(P59/F59,0),"")</f>
        <v/>
      </c>
      <c r="R59" s="653" t="s">
        <v>121</v>
      </c>
      <c r="S59" s="652"/>
      <c r="T59" s="658"/>
      <c r="U59" s="659"/>
      <c r="V59" s="659"/>
      <c r="W59" s="659"/>
      <c r="X59" s="659"/>
      <c r="Y59" s="659"/>
      <c r="Z59" s="659"/>
      <c r="AA59" s="659"/>
    </row>
    <row r="60" spans="1:27" x14ac:dyDescent="0.2">
      <c r="A60" s="583"/>
      <c r="B60" s="661" t="s">
        <v>114</v>
      </c>
      <c r="D60" s="589"/>
      <c r="E60" s="969"/>
      <c r="F60" s="970" t="str">
        <f>IFERROR(ROUND(E58/F59,2),"")</f>
        <v/>
      </c>
      <c r="G60" s="969"/>
      <c r="H60" s="970" t="str">
        <f>IFERROR(ROUND(G58/H59,2),"")</f>
        <v/>
      </c>
      <c r="I60" s="971"/>
      <c r="J60" s="970" t="str">
        <f>IFERROR(ROUND(I58/J59,2),"")</f>
        <v/>
      </c>
      <c r="K60" s="971"/>
      <c r="L60" s="970" t="str">
        <f>IFERROR(ROUND(K58/L59,2),"")</f>
        <v/>
      </c>
      <c r="M60" s="972"/>
      <c r="N60" s="970" t="str">
        <f>IFERROR(ROUND(M58/N59,2),"")</f>
        <v/>
      </c>
      <c r="O60" s="662"/>
      <c r="P60" s="592"/>
      <c r="Q60" s="591"/>
      <c r="R60" s="591"/>
      <c r="S60" s="645"/>
      <c r="T60" s="584"/>
      <c r="U60" s="585"/>
      <c r="V60" s="586"/>
      <c r="W60" s="586"/>
      <c r="X60" s="586"/>
      <c r="Y60" s="585"/>
      <c r="Z60" s="586"/>
      <c r="AA60" s="586"/>
    </row>
    <row r="61" spans="1:27" ht="4.5" customHeight="1" x14ac:dyDescent="0.2">
      <c r="A61" s="583"/>
      <c r="B61" s="663"/>
      <c r="C61" s="589"/>
      <c r="D61" s="589"/>
      <c r="E61" s="589"/>
      <c r="F61" s="589"/>
      <c r="G61" s="589"/>
      <c r="H61" s="589"/>
      <c r="I61" s="589"/>
      <c r="J61" s="590"/>
      <c r="K61" s="590"/>
      <c r="L61" s="590"/>
      <c r="M61" s="589"/>
      <c r="N61" s="591"/>
      <c r="O61" s="591"/>
      <c r="P61" s="592"/>
      <c r="Q61" s="591"/>
      <c r="R61" s="591"/>
      <c r="S61" s="645"/>
      <c r="T61" s="584"/>
      <c r="U61" s="585"/>
      <c r="V61" s="586"/>
      <c r="W61" s="586"/>
      <c r="X61" s="586"/>
      <c r="Y61" s="585"/>
      <c r="Z61" s="586"/>
      <c r="AA61" s="586"/>
    </row>
    <row r="62" spans="1:27" s="660" customFormat="1" ht="11.25" hidden="1" x14ac:dyDescent="0.2">
      <c r="A62" s="651" t="s">
        <v>61</v>
      </c>
      <c r="B62" s="652"/>
      <c r="C62" s="652"/>
      <c r="D62" s="653" t="s">
        <v>111</v>
      </c>
      <c r="E62" s="653"/>
      <c r="F62" s="664" t="str">
        <f>IF(AND(E55&gt;0,SUM(G58:L58)&gt;0,Q59&lt;60),"yes","no")</f>
        <v>no</v>
      </c>
      <c r="G62" s="664"/>
      <c r="H62" s="665" t="s">
        <v>112</v>
      </c>
      <c r="I62" s="666">
        <f>F59*60</f>
        <v>0</v>
      </c>
      <c r="J62" s="664"/>
      <c r="K62" s="665" t="s">
        <v>113</v>
      </c>
      <c r="L62" s="667">
        <f>I62-M71-E58+P62</f>
        <v>0</v>
      </c>
      <c r="M62" s="668" t="s">
        <v>178</v>
      </c>
      <c r="N62" s="669">
        <f>IFERROR(ROUNDDOWN(MIN(L62,SUM(G58:L58)-R62),0),"")</f>
        <v>0</v>
      </c>
      <c r="O62" s="652" t="s">
        <v>174</v>
      </c>
      <c r="P62" s="652">
        <f>IF(ISBLANK('Part A - Inputs'!Q11),"",IF('Part A - Inputs'!Q11="Dept. subsidies",MIN(VALUE('Part B - Rates Sheet'!M141),VALUE('Part B - Rates Sheet'!M139)),MIN(VALUE('Part B - Rates Sheet'!M141),VALUE('Part B - Rates Sheet'!M139)-'Part C - Summary &amp; Verification'!R62)))</f>
        <v>0</v>
      </c>
      <c r="Q62" s="652" t="s">
        <v>175</v>
      </c>
      <c r="R62" s="652">
        <f>IF(ISBLANK('Part A - Inputs'!Q11),"",IF('Part A - Inputs'!Q11="External gains",MIN(VALUE('Part B - Rates Sheet'!M139),SUM('Part C - Summary &amp; Verification'!G58:L58)),VALUE('Part B - Rates Sheet'!M139)-'Part C - Summary &amp; Verification'!P62))</f>
        <v>0</v>
      </c>
      <c r="S62" s="652"/>
      <c r="T62" s="658"/>
      <c r="U62" s="659"/>
      <c r="V62" s="659"/>
      <c r="W62" s="659"/>
      <c r="X62" s="659"/>
      <c r="Y62" s="659"/>
      <c r="Z62" s="659"/>
      <c r="AA62" s="659"/>
    </row>
    <row r="63" spans="1:27" s="679" customFormat="1" x14ac:dyDescent="0.2">
      <c r="A63" s="670"/>
      <c r="B63" s="671" t="str">
        <f>IF(F62="yes","You may elect to keep a portion of any excess revenue (i.e. gain) from sales to external customers in the service center speedtype to add to internal reserves.","")</f>
        <v/>
      </c>
      <c r="C63" s="671"/>
      <c r="D63" s="672"/>
      <c r="E63" s="672"/>
      <c r="F63" s="672"/>
      <c r="G63" s="672"/>
      <c r="H63" s="672"/>
      <c r="I63" s="672"/>
      <c r="J63" s="672"/>
      <c r="K63" s="672"/>
      <c r="L63" s="673"/>
      <c r="M63" s="673"/>
      <c r="N63" s="673"/>
      <c r="O63" s="673"/>
      <c r="P63" s="673"/>
      <c r="Q63" s="674"/>
      <c r="R63" s="675"/>
      <c r="S63" s="675"/>
      <c r="T63" s="676"/>
      <c r="U63" s="677"/>
      <c r="V63" s="678"/>
      <c r="W63" s="678"/>
      <c r="X63" s="678"/>
      <c r="Y63" s="677"/>
      <c r="Z63" s="678"/>
      <c r="AA63" s="678"/>
    </row>
    <row r="64" spans="1:27" s="679" customFormat="1" x14ac:dyDescent="0.2">
      <c r="A64" s="670"/>
      <c r="B64" s="671" t="str">
        <f>IF(F62="yes","The maximum amount you can allocate for this purpose is "&amp;TEXT(MAX(N62,0),"$#,##0.;($#,##0)"),"")</f>
        <v/>
      </c>
      <c r="C64" s="671"/>
      <c r="D64" s="672"/>
      <c r="E64" s="672"/>
      <c r="F64" s="672"/>
      <c r="G64" s="672"/>
      <c r="H64" s="672"/>
      <c r="I64" s="672"/>
      <c r="J64" s="672"/>
      <c r="K64" s="671"/>
      <c r="L64" s="671"/>
      <c r="M64" s="671"/>
      <c r="N64" s="671"/>
      <c r="O64" s="671"/>
      <c r="P64" s="671"/>
      <c r="Q64" s="671"/>
      <c r="R64" s="671"/>
      <c r="S64" s="671"/>
      <c r="T64" s="676"/>
      <c r="U64" s="677"/>
      <c r="V64" s="678"/>
      <c r="W64" s="678"/>
      <c r="X64" s="678"/>
      <c r="Y64" s="677"/>
      <c r="Z64" s="678"/>
      <c r="AA64" s="678"/>
    </row>
    <row r="65" spans="1:27" s="679" customFormat="1" x14ac:dyDescent="0.2">
      <c r="A65" s="670"/>
      <c r="B65" s="671" t="str">
        <f>IF(F62="yes","How much external gain, if any, would you like to allocate?","")</f>
        <v/>
      </c>
      <c r="C65" s="671"/>
      <c r="D65" s="672"/>
      <c r="E65" s="672"/>
      <c r="F65" s="672"/>
      <c r="G65" s="672"/>
      <c r="H65" s="680"/>
      <c r="I65" s="1169"/>
      <c r="J65" s="1169"/>
      <c r="K65" s="681" t="str">
        <f>IF(AND(F62="yes",ISNUMBER(I65),I65&gt;N62),"Choose a lower amount","")</f>
        <v/>
      </c>
      <c r="L65" s="680"/>
      <c r="M65" s="671"/>
      <c r="N65" s="682"/>
      <c r="O65" s="680"/>
      <c r="P65" s="680"/>
      <c r="Q65" s="680"/>
      <c r="R65" s="683" t="str">
        <f>IF(F62="yes","Wondering why you'd use this option?  Click","")</f>
        <v/>
      </c>
      <c r="S65" s="845" t="str">
        <f>IF(F62="yes","here.","")</f>
        <v/>
      </c>
      <c r="T65" s="676"/>
      <c r="U65" s="677"/>
      <c r="V65" s="678"/>
      <c r="W65" s="678"/>
      <c r="X65" s="678"/>
      <c r="Y65" s="677"/>
      <c r="Z65" s="678"/>
      <c r="AA65" s="678"/>
    </row>
    <row r="66" spans="1:27" ht="4.5" customHeight="1" thickBot="1" x14ac:dyDescent="0.25">
      <c r="A66" s="628"/>
      <c r="B66" s="629"/>
      <c r="C66" s="630"/>
      <c r="D66" s="630"/>
      <c r="E66" s="630"/>
      <c r="F66" s="630"/>
      <c r="G66" s="630"/>
      <c r="H66" s="630"/>
      <c r="I66" s="634"/>
      <c r="J66" s="634"/>
      <c r="K66" s="634"/>
      <c r="L66" s="631"/>
      <c r="M66" s="630"/>
      <c r="N66" s="632"/>
      <c r="O66" s="632"/>
      <c r="P66" s="633"/>
      <c r="Q66" s="632"/>
      <c r="R66" s="632"/>
      <c r="S66" s="634"/>
      <c r="T66" s="635"/>
      <c r="U66" s="585"/>
      <c r="V66" s="586"/>
      <c r="W66" s="586"/>
      <c r="X66" s="586"/>
      <c r="Y66" s="585"/>
      <c r="Z66" s="586"/>
      <c r="AA66" s="586"/>
    </row>
    <row r="67" spans="1:27" ht="13.5" thickBot="1" x14ac:dyDescent="0.25">
      <c r="B67" s="684"/>
      <c r="C67" s="585"/>
      <c r="D67" s="585"/>
      <c r="E67" s="585"/>
      <c r="F67" s="585"/>
      <c r="G67" s="585"/>
      <c r="H67" s="585"/>
      <c r="I67" s="585"/>
      <c r="J67" s="586"/>
      <c r="K67" s="586"/>
      <c r="L67" s="586"/>
      <c r="M67" s="585"/>
      <c r="N67" s="685"/>
      <c r="O67" s="685"/>
      <c r="P67" s="686"/>
      <c r="Q67" s="685"/>
      <c r="R67" s="685"/>
      <c r="U67" s="585"/>
      <c r="V67" s="586"/>
      <c r="W67" s="586"/>
      <c r="X67" s="586"/>
      <c r="Y67" s="585"/>
      <c r="Z67" s="586"/>
      <c r="AA67" s="586"/>
    </row>
    <row r="68" spans="1:27" ht="21.6" customHeight="1" x14ac:dyDescent="0.2">
      <c r="A68" s="984" t="s">
        <v>325</v>
      </c>
      <c r="B68" s="924" t="s">
        <v>319</v>
      </c>
      <c r="C68" s="921" t="str">
        <f>IF(Q2&lt;&gt;"Step Complete","Complete Step 11 first",Control!C6&amp;" Speedtype Summary after Transfers")</f>
        <v>Complete Step 11 first</v>
      </c>
      <c r="D68" s="921"/>
      <c r="E68" s="921"/>
      <c r="F68" s="921"/>
      <c r="G68" s="921"/>
      <c r="H68" s="921"/>
      <c r="I68" s="921"/>
      <c r="J68" s="921"/>
      <c r="K68" s="921"/>
      <c r="L68" s="921"/>
      <c r="M68" s="921"/>
      <c r="N68" s="921"/>
      <c r="O68" s="921"/>
      <c r="P68" s="921"/>
      <c r="Q68" s="921"/>
      <c r="R68" s="921"/>
      <c r="S68" s="921"/>
      <c r="T68" s="17"/>
      <c r="U68" s="585"/>
      <c r="V68" s="586"/>
      <c r="W68" s="586"/>
      <c r="X68" s="586"/>
      <c r="Y68" s="585"/>
      <c r="Z68" s="586"/>
      <c r="AA68" s="586"/>
    </row>
    <row r="69" spans="1:27" s="638" customFormat="1" x14ac:dyDescent="0.2">
      <c r="A69" s="18"/>
      <c r="B69" s="1136"/>
      <c r="C69" s="636"/>
      <c r="D69" s="636"/>
      <c r="E69" s="636"/>
      <c r="F69" s="636"/>
      <c r="G69" s="636"/>
      <c r="H69" s="637"/>
      <c r="I69" s="637"/>
      <c r="J69" s="637"/>
      <c r="K69" s="637"/>
      <c r="L69" s="637"/>
      <c r="M69" s="1138" t="s">
        <v>50</v>
      </c>
      <c r="N69" s="1138"/>
      <c r="S69" s="639"/>
      <c r="T69" s="640"/>
      <c r="V69" s="25"/>
      <c r="W69" s="25"/>
      <c r="X69" s="25"/>
    </row>
    <row r="70" spans="1:27" s="643" customFormat="1" ht="15" customHeight="1" thickBot="1" x14ac:dyDescent="0.25">
      <c r="A70" s="18"/>
      <c r="B70" s="1137"/>
      <c r="C70" s="641"/>
      <c r="D70" s="641"/>
      <c r="E70" s="641"/>
      <c r="F70" s="641"/>
      <c r="G70" s="641"/>
      <c r="H70" s="642"/>
      <c r="I70" s="642"/>
      <c r="J70" s="642"/>
      <c r="K70" s="642"/>
      <c r="L70" s="642"/>
      <c r="M70" s="1139" t="str">
        <f>Control!$C$6</f>
        <v>FY23</v>
      </c>
      <c r="N70" s="1139"/>
      <c r="O70" s="638"/>
      <c r="P70" s="638"/>
      <c r="Q70" s="638"/>
      <c r="R70" s="638"/>
      <c r="S70" s="52"/>
      <c r="T70" s="27"/>
      <c r="V70" s="644"/>
    </row>
    <row r="71" spans="1:27" x14ac:dyDescent="0.2">
      <c r="A71" s="583"/>
      <c r="B71" s="687" t="s">
        <v>149</v>
      </c>
      <c r="C71" s="645"/>
      <c r="D71" s="688"/>
      <c r="E71" s="688"/>
      <c r="F71" s="688"/>
      <c r="G71" s="688"/>
      <c r="H71" s="689"/>
      <c r="I71" s="689"/>
      <c r="J71" s="689"/>
      <c r="K71" s="689"/>
      <c r="L71" s="689"/>
      <c r="M71" s="1167">
        <f>'Part C - Summary &amp; Verification'!$H$44</f>
        <v>0</v>
      </c>
      <c r="N71" s="1167"/>
      <c r="O71" s="690" t="str">
        <f>IF(ISERROR(ROUND(M71/($F$59),0)),"",ROUND(M71/($F$59),0)&amp;" days' "&amp;Control!C6&amp;" internal reserve")</f>
        <v/>
      </c>
      <c r="P71" s="691"/>
      <c r="Q71" s="691"/>
      <c r="R71" s="647"/>
      <c r="S71" s="645"/>
      <c r="T71" s="584"/>
      <c r="U71" s="585"/>
      <c r="V71" s="586"/>
      <c r="W71" s="586"/>
      <c r="X71" s="586"/>
      <c r="Y71" s="585"/>
      <c r="Z71" s="586"/>
      <c r="AA71" s="586"/>
    </row>
    <row r="72" spans="1:27" ht="4.5" customHeight="1" x14ac:dyDescent="0.2">
      <c r="A72" s="583"/>
      <c r="B72" s="645"/>
      <c r="C72" s="645"/>
      <c r="D72" s="645"/>
      <c r="E72" s="645"/>
      <c r="F72" s="645"/>
      <c r="G72" s="645"/>
      <c r="H72" s="645"/>
      <c r="I72" s="692"/>
      <c r="J72" s="645"/>
      <c r="K72" s="645"/>
      <c r="L72" s="645"/>
      <c r="M72" s="693"/>
      <c r="N72" s="693"/>
      <c r="O72" s="694"/>
      <c r="P72" s="647"/>
      <c r="Q72" s="647"/>
      <c r="R72" s="647"/>
      <c r="S72" s="645"/>
      <c r="T72" s="584"/>
      <c r="U72" s="585"/>
      <c r="V72" s="586"/>
      <c r="W72" s="586"/>
      <c r="X72" s="586"/>
      <c r="Y72" s="585"/>
      <c r="Z72" s="586"/>
      <c r="AA72" s="586"/>
    </row>
    <row r="73" spans="1:27" ht="26.1" customHeight="1" x14ac:dyDescent="0.2">
      <c r="A73" s="583"/>
      <c r="B73" s="645"/>
      <c r="C73" s="645"/>
      <c r="D73" s="645"/>
      <c r="E73" s="1141" t="s">
        <v>105</v>
      </c>
      <c r="F73" s="1141"/>
      <c r="G73" s="1132" t="s">
        <v>106</v>
      </c>
      <c r="H73" s="1132"/>
      <c r="I73" s="1132" t="s">
        <v>107</v>
      </c>
      <c r="J73" s="1132"/>
      <c r="K73" s="1132" t="s">
        <v>108</v>
      </c>
      <c r="L73" s="1132"/>
      <c r="M73" s="1140" t="s">
        <v>109</v>
      </c>
      <c r="N73" s="1140"/>
      <c r="O73" s="646"/>
      <c r="P73" s="647"/>
      <c r="Q73" s="647"/>
      <c r="R73" s="647"/>
      <c r="S73" s="645"/>
      <c r="T73" s="584"/>
    </row>
    <row r="74" spans="1:27" x14ac:dyDescent="0.2">
      <c r="A74" s="583"/>
      <c r="B74" s="471" t="s">
        <v>63</v>
      </c>
      <c r="C74" s="645"/>
      <c r="D74" s="645"/>
      <c r="E74" s="1133">
        <f>E55</f>
        <v>0</v>
      </c>
      <c r="F74" s="1133"/>
      <c r="G74" s="1133">
        <f>G55</f>
        <v>0</v>
      </c>
      <c r="H74" s="1133"/>
      <c r="I74" s="1133">
        <f>I55</f>
        <v>0</v>
      </c>
      <c r="J74" s="1133"/>
      <c r="K74" s="1133">
        <f>K55</f>
        <v>0</v>
      </c>
      <c r="L74" s="1133"/>
      <c r="M74" s="1164">
        <f t="shared" ref="M74:M76" si="7">SUM(E74:L74)</f>
        <v>0</v>
      </c>
      <c r="N74" s="1164"/>
      <c r="O74" s="186"/>
      <c r="P74" s="647"/>
      <c r="Q74" s="647"/>
      <c r="R74" s="647"/>
      <c r="S74" s="645"/>
      <c r="T74" s="584"/>
      <c r="U74" s="585"/>
      <c r="V74" s="586"/>
      <c r="W74" s="586"/>
      <c r="X74" s="586"/>
      <c r="Y74" s="585"/>
      <c r="Z74" s="586"/>
      <c r="AA74" s="586"/>
    </row>
    <row r="75" spans="1:27" x14ac:dyDescent="0.2">
      <c r="A75" s="583"/>
      <c r="B75" s="471" t="s">
        <v>64</v>
      </c>
      <c r="C75" s="645"/>
      <c r="D75" s="645"/>
      <c r="E75" s="1133">
        <f>E56</f>
        <v>0</v>
      </c>
      <c r="F75" s="1133"/>
      <c r="G75" s="1133">
        <f>G56</f>
        <v>0</v>
      </c>
      <c r="H75" s="1133"/>
      <c r="I75" s="1133">
        <f>I56</f>
        <v>0</v>
      </c>
      <c r="J75" s="1133"/>
      <c r="K75" s="1133">
        <f>K56</f>
        <v>0</v>
      </c>
      <c r="L75" s="1133"/>
      <c r="M75" s="1164">
        <f t="shared" si="7"/>
        <v>0</v>
      </c>
      <c r="N75" s="1164"/>
      <c r="O75" s="186"/>
      <c r="P75" s="647"/>
      <c r="Q75" s="647"/>
      <c r="R75" s="647"/>
      <c r="S75" s="645"/>
      <c r="T75" s="584"/>
      <c r="U75" s="585"/>
      <c r="V75" s="586"/>
      <c r="W75" s="586"/>
      <c r="X75" s="586"/>
      <c r="Y75" s="585"/>
      <c r="Z75" s="586"/>
      <c r="AA75" s="586"/>
    </row>
    <row r="76" spans="1:27" x14ac:dyDescent="0.2">
      <c r="A76" s="583"/>
      <c r="B76" s="471" t="s">
        <v>65</v>
      </c>
      <c r="C76" s="645"/>
      <c r="D76" s="645"/>
      <c r="E76" s="1133">
        <f>E57</f>
        <v>0</v>
      </c>
      <c r="F76" s="1133"/>
      <c r="G76" s="1133">
        <f>G57</f>
        <v>0</v>
      </c>
      <c r="H76" s="1133"/>
      <c r="I76" s="1133">
        <f>I57</f>
        <v>0</v>
      </c>
      <c r="J76" s="1133"/>
      <c r="K76" s="1133">
        <f>K57</f>
        <v>0</v>
      </c>
      <c r="L76" s="1133"/>
      <c r="M76" s="1164">
        <f t="shared" si="7"/>
        <v>0</v>
      </c>
      <c r="N76" s="1164"/>
      <c r="O76" s="186"/>
      <c r="P76" s="647"/>
      <c r="Q76" s="647"/>
      <c r="R76" s="647"/>
      <c r="S76" s="645"/>
      <c r="T76" s="584"/>
      <c r="U76" s="585"/>
      <c r="V76" s="586"/>
      <c r="W76" s="586"/>
      <c r="X76" s="586"/>
      <c r="Y76" s="585"/>
      <c r="Z76" s="586"/>
      <c r="AA76" s="586"/>
    </row>
    <row r="77" spans="1:27" x14ac:dyDescent="0.2">
      <c r="A77" s="583"/>
      <c r="B77" s="648" t="s">
        <v>115</v>
      </c>
      <c r="C77" s="649"/>
      <c r="D77" s="649"/>
      <c r="E77" s="1130">
        <f>IF(AND(F62="yes",ISNUMBER(I65),I65&gt;0),I65,0)</f>
        <v>0</v>
      </c>
      <c r="F77" s="1130"/>
      <c r="G77" s="1130">
        <f>IF(AND($F$62="yes",ISNUMBER($I$65),$I$65&gt;0),$I$65*((G74-G75)/(SUM($G$74:$L$74)-SUM($G$75:$L$75)))*-1,0)</f>
        <v>0</v>
      </c>
      <c r="H77" s="1130"/>
      <c r="I77" s="1130">
        <f>IF(AND($F$62="yes",ISNUMBER($I$65),$I$65&gt;0),$I$65*((I74-I75)/(SUM($G$74:$L$74)-SUM($G$75:$L$75)))*-1,0)</f>
        <v>0</v>
      </c>
      <c r="J77" s="1130"/>
      <c r="K77" s="1130">
        <f>IF(AND($F$62="yes",ISNUMBER($I$65),$I$65&gt;0),$I$65*((K74-K75)/(SUM($G$74:$L$74)-SUM($G$75:$L$75)))*-1,0)</f>
        <v>0</v>
      </c>
      <c r="L77" s="1130"/>
      <c r="M77" s="1147">
        <f t="shared" ref="M77" si="8">SUM(E77:L77)</f>
        <v>0</v>
      </c>
      <c r="N77" s="1147"/>
      <c r="O77" s="186"/>
      <c r="P77" s="647"/>
      <c r="Q77" s="647"/>
      <c r="R77" s="647"/>
      <c r="S77" s="645"/>
      <c r="T77" s="584"/>
      <c r="U77" s="585"/>
      <c r="V77" s="586"/>
      <c r="W77" s="586"/>
      <c r="X77" s="586"/>
      <c r="Y77" s="585"/>
      <c r="Z77" s="586"/>
      <c r="AA77" s="586"/>
    </row>
    <row r="78" spans="1:27" x14ac:dyDescent="0.2">
      <c r="A78" s="583"/>
      <c r="B78" s="650" t="s">
        <v>66</v>
      </c>
      <c r="C78" s="650"/>
      <c r="D78" s="650"/>
      <c r="E78" s="1148">
        <f>E74-E75+E76+E77</f>
        <v>0</v>
      </c>
      <c r="F78" s="1148"/>
      <c r="G78" s="1149">
        <f t="shared" ref="G78" si="9">G74-G75+G76+G77</f>
        <v>0</v>
      </c>
      <c r="H78" s="1149"/>
      <c r="I78" s="1149">
        <f t="shared" ref="I78" si="10">I74-I75+I76+I77</f>
        <v>0</v>
      </c>
      <c r="J78" s="1149"/>
      <c r="K78" s="1149">
        <f t="shared" ref="K78" si="11">K74-K75+K76+K77</f>
        <v>0</v>
      </c>
      <c r="L78" s="1149"/>
      <c r="M78" s="1148">
        <f>SUM(E78:L78)</f>
        <v>0</v>
      </c>
      <c r="N78" s="1148"/>
      <c r="O78" s="186"/>
      <c r="P78" s="647"/>
      <c r="Q78" s="647"/>
      <c r="R78" s="647"/>
      <c r="S78" s="645"/>
      <c r="T78" s="584"/>
      <c r="U78" s="585"/>
      <c r="V78" s="586"/>
      <c r="W78" s="586"/>
      <c r="X78" s="586"/>
      <c r="Y78" s="585"/>
      <c r="Z78" s="586"/>
      <c r="AA78" s="586"/>
    </row>
    <row r="79" spans="1:27" ht="4.5" customHeight="1" x14ac:dyDescent="0.2">
      <c r="A79" s="583"/>
      <c r="B79" s="663"/>
      <c r="C79" s="589"/>
      <c r="D79" s="589"/>
      <c r="E79" s="589"/>
      <c r="F79" s="589"/>
      <c r="G79" s="589"/>
      <c r="H79" s="589"/>
      <c r="I79" s="590"/>
      <c r="J79" s="590"/>
      <c r="K79" s="590"/>
      <c r="L79" s="589"/>
      <c r="M79" s="693"/>
      <c r="N79" s="693"/>
      <c r="O79" s="694"/>
      <c r="P79" s="592"/>
      <c r="Q79" s="591"/>
      <c r="R79" s="591"/>
      <c r="S79" s="645"/>
      <c r="T79" s="584"/>
      <c r="U79" s="585"/>
      <c r="V79" s="586"/>
      <c r="W79" s="586"/>
      <c r="X79" s="586"/>
      <c r="Y79" s="585"/>
      <c r="Z79" s="586"/>
      <c r="AA79" s="586"/>
    </row>
    <row r="80" spans="1:27" x14ac:dyDescent="0.2">
      <c r="A80" s="583"/>
      <c r="B80" s="49" t="s">
        <v>173</v>
      </c>
      <c r="C80" s="589"/>
      <c r="D80" s="589"/>
      <c r="E80" s="1168">
        <f>P62</f>
        <v>0</v>
      </c>
      <c r="F80" s="1168"/>
      <c r="G80" s="1168" t="str">
        <f>IFERROR(($R$62)*(G78/SUM($G$78:$L$78)),"")</f>
        <v/>
      </c>
      <c r="H80" s="1168"/>
      <c r="I80" s="1168" t="str">
        <f>IFERROR(($R$62)*(I78/SUM($G$78:$L$78)),"")</f>
        <v/>
      </c>
      <c r="J80" s="1168"/>
      <c r="K80" s="1168" t="str">
        <f>IFERROR(($R$62)*(K78/SUM($G$78:$L$78)),"")</f>
        <v/>
      </c>
      <c r="L80" s="1168"/>
      <c r="M80" s="1164">
        <f>SUM(E80:L80)</f>
        <v>0</v>
      </c>
      <c r="N80" s="1164"/>
      <c r="O80" s="694"/>
      <c r="P80" s="592"/>
      <c r="Q80" s="591"/>
      <c r="R80" s="591"/>
      <c r="S80" s="645"/>
      <c r="T80" s="584"/>
      <c r="U80" s="585"/>
      <c r="V80" s="586"/>
      <c r="W80" s="586"/>
      <c r="X80" s="586"/>
      <c r="Y80" s="585"/>
      <c r="Z80" s="586"/>
      <c r="AA80" s="586"/>
    </row>
    <row r="81" spans="1:27" ht="4.5" customHeight="1" x14ac:dyDescent="0.2">
      <c r="A81" s="583"/>
      <c r="B81" s="663"/>
      <c r="C81" s="589"/>
      <c r="D81" s="589"/>
      <c r="E81" s="589"/>
      <c r="F81" s="589"/>
      <c r="G81" s="589"/>
      <c r="H81" s="589"/>
      <c r="I81" s="590"/>
      <c r="J81" s="590"/>
      <c r="K81" s="590"/>
      <c r="L81" s="589"/>
      <c r="M81" s="693"/>
      <c r="N81" s="693"/>
      <c r="O81" s="694"/>
      <c r="P81" s="592"/>
      <c r="Q81" s="591"/>
      <c r="R81" s="591"/>
      <c r="S81" s="645"/>
      <c r="T81" s="584"/>
      <c r="U81" s="585"/>
      <c r="V81" s="586"/>
      <c r="W81" s="586"/>
      <c r="X81" s="586"/>
      <c r="Y81" s="585"/>
      <c r="Z81" s="586"/>
      <c r="AA81" s="586"/>
    </row>
    <row r="82" spans="1:27" x14ac:dyDescent="0.2">
      <c r="A82" s="583"/>
      <c r="B82" s="687" t="s">
        <v>147</v>
      </c>
      <c r="C82" s="645"/>
      <c r="D82" s="589"/>
      <c r="E82" s="589"/>
      <c r="F82" s="589"/>
      <c r="G82" s="589"/>
      <c r="H82" s="589"/>
      <c r="I82" s="590"/>
      <c r="J82" s="590"/>
      <c r="K82" s="590"/>
      <c r="L82" s="589"/>
      <c r="M82" s="1144">
        <f>M71+M78-M80</f>
        <v>0</v>
      </c>
      <c r="N82" s="1144"/>
      <c r="O82" s="690" t="str">
        <f>IF(ISERROR(ROUND(M82/($F$59),0)),"",ROUND(M82/($F$59),0)&amp;" days' internal reserve")</f>
        <v/>
      </c>
      <c r="P82" s="592"/>
      <c r="Q82" s="591"/>
      <c r="R82" s="591"/>
      <c r="S82" s="645"/>
      <c r="T82" s="584"/>
      <c r="U82" s="585"/>
      <c r="V82" s="586"/>
      <c r="W82" s="586"/>
      <c r="X82" s="586"/>
      <c r="Y82" s="585"/>
      <c r="Z82" s="586"/>
      <c r="AA82" s="586"/>
    </row>
    <row r="83" spans="1:27" x14ac:dyDescent="0.2">
      <c r="A83" s="583"/>
      <c r="B83" s="695" t="s">
        <v>176</v>
      </c>
      <c r="C83" s="645"/>
      <c r="D83" s="589"/>
      <c r="E83" s="589"/>
      <c r="F83" s="589"/>
      <c r="G83" s="589"/>
      <c r="H83" s="589"/>
      <c r="I83" s="590"/>
      <c r="J83" s="590"/>
      <c r="K83" s="590"/>
      <c r="L83" s="589"/>
      <c r="M83" s="1145">
        <f>IFERROR(IF(E55=0,0,MAX(0,SUM(G78:L78,R62*-1))*-1),"")</f>
        <v>0</v>
      </c>
      <c r="N83" s="1145"/>
      <c r="O83" s="696"/>
      <c r="P83" s="592"/>
      <c r="Q83" s="591"/>
      <c r="R83" s="591"/>
      <c r="S83" s="645"/>
      <c r="T83" s="584"/>
      <c r="U83" s="585"/>
      <c r="V83" s="586"/>
      <c r="W83" s="586"/>
      <c r="X83" s="586"/>
      <c r="Y83" s="585"/>
      <c r="Z83" s="586"/>
      <c r="AA83" s="586"/>
    </row>
    <row r="84" spans="1:27" x14ac:dyDescent="0.2">
      <c r="A84" s="583"/>
      <c r="B84" s="695" t="s">
        <v>177</v>
      </c>
      <c r="C84" s="645"/>
      <c r="D84" s="589"/>
      <c r="E84" s="589"/>
      <c r="F84" s="589"/>
      <c r="G84" s="589"/>
      <c r="H84" s="589"/>
      <c r="I84" s="590"/>
      <c r="J84" s="590"/>
      <c r="K84" s="590"/>
      <c r="L84" s="697" t="str">
        <f>IF(E55=0,"(enter as negative)","")</f>
        <v>(enter as negative)</v>
      </c>
      <c r="M84" s="1146"/>
      <c r="N84" s="1146"/>
      <c r="O84" s="698"/>
      <c r="P84" s="592"/>
      <c r="Q84" s="591"/>
      <c r="R84" s="591"/>
      <c r="S84" s="645"/>
      <c r="T84" s="584"/>
      <c r="U84" s="585"/>
      <c r="V84" s="586"/>
      <c r="W84" s="586"/>
      <c r="X84" s="586"/>
      <c r="Y84" s="585"/>
      <c r="Z84" s="586"/>
      <c r="AA84" s="586"/>
    </row>
    <row r="85" spans="1:27" x14ac:dyDescent="0.2">
      <c r="A85" s="583"/>
      <c r="B85" s="687" t="s">
        <v>148</v>
      </c>
      <c r="C85" s="645"/>
      <c r="D85" s="589"/>
      <c r="E85" s="589"/>
      <c r="F85" s="589"/>
      <c r="G85" s="589"/>
      <c r="H85" s="589"/>
      <c r="I85" s="590"/>
      <c r="J85" s="590"/>
      <c r="K85" s="590"/>
      <c r="L85" s="589"/>
      <c r="M85" s="1144">
        <f>IFERROR(M82+M83+M84,"")</f>
        <v>0</v>
      </c>
      <c r="N85" s="1144"/>
      <c r="O85" s="690" t="str">
        <f>IF(ISERROR(ROUND(M85/($F$59),0)),"",ROUND(M85/($F$59),0)&amp;" days' internal reserve")</f>
        <v/>
      </c>
      <c r="P85" s="592"/>
      <c r="Q85" s="591"/>
      <c r="R85" s="591"/>
      <c r="S85" s="645"/>
      <c r="T85" s="584"/>
      <c r="U85" s="585"/>
      <c r="V85" s="586"/>
      <c r="W85" s="586"/>
      <c r="X85" s="586"/>
      <c r="Y85" s="585"/>
      <c r="Z85" s="586"/>
      <c r="AA85" s="586"/>
    </row>
    <row r="86" spans="1:27" ht="4.5" customHeight="1" x14ac:dyDescent="0.2">
      <c r="A86" s="583"/>
      <c r="B86" s="663"/>
      <c r="C86" s="687"/>
      <c r="D86" s="589"/>
      <c r="E86" s="589"/>
      <c r="F86" s="589"/>
      <c r="G86" s="589"/>
      <c r="H86" s="589"/>
      <c r="I86" s="590"/>
      <c r="J86" s="590"/>
      <c r="K86" s="590"/>
      <c r="L86" s="589"/>
      <c r="M86" s="693"/>
      <c r="N86" s="693"/>
      <c r="O86" s="694"/>
      <c r="P86" s="592"/>
      <c r="Q86" s="591"/>
      <c r="R86" s="591"/>
      <c r="S86" s="645"/>
      <c r="T86" s="584"/>
      <c r="U86" s="585"/>
      <c r="V86" s="586"/>
      <c r="W86" s="586"/>
      <c r="X86" s="586"/>
      <c r="Y86" s="585"/>
      <c r="Z86" s="586"/>
      <c r="AA86" s="586"/>
    </row>
    <row r="87" spans="1:27" x14ac:dyDescent="0.2">
      <c r="A87" s="583"/>
      <c r="B87" s="687" t="s">
        <v>86</v>
      </c>
      <c r="C87" s="645"/>
      <c r="D87" s="589"/>
      <c r="E87" s="589"/>
      <c r="F87" s="589"/>
      <c r="G87" s="589"/>
      <c r="H87" s="589"/>
      <c r="I87" s="590"/>
      <c r="J87" s="590"/>
      <c r="K87" s="590"/>
      <c r="L87" s="589"/>
      <c r="M87" s="1144">
        <f>MAX(0,SUM(M71,M74:M77)*-1)</f>
        <v>0</v>
      </c>
      <c r="N87" s="1144"/>
      <c r="O87" s="698"/>
      <c r="P87" s="592"/>
      <c r="Q87" s="591"/>
      <c r="R87" s="591"/>
      <c r="S87" s="645"/>
      <c r="T87" s="584"/>
      <c r="U87" s="585"/>
      <c r="V87" s="586"/>
      <c r="W87" s="586"/>
      <c r="X87" s="586"/>
      <c r="Y87" s="585"/>
      <c r="Z87" s="586"/>
      <c r="AA87" s="586"/>
    </row>
    <row r="88" spans="1:27" x14ac:dyDescent="0.2">
      <c r="A88" s="583"/>
      <c r="B88" s="1142" t="str">
        <f>IF(M87&lt;&gt;0,"Add departmental subsidies in part B, step 3, increase one or more rates, or identify a funding source (plant funds, etc) for implied subsidies.","")</f>
        <v/>
      </c>
      <c r="C88" s="1142"/>
      <c r="D88" s="1142"/>
      <c r="E88" s="1142"/>
      <c r="F88" s="1142"/>
      <c r="G88" s="1142"/>
      <c r="H88" s="1142"/>
      <c r="I88" s="1142"/>
      <c r="J88" s="1142"/>
      <c r="K88" s="1142"/>
      <c r="L88" s="1142"/>
      <c r="M88" s="1142"/>
      <c r="N88" s="1142"/>
      <c r="O88" s="1142"/>
      <c r="P88" s="1142"/>
      <c r="Q88" s="1142"/>
      <c r="R88" s="1142"/>
      <c r="S88" s="1142"/>
      <c r="T88" s="584"/>
      <c r="U88" s="585"/>
      <c r="V88" s="586"/>
      <c r="W88" s="586"/>
      <c r="X88" s="586"/>
      <c r="Y88" s="585"/>
      <c r="Z88" s="586"/>
      <c r="AA88" s="586"/>
    </row>
    <row r="89" spans="1:27" x14ac:dyDescent="0.2">
      <c r="A89" s="583"/>
      <c r="B89" s="1143"/>
      <c r="C89" s="1143"/>
      <c r="D89" s="1143"/>
      <c r="E89" s="1143"/>
      <c r="F89" s="1143"/>
      <c r="G89" s="1143"/>
      <c r="H89" s="1143"/>
      <c r="I89" s="1143"/>
      <c r="J89" s="1143"/>
      <c r="K89" s="1143"/>
      <c r="L89" s="1143"/>
      <c r="M89" s="1143"/>
      <c r="N89" s="1143"/>
      <c r="O89" s="1143"/>
      <c r="P89" s="1143"/>
      <c r="Q89" s="1143"/>
      <c r="R89" s="1143"/>
      <c r="S89" s="1143"/>
      <c r="T89" s="584"/>
      <c r="U89" s="585"/>
      <c r="V89" s="586"/>
      <c r="W89" s="586"/>
      <c r="X89" s="586"/>
      <c r="Y89" s="585"/>
      <c r="Z89" s="586"/>
      <c r="AA89" s="586"/>
    </row>
    <row r="90" spans="1:27" x14ac:dyDescent="0.2">
      <c r="A90" s="583"/>
      <c r="B90" s="1143"/>
      <c r="C90" s="1143"/>
      <c r="D90" s="1143"/>
      <c r="E90" s="1143"/>
      <c r="F90" s="1143"/>
      <c r="G90" s="1143"/>
      <c r="H90" s="1143"/>
      <c r="I90" s="1143"/>
      <c r="J90" s="1143"/>
      <c r="K90" s="1143"/>
      <c r="L90" s="1143"/>
      <c r="M90" s="1143"/>
      <c r="N90" s="1143"/>
      <c r="O90" s="1143"/>
      <c r="P90" s="1143"/>
      <c r="Q90" s="1143"/>
      <c r="R90" s="1143"/>
      <c r="S90" s="1143"/>
      <c r="T90" s="584"/>
      <c r="U90" s="585"/>
      <c r="V90" s="586"/>
      <c r="W90" s="586"/>
      <c r="X90" s="586"/>
      <c r="Y90" s="585"/>
      <c r="Z90" s="586"/>
      <c r="AA90" s="586"/>
    </row>
    <row r="91" spans="1:27" ht="4.5" customHeight="1" thickBot="1" x14ac:dyDescent="0.25">
      <c r="A91" s="628"/>
      <c r="B91" s="629"/>
      <c r="C91" s="630"/>
      <c r="D91" s="630"/>
      <c r="E91" s="630"/>
      <c r="F91" s="630"/>
      <c r="G91" s="630"/>
      <c r="H91" s="630"/>
      <c r="I91" s="630"/>
      <c r="J91" s="631"/>
      <c r="K91" s="631"/>
      <c r="L91" s="631"/>
      <c r="M91" s="630"/>
      <c r="N91" s="632"/>
      <c r="O91" s="632"/>
      <c r="P91" s="633"/>
      <c r="Q91" s="632"/>
      <c r="R91" s="632"/>
      <c r="S91" s="634"/>
      <c r="T91" s="635"/>
      <c r="U91" s="585"/>
      <c r="V91" s="586"/>
      <c r="W91" s="586"/>
      <c r="X91" s="586"/>
      <c r="Y91" s="585"/>
      <c r="Z91" s="586"/>
      <c r="AA91" s="586"/>
    </row>
    <row r="92" spans="1:27" x14ac:dyDescent="0.2">
      <c r="B92" s="684"/>
      <c r="C92" s="585"/>
      <c r="D92" s="585"/>
      <c r="E92" s="585"/>
      <c r="F92" s="585"/>
      <c r="G92" s="585"/>
      <c r="H92" s="585"/>
      <c r="I92" s="585"/>
      <c r="J92" s="586"/>
      <c r="K92" s="586"/>
      <c r="L92" s="586"/>
      <c r="M92" s="585"/>
      <c r="N92" s="685"/>
      <c r="O92" s="685"/>
      <c r="P92" s="686"/>
      <c r="Q92" s="685"/>
      <c r="R92" s="685"/>
      <c r="S92" s="920" t="s">
        <v>321</v>
      </c>
      <c r="U92" s="585"/>
      <c r="V92" s="586"/>
      <c r="W92" s="586"/>
      <c r="X92" s="586"/>
      <c r="Y92" s="585"/>
      <c r="Z92" s="586"/>
      <c r="AA92" s="586"/>
    </row>
    <row r="93" spans="1:27" x14ac:dyDescent="0.2">
      <c r="B93" s="684"/>
      <c r="C93" s="585"/>
      <c r="D93" s="585"/>
      <c r="E93" s="585"/>
      <c r="F93" s="585"/>
      <c r="G93" s="585"/>
      <c r="H93" s="585"/>
      <c r="I93" s="585"/>
      <c r="J93" s="586"/>
      <c r="K93" s="586"/>
      <c r="L93" s="586"/>
      <c r="M93" s="585"/>
      <c r="N93" s="685"/>
      <c r="O93" s="685"/>
      <c r="P93" s="686"/>
      <c r="Q93" s="685"/>
      <c r="R93" s="685"/>
      <c r="S93" s="920"/>
      <c r="U93" s="585"/>
      <c r="V93" s="586"/>
      <c r="W93" s="586"/>
      <c r="X93" s="586"/>
      <c r="Y93" s="585"/>
      <c r="Z93" s="586"/>
      <c r="AA93" s="586"/>
    </row>
    <row r="94" spans="1:27" x14ac:dyDescent="0.2">
      <c r="B94" s="684"/>
      <c r="C94" s="585"/>
      <c r="D94" s="585"/>
      <c r="E94" s="585"/>
      <c r="F94" s="585"/>
      <c r="G94" s="585"/>
      <c r="H94" s="585"/>
      <c r="I94" s="585"/>
      <c r="J94" s="586"/>
      <c r="K94" s="586"/>
      <c r="L94" s="586"/>
      <c r="M94" s="585"/>
      <c r="N94" s="685"/>
      <c r="O94" s="685"/>
      <c r="P94" s="686"/>
      <c r="Q94" s="685"/>
      <c r="R94" s="685"/>
      <c r="U94" s="585"/>
      <c r="V94" s="586"/>
      <c r="W94" s="586"/>
      <c r="X94" s="586"/>
      <c r="Y94" s="585"/>
      <c r="Z94" s="586"/>
      <c r="AA94" s="586"/>
    </row>
    <row r="95" spans="1:27" x14ac:dyDescent="0.2">
      <c r="B95" s="684"/>
      <c r="C95" s="585"/>
      <c r="D95" s="585"/>
      <c r="E95" s="585"/>
      <c r="F95" s="585"/>
      <c r="G95" s="585"/>
      <c r="H95" s="585"/>
      <c r="I95" s="585"/>
      <c r="J95" s="586"/>
      <c r="K95" s="586"/>
      <c r="L95" s="586"/>
      <c r="M95" s="585"/>
      <c r="N95" s="685"/>
      <c r="O95" s="685"/>
      <c r="P95" s="686"/>
      <c r="Q95" s="685"/>
      <c r="R95" s="685"/>
      <c r="U95" s="585"/>
      <c r="V95" s="586"/>
      <c r="W95" s="586"/>
      <c r="X95" s="586"/>
      <c r="Y95" s="585"/>
      <c r="Z95" s="586"/>
      <c r="AA95" s="586"/>
    </row>
    <row r="96" spans="1:27" x14ac:dyDescent="0.2">
      <c r="B96" s="684"/>
      <c r="C96" s="585"/>
      <c r="D96" s="585"/>
      <c r="E96" s="585"/>
      <c r="F96" s="585"/>
      <c r="G96" s="585"/>
      <c r="H96" s="585"/>
      <c r="I96" s="585"/>
      <c r="J96" s="586"/>
      <c r="K96" s="586"/>
      <c r="L96" s="586"/>
      <c r="M96" s="585"/>
      <c r="N96" s="685"/>
      <c r="O96" s="685"/>
      <c r="P96" s="686"/>
      <c r="Q96" s="685"/>
      <c r="R96" s="685"/>
      <c r="U96" s="585"/>
      <c r="V96" s="586"/>
      <c r="W96" s="586"/>
      <c r="X96" s="586"/>
      <c r="Y96" s="585"/>
      <c r="Z96" s="586"/>
      <c r="AA96" s="586"/>
    </row>
    <row r="97" spans="2:27" x14ac:dyDescent="0.2">
      <c r="B97" s="684"/>
      <c r="C97" s="585"/>
      <c r="D97" s="585"/>
      <c r="E97" s="585"/>
      <c r="F97" s="585"/>
      <c r="G97" s="585"/>
      <c r="H97" s="585"/>
      <c r="I97" s="585"/>
      <c r="J97" s="586"/>
      <c r="K97" s="586"/>
      <c r="L97" s="586"/>
      <c r="M97" s="585"/>
      <c r="N97" s="685"/>
      <c r="O97" s="685"/>
      <c r="P97" s="686"/>
      <c r="Q97" s="685"/>
      <c r="R97" s="685"/>
      <c r="U97" s="585"/>
      <c r="V97" s="586"/>
      <c r="W97" s="586"/>
      <c r="X97" s="586"/>
      <c r="Y97" s="585"/>
      <c r="Z97" s="586"/>
      <c r="AA97" s="586"/>
    </row>
    <row r="98" spans="2:27" x14ac:dyDescent="0.2">
      <c r="B98" s="684"/>
      <c r="C98" s="585"/>
      <c r="D98" s="585"/>
      <c r="E98" s="585"/>
      <c r="F98" s="585"/>
      <c r="G98" s="585"/>
      <c r="H98" s="585"/>
      <c r="I98" s="585"/>
      <c r="J98" s="586"/>
      <c r="K98" s="586"/>
      <c r="L98" s="586"/>
      <c r="M98" s="585"/>
      <c r="N98" s="685"/>
      <c r="O98" s="685"/>
      <c r="P98" s="686"/>
      <c r="Q98" s="685"/>
      <c r="R98" s="685"/>
      <c r="U98" s="585"/>
      <c r="V98" s="586"/>
      <c r="W98" s="586"/>
      <c r="X98" s="586"/>
      <c r="Y98" s="585"/>
      <c r="Z98" s="586"/>
      <c r="AA98" s="586"/>
    </row>
    <row r="99" spans="2:27" x14ac:dyDescent="0.2">
      <c r="B99" s="684"/>
      <c r="C99" s="585"/>
      <c r="D99" s="585"/>
      <c r="E99" s="585"/>
      <c r="F99" s="585"/>
      <c r="G99" s="585"/>
      <c r="H99" s="585"/>
      <c r="I99" s="585"/>
      <c r="J99" s="586"/>
      <c r="K99" s="586"/>
      <c r="L99" s="586"/>
      <c r="M99" s="585"/>
      <c r="N99" s="685"/>
      <c r="O99" s="685"/>
      <c r="P99" s="686"/>
      <c r="Q99" s="685"/>
      <c r="R99" s="685"/>
      <c r="U99" s="585"/>
      <c r="V99" s="586"/>
      <c r="W99" s="586"/>
      <c r="X99" s="586"/>
      <c r="Y99" s="585"/>
      <c r="Z99" s="586"/>
      <c r="AA99" s="586"/>
    </row>
    <row r="100" spans="2:27" x14ac:dyDescent="0.2">
      <c r="B100" s="684"/>
      <c r="C100" s="585"/>
      <c r="D100" s="585"/>
      <c r="E100" s="585"/>
      <c r="F100" s="585"/>
      <c r="G100" s="585"/>
      <c r="H100" s="585"/>
      <c r="I100" s="585"/>
      <c r="J100" s="586"/>
      <c r="K100" s="586"/>
      <c r="L100" s="586"/>
      <c r="M100" s="585"/>
      <c r="N100" s="685"/>
      <c r="O100" s="685"/>
      <c r="P100" s="686"/>
      <c r="Q100" s="685"/>
      <c r="R100" s="685"/>
      <c r="U100" s="585"/>
      <c r="V100" s="586"/>
      <c r="W100" s="586"/>
      <c r="X100" s="586"/>
      <c r="Y100" s="585"/>
      <c r="Z100" s="586"/>
      <c r="AA100" s="586"/>
    </row>
    <row r="101" spans="2:27" x14ac:dyDescent="0.2">
      <c r="B101" s="684"/>
      <c r="C101" s="585"/>
      <c r="D101" s="585"/>
      <c r="E101" s="585"/>
      <c r="F101" s="585"/>
      <c r="G101" s="585"/>
      <c r="H101" s="585"/>
      <c r="I101" s="585"/>
      <c r="J101" s="586"/>
      <c r="K101" s="586"/>
      <c r="L101" s="586"/>
      <c r="M101" s="585"/>
      <c r="N101" s="685"/>
      <c r="O101" s="685"/>
      <c r="P101" s="686"/>
      <c r="Q101" s="685"/>
      <c r="R101" s="685"/>
      <c r="U101" s="585"/>
      <c r="V101" s="586"/>
      <c r="W101" s="586"/>
      <c r="X101" s="586"/>
      <c r="Y101" s="585"/>
      <c r="Z101" s="586"/>
      <c r="AA101" s="586"/>
    </row>
    <row r="102" spans="2:27" x14ac:dyDescent="0.2">
      <c r="B102" s="684"/>
      <c r="C102" s="585"/>
      <c r="D102" s="585"/>
      <c r="E102" s="585"/>
      <c r="F102" s="585"/>
      <c r="G102" s="585"/>
      <c r="H102" s="585"/>
      <c r="I102" s="585"/>
      <c r="J102" s="586"/>
      <c r="K102" s="586"/>
      <c r="L102" s="586"/>
      <c r="M102" s="585"/>
      <c r="N102" s="685"/>
      <c r="O102" s="685"/>
      <c r="P102" s="686"/>
      <c r="Q102" s="685"/>
      <c r="R102" s="685"/>
      <c r="U102" s="585"/>
      <c r="V102" s="586"/>
      <c r="W102" s="586"/>
      <c r="X102" s="586"/>
      <c r="Y102" s="585"/>
      <c r="Z102" s="586"/>
      <c r="AA102" s="586"/>
    </row>
    <row r="103" spans="2:27" x14ac:dyDescent="0.2">
      <c r="B103" s="684"/>
      <c r="C103" s="585"/>
      <c r="D103" s="585"/>
      <c r="E103" s="585"/>
      <c r="F103" s="585"/>
      <c r="G103" s="585"/>
      <c r="H103" s="585"/>
      <c r="I103" s="585"/>
      <c r="J103" s="586"/>
      <c r="K103" s="586"/>
      <c r="L103" s="586"/>
      <c r="M103" s="585"/>
      <c r="N103" s="685"/>
      <c r="O103" s="685"/>
      <c r="P103" s="686"/>
      <c r="Q103" s="685"/>
      <c r="R103" s="685"/>
      <c r="U103" s="585"/>
      <c r="V103" s="586"/>
      <c r="W103" s="586"/>
      <c r="X103" s="586"/>
      <c r="Y103" s="585"/>
      <c r="Z103" s="586"/>
      <c r="AA103" s="586"/>
    </row>
    <row r="104" spans="2:27" x14ac:dyDescent="0.2">
      <c r="B104" s="684"/>
      <c r="C104" s="585"/>
      <c r="D104" s="585"/>
      <c r="E104" s="585"/>
      <c r="F104" s="585"/>
      <c r="G104" s="585"/>
      <c r="H104" s="585"/>
      <c r="I104" s="585"/>
      <c r="J104" s="586"/>
      <c r="K104" s="586"/>
      <c r="L104" s="586"/>
      <c r="M104" s="585"/>
      <c r="N104" s="685"/>
      <c r="O104" s="685"/>
      <c r="P104" s="686"/>
      <c r="Q104" s="685"/>
      <c r="R104" s="685"/>
      <c r="U104" s="585"/>
      <c r="V104" s="586"/>
      <c r="W104" s="586"/>
      <c r="X104" s="586"/>
      <c r="Y104" s="585"/>
      <c r="Z104" s="586"/>
      <c r="AA104" s="586"/>
    </row>
    <row r="105" spans="2:27" x14ac:dyDescent="0.2">
      <c r="B105" s="684"/>
      <c r="C105" s="585"/>
      <c r="D105" s="585"/>
      <c r="E105" s="585"/>
      <c r="F105" s="585"/>
      <c r="G105" s="585"/>
      <c r="H105" s="585"/>
      <c r="I105" s="585"/>
      <c r="J105" s="586"/>
      <c r="K105" s="586"/>
      <c r="L105" s="586"/>
      <c r="M105" s="585"/>
      <c r="N105" s="685"/>
      <c r="O105" s="685"/>
      <c r="P105" s="686"/>
      <c r="Q105" s="685"/>
      <c r="R105" s="685"/>
      <c r="U105" s="585"/>
      <c r="V105" s="586"/>
      <c r="W105" s="586"/>
      <c r="X105" s="586"/>
      <c r="Y105" s="585"/>
      <c r="Z105" s="586"/>
      <c r="AA105" s="586"/>
    </row>
    <row r="106" spans="2:27" x14ac:dyDescent="0.2">
      <c r="J106" s="586"/>
      <c r="K106" s="586"/>
      <c r="L106" s="586"/>
      <c r="N106" s="699"/>
      <c r="O106" s="685"/>
      <c r="P106" s="699"/>
      <c r="Q106" s="685"/>
      <c r="R106" s="685"/>
      <c r="V106" s="586"/>
      <c r="W106" s="586"/>
      <c r="X106" s="586"/>
      <c r="Z106" s="586"/>
      <c r="AA106" s="586"/>
    </row>
  </sheetData>
  <sheetProtection algorithmName="SHA-512" hashValue="fOnFbpu2q/74Ngl0CsH5GQFFz5C+7qrVb6SaBjpQmi/1RY5VA3P5u60f5i40Q6zgD7bhuQzCHfHZt/IDu/k8rQ==" saltValue="oSRSIr9w7hgFdooURbuEMQ==" spinCount="100000" sheet="1" objects="1" scenarios="1"/>
  <mergeCells count="175">
    <mergeCell ref="E80:F80"/>
    <mergeCell ref="G80:H80"/>
    <mergeCell ref="I80:J80"/>
    <mergeCell ref="K80:L80"/>
    <mergeCell ref="M80:N80"/>
    <mergeCell ref="R38:S38"/>
    <mergeCell ref="R44:S44"/>
    <mergeCell ref="H38:I38"/>
    <mergeCell ref="H44:I44"/>
    <mergeCell ref="M73:N73"/>
    <mergeCell ref="E74:F74"/>
    <mergeCell ref="G74:H74"/>
    <mergeCell ref="I74:J74"/>
    <mergeCell ref="K74:L74"/>
    <mergeCell ref="M74:N74"/>
    <mergeCell ref="I65:J65"/>
    <mergeCell ref="E76:F76"/>
    <mergeCell ref="G76:H76"/>
    <mergeCell ref="I76:J76"/>
    <mergeCell ref="K76:L76"/>
    <mergeCell ref="M76:N76"/>
    <mergeCell ref="E73:F73"/>
    <mergeCell ref="G73:H73"/>
    <mergeCell ref="I73:J73"/>
    <mergeCell ref="M21:N21"/>
    <mergeCell ref="M22:N22"/>
    <mergeCell ref="E58:F58"/>
    <mergeCell ref="G58:H58"/>
    <mergeCell ref="I58:J58"/>
    <mergeCell ref="K58:L58"/>
    <mergeCell ref="M58:N58"/>
    <mergeCell ref="F47:I47"/>
    <mergeCell ref="K47:N47"/>
    <mergeCell ref="H32:I32"/>
    <mergeCell ref="M32:N32"/>
    <mergeCell ref="H31:I31"/>
    <mergeCell ref="M31:N31"/>
    <mergeCell ref="H41:I41"/>
    <mergeCell ref="M41:N41"/>
    <mergeCell ref="G57:H57"/>
    <mergeCell ref="I57:J57"/>
    <mergeCell ref="K55:L55"/>
    <mergeCell ref="K56:L56"/>
    <mergeCell ref="K57:L57"/>
    <mergeCell ref="M55:N55"/>
    <mergeCell ref="M56:N56"/>
    <mergeCell ref="M57:N57"/>
    <mergeCell ref="E55:F55"/>
    <mergeCell ref="R17:S17"/>
    <mergeCell ref="R28:S28"/>
    <mergeCell ref="R34:S34"/>
    <mergeCell ref="B34:E34"/>
    <mergeCell ref="M75:N75"/>
    <mergeCell ref="M34:N34"/>
    <mergeCell ref="M38:N38"/>
    <mergeCell ref="M44:N44"/>
    <mergeCell ref="H17:I17"/>
    <mergeCell ref="H28:I28"/>
    <mergeCell ref="H34:I34"/>
    <mergeCell ref="M23:N23"/>
    <mergeCell ref="R21:S21"/>
    <mergeCell ref="R22:S22"/>
    <mergeCell ref="R23:S23"/>
    <mergeCell ref="H21:I21"/>
    <mergeCell ref="H22:I22"/>
    <mergeCell ref="H23:I23"/>
    <mergeCell ref="H20:I20"/>
    <mergeCell ref="M20:N20"/>
    <mergeCell ref="M71:N71"/>
    <mergeCell ref="R20:S20"/>
    <mergeCell ref="R31:S31"/>
    <mergeCell ref="K73:L73"/>
    <mergeCell ref="Q2:S2"/>
    <mergeCell ref="H12:I12"/>
    <mergeCell ref="H13:I13"/>
    <mergeCell ref="H14:I14"/>
    <mergeCell ref="H15:I15"/>
    <mergeCell ref="B12:E12"/>
    <mergeCell ref="B13:E13"/>
    <mergeCell ref="B14:E14"/>
    <mergeCell ref="B17:E17"/>
    <mergeCell ref="R7:S7"/>
    <mergeCell ref="R9:S9"/>
    <mergeCell ref="R11:S11"/>
    <mergeCell ref="R12:S12"/>
    <mergeCell ref="R13:S13"/>
    <mergeCell ref="M7:N7"/>
    <mergeCell ref="M9:N9"/>
    <mergeCell ref="M11:N11"/>
    <mergeCell ref="M12:N12"/>
    <mergeCell ref="M13:N13"/>
    <mergeCell ref="M14:N14"/>
    <mergeCell ref="M15:N15"/>
    <mergeCell ref="M17:N17"/>
    <mergeCell ref="R14:S14"/>
    <mergeCell ref="R15:S15"/>
    <mergeCell ref="B7:E7"/>
    <mergeCell ref="B9:E9"/>
    <mergeCell ref="B11:E11"/>
    <mergeCell ref="F4:I4"/>
    <mergeCell ref="K4:N4"/>
    <mergeCell ref="P4:S4"/>
    <mergeCell ref="F5:I5"/>
    <mergeCell ref="K5:N5"/>
    <mergeCell ref="P5:S5"/>
    <mergeCell ref="H6:I6"/>
    <mergeCell ref="M6:N6"/>
    <mergeCell ref="R6:S6"/>
    <mergeCell ref="H7:I7"/>
    <mergeCell ref="H9:I9"/>
    <mergeCell ref="H11:I11"/>
    <mergeCell ref="B3:E6"/>
    <mergeCell ref="B88:S88"/>
    <mergeCell ref="B89:S90"/>
    <mergeCell ref="B69:B70"/>
    <mergeCell ref="M69:N69"/>
    <mergeCell ref="M70:N70"/>
    <mergeCell ref="M82:N82"/>
    <mergeCell ref="M83:N83"/>
    <mergeCell ref="M84:N84"/>
    <mergeCell ref="M85:N85"/>
    <mergeCell ref="M87:N87"/>
    <mergeCell ref="E77:F77"/>
    <mergeCell ref="G77:H77"/>
    <mergeCell ref="I77:J77"/>
    <mergeCell ref="K77:L77"/>
    <mergeCell ref="M77:N77"/>
    <mergeCell ref="E78:F78"/>
    <mergeCell ref="G78:H78"/>
    <mergeCell ref="I78:J78"/>
    <mergeCell ref="K78:L78"/>
    <mergeCell ref="M78:N78"/>
    <mergeCell ref="E75:F75"/>
    <mergeCell ref="G75:H75"/>
    <mergeCell ref="I75:J75"/>
    <mergeCell ref="K75:L75"/>
    <mergeCell ref="E57:F57"/>
    <mergeCell ref="P47:S47"/>
    <mergeCell ref="I54:J54"/>
    <mergeCell ref="K54:L54"/>
    <mergeCell ref="G55:H55"/>
    <mergeCell ref="I55:J55"/>
    <mergeCell ref="E56:F56"/>
    <mergeCell ref="G56:H56"/>
    <mergeCell ref="I56:J56"/>
    <mergeCell ref="G54:H54"/>
    <mergeCell ref="B48:H48"/>
    <mergeCell ref="Q51:S51"/>
    <mergeCell ref="B52:B53"/>
    <mergeCell ref="M52:N52"/>
    <mergeCell ref="M53:N53"/>
    <mergeCell ref="M54:N54"/>
    <mergeCell ref="E54:F54"/>
    <mergeCell ref="K44:L44"/>
    <mergeCell ref="F44:G44"/>
    <mergeCell ref="H42:I42"/>
    <mergeCell ref="M42:N42"/>
    <mergeCell ref="R42:S42"/>
    <mergeCell ref="H43:I43"/>
    <mergeCell ref="M43:N43"/>
    <mergeCell ref="R43:S43"/>
    <mergeCell ref="F34:G34"/>
    <mergeCell ref="K34:L34"/>
    <mergeCell ref="P34:Q34"/>
    <mergeCell ref="R41:S41"/>
    <mergeCell ref="B28:E28"/>
    <mergeCell ref="B38:F38"/>
    <mergeCell ref="R32:S32"/>
    <mergeCell ref="H33:I33"/>
    <mergeCell ref="M33:N33"/>
    <mergeCell ref="R33:S33"/>
    <mergeCell ref="F23:G23"/>
    <mergeCell ref="K23:L23"/>
    <mergeCell ref="P23:Q23"/>
    <mergeCell ref="M28:N28"/>
  </mergeCells>
  <conditionalFormatting sqref="I65:J65">
    <cfRule type="expression" dxfId="66" priority="9">
      <formula>AND(F62="yes",ISNUMBER(I65),I65&gt;N62)=TRUE</formula>
    </cfRule>
    <cfRule type="expression" dxfId="65" priority="13">
      <formula>(F62="yes")=TRUE</formula>
    </cfRule>
  </conditionalFormatting>
  <conditionalFormatting sqref="M84:N84">
    <cfRule type="expression" dxfId="64" priority="12">
      <formula>(E55=0)=TRUE</formula>
    </cfRule>
  </conditionalFormatting>
  <conditionalFormatting sqref="B89:S90">
    <cfRule type="expression" dxfId="63" priority="10">
      <formula>(N87&gt;0)=TRUE</formula>
    </cfRule>
  </conditionalFormatting>
  <conditionalFormatting sqref="B83:B84">
    <cfRule type="containsText" dxfId="62" priority="8" operator="containsText" text="Speedtype">
      <formula>NOT(ISERROR(SEARCH("Speedtype",B83)))</formula>
    </cfRule>
  </conditionalFormatting>
  <conditionalFormatting sqref="F47:I47 K47:N47 P47:S47">
    <cfRule type="containsText" dxfId="61" priority="5" operator="containsText" text="optional">
      <formula>NOT(ISERROR(SEARCH("optional",F47)))</formula>
    </cfRule>
    <cfRule type="containsText" dxfId="60" priority="6" operator="containsText" text="choose">
      <formula>NOT(ISERROR(SEARCH("choose",F47)))</formula>
    </cfRule>
    <cfRule type="containsText" dxfId="59" priority="7" operator="containsText" text="required">
      <formula>NOT(ISERROR(SEARCH("required",F47)))</formula>
    </cfRule>
  </conditionalFormatting>
  <conditionalFormatting sqref="C2 C51 C68">
    <cfRule type="containsText" dxfId="58" priority="4" operator="containsText" text="Complete">
      <formula>NOT(ISERROR(SEARCH("Complete",C2)))</formula>
    </cfRule>
  </conditionalFormatting>
  <conditionalFormatting sqref="Q2:S2 Q51:S51">
    <cfRule type="containsText" dxfId="57" priority="3" operator="containsText" text="Complete">
      <formula>NOT(ISERROR(SEARCH("Complete",Q2)))</formula>
    </cfRule>
  </conditionalFormatting>
  <conditionalFormatting sqref="H28:I28 M38:N38 R38:S38">
    <cfRule type="expression" dxfId="56" priority="1">
      <formula>(I25="optional")</formula>
    </cfRule>
    <cfRule type="expression" dxfId="55" priority="2">
      <formula>(I25="required")</formula>
    </cfRule>
  </conditionalFormatting>
  <hyperlinks>
    <hyperlink ref="S65" location="ExtGain" display="ExtGain" xr:uid="{00000000-0004-0000-0400-000000000000}"/>
    <hyperlink ref="B48" location="Step6" display="Step6" xr:uid="{00000000-0004-0000-0400-000001000000}"/>
  </hyperlinks>
  <pageMargins left="0.7" right="0.7" top="0.75" bottom="0.75" header="0.3" footer="0.3"/>
  <pageSetup scale="65" orientation="portrait" horizontalDpi="1200" verticalDpi="120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L250"/>
  <sheetViews>
    <sheetView topLeftCell="G18" zoomScaleNormal="100" workbookViewId="0">
      <selection activeCell="H4" sqref="H4"/>
    </sheetView>
  </sheetViews>
  <sheetFormatPr defaultColWidth="9.140625" defaultRowHeight="12.75" x14ac:dyDescent="0.2"/>
  <cols>
    <col min="1" max="5" width="1.7109375" style="705" hidden="1" customWidth="1"/>
    <col min="6" max="6" width="2.7109375" style="705" hidden="1" customWidth="1"/>
    <col min="7" max="7" width="0.85546875" style="706" customWidth="1"/>
    <col min="8" max="8" width="3.7109375" style="706" customWidth="1"/>
    <col min="9" max="9" width="28.42578125" style="706" customWidth="1"/>
    <col min="10" max="10" width="10.7109375" style="707" customWidth="1"/>
    <col min="11" max="11" width="6" style="707" hidden="1" customWidth="1"/>
    <col min="12" max="12" width="7" style="724" hidden="1" customWidth="1"/>
    <col min="13" max="13" width="3.42578125" style="706" bestFit="1" customWidth="1"/>
    <col min="14" max="63" width="20.5703125" style="710" customWidth="1"/>
    <col min="64" max="64" width="0" style="706" hidden="1" customWidth="1"/>
    <col min="65" max="65" width="1.5703125" style="706" hidden="1" customWidth="1"/>
    <col min="66" max="116" width="0" style="706" hidden="1" customWidth="1"/>
    <col min="117" max="16384" width="9.140625" style="706"/>
  </cols>
  <sheetData>
    <row r="1" spans="1:116" s="705" customFormat="1" hidden="1" x14ac:dyDescent="0.2">
      <c r="A1" s="700"/>
      <c r="B1" s="700"/>
      <c r="C1" s="700"/>
      <c r="D1" s="700"/>
      <c r="E1" s="700"/>
      <c r="F1" s="700"/>
      <c r="G1" s="700"/>
      <c r="H1" s="700"/>
      <c r="I1" s="700"/>
      <c r="J1" s="701" t="s">
        <v>93</v>
      </c>
      <c r="K1" s="701"/>
      <c r="L1" s="702"/>
      <c r="M1" s="700"/>
      <c r="N1" s="703">
        <v>1</v>
      </c>
      <c r="O1" s="703">
        <f>N1+1</f>
        <v>2</v>
      </c>
      <c r="P1" s="703">
        <f t="shared" ref="P1:BK1" si="0">O1+1</f>
        <v>3</v>
      </c>
      <c r="Q1" s="703">
        <f t="shared" si="0"/>
        <v>4</v>
      </c>
      <c r="R1" s="703">
        <f t="shared" si="0"/>
        <v>5</v>
      </c>
      <c r="S1" s="703">
        <f t="shared" si="0"/>
        <v>6</v>
      </c>
      <c r="T1" s="703">
        <f t="shared" si="0"/>
        <v>7</v>
      </c>
      <c r="U1" s="703">
        <f t="shared" si="0"/>
        <v>8</v>
      </c>
      <c r="V1" s="703">
        <f t="shared" si="0"/>
        <v>9</v>
      </c>
      <c r="W1" s="703">
        <f t="shared" si="0"/>
        <v>10</v>
      </c>
      <c r="X1" s="703">
        <f t="shared" si="0"/>
        <v>11</v>
      </c>
      <c r="Y1" s="703">
        <f t="shared" si="0"/>
        <v>12</v>
      </c>
      <c r="Z1" s="703">
        <f t="shared" si="0"/>
        <v>13</v>
      </c>
      <c r="AA1" s="703">
        <f t="shared" si="0"/>
        <v>14</v>
      </c>
      <c r="AB1" s="703">
        <f t="shared" si="0"/>
        <v>15</v>
      </c>
      <c r="AC1" s="703">
        <f t="shared" si="0"/>
        <v>16</v>
      </c>
      <c r="AD1" s="703">
        <f t="shared" si="0"/>
        <v>17</v>
      </c>
      <c r="AE1" s="703">
        <f t="shared" si="0"/>
        <v>18</v>
      </c>
      <c r="AF1" s="703">
        <f t="shared" si="0"/>
        <v>19</v>
      </c>
      <c r="AG1" s="703">
        <f t="shared" si="0"/>
        <v>20</v>
      </c>
      <c r="AH1" s="703">
        <f t="shared" si="0"/>
        <v>21</v>
      </c>
      <c r="AI1" s="703">
        <f t="shared" si="0"/>
        <v>22</v>
      </c>
      <c r="AJ1" s="703">
        <f t="shared" si="0"/>
        <v>23</v>
      </c>
      <c r="AK1" s="703">
        <f t="shared" si="0"/>
        <v>24</v>
      </c>
      <c r="AL1" s="703">
        <f t="shared" si="0"/>
        <v>25</v>
      </c>
      <c r="AM1" s="703">
        <f t="shared" si="0"/>
        <v>26</v>
      </c>
      <c r="AN1" s="703">
        <f t="shared" si="0"/>
        <v>27</v>
      </c>
      <c r="AO1" s="703">
        <f t="shared" si="0"/>
        <v>28</v>
      </c>
      <c r="AP1" s="703">
        <f t="shared" si="0"/>
        <v>29</v>
      </c>
      <c r="AQ1" s="703">
        <f t="shared" si="0"/>
        <v>30</v>
      </c>
      <c r="AR1" s="703">
        <f t="shared" si="0"/>
        <v>31</v>
      </c>
      <c r="AS1" s="703">
        <f t="shared" si="0"/>
        <v>32</v>
      </c>
      <c r="AT1" s="703">
        <f t="shared" si="0"/>
        <v>33</v>
      </c>
      <c r="AU1" s="703">
        <f t="shared" si="0"/>
        <v>34</v>
      </c>
      <c r="AV1" s="703">
        <f t="shared" si="0"/>
        <v>35</v>
      </c>
      <c r="AW1" s="703">
        <f t="shared" si="0"/>
        <v>36</v>
      </c>
      <c r="AX1" s="703">
        <f t="shared" si="0"/>
        <v>37</v>
      </c>
      <c r="AY1" s="703">
        <f t="shared" si="0"/>
        <v>38</v>
      </c>
      <c r="AZ1" s="703">
        <f t="shared" si="0"/>
        <v>39</v>
      </c>
      <c r="BA1" s="703">
        <f t="shared" si="0"/>
        <v>40</v>
      </c>
      <c r="BB1" s="703">
        <f t="shared" si="0"/>
        <v>41</v>
      </c>
      <c r="BC1" s="703">
        <f t="shared" si="0"/>
        <v>42</v>
      </c>
      <c r="BD1" s="703">
        <f t="shared" si="0"/>
        <v>43</v>
      </c>
      <c r="BE1" s="703">
        <f t="shared" si="0"/>
        <v>44</v>
      </c>
      <c r="BF1" s="703">
        <f t="shared" si="0"/>
        <v>45</v>
      </c>
      <c r="BG1" s="703">
        <f t="shared" si="0"/>
        <v>46</v>
      </c>
      <c r="BH1" s="703">
        <f t="shared" si="0"/>
        <v>47</v>
      </c>
      <c r="BI1" s="703">
        <f t="shared" si="0"/>
        <v>48</v>
      </c>
      <c r="BJ1" s="703">
        <f t="shared" si="0"/>
        <v>49</v>
      </c>
      <c r="BK1" s="703">
        <f t="shared" si="0"/>
        <v>50</v>
      </c>
      <c r="BL1" s="703" t="s">
        <v>165</v>
      </c>
      <c r="BM1" s="703"/>
      <c r="BN1" s="700">
        <f>N1</f>
        <v>1</v>
      </c>
      <c r="BO1" s="700">
        <f t="shared" ref="BO1:DK2" si="1">O1</f>
        <v>2</v>
      </c>
      <c r="BP1" s="700">
        <f t="shared" si="1"/>
        <v>3</v>
      </c>
      <c r="BQ1" s="700">
        <f t="shared" si="1"/>
        <v>4</v>
      </c>
      <c r="BR1" s="700">
        <f t="shared" si="1"/>
        <v>5</v>
      </c>
      <c r="BS1" s="700">
        <f t="shared" si="1"/>
        <v>6</v>
      </c>
      <c r="BT1" s="700">
        <f t="shared" si="1"/>
        <v>7</v>
      </c>
      <c r="BU1" s="700">
        <f t="shared" si="1"/>
        <v>8</v>
      </c>
      <c r="BV1" s="700">
        <f t="shared" si="1"/>
        <v>9</v>
      </c>
      <c r="BW1" s="700">
        <f t="shared" si="1"/>
        <v>10</v>
      </c>
      <c r="BX1" s="700">
        <f t="shared" si="1"/>
        <v>11</v>
      </c>
      <c r="BY1" s="700">
        <f t="shared" si="1"/>
        <v>12</v>
      </c>
      <c r="BZ1" s="700">
        <f t="shared" si="1"/>
        <v>13</v>
      </c>
      <c r="CA1" s="700">
        <f t="shared" si="1"/>
        <v>14</v>
      </c>
      <c r="CB1" s="700">
        <f t="shared" si="1"/>
        <v>15</v>
      </c>
      <c r="CC1" s="700">
        <f t="shared" si="1"/>
        <v>16</v>
      </c>
      <c r="CD1" s="700">
        <f t="shared" si="1"/>
        <v>17</v>
      </c>
      <c r="CE1" s="700">
        <f t="shared" si="1"/>
        <v>18</v>
      </c>
      <c r="CF1" s="700">
        <f t="shared" si="1"/>
        <v>19</v>
      </c>
      <c r="CG1" s="700">
        <f t="shared" si="1"/>
        <v>20</v>
      </c>
      <c r="CH1" s="700">
        <f t="shared" si="1"/>
        <v>21</v>
      </c>
      <c r="CI1" s="700">
        <f t="shared" si="1"/>
        <v>22</v>
      </c>
      <c r="CJ1" s="700">
        <f t="shared" si="1"/>
        <v>23</v>
      </c>
      <c r="CK1" s="700">
        <f t="shared" si="1"/>
        <v>24</v>
      </c>
      <c r="CL1" s="700">
        <f t="shared" si="1"/>
        <v>25</v>
      </c>
      <c r="CM1" s="700">
        <f t="shared" si="1"/>
        <v>26</v>
      </c>
      <c r="CN1" s="700">
        <f t="shared" si="1"/>
        <v>27</v>
      </c>
      <c r="CO1" s="700">
        <f t="shared" si="1"/>
        <v>28</v>
      </c>
      <c r="CP1" s="700">
        <f t="shared" si="1"/>
        <v>29</v>
      </c>
      <c r="CQ1" s="700">
        <f t="shared" si="1"/>
        <v>30</v>
      </c>
      <c r="CR1" s="700">
        <f t="shared" si="1"/>
        <v>31</v>
      </c>
      <c r="CS1" s="700">
        <f t="shared" si="1"/>
        <v>32</v>
      </c>
      <c r="CT1" s="700">
        <f t="shared" si="1"/>
        <v>33</v>
      </c>
      <c r="CU1" s="700">
        <f t="shared" si="1"/>
        <v>34</v>
      </c>
      <c r="CV1" s="700">
        <f t="shared" si="1"/>
        <v>35</v>
      </c>
      <c r="CW1" s="700">
        <f t="shared" si="1"/>
        <v>36</v>
      </c>
      <c r="CX1" s="700">
        <f t="shared" si="1"/>
        <v>37</v>
      </c>
      <c r="CY1" s="700">
        <f t="shared" si="1"/>
        <v>38</v>
      </c>
      <c r="CZ1" s="700">
        <f t="shared" si="1"/>
        <v>39</v>
      </c>
      <c r="DA1" s="700">
        <f t="shared" si="1"/>
        <v>40</v>
      </c>
      <c r="DB1" s="700">
        <f t="shared" si="1"/>
        <v>41</v>
      </c>
      <c r="DC1" s="700">
        <f t="shared" si="1"/>
        <v>42</v>
      </c>
      <c r="DD1" s="700">
        <f t="shared" si="1"/>
        <v>43</v>
      </c>
      <c r="DE1" s="700">
        <f t="shared" si="1"/>
        <v>44</v>
      </c>
      <c r="DF1" s="700">
        <f t="shared" si="1"/>
        <v>45</v>
      </c>
      <c r="DG1" s="700">
        <f t="shared" si="1"/>
        <v>46</v>
      </c>
      <c r="DH1" s="700">
        <f t="shared" si="1"/>
        <v>47</v>
      </c>
      <c r="DI1" s="700">
        <f t="shared" si="1"/>
        <v>48</v>
      </c>
      <c r="DJ1" s="700">
        <f t="shared" si="1"/>
        <v>49</v>
      </c>
      <c r="DK1" s="700">
        <f t="shared" si="1"/>
        <v>50</v>
      </c>
      <c r="DL1" s="704" t="s">
        <v>166</v>
      </c>
    </row>
    <row r="2" spans="1:116" s="705" customFormat="1" hidden="1" x14ac:dyDescent="0.2">
      <c r="A2" s="700"/>
      <c r="B2" s="700"/>
      <c r="C2" s="700"/>
      <c r="D2" s="700"/>
      <c r="E2" s="700"/>
      <c r="F2" s="700"/>
      <c r="G2" s="700"/>
      <c r="H2" s="700"/>
      <c r="I2" s="700"/>
      <c r="J2" s="701" t="s">
        <v>100</v>
      </c>
      <c r="K2" s="701"/>
      <c r="L2" s="702"/>
      <c r="M2" s="700"/>
      <c r="N2" s="703" t="str">
        <f>IF(N1&lt;='Part A - Inputs'!$R$9,1,"")</f>
        <v/>
      </c>
      <c r="O2" s="703" t="str">
        <f>IF(O1&lt;='Part A - Inputs'!$R$9,1,"")</f>
        <v/>
      </c>
      <c r="P2" s="703" t="str">
        <f>IF(P1&lt;='Part A - Inputs'!$R$9,1,"")</f>
        <v/>
      </c>
      <c r="Q2" s="703" t="str">
        <f>IF(Q1&lt;='Part A - Inputs'!$R$9,1,"")</f>
        <v/>
      </c>
      <c r="R2" s="703" t="str">
        <f>IF(R1&lt;='Part A - Inputs'!$R$9,1,"")</f>
        <v/>
      </c>
      <c r="S2" s="703" t="str">
        <f>IF(S1&lt;='Part A - Inputs'!$R$9,1,"")</f>
        <v/>
      </c>
      <c r="T2" s="703" t="str">
        <f>IF(T1&lt;='Part A - Inputs'!$R$9,1,"")</f>
        <v/>
      </c>
      <c r="U2" s="703" t="str">
        <f>IF(U1&lt;='Part A - Inputs'!$R$9,1,"")</f>
        <v/>
      </c>
      <c r="V2" s="703" t="str">
        <f>IF(V1&lt;='Part A - Inputs'!$R$9,1,"")</f>
        <v/>
      </c>
      <c r="W2" s="703" t="str">
        <f>IF(W1&lt;='Part A - Inputs'!$R$9,1,"")</f>
        <v/>
      </c>
      <c r="X2" s="703" t="str">
        <f>IF(X1&lt;='Part A - Inputs'!$R$9,1,"")</f>
        <v/>
      </c>
      <c r="Y2" s="703" t="str">
        <f>IF(Y1&lt;='Part A - Inputs'!$R$9,1,"")</f>
        <v/>
      </c>
      <c r="Z2" s="703" t="str">
        <f>IF(Z1&lt;='Part A - Inputs'!$R$9,1,"")</f>
        <v/>
      </c>
      <c r="AA2" s="703" t="str">
        <f>IF(AA1&lt;='Part A - Inputs'!$R$9,1,"")</f>
        <v/>
      </c>
      <c r="AB2" s="703" t="str">
        <f>IF(AB1&lt;='Part A - Inputs'!$R$9,1,"")</f>
        <v/>
      </c>
      <c r="AC2" s="703" t="str">
        <f>IF(AC1&lt;='Part A - Inputs'!$R$9,1,"")</f>
        <v/>
      </c>
      <c r="AD2" s="703" t="str">
        <f>IF(AD1&lt;='Part A - Inputs'!$R$9,1,"")</f>
        <v/>
      </c>
      <c r="AE2" s="703" t="str">
        <f>IF(AE1&lt;='Part A - Inputs'!$R$9,1,"")</f>
        <v/>
      </c>
      <c r="AF2" s="703" t="str">
        <f>IF(AF1&lt;='Part A - Inputs'!$R$9,1,"")</f>
        <v/>
      </c>
      <c r="AG2" s="703" t="str">
        <f>IF(AG1&lt;='Part A - Inputs'!$R$9,1,"")</f>
        <v/>
      </c>
      <c r="AH2" s="703" t="str">
        <f>IF(AH1&lt;='Part A - Inputs'!$R$9,1,"")</f>
        <v/>
      </c>
      <c r="AI2" s="703" t="str">
        <f>IF(AI1&lt;='Part A - Inputs'!$R$9,1,"")</f>
        <v/>
      </c>
      <c r="AJ2" s="703" t="str">
        <f>IF(AJ1&lt;='Part A - Inputs'!$R$9,1,"")</f>
        <v/>
      </c>
      <c r="AK2" s="703" t="str">
        <f>IF(AK1&lt;='Part A - Inputs'!$R$9,1,"")</f>
        <v/>
      </c>
      <c r="AL2" s="703" t="str">
        <f>IF(AL1&lt;='Part A - Inputs'!$R$9,1,"")</f>
        <v/>
      </c>
      <c r="AM2" s="703" t="str">
        <f>IF(AM1&lt;='Part A - Inputs'!$R$9,1,"")</f>
        <v/>
      </c>
      <c r="AN2" s="703" t="str">
        <f>IF(AN1&lt;='Part A - Inputs'!$R$9,1,"")</f>
        <v/>
      </c>
      <c r="AO2" s="703" t="str">
        <f>IF(AO1&lt;='Part A - Inputs'!$R$9,1,"")</f>
        <v/>
      </c>
      <c r="AP2" s="703" t="str">
        <f>IF(AP1&lt;='Part A - Inputs'!$R$9,1,"")</f>
        <v/>
      </c>
      <c r="AQ2" s="703" t="str">
        <f>IF(AQ1&lt;='Part A - Inputs'!$R$9,1,"")</f>
        <v/>
      </c>
      <c r="AR2" s="703" t="str">
        <f>IF(AR1&lt;='Part A - Inputs'!$R$9,1,"")</f>
        <v/>
      </c>
      <c r="AS2" s="703" t="str">
        <f>IF(AS1&lt;='Part A - Inputs'!$R$9,1,"")</f>
        <v/>
      </c>
      <c r="AT2" s="703" t="str">
        <f>IF(AT1&lt;='Part A - Inputs'!$R$9,1,"")</f>
        <v/>
      </c>
      <c r="AU2" s="703" t="str">
        <f>IF(AU1&lt;='Part A - Inputs'!$R$9,1,"")</f>
        <v/>
      </c>
      <c r="AV2" s="703" t="str">
        <f>IF(AV1&lt;='Part A - Inputs'!$R$9,1,"")</f>
        <v/>
      </c>
      <c r="AW2" s="703" t="str">
        <f>IF(AW1&lt;='Part A - Inputs'!$R$9,1,"")</f>
        <v/>
      </c>
      <c r="AX2" s="703" t="str">
        <f>IF(AX1&lt;='Part A - Inputs'!$R$9,1,"")</f>
        <v/>
      </c>
      <c r="AY2" s="703" t="str">
        <f>IF(AY1&lt;='Part A - Inputs'!$R$9,1,"")</f>
        <v/>
      </c>
      <c r="AZ2" s="703" t="str">
        <f>IF(AZ1&lt;='Part A - Inputs'!$R$9,1,"")</f>
        <v/>
      </c>
      <c r="BA2" s="703" t="str">
        <f>IF(BA1&lt;='Part A - Inputs'!$R$9,1,"")</f>
        <v/>
      </c>
      <c r="BB2" s="703" t="str">
        <f>IF(BB1&lt;='Part A - Inputs'!$R$9,1,"")</f>
        <v/>
      </c>
      <c r="BC2" s="703" t="str">
        <f>IF(BC1&lt;='Part A - Inputs'!$R$9,1,"")</f>
        <v/>
      </c>
      <c r="BD2" s="703" t="str">
        <f>IF(BD1&lt;='Part A - Inputs'!$R$9,1,"")</f>
        <v/>
      </c>
      <c r="BE2" s="703" t="str">
        <f>IF(BE1&lt;='Part A - Inputs'!$R$9,1,"")</f>
        <v/>
      </c>
      <c r="BF2" s="703" t="str">
        <f>IF(BF1&lt;='Part A - Inputs'!$R$9,1,"")</f>
        <v/>
      </c>
      <c r="BG2" s="703" t="str">
        <f>IF(BG1&lt;='Part A - Inputs'!$R$9,1,"")</f>
        <v/>
      </c>
      <c r="BH2" s="703" t="str">
        <f>IF(BH1&lt;='Part A - Inputs'!$R$9,1,"")</f>
        <v/>
      </c>
      <c r="BI2" s="703" t="str">
        <f>IF(BI1&lt;='Part A - Inputs'!$R$9,1,"")</f>
        <v/>
      </c>
      <c r="BJ2" s="703" t="str">
        <f>IF(BJ1&lt;='Part A - Inputs'!$R$9,1,"")</f>
        <v/>
      </c>
      <c r="BK2" s="703" t="str">
        <f>IF(BK1&lt;='Part A - Inputs'!$R$9,1,"")</f>
        <v/>
      </c>
      <c r="BL2" s="703" t="s">
        <v>165</v>
      </c>
      <c r="BM2" s="703"/>
      <c r="BN2" s="700" t="str">
        <f>N2</f>
        <v/>
      </c>
      <c r="BO2" s="700" t="str">
        <f t="shared" si="1"/>
        <v/>
      </c>
      <c r="BP2" s="700" t="str">
        <f t="shared" si="1"/>
        <v/>
      </c>
      <c r="BQ2" s="700" t="str">
        <f t="shared" si="1"/>
        <v/>
      </c>
      <c r="BR2" s="700" t="str">
        <f t="shared" si="1"/>
        <v/>
      </c>
      <c r="BS2" s="700" t="str">
        <f t="shared" si="1"/>
        <v/>
      </c>
      <c r="BT2" s="700" t="str">
        <f t="shared" si="1"/>
        <v/>
      </c>
      <c r="BU2" s="700" t="str">
        <f t="shared" si="1"/>
        <v/>
      </c>
      <c r="BV2" s="700" t="str">
        <f t="shared" si="1"/>
        <v/>
      </c>
      <c r="BW2" s="700" t="str">
        <f t="shared" si="1"/>
        <v/>
      </c>
      <c r="BX2" s="700" t="str">
        <f t="shared" si="1"/>
        <v/>
      </c>
      <c r="BY2" s="700" t="str">
        <f t="shared" si="1"/>
        <v/>
      </c>
      <c r="BZ2" s="700" t="str">
        <f t="shared" si="1"/>
        <v/>
      </c>
      <c r="CA2" s="700" t="str">
        <f t="shared" si="1"/>
        <v/>
      </c>
      <c r="CB2" s="700" t="str">
        <f t="shared" si="1"/>
        <v/>
      </c>
      <c r="CC2" s="700" t="str">
        <f t="shared" si="1"/>
        <v/>
      </c>
      <c r="CD2" s="700" t="str">
        <f t="shared" si="1"/>
        <v/>
      </c>
      <c r="CE2" s="700" t="str">
        <f t="shared" si="1"/>
        <v/>
      </c>
      <c r="CF2" s="700" t="str">
        <f t="shared" si="1"/>
        <v/>
      </c>
      <c r="CG2" s="700" t="str">
        <f t="shared" si="1"/>
        <v/>
      </c>
      <c r="CH2" s="700" t="str">
        <f t="shared" si="1"/>
        <v/>
      </c>
      <c r="CI2" s="700" t="str">
        <f t="shared" si="1"/>
        <v/>
      </c>
      <c r="CJ2" s="700" t="str">
        <f t="shared" si="1"/>
        <v/>
      </c>
      <c r="CK2" s="700" t="str">
        <f t="shared" si="1"/>
        <v/>
      </c>
      <c r="CL2" s="700" t="str">
        <f t="shared" si="1"/>
        <v/>
      </c>
      <c r="CM2" s="700" t="str">
        <f t="shared" si="1"/>
        <v/>
      </c>
      <c r="CN2" s="700" t="str">
        <f t="shared" si="1"/>
        <v/>
      </c>
      <c r="CO2" s="700" t="str">
        <f t="shared" si="1"/>
        <v/>
      </c>
      <c r="CP2" s="700" t="str">
        <f t="shared" si="1"/>
        <v/>
      </c>
      <c r="CQ2" s="700" t="str">
        <f t="shared" si="1"/>
        <v/>
      </c>
      <c r="CR2" s="700" t="str">
        <f t="shared" si="1"/>
        <v/>
      </c>
      <c r="CS2" s="700" t="str">
        <f t="shared" si="1"/>
        <v/>
      </c>
      <c r="CT2" s="700" t="str">
        <f t="shared" si="1"/>
        <v/>
      </c>
      <c r="CU2" s="700" t="str">
        <f t="shared" si="1"/>
        <v/>
      </c>
      <c r="CV2" s="700" t="str">
        <f t="shared" si="1"/>
        <v/>
      </c>
      <c r="CW2" s="700" t="str">
        <f t="shared" si="1"/>
        <v/>
      </c>
      <c r="CX2" s="700" t="str">
        <f t="shared" si="1"/>
        <v/>
      </c>
      <c r="CY2" s="700" t="str">
        <f t="shared" si="1"/>
        <v/>
      </c>
      <c r="CZ2" s="700" t="str">
        <f t="shared" si="1"/>
        <v/>
      </c>
      <c r="DA2" s="700" t="str">
        <f t="shared" si="1"/>
        <v/>
      </c>
      <c r="DB2" s="700" t="str">
        <f t="shared" si="1"/>
        <v/>
      </c>
      <c r="DC2" s="700" t="str">
        <f t="shared" si="1"/>
        <v/>
      </c>
      <c r="DD2" s="700" t="str">
        <f t="shared" si="1"/>
        <v/>
      </c>
      <c r="DE2" s="700" t="str">
        <f t="shared" si="1"/>
        <v/>
      </c>
      <c r="DF2" s="700" t="str">
        <f t="shared" si="1"/>
        <v/>
      </c>
      <c r="DG2" s="700" t="str">
        <f t="shared" si="1"/>
        <v/>
      </c>
      <c r="DH2" s="700" t="str">
        <f t="shared" si="1"/>
        <v/>
      </c>
      <c r="DI2" s="700" t="str">
        <f t="shared" si="1"/>
        <v/>
      </c>
      <c r="DJ2" s="700" t="str">
        <f t="shared" si="1"/>
        <v/>
      </c>
      <c r="DK2" s="700" t="str">
        <f t="shared" si="1"/>
        <v/>
      </c>
      <c r="DL2" s="704" t="s">
        <v>166</v>
      </c>
    </row>
    <row r="3" spans="1:116" s="860" customFormat="1" ht="24.75" customHeight="1" x14ac:dyDescent="0.2">
      <c r="A3" s="855"/>
      <c r="B3" s="855"/>
      <c r="C3" s="855"/>
      <c r="D3" s="855"/>
      <c r="E3" s="855"/>
      <c r="F3" s="855"/>
      <c r="G3" s="855"/>
      <c r="H3" s="862" t="str">
        <f>"UCCS "&amp;Control!C6&amp;" Rate-Based Service Activity - Multi-Item Worksheet: Optional Employee Splits"</f>
        <v>UCCS FY23 Rate-Based Service Activity - Multi-Item Worksheet: Optional Employee Splits</v>
      </c>
      <c r="I3" s="855"/>
      <c r="J3" s="856"/>
      <c r="K3" s="856"/>
      <c r="L3" s="857"/>
      <c r="M3" s="855"/>
      <c r="N3" s="858"/>
      <c r="O3" s="858"/>
      <c r="P3" s="858"/>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c r="AY3" s="858"/>
      <c r="AZ3" s="858"/>
      <c r="BA3" s="858"/>
      <c r="BB3" s="858"/>
      <c r="BC3" s="858"/>
      <c r="BD3" s="858"/>
      <c r="BE3" s="858"/>
      <c r="BF3" s="858"/>
      <c r="BG3" s="858"/>
      <c r="BH3" s="858"/>
      <c r="BI3" s="858"/>
      <c r="BJ3" s="858"/>
      <c r="BK3" s="858"/>
      <c r="BL3" s="858"/>
      <c r="BM3" s="858"/>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9"/>
    </row>
    <row r="4" spans="1:116" s="860" customFormat="1" x14ac:dyDescent="0.2">
      <c r="A4" s="855"/>
      <c r="B4" s="855"/>
      <c r="C4" s="855"/>
      <c r="D4" s="855"/>
      <c r="E4" s="855"/>
      <c r="F4" s="855"/>
      <c r="G4" s="855"/>
      <c r="H4" s="855"/>
      <c r="I4" s="855"/>
      <c r="J4" s="856"/>
      <c r="K4" s="856"/>
      <c r="L4" s="857"/>
      <c r="M4" s="855"/>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9"/>
    </row>
    <row r="5" spans="1:116" s="860" customFormat="1" x14ac:dyDescent="0.2">
      <c r="A5" s="855"/>
      <c r="B5" s="855"/>
      <c r="C5" s="855"/>
      <c r="D5" s="855"/>
      <c r="E5" s="855"/>
      <c r="F5" s="855"/>
      <c r="G5" s="855"/>
      <c r="H5" s="706" t="s">
        <v>272</v>
      </c>
      <c r="I5" s="855"/>
      <c r="J5" s="856"/>
      <c r="K5" s="856"/>
      <c r="L5" s="857"/>
      <c r="M5" s="855"/>
      <c r="N5" s="858"/>
      <c r="O5" s="858"/>
      <c r="P5" s="858"/>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c r="AY5" s="858"/>
      <c r="AZ5" s="858"/>
      <c r="BA5" s="858"/>
      <c r="BB5" s="858"/>
      <c r="BC5" s="858"/>
      <c r="BD5" s="858"/>
      <c r="BE5" s="858"/>
      <c r="BF5" s="858"/>
      <c r="BG5" s="858"/>
      <c r="BH5" s="858"/>
      <c r="BI5" s="858"/>
      <c r="BJ5" s="858"/>
      <c r="BK5" s="858"/>
      <c r="BL5" s="858"/>
      <c r="BM5" s="858"/>
      <c r="BN5" s="855"/>
      <c r="BO5" s="855"/>
      <c r="BP5" s="855"/>
      <c r="BQ5" s="855"/>
      <c r="BR5" s="855"/>
      <c r="BS5" s="855"/>
      <c r="BT5" s="855"/>
      <c r="BU5" s="855"/>
      <c r="BV5" s="855"/>
      <c r="BW5" s="855"/>
      <c r="BX5" s="855"/>
      <c r="BY5" s="855"/>
      <c r="BZ5" s="855"/>
      <c r="CA5" s="855"/>
      <c r="CB5" s="855"/>
      <c r="CC5" s="855"/>
      <c r="CD5" s="855"/>
      <c r="CE5" s="855"/>
      <c r="CF5" s="855"/>
      <c r="CG5" s="855"/>
      <c r="CH5" s="855"/>
      <c r="CI5" s="855"/>
      <c r="CJ5" s="855"/>
      <c r="CK5" s="855"/>
      <c r="CL5" s="855"/>
      <c r="CM5" s="855"/>
      <c r="CN5" s="855"/>
      <c r="CO5" s="855"/>
      <c r="CP5" s="855"/>
      <c r="CQ5" s="855"/>
      <c r="CR5" s="855"/>
      <c r="CS5" s="855"/>
      <c r="CT5" s="855"/>
      <c r="CU5" s="855"/>
      <c r="CV5" s="855"/>
      <c r="CW5" s="855"/>
      <c r="CX5" s="855"/>
      <c r="CY5" s="855"/>
      <c r="CZ5" s="855"/>
      <c r="DA5" s="855"/>
      <c r="DB5" s="855"/>
      <c r="DC5" s="855"/>
      <c r="DD5" s="855"/>
      <c r="DE5" s="855"/>
      <c r="DF5" s="855"/>
      <c r="DG5" s="855"/>
      <c r="DH5" s="855"/>
      <c r="DI5" s="855"/>
      <c r="DJ5" s="855"/>
      <c r="DK5" s="855"/>
      <c r="DL5" s="859"/>
    </row>
    <row r="6" spans="1:116" s="860" customFormat="1" ht="4.5" customHeight="1" x14ac:dyDescent="0.2">
      <c r="A6" s="855"/>
      <c r="B6" s="855"/>
      <c r="C6" s="855"/>
      <c r="D6" s="855"/>
      <c r="E6" s="855"/>
      <c r="F6" s="855"/>
      <c r="G6" s="855"/>
      <c r="H6" s="706"/>
      <c r="I6" s="855"/>
      <c r="J6" s="856"/>
      <c r="K6" s="856"/>
      <c r="L6" s="857"/>
      <c r="M6" s="855"/>
      <c r="N6" s="858"/>
      <c r="O6" s="858"/>
      <c r="P6" s="858"/>
      <c r="Q6" s="858"/>
      <c r="R6" s="858"/>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8"/>
      <c r="AY6" s="858"/>
      <c r="AZ6" s="858"/>
      <c r="BA6" s="858"/>
      <c r="BB6" s="858"/>
      <c r="BC6" s="858"/>
      <c r="BD6" s="858"/>
      <c r="BE6" s="858"/>
      <c r="BF6" s="858"/>
      <c r="BG6" s="858"/>
      <c r="BH6" s="858"/>
      <c r="BI6" s="858"/>
      <c r="BJ6" s="858"/>
      <c r="BK6" s="858"/>
      <c r="BL6" s="858"/>
      <c r="BM6" s="858"/>
      <c r="BN6" s="855"/>
      <c r="BO6" s="855"/>
      <c r="BP6" s="855"/>
      <c r="BQ6" s="855"/>
      <c r="BR6" s="855"/>
      <c r="BS6" s="855"/>
      <c r="BT6" s="855"/>
      <c r="BU6" s="855"/>
      <c r="BV6" s="855"/>
      <c r="BW6" s="855"/>
      <c r="BX6" s="855"/>
      <c r="BY6" s="855"/>
      <c r="BZ6" s="855"/>
      <c r="CA6" s="855"/>
      <c r="CB6" s="855"/>
      <c r="CC6" s="855"/>
      <c r="CD6" s="855"/>
      <c r="CE6" s="855"/>
      <c r="CF6" s="855"/>
      <c r="CG6" s="855"/>
      <c r="CH6" s="855"/>
      <c r="CI6" s="855"/>
      <c r="CJ6" s="855"/>
      <c r="CK6" s="855"/>
      <c r="CL6" s="855"/>
      <c r="CM6" s="855"/>
      <c r="CN6" s="855"/>
      <c r="CO6" s="855"/>
      <c r="CP6" s="855"/>
      <c r="CQ6" s="855"/>
      <c r="CR6" s="855"/>
      <c r="CS6" s="855"/>
      <c r="CT6" s="855"/>
      <c r="CU6" s="855"/>
      <c r="CV6" s="855"/>
      <c r="CW6" s="855"/>
      <c r="CX6" s="855"/>
      <c r="CY6" s="855"/>
      <c r="CZ6" s="855"/>
      <c r="DA6" s="855"/>
      <c r="DB6" s="855"/>
      <c r="DC6" s="855"/>
      <c r="DD6" s="855"/>
      <c r="DE6" s="855"/>
      <c r="DF6" s="855"/>
      <c r="DG6" s="855"/>
      <c r="DH6" s="855"/>
      <c r="DI6" s="855"/>
      <c r="DJ6" s="855"/>
      <c r="DK6" s="855"/>
      <c r="DL6" s="859"/>
    </row>
    <row r="7" spans="1:116" x14ac:dyDescent="0.2">
      <c r="A7" s="700"/>
      <c r="B7" s="700"/>
      <c r="C7" s="700"/>
      <c r="D7" s="700"/>
      <c r="E7" s="700"/>
      <c r="F7" s="700"/>
      <c r="H7" s="706" t="s">
        <v>168</v>
      </c>
      <c r="K7" s="708"/>
      <c r="L7" s="709"/>
      <c r="BL7" s="703" t="s">
        <v>165</v>
      </c>
      <c r="BM7" s="703"/>
      <c r="DL7" s="704" t="s">
        <v>166</v>
      </c>
    </row>
    <row r="8" spans="1:116" x14ac:dyDescent="0.2">
      <c r="A8" s="700"/>
      <c r="B8" s="700"/>
      <c r="C8" s="700"/>
      <c r="D8" s="700"/>
      <c r="E8" s="700"/>
      <c r="F8" s="700"/>
      <c r="K8" s="708"/>
      <c r="L8" s="709"/>
      <c r="BL8" s="703" t="s">
        <v>165</v>
      </c>
      <c r="BM8" s="703"/>
      <c r="DL8" s="704" t="s">
        <v>166</v>
      </c>
    </row>
    <row r="9" spans="1:116" s="710" customFormat="1" ht="39" customHeight="1" x14ac:dyDescent="0.2">
      <c r="A9" s="703"/>
      <c r="B9" s="703"/>
      <c r="C9" s="703"/>
      <c r="D9" s="703"/>
      <c r="E9" s="703"/>
      <c r="F9" s="703"/>
      <c r="H9" s="1171" t="s">
        <v>307</v>
      </c>
      <c r="I9" s="1171"/>
      <c r="J9" s="1171"/>
      <c r="K9" s="711"/>
      <c r="L9" s="712"/>
      <c r="N9" s="713" t="str">
        <f>IF(N2=1,INDEX('Part A - Inputs'!$D:$G,MATCH(N1,'Part A - Inputs'!$C:$C,0),1),"")</f>
        <v/>
      </c>
      <c r="O9" s="713" t="str">
        <f>IF(O2=1,INDEX('Part A - Inputs'!$D:$G,MATCH(O1,'Part A - Inputs'!$C:$C,0),1),"")</f>
        <v/>
      </c>
      <c r="P9" s="713" t="str">
        <f>IF(P2=1,INDEX('Part A - Inputs'!$D:$G,MATCH(P1,'Part A - Inputs'!$C:$C,0),1),"")</f>
        <v/>
      </c>
      <c r="Q9" s="713" t="str">
        <f>IF(Q2=1,INDEX('Part A - Inputs'!$D:$G,MATCH(Q1,'Part A - Inputs'!$C:$C,0),1),"")</f>
        <v/>
      </c>
      <c r="R9" s="713" t="str">
        <f>IF(R2=1,INDEX('Part A - Inputs'!$D:$G,MATCH(R1,'Part A - Inputs'!$C:$C,0),1),"")</f>
        <v/>
      </c>
      <c r="S9" s="713" t="str">
        <f>IF(S2=1,INDEX('Part A - Inputs'!$D:$G,MATCH(S1,'Part A - Inputs'!$C:$C,0),1),"")</f>
        <v/>
      </c>
      <c r="T9" s="713" t="str">
        <f>IF(T2=1,INDEX('Part A - Inputs'!$D:$G,MATCH(T1,'Part A - Inputs'!$C:$C,0),1),"")</f>
        <v/>
      </c>
      <c r="U9" s="713" t="str">
        <f>IF(U2=1,INDEX('Part A - Inputs'!$D:$G,MATCH(U1,'Part A - Inputs'!$C:$C,0),1),"")</f>
        <v/>
      </c>
      <c r="V9" s="713" t="str">
        <f>IF(V2=1,INDEX('Part A - Inputs'!$D:$G,MATCH(V1,'Part A - Inputs'!$C:$C,0),1),"")</f>
        <v/>
      </c>
      <c r="W9" s="713" t="str">
        <f>IF(W2=1,INDEX('Part A - Inputs'!$D:$G,MATCH(W1,'Part A - Inputs'!$C:$C,0),1),"")</f>
        <v/>
      </c>
      <c r="X9" s="713" t="str">
        <f>IF(X2=1,INDEX('Part A - Inputs'!$D:$G,MATCH(X1,'Part A - Inputs'!$C:$C,0),1),"")</f>
        <v/>
      </c>
      <c r="Y9" s="713" t="str">
        <f>IF(Y2=1,INDEX('Part A - Inputs'!$D:$G,MATCH(Y1,'Part A - Inputs'!$C:$C,0),1),"")</f>
        <v/>
      </c>
      <c r="Z9" s="713" t="str">
        <f>IF(Z2=1,INDEX('Part A - Inputs'!$D:$G,MATCH(Z1,'Part A - Inputs'!$C:$C,0),1),"")</f>
        <v/>
      </c>
      <c r="AA9" s="713" t="str">
        <f>IF(AA2=1,INDEX('Part A - Inputs'!$D:$G,MATCH(AA1,'Part A - Inputs'!$C:$C,0),1),"")</f>
        <v/>
      </c>
      <c r="AB9" s="713" t="str">
        <f>IF(AB2=1,INDEX('Part A - Inputs'!$D:$G,MATCH(AB1,'Part A - Inputs'!$C:$C,0),1),"")</f>
        <v/>
      </c>
      <c r="AC9" s="713" t="str">
        <f>IF(AC2=1,INDEX('Part A - Inputs'!$D:$G,MATCH(AC1,'Part A - Inputs'!$C:$C,0),1),"")</f>
        <v/>
      </c>
      <c r="AD9" s="713" t="str">
        <f>IF(AD2=1,INDEX('Part A - Inputs'!$D:$G,MATCH(AD1,'Part A - Inputs'!$C:$C,0),1),"")</f>
        <v/>
      </c>
      <c r="AE9" s="713" t="str">
        <f>IF(AE2=1,INDEX('Part A - Inputs'!$D:$G,MATCH(AE1,'Part A - Inputs'!$C:$C,0),1),"")</f>
        <v/>
      </c>
      <c r="AF9" s="713" t="str">
        <f>IF(AF2=1,INDEX('Part A - Inputs'!$D:$G,MATCH(AF1,'Part A - Inputs'!$C:$C,0),1),"")</f>
        <v/>
      </c>
      <c r="AG9" s="713" t="str">
        <f>IF(AG2=1,INDEX('Part A - Inputs'!$D:$G,MATCH(AG1,'Part A - Inputs'!$C:$C,0),1),"")</f>
        <v/>
      </c>
      <c r="AH9" s="713" t="str">
        <f>IF(AH2=1,INDEX('Part A - Inputs'!$D:$G,MATCH(AH1,'Part A - Inputs'!$C:$C,0),1),"")</f>
        <v/>
      </c>
      <c r="AI9" s="713" t="str">
        <f>IF(AI2=1,INDEX('Part A - Inputs'!$D:$G,MATCH(AI1,'Part A - Inputs'!$C:$C,0),1),"")</f>
        <v/>
      </c>
      <c r="AJ9" s="713" t="str">
        <f>IF(AJ2=1,INDEX('Part A - Inputs'!$D:$G,MATCH(AJ1,'Part A - Inputs'!$C:$C,0),1),"")</f>
        <v/>
      </c>
      <c r="AK9" s="713" t="str">
        <f>IF(AK2=1,INDEX('Part A - Inputs'!$D:$G,MATCH(AK1,'Part A - Inputs'!$C:$C,0),1),"")</f>
        <v/>
      </c>
      <c r="AL9" s="713" t="str">
        <f>IF(AL2=1,INDEX('Part A - Inputs'!$D:$G,MATCH(AL1,'Part A - Inputs'!$C:$C,0),1),"")</f>
        <v/>
      </c>
      <c r="AM9" s="713" t="str">
        <f>IF(AM2=1,INDEX('Part A - Inputs'!$D:$G,MATCH(AM1,'Part A - Inputs'!$C:$C,0),1),"")</f>
        <v/>
      </c>
      <c r="AN9" s="713" t="str">
        <f>IF(AN2=1,INDEX('Part A - Inputs'!$D:$G,MATCH(AN1,'Part A - Inputs'!$C:$C,0),1),"")</f>
        <v/>
      </c>
      <c r="AO9" s="713" t="str">
        <f>IF(AO2=1,INDEX('Part A - Inputs'!$D:$G,MATCH(AO1,'Part A - Inputs'!$C:$C,0),1),"")</f>
        <v/>
      </c>
      <c r="AP9" s="713" t="str">
        <f>IF(AP2=1,INDEX('Part A - Inputs'!$D:$G,MATCH(AP1,'Part A - Inputs'!$C:$C,0),1),"")</f>
        <v/>
      </c>
      <c r="AQ9" s="713" t="str">
        <f>IF(AQ2=1,INDEX('Part A - Inputs'!$D:$G,MATCH(AQ1,'Part A - Inputs'!$C:$C,0),1),"")</f>
        <v/>
      </c>
      <c r="AR9" s="713" t="str">
        <f>IF(AR2=1,INDEX('Part A - Inputs'!$D:$G,MATCH(AR1,'Part A - Inputs'!$C:$C,0),1),"")</f>
        <v/>
      </c>
      <c r="AS9" s="713" t="str">
        <f>IF(AS2=1,INDEX('Part A - Inputs'!$D:$G,MATCH(AS1,'Part A - Inputs'!$C:$C,0),1),"")</f>
        <v/>
      </c>
      <c r="AT9" s="713" t="str">
        <f>IF(AT2=1,INDEX('Part A - Inputs'!$D:$G,MATCH(AT1,'Part A - Inputs'!$C:$C,0),1),"")</f>
        <v/>
      </c>
      <c r="AU9" s="713" t="str">
        <f>IF(AU2=1,INDEX('Part A - Inputs'!$D:$G,MATCH(AU1,'Part A - Inputs'!$C:$C,0),1),"")</f>
        <v/>
      </c>
      <c r="AV9" s="713" t="str">
        <f>IF(AV2=1,INDEX('Part A - Inputs'!$D:$G,MATCH(AV1,'Part A - Inputs'!$C:$C,0),1),"")</f>
        <v/>
      </c>
      <c r="AW9" s="713" t="str">
        <f>IF(AW2=1,INDEX('Part A - Inputs'!$D:$G,MATCH(AW1,'Part A - Inputs'!$C:$C,0),1),"")</f>
        <v/>
      </c>
      <c r="AX9" s="713" t="str">
        <f>IF(AX2=1,INDEX('Part A - Inputs'!$D:$G,MATCH(AX1,'Part A - Inputs'!$C:$C,0),1),"")</f>
        <v/>
      </c>
      <c r="AY9" s="713" t="str">
        <f>IF(AY2=1,INDEX('Part A - Inputs'!$D:$G,MATCH(AY1,'Part A - Inputs'!$C:$C,0),1),"")</f>
        <v/>
      </c>
      <c r="AZ9" s="713" t="str">
        <f>IF(AZ2=1,INDEX('Part A - Inputs'!$D:$G,MATCH(AZ1,'Part A - Inputs'!$C:$C,0),1),"")</f>
        <v/>
      </c>
      <c r="BA9" s="713" t="str">
        <f>IF(BA2=1,INDEX('Part A - Inputs'!$D:$G,MATCH(BA1,'Part A - Inputs'!$C:$C,0),1),"")</f>
        <v/>
      </c>
      <c r="BB9" s="713" t="str">
        <f>IF(BB2=1,INDEX('Part A - Inputs'!$D:$G,MATCH(BB1,'Part A - Inputs'!$C:$C,0),1),"")</f>
        <v/>
      </c>
      <c r="BC9" s="713" t="str">
        <f>IF(BC2=1,INDEX('Part A - Inputs'!$D:$G,MATCH(BC1,'Part A - Inputs'!$C:$C,0),1),"")</f>
        <v/>
      </c>
      <c r="BD9" s="713" t="str">
        <f>IF(BD2=1,INDEX('Part A - Inputs'!$D:$G,MATCH(BD1,'Part A - Inputs'!$C:$C,0),1),"")</f>
        <v/>
      </c>
      <c r="BE9" s="713" t="str">
        <f>IF(BE2=1,INDEX('Part A - Inputs'!$D:$G,MATCH(BE1,'Part A - Inputs'!$C:$C,0),1),"")</f>
        <v/>
      </c>
      <c r="BF9" s="713" t="str">
        <f>IF(BF2=1,INDEX('Part A - Inputs'!$D:$G,MATCH(BF1,'Part A - Inputs'!$C:$C,0),1),"")</f>
        <v/>
      </c>
      <c r="BG9" s="713" t="str">
        <f>IF(BG2=1,INDEX('Part A - Inputs'!$D:$G,MATCH(BG1,'Part A - Inputs'!$C:$C,0),1),"")</f>
        <v/>
      </c>
      <c r="BH9" s="713" t="str">
        <f>IF(BH2=1,INDEX('Part A - Inputs'!$D:$G,MATCH(BH1,'Part A - Inputs'!$C:$C,0),1),"")</f>
        <v/>
      </c>
      <c r="BI9" s="713" t="str">
        <f>IF(BI2=1,INDEX('Part A - Inputs'!$D:$G,MATCH(BI1,'Part A - Inputs'!$C:$C,0),1),"")</f>
        <v/>
      </c>
      <c r="BJ9" s="713" t="str">
        <f>IF(BJ2=1,INDEX('Part A - Inputs'!$D:$G,MATCH(BJ1,'Part A - Inputs'!$C:$C,0),1),"")</f>
        <v/>
      </c>
      <c r="BK9" s="713" t="str">
        <f>IF(BK2=1,INDEX('Part A - Inputs'!$D:$G,MATCH(BK1,'Part A - Inputs'!$C:$C,0),1),"")</f>
        <v/>
      </c>
      <c r="BL9" s="703" t="s">
        <v>165</v>
      </c>
      <c r="BM9" s="703"/>
      <c r="DL9" s="704" t="s">
        <v>166</v>
      </c>
    </row>
    <row r="10" spans="1:116" x14ac:dyDescent="0.2">
      <c r="A10" s="700"/>
      <c r="B10" s="700"/>
      <c r="C10" s="700"/>
      <c r="D10" s="700"/>
      <c r="E10" s="700"/>
      <c r="F10" s="700" t="s">
        <v>163</v>
      </c>
      <c r="H10" s="71" t="s">
        <v>1</v>
      </c>
      <c r="I10" s="71"/>
      <c r="J10" s="127"/>
      <c r="K10" s="714"/>
      <c r="L10" s="715"/>
      <c r="M10" s="716"/>
      <c r="BL10" s="703" t="s">
        <v>165</v>
      </c>
      <c r="BM10" s="703"/>
      <c r="DL10" s="704" t="s">
        <v>166</v>
      </c>
    </row>
    <row r="11" spans="1:116" x14ac:dyDescent="0.2">
      <c r="A11" s="700"/>
      <c r="B11" s="700"/>
      <c r="C11" s="700"/>
      <c r="D11" s="700"/>
      <c r="E11" s="700"/>
      <c r="F11" s="700" t="s">
        <v>164</v>
      </c>
      <c r="I11" s="99" t="s">
        <v>162</v>
      </c>
      <c r="J11" s="717" t="s">
        <v>64</v>
      </c>
      <c r="K11" s="718" t="s">
        <v>72</v>
      </c>
      <c r="L11" s="719" t="s">
        <v>169</v>
      </c>
      <c r="M11" s="716"/>
      <c r="N11" s="1170" t="str">
        <f>IF(COUNTIF(M12:M21,"B")&gt;0,"Both $ amounts and percentages are used on a single row; choose only one (error code B)",IF(AND(COUNTIF(M12:M21,"P")&gt;0,COUNTIF(M12:M21,"A")&gt;0),"Both percentage (error code P) and $ amounts (error code A) entered do not match total",IF(COUNTIF(M12:M21,"A")&gt;0,"$ Amounts entered do not equal total in column J (error code A); "&amp;IF(L22&lt;0,"increase by ","decrease by ")&amp;TEXT(ABS(L22),"$#,##0.00;($#,##0.00)"),IF(COUNTIF(M12:M21,"P")&gt;0,IF(L22=0,"Percentages entered do not total to 100%","Percentages entered do not total to 100% (error code P); "&amp;IF(L22&gt;0,"increase by ","decrease by ")&amp;TEXT(ABS(L22),"0.00%")),""))))</f>
        <v/>
      </c>
      <c r="O11" s="1170"/>
      <c r="P11" s="1170"/>
      <c r="Q11" s="1170"/>
      <c r="R11" s="720"/>
      <c r="S11" s="720"/>
      <c r="T11" s="720"/>
      <c r="BL11" s="703" t="s">
        <v>165</v>
      </c>
      <c r="BM11" s="703"/>
      <c r="DL11" s="704" t="s">
        <v>166</v>
      </c>
    </row>
    <row r="12" spans="1:116" x14ac:dyDescent="0.2">
      <c r="A12" s="700"/>
      <c r="B12" s="700"/>
      <c r="C12" s="700"/>
      <c r="D12" s="700"/>
      <c r="E12" s="700"/>
      <c r="F12" s="700" t="str">
        <f t="shared" ref="F12:F49" si="2">IF(LEFT(I12,5)="Total","ET","D")</f>
        <v>D</v>
      </c>
      <c r="I12" s="725"/>
      <c r="J12" s="726"/>
      <c r="K12" s="721" t="str">
        <f>IF(ISNUMBER(J12),IF(COUNTBLANK(N12:BK12)=50,"",IF(SUM(N12:BK12)&lt;5,"Pct","Amt")),"")</f>
        <v/>
      </c>
      <c r="L12" s="715">
        <f>IF(ISNUMBER(J12),IF(K12="Amt",ROUND(SUM(N12:BK12)-J12,2),ROUND(1-SUM(N12:BK12),4)),0)</f>
        <v>0</v>
      </c>
      <c r="M12" s="716" t="str">
        <f>IF(ISNUMBER(J12),IF(AND(COUNTIF(N12:BK12,"&lt;2")&gt;0,COUNTIF(N12:BK12,"&gt;=2")&gt;0),"B",IF(L12=0,"",IF(K12="Pct","P","A"))),"")</f>
        <v/>
      </c>
      <c r="N12" s="727"/>
      <c r="O12" s="727"/>
      <c r="P12" s="727"/>
      <c r="Q12" s="727"/>
      <c r="R12" s="730"/>
      <c r="S12" s="728"/>
      <c r="T12" s="72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c r="AT12" s="728"/>
      <c r="AU12" s="728"/>
      <c r="AV12" s="728"/>
      <c r="AW12" s="728"/>
      <c r="AX12" s="728"/>
      <c r="AY12" s="728"/>
      <c r="AZ12" s="728"/>
      <c r="BA12" s="728"/>
      <c r="BB12" s="728"/>
      <c r="BC12" s="728"/>
      <c r="BD12" s="728"/>
      <c r="BE12" s="728"/>
      <c r="BF12" s="728"/>
      <c r="BG12" s="728"/>
      <c r="BH12" s="728"/>
      <c r="BI12" s="728"/>
      <c r="BJ12" s="728"/>
      <c r="BK12" s="728"/>
      <c r="BL12" s="703" t="s">
        <v>165</v>
      </c>
      <c r="BM12" s="703"/>
      <c r="BN12" s="706" t="str">
        <f t="shared" ref="BN12:BN21" si="3">IF(ISNUMBER(BN$2),IF(SUM($N12:$BK12)&lt;2,N12*$J12,N12),"")</f>
        <v/>
      </c>
      <c r="BO12" s="706" t="str">
        <f t="shared" ref="BO12:BO21" si="4">IF(ISNUMBER(BO$2),IF(SUM($N12:$BK12)&lt;2,O12*$J12,O12),"")</f>
        <v/>
      </c>
      <c r="BP12" s="706" t="str">
        <f t="shared" ref="BP12:BP21" si="5">IF(ISNUMBER(BP$2),IF(SUM($N12:$BK12)&lt;2,P12*$J12,P12),"")</f>
        <v/>
      </c>
      <c r="BQ12" s="706" t="str">
        <f t="shared" ref="BQ12:BQ21" si="6">IF(ISNUMBER(BQ$2),IF(SUM($N12:$BK12)&lt;2,Q12*$J12,Q12),"")</f>
        <v/>
      </c>
      <c r="BR12" s="706" t="str">
        <f t="shared" ref="BR12:BR21" si="7">IF(ISNUMBER(BR$2),IF(SUM($N12:$BK12)&lt;2,R12*$J12,R12),"")</f>
        <v/>
      </c>
      <c r="BS12" s="706" t="str">
        <f t="shared" ref="BS12:BS21" si="8">IF(ISNUMBER(BS$2),IF(SUM($N12:$BK12)&lt;2,S12*$J12,S12),"")</f>
        <v/>
      </c>
      <c r="BT12" s="706" t="str">
        <f t="shared" ref="BT12:BT21" si="9">IF(ISNUMBER(BT$2),IF(SUM($N12:$BK12)&lt;2,T12*$J12,T12),"")</f>
        <v/>
      </c>
      <c r="BU12" s="706" t="str">
        <f t="shared" ref="BU12:BU21" si="10">IF(ISNUMBER(BU$2),IF(SUM($N12:$BK12)&lt;2,U12*$J12,U12),"")</f>
        <v/>
      </c>
      <c r="BV12" s="706" t="str">
        <f t="shared" ref="BV12:BV21" si="11">IF(ISNUMBER(BV$2),IF(SUM($N12:$BK12)&lt;2,V12*$J12,V12),"")</f>
        <v/>
      </c>
      <c r="BW12" s="706" t="str">
        <f t="shared" ref="BW12:BW21" si="12">IF(ISNUMBER(BW$2),IF(SUM($N12:$BK12)&lt;2,W12*$J12,W12),"")</f>
        <v/>
      </c>
      <c r="BX12" s="706" t="str">
        <f t="shared" ref="BX12:BX21" si="13">IF(ISNUMBER(BX$2),IF(SUM($N12:$BK12)&lt;2,X12*$J12,X12),"")</f>
        <v/>
      </c>
      <c r="BY12" s="706" t="str">
        <f t="shared" ref="BY12:BY21" si="14">IF(ISNUMBER(BY$2),IF(SUM($N12:$BK12)&lt;2,Y12*$J12,Y12),"")</f>
        <v/>
      </c>
      <c r="BZ12" s="706" t="str">
        <f t="shared" ref="BZ12:BZ21" si="15">IF(ISNUMBER(BZ$2),IF(SUM($N12:$BK12)&lt;2,Z12*$J12,Z12),"")</f>
        <v/>
      </c>
      <c r="CA12" s="706" t="str">
        <f t="shared" ref="CA12:CA21" si="16">IF(ISNUMBER(CA$2),IF(SUM($N12:$BK12)&lt;2,AA12*$J12,AA12),"")</f>
        <v/>
      </c>
      <c r="CB12" s="706" t="str">
        <f t="shared" ref="CB12:CB21" si="17">IF(ISNUMBER(CB$2),IF(SUM($N12:$BK12)&lt;2,AB12*$J12,AB12),"")</f>
        <v/>
      </c>
      <c r="CC12" s="706" t="str">
        <f t="shared" ref="CC12:CC21" si="18">IF(ISNUMBER(CC$2),IF(SUM($N12:$BK12)&lt;2,AC12*$J12,AC12),"")</f>
        <v/>
      </c>
      <c r="CD12" s="706" t="str">
        <f t="shared" ref="CD12:CD21" si="19">IF(ISNUMBER(CD$2),IF(SUM($N12:$BK12)&lt;2,AD12*$J12,AD12),"")</f>
        <v/>
      </c>
      <c r="CE12" s="706" t="str">
        <f t="shared" ref="CE12:CE21" si="20">IF(ISNUMBER(CE$2),IF(SUM($N12:$BK12)&lt;2,AE12*$J12,AE12),"")</f>
        <v/>
      </c>
      <c r="CF12" s="706" t="str">
        <f t="shared" ref="CF12:CF21" si="21">IF(ISNUMBER(CF$2),IF(SUM($N12:$BK12)&lt;2,AF12*$J12,AF12),"")</f>
        <v/>
      </c>
      <c r="CG12" s="706" t="str">
        <f t="shared" ref="CG12:CG21" si="22">IF(ISNUMBER(CG$2),IF(SUM($N12:$BK12)&lt;2,AG12*$J12,AG12),"")</f>
        <v/>
      </c>
      <c r="CH12" s="706" t="str">
        <f t="shared" ref="CH12:CH21" si="23">IF(ISNUMBER(CH$2),IF(SUM($N12:$BK12)&lt;2,AH12*$J12,AH12),"")</f>
        <v/>
      </c>
      <c r="CI12" s="706" t="str">
        <f t="shared" ref="CI12:CI21" si="24">IF(ISNUMBER(CI$2),IF(SUM($N12:$BK12)&lt;2,AI12*$J12,AI12),"")</f>
        <v/>
      </c>
      <c r="CJ12" s="706" t="str">
        <f t="shared" ref="CJ12:CJ21" si="25">IF(ISNUMBER(CJ$2),IF(SUM($N12:$BK12)&lt;2,AJ12*$J12,AJ12),"")</f>
        <v/>
      </c>
      <c r="CK12" s="706" t="str">
        <f t="shared" ref="CK12:CK21" si="26">IF(ISNUMBER(CK$2),IF(SUM($N12:$BK12)&lt;2,AK12*$J12,AK12),"")</f>
        <v/>
      </c>
      <c r="CL12" s="706" t="str">
        <f t="shared" ref="CL12:CL21" si="27">IF(ISNUMBER(CL$2),IF(SUM($N12:$BK12)&lt;2,AL12*$J12,AL12),"")</f>
        <v/>
      </c>
      <c r="CM12" s="706" t="str">
        <f t="shared" ref="CM12:CM21" si="28">IF(ISNUMBER(CM$2),IF(SUM($N12:$BK12)&lt;2,AM12*$J12,AM12),"")</f>
        <v/>
      </c>
      <c r="CN12" s="706" t="str">
        <f t="shared" ref="CN12:CN21" si="29">IF(ISNUMBER(CN$2),IF(SUM($N12:$BK12)&lt;2,AN12*$J12,AN12),"")</f>
        <v/>
      </c>
      <c r="CO12" s="706" t="str">
        <f t="shared" ref="CO12:CO21" si="30">IF(ISNUMBER(CO$2),IF(SUM($N12:$BK12)&lt;2,AO12*$J12,AO12),"")</f>
        <v/>
      </c>
      <c r="CP12" s="706" t="str">
        <f t="shared" ref="CP12:CP21" si="31">IF(ISNUMBER(CP$2),IF(SUM($N12:$BK12)&lt;2,AP12*$J12,AP12),"")</f>
        <v/>
      </c>
      <c r="CQ12" s="706" t="str">
        <f t="shared" ref="CQ12:CQ21" si="32">IF(ISNUMBER(CQ$2),IF(SUM($N12:$BK12)&lt;2,AQ12*$J12,AQ12),"")</f>
        <v/>
      </c>
      <c r="CR12" s="706" t="str">
        <f t="shared" ref="CR12:CR21" si="33">IF(ISNUMBER(CR$2),IF(SUM($N12:$BK12)&lt;2,AR12*$J12,AR12),"")</f>
        <v/>
      </c>
      <c r="CS12" s="706" t="str">
        <f t="shared" ref="CS12:CS21" si="34">IF(ISNUMBER(CS$2),IF(SUM($N12:$BK12)&lt;2,AS12*$J12,AS12),"")</f>
        <v/>
      </c>
      <c r="CT12" s="706" t="str">
        <f t="shared" ref="CT12:CT21" si="35">IF(ISNUMBER(CT$2),IF(SUM($N12:$BK12)&lt;2,AT12*$J12,AT12),"")</f>
        <v/>
      </c>
      <c r="CU12" s="706" t="str">
        <f t="shared" ref="CU12:CU21" si="36">IF(ISNUMBER(CU$2),IF(SUM($N12:$BK12)&lt;2,AU12*$J12,AU12),"")</f>
        <v/>
      </c>
      <c r="CV12" s="706" t="str">
        <f t="shared" ref="CV12:CV21" si="37">IF(ISNUMBER(CV$2),IF(SUM($N12:$BK12)&lt;2,AV12*$J12,AV12),"")</f>
        <v/>
      </c>
      <c r="CW12" s="706" t="str">
        <f t="shared" ref="CW12:CW21" si="38">IF(ISNUMBER(CW$2),IF(SUM($N12:$BK12)&lt;2,AW12*$J12,AW12),"")</f>
        <v/>
      </c>
      <c r="CX12" s="706" t="str">
        <f t="shared" ref="CX12:CX21" si="39">IF(ISNUMBER(CX$2),IF(SUM($N12:$BK12)&lt;2,AX12*$J12,AX12),"")</f>
        <v/>
      </c>
      <c r="CY12" s="706" t="str">
        <f t="shared" ref="CY12:CY21" si="40">IF(ISNUMBER(CY$2),IF(SUM($N12:$BK12)&lt;2,AY12*$J12,AY12),"")</f>
        <v/>
      </c>
      <c r="CZ12" s="706" t="str">
        <f t="shared" ref="CZ12:CZ21" si="41">IF(ISNUMBER(CZ$2),IF(SUM($N12:$BK12)&lt;2,AZ12*$J12,AZ12),"")</f>
        <v/>
      </c>
      <c r="DA12" s="706" t="str">
        <f t="shared" ref="DA12:DA21" si="42">IF(ISNUMBER(DA$2),IF(SUM($N12:$BK12)&lt;2,BA12*$J12,BA12),"")</f>
        <v/>
      </c>
      <c r="DB12" s="706" t="str">
        <f t="shared" ref="DB12:DB21" si="43">IF(ISNUMBER(DB$2),IF(SUM($N12:$BK12)&lt;2,BB12*$J12,BB12),"")</f>
        <v/>
      </c>
      <c r="DC12" s="706" t="str">
        <f t="shared" ref="DC12:DC21" si="44">IF(ISNUMBER(DC$2),IF(SUM($N12:$BK12)&lt;2,BC12*$J12,BC12),"")</f>
        <v/>
      </c>
      <c r="DD12" s="706" t="str">
        <f t="shared" ref="DD12:DD21" si="45">IF(ISNUMBER(DD$2),IF(SUM($N12:$BK12)&lt;2,BD12*$J12,BD12),"")</f>
        <v/>
      </c>
      <c r="DE12" s="706" t="str">
        <f t="shared" ref="DE12:DE21" si="46">IF(ISNUMBER(DE$2),IF(SUM($N12:$BK12)&lt;2,BE12*$J12,BE12),"")</f>
        <v/>
      </c>
      <c r="DF12" s="706" t="str">
        <f t="shared" ref="DF12:DF21" si="47">IF(ISNUMBER(DF$2),IF(SUM($N12:$BK12)&lt;2,BF12*$J12,BF12),"")</f>
        <v/>
      </c>
      <c r="DG12" s="706" t="str">
        <f t="shared" ref="DG12:DG21" si="48">IF(ISNUMBER(DG$2),IF(SUM($N12:$BK12)&lt;2,BG12*$J12,BG12),"")</f>
        <v/>
      </c>
      <c r="DH12" s="706" t="str">
        <f t="shared" ref="DH12:DH21" si="49">IF(ISNUMBER(DH$2),IF(SUM($N12:$BK12)&lt;2,BH12*$J12,BH12),"")</f>
        <v/>
      </c>
      <c r="DI12" s="706" t="str">
        <f t="shared" ref="DI12:DI21" si="50">IF(ISNUMBER(DI$2),IF(SUM($N12:$BK12)&lt;2,BI12*$J12,BI12),"")</f>
        <v/>
      </c>
      <c r="DJ12" s="706" t="str">
        <f t="shared" ref="DJ12:DJ21" si="51">IF(ISNUMBER(DJ$2),IF(SUM($N12:$BK12)&lt;2,BJ12*$J12,BJ12),"")</f>
        <v/>
      </c>
      <c r="DK12" s="706" t="str">
        <f t="shared" ref="DK12:DK21" si="52">IF(ISNUMBER(DK$2),IF(SUM($N12:$BK12)&lt;2,BK12*$J12,BK12),"")</f>
        <v/>
      </c>
      <c r="DL12" s="704" t="s">
        <v>166</v>
      </c>
    </row>
    <row r="13" spans="1:116" x14ac:dyDescent="0.2">
      <c r="A13" s="700"/>
      <c r="B13" s="700"/>
      <c r="C13" s="700"/>
      <c r="D13" s="700"/>
      <c r="E13" s="700"/>
      <c r="F13" s="700" t="str">
        <f t="shared" si="2"/>
        <v>D</v>
      </c>
      <c r="I13" s="725"/>
      <c r="J13" s="726"/>
      <c r="K13" s="721" t="str">
        <f t="shared" ref="K13:K21" si="53">IF(ISNUMBER(J13),IF(COUNTBLANK(N13:BK13)=50,"",IF(SUM(N13:BK13)&lt;5,"Pct","Amt")),"")</f>
        <v/>
      </c>
      <c r="L13" s="715">
        <f t="shared" ref="L13:L21" si="54">IF(ISNUMBER(J13),IF(K13="Amt",ROUND(SUM(N13:BK13)-J13,2),ROUND(1-SUM(N13:BK13),4)),0)</f>
        <v>0</v>
      </c>
      <c r="M13" s="716" t="str">
        <f t="shared" ref="M13:M21" si="55">IF(ISNUMBER(J13),IF(AND(COUNTIF(N13:BK13,"&lt;2")&gt;0,COUNTIF(N13:BK13,"&gt;=2")&gt;0),"B",IF(L13=0,"",IF(K13="Pct","P","A"))),"")</f>
        <v/>
      </c>
      <c r="N13" s="727"/>
      <c r="O13" s="727"/>
      <c r="P13" s="727"/>
      <c r="Q13" s="729"/>
      <c r="R13" s="728"/>
      <c r="S13" s="728"/>
      <c r="T13" s="728"/>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c r="AT13" s="728"/>
      <c r="AU13" s="728"/>
      <c r="AV13" s="728"/>
      <c r="AW13" s="728"/>
      <c r="AX13" s="728"/>
      <c r="AY13" s="728"/>
      <c r="AZ13" s="728"/>
      <c r="BA13" s="728"/>
      <c r="BB13" s="728"/>
      <c r="BC13" s="728"/>
      <c r="BD13" s="728"/>
      <c r="BE13" s="728"/>
      <c r="BF13" s="728"/>
      <c r="BG13" s="728"/>
      <c r="BH13" s="728"/>
      <c r="BI13" s="728"/>
      <c r="BJ13" s="728"/>
      <c r="BK13" s="728"/>
      <c r="BL13" s="703" t="s">
        <v>165</v>
      </c>
      <c r="BM13" s="703"/>
      <c r="BN13" s="706" t="str">
        <f t="shared" si="3"/>
        <v/>
      </c>
      <c r="BO13" s="706" t="str">
        <f t="shared" si="4"/>
        <v/>
      </c>
      <c r="BP13" s="706" t="str">
        <f t="shared" si="5"/>
        <v/>
      </c>
      <c r="BQ13" s="706" t="str">
        <f t="shared" si="6"/>
        <v/>
      </c>
      <c r="BR13" s="706" t="str">
        <f t="shared" si="7"/>
        <v/>
      </c>
      <c r="BS13" s="706" t="str">
        <f t="shared" si="8"/>
        <v/>
      </c>
      <c r="BT13" s="706" t="str">
        <f t="shared" si="9"/>
        <v/>
      </c>
      <c r="BU13" s="706" t="str">
        <f t="shared" si="10"/>
        <v/>
      </c>
      <c r="BV13" s="706" t="str">
        <f t="shared" si="11"/>
        <v/>
      </c>
      <c r="BW13" s="706" t="str">
        <f t="shared" si="12"/>
        <v/>
      </c>
      <c r="BX13" s="706" t="str">
        <f t="shared" si="13"/>
        <v/>
      </c>
      <c r="BY13" s="706" t="str">
        <f t="shared" si="14"/>
        <v/>
      </c>
      <c r="BZ13" s="706" t="str">
        <f t="shared" si="15"/>
        <v/>
      </c>
      <c r="CA13" s="706" t="str">
        <f t="shared" si="16"/>
        <v/>
      </c>
      <c r="CB13" s="706" t="str">
        <f t="shared" si="17"/>
        <v/>
      </c>
      <c r="CC13" s="706" t="str">
        <f t="shared" si="18"/>
        <v/>
      </c>
      <c r="CD13" s="706" t="str">
        <f t="shared" si="19"/>
        <v/>
      </c>
      <c r="CE13" s="706" t="str">
        <f t="shared" si="20"/>
        <v/>
      </c>
      <c r="CF13" s="706" t="str">
        <f t="shared" si="21"/>
        <v/>
      </c>
      <c r="CG13" s="706" t="str">
        <f t="shared" si="22"/>
        <v/>
      </c>
      <c r="CH13" s="706" t="str">
        <f t="shared" si="23"/>
        <v/>
      </c>
      <c r="CI13" s="706" t="str">
        <f t="shared" si="24"/>
        <v/>
      </c>
      <c r="CJ13" s="706" t="str">
        <f t="shared" si="25"/>
        <v/>
      </c>
      <c r="CK13" s="706" t="str">
        <f t="shared" si="26"/>
        <v/>
      </c>
      <c r="CL13" s="706" t="str">
        <f t="shared" si="27"/>
        <v/>
      </c>
      <c r="CM13" s="706" t="str">
        <f t="shared" si="28"/>
        <v/>
      </c>
      <c r="CN13" s="706" t="str">
        <f t="shared" si="29"/>
        <v/>
      </c>
      <c r="CO13" s="706" t="str">
        <f t="shared" si="30"/>
        <v/>
      </c>
      <c r="CP13" s="706" t="str">
        <f t="shared" si="31"/>
        <v/>
      </c>
      <c r="CQ13" s="706" t="str">
        <f t="shared" si="32"/>
        <v/>
      </c>
      <c r="CR13" s="706" t="str">
        <f t="shared" si="33"/>
        <v/>
      </c>
      <c r="CS13" s="706" t="str">
        <f t="shared" si="34"/>
        <v/>
      </c>
      <c r="CT13" s="706" t="str">
        <f t="shared" si="35"/>
        <v/>
      </c>
      <c r="CU13" s="706" t="str">
        <f t="shared" si="36"/>
        <v/>
      </c>
      <c r="CV13" s="706" t="str">
        <f t="shared" si="37"/>
        <v/>
      </c>
      <c r="CW13" s="706" t="str">
        <f t="shared" si="38"/>
        <v/>
      </c>
      <c r="CX13" s="706" t="str">
        <f t="shared" si="39"/>
        <v/>
      </c>
      <c r="CY13" s="706" t="str">
        <f t="shared" si="40"/>
        <v/>
      </c>
      <c r="CZ13" s="706" t="str">
        <f t="shared" si="41"/>
        <v/>
      </c>
      <c r="DA13" s="706" t="str">
        <f t="shared" si="42"/>
        <v/>
      </c>
      <c r="DB13" s="706" t="str">
        <f t="shared" si="43"/>
        <v/>
      </c>
      <c r="DC13" s="706" t="str">
        <f t="shared" si="44"/>
        <v/>
      </c>
      <c r="DD13" s="706" t="str">
        <f t="shared" si="45"/>
        <v/>
      </c>
      <c r="DE13" s="706" t="str">
        <f t="shared" si="46"/>
        <v/>
      </c>
      <c r="DF13" s="706" t="str">
        <f t="shared" si="47"/>
        <v/>
      </c>
      <c r="DG13" s="706" t="str">
        <f t="shared" si="48"/>
        <v/>
      </c>
      <c r="DH13" s="706" t="str">
        <f t="shared" si="49"/>
        <v/>
      </c>
      <c r="DI13" s="706" t="str">
        <f t="shared" si="50"/>
        <v/>
      </c>
      <c r="DJ13" s="706" t="str">
        <f t="shared" si="51"/>
        <v/>
      </c>
      <c r="DK13" s="706" t="str">
        <f t="shared" si="52"/>
        <v/>
      </c>
      <c r="DL13" s="704" t="s">
        <v>166</v>
      </c>
    </row>
    <row r="14" spans="1:116" x14ac:dyDescent="0.2">
      <c r="A14" s="700"/>
      <c r="B14" s="700"/>
      <c r="C14" s="700"/>
      <c r="D14" s="700"/>
      <c r="E14" s="700"/>
      <c r="F14" s="700" t="str">
        <f t="shared" si="2"/>
        <v>D</v>
      </c>
      <c r="I14" s="725"/>
      <c r="J14" s="854"/>
      <c r="K14" s="721" t="str">
        <f t="shared" si="53"/>
        <v/>
      </c>
      <c r="L14" s="715">
        <f t="shared" si="54"/>
        <v>0</v>
      </c>
      <c r="M14" s="716" t="str">
        <f t="shared" si="55"/>
        <v/>
      </c>
      <c r="N14" s="727"/>
      <c r="O14" s="727"/>
      <c r="P14" s="727"/>
      <c r="Q14" s="727"/>
      <c r="R14" s="728"/>
      <c r="S14" s="728"/>
      <c r="T14" s="72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c r="AT14" s="728"/>
      <c r="AU14" s="728"/>
      <c r="AV14" s="728"/>
      <c r="AW14" s="728"/>
      <c r="AX14" s="728"/>
      <c r="AY14" s="728"/>
      <c r="AZ14" s="728"/>
      <c r="BA14" s="728"/>
      <c r="BB14" s="728"/>
      <c r="BC14" s="728"/>
      <c r="BD14" s="728"/>
      <c r="BE14" s="728"/>
      <c r="BF14" s="728"/>
      <c r="BG14" s="728"/>
      <c r="BH14" s="728"/>
      <c r="BI14" s="728"/>
      <c r="BJ14" s="728"/>
      <c r="BK14" s="728"/>
      <c r="BL14" s="703" t="s">
        <v>165</v>
      </c>
      <c r="BM14" s="703"/>
      <c r="BN14" s="706" t="str">
        <f t="shared" si="3"/>
        <v/>
      </c>
      <c r="BO14" s="706" t="str">
        <f t="shared" si="4"/>
        <v/>
      </c>
      <c r="BP14" s="706" t="str">
        <f t="shared" si="5"/>
        <v/>
      </c>
      <c r="BQ14" s="706" t="str">
        <f t="shared" si="6"/>
        <v/>
      </c>
      <c r="BR14" s="706" t="str">
        <f t="shared" si="7"/>
        <v/>
      </c>
      <c r="BS14" s="706" t="str">
        <f t="shared" si="8"/>
        <v/>
      </c>
      <c r="BT14" s="706" t="str">
        <f t="shared" si="9"/>
        <v/>
      </c>
      <c r="BU14" s="706" t="str">
        <f t="shared" si="10"/>
        <v/>
      </c>
      <c r="BV14" s="706" t="str">
        <f t="shared" si="11"/>
        <v/>
      </c>
      <c r="BW14" s="706" t="str">
        <f t="shared" si="12"/>
        <v/>
      </c>
      <c r="BX14" s="706" t="str">
        <f t="shared" si="13"/>
        <v/>
      </c>
      <c r="BY14" s="706" t="str">
        <f t="shared" si="14"/>
        <v/>
      </c>
      <c r="BZ14" s="706" t="str">
        <f t="shared" si="15"/>
        <v/>
      </c>
      <c r="CA14" s="706" t="str">
        <f t="shared" si="16"/>
        <v/>
      </c>
      <c r="CB14" s="706" t="str">
        <f t="shared" si="17"/>
        <v/>
      </c>
      <c r="CC14" s="706" t="str">
        <f t="shared" si="18"/>
        <v/>
      </c>
      <c r="CD14" s="706" t="str">
        <f t="shared" si="19"/>
        <v/>
      </c>
      <c r="CE14" s="706" t="str">
        <f t="shared" si="20"/>
        <v/>
      </c>
      <c r="CF14" s="706" t="str">
        <f t="shared" si="21"/>
        <v/>
      </c>
      <c r="CG14" s="706" t="str">
        <f t="shared" si="22"/>
        <v/>
      </c>
      <c r="CH14" s="706" t="str">
        <f t="shared" si="23"/>
        <v/>
      </c>
      <c r="CI14" s="706" t="str">
        <f t="shared" si="24"/>
        <v/>
      </c>
      <c r="CJ14" s="706" t="str">
        <f t="shared" si="25"/>
        <v/>
      </c>
      <c r="CK14" s="706" t="str">
        <f t="shared" si="26"/>
        <v/>
      </c>
      <c r="CL14" s="706" t="str">
        <f t="shared" si="27"/>
        <v/>
      </c>
      <c r="CM14" s="706" t="str">
        <f t="shared" si="28"/>
        <v/>
      </c>
      <c r="CN14" s="706" t="str">
        <f t="shared" si="29"/>
        <v/>
      </c>
      <c r="CO14" s="706" t="str">
        <f t="shared" si="30"/>
        <v/>
      </c>
      <c r="CP14" s="706" t="str">
        <f t="shared" si="31"/>
        <v/>
      </c>
      <c r="CQ14" s="706" t="str">
        <f t="shared" si="32"/>
        <v/>
      </c>
      <c r="CR14" s="706" t="str">
        <f t="shared" si="33"/>
        <v/>
      </c>
      <c r="CS14" s="706" t="str">
        <f t="shared" si="34"/>
        <v/>
      </c>
      <c r="CT14" s="706" t="str">
        <f t="shared" si="35"/>
        <v/>
      </c>
      <c r="CU14" s="706" t="str">
        <f t="shared" si="36"/>
        <v/>
      </c>
      <c r="CV14" s="706" t="str">
        <f t="shared" si="37"/>
        <v/>
      </c>
      <c r="CW14" s="706" t="str">
        <f t="shared" si="38"/>
        <v/>
      </c>
      <c r="CX14" s="706" t="str">
        <f t="shared" si="39"/>
        <v/>
      </c>
      <c r="CY14" s="706" t="str">
        <f t="shared" si="40"/>
        <v/>
      </c>
      <c r="CZ14" s="706" t="str">
        <f t="shared" si="41"/>
        <v/>
      </c>
      <c r="DA14" s="706" t="str">
        <f t="shared" si="42"/>
        <v/>
      </c>
      <c r="DB14" s="706" t="str">
        <f t="shared" si="43"/>
        <v/>
      </c>
      <c r="DC14" s="706" t="str">
        <f t="shared" si="44"/>
        <v/>
      </c>
      <c r="DD14" s="706" t="str">
        <f t="shared" si="45"/>
        <v/>
      </c>
      <c r="DE14" s="706" t="str">
        <f t="shared" si="46"/>
        <v/>
      </c>
      <c r="DF14" s="706" t="str">
        <f t="shared" si="47"/>
        <v/>
      </c>
      <c r="DG14" s="706" t="str">
        <f t="shared" si="48"/>
        <v/>
      </c>
      <c r="DH14" s="706" t="str">
        <f t="shared" si="49"/>
        <v/>
      </c>
      <c r="DI14" s="706" t="str">
        <f t="shared" si="50"/>
        <v/>
      </c>
      <c r="DJ14" s="706" t="str">
        <f t="shared" si="51"/>
        <v/>
      </c>
      <c r="DK14" s="706" t="str">
        <f t="shared" si="52"/>
        <v/>
      </c>
      <c r="DL14" s="704" t="s">
        <v>166</v>
      </c>
    </row>
    <row r="15" spans="1:116" x14ac:dyDescent="0.2">
      <c r="A15" s="700"/>
      <c r="B15" s="700"/>
      <c r="C15" s="700"/>
      <c r="D15" s="700"/>
      <c r="E15" s="700"/>
      <c r="F15" s="700" t="str">
        <f t="shared" si="2"/>
        <v>D</v>
      </c>
      <c r="I15" s="725"/>
      <c r="J15" s="726"/>
      <c r="K15" s="721" t="str">
        <f t="shared" si="53"/>
        <v/>
      </c>
      <c r="L15" s="715">
        <f t="shared" si="54"/>
        <v>0</v>
      </c>
      <c r="M15" s="716" t="str">
        <f t="shared" si="55"/>
        <v/>
      </c>
      <c r="N15" s="727"/>
      <c r="O15" s="727"/>
      <c r="P15" s="727"/>
      <c r="Q15" s="727"/>
      <c r="R15" s="728"/>
      <c r="S15" s="728"/>
      <c r="T15" s="728"/>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c r="AT15" s="728"/>
      <c r="AU15" s="728"/>
      <c r="AV15" s="728"/>
      <c r="AW15" s="728"/>
      <c r="AX15" s="728"/>
      <c r="AY15" s="728"/>
      <c r="AZ15" s="728"/>
      <c r="BA15" s="728"/>
      <c r="BB15" s="728"/>
      <c r="BC15" s="728"/>
      <c r="BD15" s="728"/>
      <c r="BE15" s="728"/>
      <c r="BF15" s="728"/>
      <c r="BG15" s="728"/>
      <c r="BH15" s="728"/>
      <c r="BI15" s="728"/>
      <c r="BJ15" s="728"/>
      <c r="BK15" s="728"/>
      <c r="BL15" s="703" t="s">
        <v>165</v>
      </c>
      <c r="BM15" s="703"/>
      <c r="BN15" s="706" t="str">
        <f t="shared" si="3"/>
        <v/>
      </c>
      <c r="BO15" s="706" t="str">
        <f t="shared" si="4"/>
        <v/>
      </c>
      <c r="BP15" s="706" t="str">
        <f t="shared" si="5"/>
        <v/>
      </c>
      <c r="BQ15" s="706" t="str">
        <f t="shared" si="6"/>
        <v/>
      </c>
      <c r="BR15" s="706" t="str">
        <f t="shared" si="7"/>
        <v/>
      </c>
      <c r="BS15" s="706" t="str">
        <f t="shared" si="8"/>
        <v/>
      </c>
      <c r="BT15" s="706" t="str">
        <f t="shared" si="9"/>
        <v/>
      </c>
      <c r="BU15" s="706" t="str">
        <f t="shared" si="10"/>
        <v/>
      </c>
      <c r="BV15" s="706" t="str">
        <f t="shared" si="11"/>
        <v/>
      </c>
      <c r="BW15" s="706" t="str">
        <f t="shared" si="12"/>
        <v/>
      </c>
      <c r="BX15" s="706" t="str">
        <f t="shared" si="13"/>
        <v/>
      </c>
      <c r="BY15" s="706" t="str">
        <f t="shared" si="14"/>
        <v/>
      </c>
      <c r="BZ15" s="706" t="str">
        <f t="shared" si="15"/>
        <v/>
      </c>
      <c r="CA15" s="706" t="str">
        <f t="shared" si="16"/>
        <v/>
      </c>
      <c r="CB15" s="706" t="str">
        <f t="shared" si="17"/>
        <v/>
      </c>
      <c r="CC15" s="706" t="str">
        <f t="shared" si="18"/>
        <v/>
      </c>
      <c r="CD15" s="706" t="str">
        <f t="shared" si="19"/>
        <v/>
      </c>
      <c r="CE15" s="706" t="str">
        <f t="shared" si="20"/>
        <v/>
      </c>
      <c r="CF15" s="706" t="str">
        <f t="shared" si="21"/>
        <v/>
      </c>
      <c r="CG15" s="706" t="str">
        <f t="shared" si="22"/>
        <v/>
      </c>
      <c r="CH15" s="706" t="str">
        <f t="shared" si="23"/>
        <v/>
      </c>
      <c r="CI15" s="706" t="str">
        <f t="shared" si="24"/>
        <v/>
      </c>
      <c r="CJ15" s="706" t="str">
        <f t="shared" si="25"/>
        <v/>
      </c>
      <c r="CK15" s="706" t="str">
        <f t="shared" si="26"/>
        <v/>
      </c>
      <c r="CL15" s="706" t="str">
        <f t="shared" si="27"/>
        <v/>
      </c>
      <c r="CM15" s="706" t="str">
        <f t="shared" si="28"/>
        <v/>
      </c>
      <c r="CN15" s="706" t="str">
        <f t="shared" si="29"/>
        <v/>
      </c>
      <c r="CO15" s="706" t="str">
        <f t="shared" si="30"/>
        <v/>
      </c>
      <c r="CP15" s="706" t="str">
        <f t="shared" si="31"/>
        <v/>
      </c>
      <c r="CQ15" s="706" t="str">
        <f t="shared" si="32"/>
        <v/>
      </c>
      <c r="CR15" s="706" t="str">
        <f t="shared" si="33"/>
        <v/>
      </c>
      <c r="CS15" s="706" t="str">
        <f t="shared" si="34"/>
        <v/>
      </c>
      <c r="CT15" s="706" t="str">
        <f t="shared" si="35"/>
        <v/>
      </c>
      <c r="CU15" s="706" t="str">
        <f t="shared" si="36"/>
        <v/>
      </c>
      <c r="CV15" s="706" t="str">
        <f t="shared" si="37"/>
        <v/>
      </c>
      <c r="CW15" s="706" t="str">
        <f t="shared" si="38"/>
        <v/>
      </c>
      <c r="CX15" s="706" t="str">
        <f t="shared" si="39"/>
        <v/>
      </c>
      <c r="CY15" s="706" t="str">
        <f t="shared" si="40"/>
        <v/>
      </c>
      <c r="CZ15" s="706" t="str">
        <f t="shared" si="41"/>
        <v/>
      </c>
      <c r="DA15" s="706" t="str">
        <f t="shared" si="42"/>
        <v/>
      </c>
      <c r="DB15" s="706" t="str">
        <f t="shared" si="43"/>
        <v/>
      </c>
      <c r="DC15" s="706" t="str">
        <f t="shared" si="44"/>
        <v/>
      </c>
      <c r="DD15" s="706" t="str">
        <f t="shared" si="45"/>
        <v/>
      </c>
      <c r="DE15" s="706" t="str">
        <f t="shared" si="46"/>
        <v/>
      </c>
      <c r="DF15" s="706" t="str">
        <f t="shared" si="47"/>
        <v/>
      </c>
      <c r="DG15" s="706" t="str">
        <f t="shared" si="48"/>
        <v/>
      </c>
      <c r="DH15" s="706" t="str">
        <f t="shared" si="49"/>
        <v/>
      </c>
      <c r="DI15" s="706" t="str">
        <f t="shared" si="50"/>
        <v/>
      </c>
      <c r="DJ15" s="706" t="str">
        <f t="shared" si="51"/>
        <v/>
      </c>
      <c r="DK15" s="706" t="str">
        <f t="shared" si="52"/>
        <v/>
      </c>
      <c r="DL15" s="704" t="s">
        <v>166</v>
      </c>
    </row>
    <row r="16" spans="1:116" x14ac:dyDescent="0.2">
      <c r="A16" s="700"/>
      <c r="B16" s="700"/>
      <c r="C16" s="700"/>
      <c r="D16" s="700"/>
      <c r="E16" s="700"/>
      <c r="F16" s="700" t="str">
        <f t="shared" si="2"/>
        <v>D</v>
      </c>
      <c r="I16" s="725"/>
      <c r="J16" s="726"/>
      <c r="K16" s="721" t="str">
        <f t="shared" si="53"/>
        <v/>
      </c>
      <c r="L16" s="715">
        <f t="shared" si="54"/>
        <v>0</v>
      </c>
      <c r="M16" s="716" t="str">
        <f t="shared" si="55"/>
        <v/>
      </c>
      <c r="N16" s="727"/>
      <c r="O16" s="727"/>
      <c r="P16" s="727"/>
      <c r="Q16" s="727"/>
      <c r="R16" s="728"/>
      <c r="S16" s="728"/>
      <c r="T16" s="72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c r="AT16" s="728"/>
      <c r="AU16" s="728"/>
      <c r="AV16" s="728"/>
      <c r="AW16" s="728"/>
      <c r="AX16" s="728"/>
      <c r="AY16" s="728"/>
      <c r="AZ16" s="728"/>
      <c r="BA16" s="728"/>
      <c r="BB16" s="728"/>
      <c r="BC16" s="728"/>
      <c r="BD16" s="728"/>
      <c r="BE16" s="728"/>
      <c r="BF16" s="728"/>
      <c r="BG16" s="728"/>
      <c r="BH16" s="728"/>
      <c r="BI16" s="728"/>
      <c r="BJ16" s="728"/>
      <c r="BK16" s="728"/>
      <c r="BL16" s="703" t="s">
        <v>165</v>
      </c>
      <c r="BM16" s="703"/>
      <c r="BN16" s="706" t="str">
        <f t="shared" si="3"/>
        <v/>
      </c>
      <c r="BO16" s="706" t="str">
        <f t="shared" si="4"/>
        <v/>
      </c>
      <c r="BP16" s="706" t="str">
        <f t="shared" si="5"/>
        <v/>
      </c>
      <c r="BQ16" s="706" t="str">
        <f t="shared" si="6"/>
        <v/>
      </c>
      <c r="BR16" s="706" t="str">
        <f t="shared" si="7"/>
        <v/>
      </c>
      <c r="BS16" s="706" t="str">
        <f t="shared" si="8"/>
        <v/>
      </c>
      <c r="BT16" s="706" t="str">
        <f t="shared" si="9"/>
        <v/>
      </c>
      <c r="BU16" s="706" t="str">
        <f t="shared" si="10"/>
        <v/>
      </c>
      <c r="BV16" s="706" t="str">
        <f t="shared" si="11"/>
        <v/>
      </c>
      <c r="BW16" s="706" t="str">
        <f t="shared" si="12"/>
        <v/>
      </c>
      <c r="BX16" s="706" t="str">
        <f t="shared" si="13"/>
        <v/>
      </c>
      <c r="BY16" s="706" t="str">
        <f t="shared" si="14"/>
        <v/>
      </c>
      <c r="BZ16" s="706" t="str">
        <f t="shared" si="15"/>
        <v/>
      </c>
      <c r="CA16" s="706" t="str">
        <f t="shared" si="16"/>
        <v/>
      </c>
      <c r="CB16" s="706" t="str">
        <f t="shared" si="17"/>
        <v/>
      </c>
      <c r="CC16" s="706" t="str">
        <f t="shared" si="18"/>
        <v/>
      </c>
      <c r="CD16" s="706" t="str">
        <f t="shared" si="19"/>
        <v/>
      </c>
      <c r="CE16" s="706" t="str">
        <f t="shared" si="20"/>
        <v/>
      </c>
      <c r="CF16" s="706" t="str">
        <f t="shared" si="21"/>
        <v/>
      </c>
      <c r="CG16" s="706" t="str">
        <f t="shared" si="22"/>
        <v/>
      </c>
      <c r="CH16" s="706" t="str">
        <f t="shared" si="23"/>
        <v/>
      </c>
      <c r="CI16" s="706" t="str">
        <f t="shared" si="24"/>
        <v/>
      </c>
      <c r="CJ16" s="706" t="str">
        <f t="shared" si="25"/>
        <v/>
      </c>
      <c r="CK16" s="706" t="str">
        <f t="shared" si="26"/>
        <v/>
      </c>
      <c r="CL16" s="706" t="str">
        <f t="shared" si="27"/>
        <v/>
      </c>
      <c r="CM16" s="706" t="str">
        <f t="shared" si="28"/>
        <v/>
      </c>
      <c r="CN16" s="706" t="str">
        <f t="shared" si="29"/>
        <v/>
      </c>
      <c r="CO16" s="706" t="str">
        <f t="shared" si="30"/>
        <v/>
      </c>
      <c r="CP16" s="706" t="str">
        <f t="shared" si="31"/>
        <v/>
      </c>
      <c r="CQ16" s="706" t="str">
        <f t="shared" si="32"/>
        <v/>
      </c>
      <c r="CR16" s="706" t="str">
        <f t="shared" si="33"/>
        <v/>
      </c>
      <c r="CS16" s="706" t="str">
        <f t="shared" si="34"/>
        <v/>
      </c>
      <c r="CT16" s="706" t="str">
        <f t="shared" si="35"/>
        <v/>
      </c>
      <c r="CU16" s="706" t="str">
        <f t="shared" si="36"/>
        <v/>
      </c>
      <c r="CV16" s="706" t="str">
        <f t="shared" si="37"/>
        <v/>
      </c>
      <c r="CW16" s="706" t="str">
        <f t="shared" si="38"/>
        <v/>
      </c>
      <c r="CX16" s="706" t="str">
        <f t="shared" si="39"/>
        <v/>
      </c>
      <c r="CY16" s="706" t="str">
        <f t="shared" si="40"/>
        <v/>
      </c>
      <c r="CZ16" s="706" t="str">
        <f t="shared" si="41"/>
        <v/>
      </c>
      <c r="DA16" s="706" t="str">
        <f t="shared" si="42"/>
        <v/>
      </c>
      <c r="DB16" s="706" t="str">
        <f t="shared" si="43"/>
        <v/>
      </c>
      <c r="DC16" s="706" t="str">
        <f t="shared" si="44"/>
        <v/>
      </c>
      <c r="DD16" s="706" t="str">
        <f t="shared" si="45"/>
        <v/>
      </c>
      <c r="DE16" s="706" t="str">
        <f t="shared" si="46"/>
        <v/>
      </c>
      <c r="DF16" s="706" t="str">
        <f t="shared" si="47"/>
        <v/>
      </c>
      <c r="DG16" s="706" t="str">
        <f t="shared" si="48"/>
        <v/>
      </c>
      <c r="DH16" s="706" t="str">
        <f t="shared" si="49"/>
        <v/>
      </c>
      <c r="DI16" s="706" t="str">
        <f t="shared" si="50"/>
        <v/>
      </c>
      <c r="DJ16" s="706" t="str">
        <f t="shared" si="51"/>
        <v/>
      </c>
      <c r="DK16" s="706" t="str">
        <f t="shared" si="52"/>
        <v/>
      </c>
      <c r="DL16" s="704" t="s">
        <v>166</v>
      </c>
    </row>
    <row r="17" spans="1:116" x14ac:dyDescent="0.2">
      <c r="A17" s="700"/>
      <c r="B17" s="700"/>
      <c r="C17" s="700"/>
      <c r="D17" s="700"/>
      <c r="E17" s="700"/>
      <c r="F17" s="700" t="str">
        <f t="shared" si="2"/>
        <v>D</v>
      </c>
      <c r="I17" s="725"/>
      <c r="J17" s="726"/>
      <c r="K17" s="721" t="str">
        <f t="shared" si="53"/>
        <v/>
      </c>
      <c r="L17" s="715">
        <f t="shared" si="54"/>
        <v>0</v>
      </c>
      <c r="M17" s="716" t="str">
        <f t="shared" si="55"/>
        <v/>
      </c>
      <c r="N17" s="727"/>
      <c r="O17" s="727"/>
      <c r="P17" s="727"/>
      <c r="Q17" s="727"/>
      <c r="R17" s="728"/>
      <c r="S17" s="728"/>
      <c r="T17" s="728"/>
      <c r="U17" s="728"/>
      <c r="V17" s="728"/>
      <c r="W17" s="728"/>
      <c r="X17" s="728"/>
      <c r="Y17" s="728"/>
      <c r="Z17" s="728"/>
      <c r="AA17" s="728"/>
      <c r="AB17" s="728"/>
      <c r="AC17" s="728"/>
      <c r="AD17" s="728"/>
      <c r="AE17" s="728"/>
      <c r="AF17" s="728"/>
      <c r="AG17" s="728"/>
      <c r="AH17" s="728"/>
      <c r="AI17" s="728"/>
      <c r="AJ17" s="728"/>
      <c r="AK17" s="728"/>
      <c r="AL17" s="728"/>
      <c r="AM17" s="728"/>
      <c r="AN17" s="728"/>
      <c r="AO17" s="728"/>
      <c r="AP17" s="728"/>
      <c r="AQ17" s="728"/>
      <c r="AR17" s="728"/>
      <c r="AS17" s="728"/>
      <c r="AT17" s="728"/>
      <c r="AU17" s="728"/>
      <c r="AV17" s="728"/>
      <c r="AW17" s="728"/>
      <c r="AX17" s="728"/>
      <c r="AY17" s="728"/>
      <c r="AZ17" s="728"/>
      <c r="BA17" s="728"/>
      <c r="BB17" s="728"/>
      <c r="BC17" s="728"/>
      <c r="BD17" s="728"/>
      <c r="BE17" s="728"/>
      <c r="BF17" s="728"/>
      <c r="BG17" s="728"/>
      <c r="BH17" s="728"/>
      <c r="BI17" s="728"/>
      <c r="BJ17" s="728"/>
      <c r="BK17" s="728"/>
      <c r="BL17" s="703" t="s">
        <v>165</v>
      </c>
      <c r="BM17" s="703"/>
      <c r="BN17" s="706" t="str">
        <f t="shared" si="3"/>
        <v/>
      </c>
      <c r="BO17" s="706" t="str">
        <f t="shared" si="4"/>
        <v/>
      </c>
      <c r="BP17" s="706" t="str">
        <f t="shared" si="5"/>
        <v/>
      </c>
      <c r="BQ17" s="706" t="str">
        <f t="shared" si="6"/>
        <v/>
      </c>
      <c r="BR17" s="706" t="str">
        <f t="shared" si="7"/>
        <v/>
      </c>
      <c r="BS17" s="706" t="str">
        <f t="shared" si="8"/>
        <v/>
      </c>
      <c r="BT17" s="706" t="str">
        <f t="shared" si="9"/>
        <v/>
      </c>
      <c r="BU17" s="706" t="str">
        <f t="shared" si="10"/>
        <v/>
      </c>
      <c r="BV17" s="706" t="str">
        <f t="shared" si="11"/>
        <v/>
      </c>
      <c r="BW17" s="706" t="str">
        <f t="shared" si="12"/>
        <v/>
      </c>
      <c r="BX17" s="706" t="str">
        <f t="shared" si="13"/>
        <v/>
      </c>
      <c r="BY17" s="706" t="str">
        <f t="shared" si="14"/>
        <v/>
      </c>
      <c r="BZ17" s="706" t="str">
        <f t="shared" si="15"/>
        <v/>
      </c>
      <c r="CA17" s="706" t="str">
        <f t="shared" si="16"/>
        <v/>
      </c>
      <c r="CB17" s="706" t="str">
        <f t="shared" si="17"/>
        <v/>
      </c>
      <c r="CC17" s="706" t="str">
        <f t="shared" si="18"/>
        <v/>
      </c>
      <c r="CD17" s="706" t="str">
        <f t="shared" si="19"/>
        <v/>
      </c>
      <c r="CE17" s="706" t="str">
        <f t="shared" si="20"/>
        <v/>
      </c>
      <c r="CF17" s="706" t="str">
        <f t="shared" si="21"/>
        <v/>
      </c>
      <c r="CG17" s="706" t="str">
        <f t="shared" si="22"/>
        <v/>
      </c>
      <c r="CH17" s="706" t="str">
        <f t="shared" si="23"/>
        <v/>
      </c>
      <c r="CI17" s="706" t="str">
        <f t="shared" si="24"/>
        <v/>
      </c>
      <c r="CJ17" s="706" t="str">
        <f t="shared" si="25"/>
        <v/>
      </c>
      <c r="CK17" s="706" t="str">
        <f t="shared" si="26"/>
        <v/>
      </c>
      <c r="CL17" s="706" t="str">
        <f t="shared" si="27"/>
        <v/>
      </c>
      <c r="CM17" s="706" t="str">
        <f t="shared" si="28"/>
        <v/>
      </c>
      <c r="CN17" s="706" t="str">
        <f t="shared" si="29"/>
        <v/>
      </c>
      <c r="CO17" s="706" t="str">
        <f t="shared" si="30"/>
        <v/>
      </c>
      <c r="CP17" s="706" t="str">
        <f t="shared" si="31"/>
        <v/>
      </c>
      <c r="CQ17" s="706" t="str">
        <f t="shared" si="32"/>
        <v/>
      </c>
      <c r="CR17" s="706" t="str">
        <f t="shared" si="33"/>
        <v/>
      </c>
      <c r="CS17" s="706" t="str">
        <f t="shared" si="34"/>
        <v/>
      </c>
      <c r="CT17" s="706" t="str">
        <f t="shared" si="35"/>
        <v/>
      </c>
      <c r="CU17" s="706" t="str">
        <f t="shared" si="36"/>
        <v/>
      </c>
      <c r="CV17" s="706" t="str">
        <f t="shared" si="37"/>
        <v/>
      </c>
      <c r="CW17" s="706" t="str">
        <f t="shared" si="38"/>
        <v/>
      </c>
      <c r="CX17" s="706" t="str">
        <f t="shared" si="39"/>
        <v/>
      </c>
      <c r="CY17" s="706" t="str">
        <f t="shared" si="40"/>
        <v/>
      </c>
      <c r="CZ17" s="706" t="str">
        <f t="shared" si="41"/>
        <v/>
      </c>
      <c r="DA17" s="706" t="str">
        <f t="shared" si="42"/>
        <v/>
      </c>
      <c r="DB17" s="706" t="str">
        <f t="shared" si="43"/>
        <v/>
      </c>
      <c r="DC17" s="706" t="str">
        <f t="shared" si="44"/>
        <v/>
      </c>
      <c r="DD17" s="706" t="str">
        <f t="shared" si="45"/>
        <v/>
      </c>
      <c r="DE17" s="706" t="str">
        <f t="shared" si="46"/>
        <v/>
      </c>
      <c r="DF17" s="706" t="str">
        <f t="shared" si="47"/>
        <v/>
      </c>
      <c r="DG17" s="706" t="str">
        <f t="shared" si="48"/>
        <v/>
      </c>
      <c r="DH17" s="706" t="str">
        <f t="shared" si="49"/>
        <v/>
      </c>
      <c r="DI17" s="706" t="str">
        <f t="shared" si="50"/>
        <v/>
      </c>
      <c r="DJ17" s="706" t="str">
        <f t="shared" si="51"/>
        <v/>
      </c>
      <c r="DK17" s="706" t="str">
        <f t="shared" si="52"/>
        <v/>
      </c>
      <c r="DL17" s="704" t="s">
        <v>166</v>
      </c>
    </row>
    <row r="18" spans="1:116" x14ac:dyDescent="0.2">
      <c r="A18" s="700"/>
      <c r="B18" s="700"/>
      <c r="C18" s="700"/>
      <c r="D18" s="700"/>
      <c r="E18" s="700"/>
      <c r="F18" s="700" t="str">
        <f t="shared" si="2"/>
        <v>D</v>
      </c>
      <c r="I18" s="725"/>
      <c r="J18" s="726"/>
      <c r="K18" s="721" t="str">
        <f t="shared" si="53"/>
        <v/>
      </c>
      <c r="L18" s="715">
        <f t="shared" si="54"/>
        <v>0</v>
      </c>
      <c r="M18" s="716" t="str">
        <f t="shared" si="55"/>
        <v/>
      </c>
      <c r="N18" s="727"/>
      <c r="O18" s="727"/>
      <c r="P18" s="727"/>
      <c r="Q18" s="727"/>
      <c r="R18" s="728"/>
      <c r="S18" s="728"/>
      <c r="T18" s="728"/>
      <c r="U18" s="728"/>
      <c r="V18" s="728"/>
      <c r="W18" s="728"/>
      <c r="X18" s="728"/>
      <c r="Y18" s="728"/>
      <c r="Z18" s="728"/>
      <c r="AA18" s="728"/>
      <c r="AB18" s="728"/>
      <c r="AC18" s="728"/>
      <c r="AD18" s="728"/>
      <c r="AE18" s="728"/>
      <c r="AF18" s="728"/>
      <c r="AG18" s="728"/>
      <c r="AH18" s="728"/>
      <c r="AI18" s="728"/>
      <c r="AJ18" s="728"/>
      <c r="AK18" s="728"/>
      <c r="AL18" s="728"/>
      <c r="AM18" s="728"/>
      <c r="AN18" s="728"/>
      <c r="AO18" s="728"/>
      <c r="AP18" s="728"/>
      <c r="AQ18" s="728"/>
      <c r="AR18" s="728"/>
      <c r="AS18" s="728"/>
      <c r="AT18" s="728"/>
      <c r="AU18" s="728"/>
      <c r="AV18" s="728"/>
      <c r="AW18" s="728"/>
      <c r="AX18" s="728"/>
      <c r="AY18" s="728"/>
      <c r="AZ18" s="728"/>
      <c r="BA18" s="728"/>
      <c r="BB18" s="728"/>
      <c r="BC18" s="728"/>
      <c r="BD18" s="728"/>
      <c r="BE18" s="728"/>
      <c r="BF18" s="728"/>
      <c r="BG18" s="728"/>
      <c r="BH18" s="728"/>
      <c r="BI18" s="728"/>
      <c r="BJ18" s="728"/>
      <c r="BK18" s="728"/>
      <c r="BL18" s="703" t="s">
        <v>165</v>
      </c>
      <c r="BM18" s="703"/>
      <c r="BN18" s="706" t="str">
        <f t="shared" si="3"/>
        <v/>
      </c>
      <c r="BO18" s="706" t="str">
        <f t="shared" si="4"/>
        <v/>
      </c>
      <c r="BP18" s="706" t="str">
        <f t="shared" si="5"/>
        <v/>
      </c>
      <c r="BQ18" s="706" t="str">
        <f t="shared" si="6"/>
        <v/>
      </c>
      <c r="BR18" s="706" t="str">
        <f t="shared" si="7"/>
        <v/>
      </c>
      <c r="BS18" s="706" t="str">
        <f t="shared" si="8"/>
        <v/>
      </c>
      <c r="BT18" s="706" t="str">
        <f t="shared" si="9"/>
        <v/>
      </c>
      <c r="BU18" s="706" t="str">
        <f t="shared" si="10"/>
        <v/>
      </c>
      <c r="BV18" s="706" t="str">
        <f t="shared" si="11"/>
        <v/>
      </c>
      <c r="BW18" s="706" t="str">
        <f t="shared" si="12"/>
        <v/>
      </c>
      <c r="BX18" s="706" t="str">
        <f t="shared" si="13"/>
        <v/>
      </c>
      <c r="BY18" s="706" t="str">
        <f t="shared" si="14"/>
        <v/>
      </c>
      <c r="BZ18" s="706" t="str">
        <f t="shared" si="15"/>
        <v/>
      </c>
      <c r="CA18" s="706" t="str">
        <f t="shared" si="16"/>
        <v/>
      </c>
      <c r="CB18" s="706" t="str">
        <f t="shared" si="17"/>
        <v/>
      </c>
      <c r="CC18" s="706" t="str">
        <f t="shared" si="18"/>
        <v/>
      </c>
      <c r="CD18" s="706" t="str">
        <f t="shared" si="19"/>
        <v/>
      </c>
      <c r="CE18" s="706" t="str">
        <f t="shared" si="20"/>
        <v/>
      </c>
      <c r="CF18" s="706" t="str">
        <f t="shared" si="21"/>
        <v/>
      </c>
      <c r="CG18" s="706" t="str">
        <f t="shared" si="22"/>
        <v/>
      </c>
      <c r="CH18" s="706" t="str">
        <f t="shared" si="23"/>
        <v/>
      </c>
      <c r="CI18" s="706" t="str">
        <f t="shared" si="24"/>
        <v/>
      </c>
      <c r="CJ18" s="706" t="str">
        <f t="shared" si="25"/>
        <v/>
      </c>
      <c r="CK18" s="706" t="str">
        <f t="shared" si="26"/>
        <v/>
      </c>
      <c r="CL18" s="706" t="str">
        <f t="shared" si="27"/>
        <v/>
      </c>
      <c r="CM18" s="706" t="str">
        <f t="shared" si="28"/>
        <v/>
      </c>
      <c r="CN18" s="706" t="str">
        <f t="shared" si="29"/>
        <v/>
      </c>
      <c r="CO18" s="706" t="str">
        <f t="shared" si="30"/>
        <v/>
      </c>
      <c r="CP18" s="706" t="str">
        <f t="shared" si="31"/>
        <v/>
      </c>
      <c r="CQ18" s="706" t="str">
        <f t="shared" si="32"/>
        <v/>
      </c>
      <c r="CR18" s="706" t="str">
        <f t="shared" si="33"/>
        <v/>
      </c>
      <c r="CS18" s="706" t="str">
        <f t="shared" si="34"/>
        <v/>
      </c>
      <c r="CT18" s="706" t="str">
        <f t="shared" si="35"/>
        <v/>
      </c>
      <c r="CU18" s="706" t="str">
        <f t="shared" si="36"/>
        <v/>
      </c>
      <c r="CV18" s="706" t="str">
        <f t="shared" si="37"/>
        <v/>
      </c>
      <c r="CW18" s="706" t="str">
        <f t="shared" si="38"/>
        <v/>
      </c>
      <c r="CX18" s="706" t="str">
        <f t="shared" si="39"/>
        <v/>
      </c>
      <c r="CY18" s="706" t="str">
        <f t="shared" si="40"/>
        <v/>
      </c>
      <c r="CZ18" s="706" t="str">
        <f t="shared" si="41"/>
        <v/>
      </c>
      <c r="DA18" s="706" t="str">
        <f t="shared" si="42"/>
        <v/>
      </c>
      <c r="DB18" s="706" t="str">
        <f t="shared" si="43"/>
        <v/>
      </c>
      <c r="DC18" s="706" t="str">
        <f t="shared" si="44"/>
        <v/>
      </c>
      <c r="DD18" s="706" t="str">
        <f t="shared" si="45"/>
        <v/>
      </c>
      <c r="DE18" s="706" t="str">
        <f t="shared" si="46"/>
        <v/>
      </c>
      <c r="DF18" s="706" t="str">
        <f t="shared" si="47"/>
        <v/>
      </c>
      <c r="DG18" s="706" t="str">
        <f t="shared" si="48"/>
        <v/>
      </c>
      <c r="DH18" s="706" t="str">
        <f t="shared" si="49"/>
        <v/>
      </c>
      <c r="DI18" s="706" t="str">
        <f t="shared" si="50"/>
        <v/>
      </c>
      <c r="DJ18" s="706" t="str">
        <f t="shared" si="51"/>
        <v/>
      </c>
      <c r="DK18" s="706" t="str">
        <f t="shared" si="52"/>
        <v/>
      </c>
      <c r="DL18" s="704" t="s">
        <v>166</v>
      </c>
    </row>
    <row r="19" spans="1:116" x14ac:dyDescent="0.2">
      <c r="A19" s="700"/>
      <c r="B19" s="700"/>
      <c r="C19" s="700"/>
      <c r="D19" s="700"/>
      <c r="E19" s="700"/>
      <c r="F19" s="700" t="str">
        <f t="shared" si="2"/>
        <v>D</v>
      </c>
      <c r="I19" s="725"/>
      <c r="J19" s="726"/>
      <c r="K19" s="721" t="str">
        <f t="shared" si="53"/>
        <v/>
      </c>
      <c r="L19" s="715">
        <f t="shared" si="54"/>
        <v>0</v>
      </c>
      <c r="M19" s="716" t="str">
        <f t="shared" si="55"/>
        <v/>
      </c>
      <c r="N19" s="727"/>
      <c r="O19" s="727"/>
      <c r="P19" s="727"/>
      <c r="Q19" s="727"/>
      <c r="R19" s="728"/>
      <c r="S19" s="728"/>
      <c r="T19" s="728"/>
      <c r="U19" s="728"/>
      <c r="V19" s="728"/>
      <c r="W19" s="728"/>
      <c r="X19" s="728"/>
      <c r="Y19" s="728"/>
      <c r="Z19" s="728"/>
      <c r="AA19" s="728"/>
      <c r="AB19" s="728"/>
      <c r="AC19" s="728"/>
      <c r="AD19" s="728"/>
      <c r="AE19" s="728"/>
      <c r="AF19" s="728"/>
      <c r="AG19" s="728"/>
      <c r="AH19" s="728"/>
      <c r="AI19" s="728"/>
      <c r="AJ19" s="728"/>
      <c r="AK19" s="728"/>
      <c r="AL19" s="728"/>
      <c r="AM19" s="728"/>
      <c r="AN19" s="728"/>
      <c r="AO19" s="728"/>
      <c r="AP19" s="728"/>
      <c r="AQ19" s="728"/>
      <c r="AR19" s="728"/>
      <c r="AS19" s="728"/>
      <c r="AT19" s="728"/>
      <c r="AU19" s="728"/>
      <c r="AV19" s="728"/>
      <c r="AW19" s="728"/>
      <c r="AX19" s="728"/>
      <c r="AY19" s="728"/>
      <c r="AZ19" s="728"/>
      <c r="BA19" s="728"/>
      <c r="BB19" s="728"/>
      <c r="BC19" s="728"/>
      <c r="BD19" s="728"/>
      <c r="BE19" s="728"/>
      <c r="BF19" s="728"/>
      <c r="BG19" s="728"/>
      <c r="BH19" s="728"/>
      <c r="BI19" s="728"/>
      <c r="BJ19" s="728"/>
      <c r="BK19" s="728"/>
      <c r="BL19" s="703" t="s">
        <v>165</v>
      </c>
      <c r="BM19" s="703"/>
      <c r="BN19" s="706" t="str">
        <f t="shared" si="3"/>
        <v/>
      </c>
      <c r="BO19" s="706" t="str">
        <f t="shared" si="4"/>
        <v/>
      </c>
      <c r="BP19" s="706" t="str">
        <f t="shared" si="5"/>
        <v/>
      </c>
      <c r="BQ19" s="706" t="str">
        <f t="shared" si="6"/>
        <v/>
      </c>
      <c r="BR19" s="706" t="str">
        <f t="shared" si="7"/>
        <v/>
      </c>
      <c r="BS19" s="706" t="str">
        <f t="shared" si="8"/>
        <v/>
      </c>
      <c r="BT19" s="706" t="str">
        <f t="shared" si="9"/>
        <v/>
      </c>
      <c r="BU19" s="706" t="str">
        <f t="shared" si="10"/>
        <v/>
      </c>
      <c r="BV19" s="706" t="str">
        <f t="shared" si="11"/>
        <v/>
      </c>
      <c r="BW19" s="706" t="str">
        <f t="shared" si="12"/>
        <v/>
      </c>
      <c r="BX19" s="706" t="str">
        <f t="shared" si="13"/>
        <v/>
      </c>
      <c r="BY19" s="706" t="str">
        <f t="shared" si="14"/>
        <v/>
      </c>
      <c r="BZ19" s="706" t="str">
        <f t="shared" si="15"/>
        <v/>
      </c>
      <c r="CA19" s="706" t="str">
        <f t="shared" si="16"/>
        <v/>
      </c>
      <c r="CB19" s="706" t="str">
        <f t="shared" si="17"/>
        <v/>
      </c>
      <c r="CC19" s="706" t="str">
        <f t="shared" si="18"/>
        <v/>
      </c>
      <c r="CD19" s="706" t="str">
        <f t="shared" si="19"/>
        <v/>
      </c>
      <c r="CE19" s="706" t="str">
        <f t="shared" si="20"/>
        <v/>
      </c>
      <c r="CF19" s="706" t="str">
        <f t="shared" si="21"/>
        <v/>
      </c>
      <c r="CG19" s="706" t="str">
        <f t="shared" si="22"/>
        <v/>
      </c>
      <c r="CH19" s="706" t="str">
        <f t="shared" si="23"/>
        <v/>
      </c>
      <c r="CI19" s="706" t="str">
        <f t="shared" si="24"/>
        <v/>
      </c>
      <c r="CJ19" s="706" t="str">
        <f t="shared" si="25"/>
        <v/>
      </c>
      <c r="CK19" s="706" t="str">
        <f t="shared" si="26"/>
        <v/>
      </c>
      <c r="CL19" s="706" t="str">
        <f t="shared" si="27"/>
        <v/>
      </c>
      <c r="CM19" s="706" t="str">
        <f t="shared" si="28"/>
        <v/>
      </c>
      <c r="CN19" s="706" t="str">
        <f t="shared" si="29"/>
        <v/>
      </c>
      <c r="CO19" s="706" t="str">
        <f t="shared" si="30"/>
        <v/>
      </c>
      <c r="CP19" s="706" t="str">
        <f t="shared" si="31"/>
        <v/>
      </c>
      <c r="CQ19" s="706" t="str">
        <f t="shared" si="32"/>
        <v/>
      </c>
      <c r="CR19" s="706" t="str">
        <f t="shared" si="33"/>
        <v/>
      </c>
      <c r="CS19" s="706" t="str">
        <f t="shared" si="34"/>
        <v/>
      </c>
      <c r="CT19" s="706" t="str">
        <f t="shared" si="35"/>
        <v/>
      </c>
      <c r="CU19" s="706" t="str">
        <f t="shared" si="36"/>
        <v/>
      </c>
      <c r="CV19" s="706" t="str">
        <f t="shared" si="37"/>
        <v/>
      </c>
      <c r="CW19" s="706" t="str">
        <f t="shared" si="38"/>
        <v/>
      </c>
      <c r="CX19" s="706" t="str">
        <f t="shared" si="39"/>
        <v/>
      </c>
      <c r="CY19" s="706" t="str">
        <f t="shared" si="40"/>
        <v/>
      </c>
      <c r="CZ19" s="706" t="str">
        <f t="shared" si="41"/>
        <v/>
      </c>
      <c r="DA19" s="706" t="str">
        <f t="shared" si="42"/>
        <v/>
      </c>
      <c r="DB19" s="706" t="str">
        <f t="shared" si="43"/>
        <v/>
      </c>
      <c r="DC19" s="706" t="str">
        <f t="shared" si="44"/>
        <v/>
      </c>
      <c r="DD19" s="706" t="str">
        <f t="shared" si="45"/>
        <v/>
      </c>
      <c r="DE19" s="706" t="str">
        <f t="shared" si="46"/>
        <v/>
      </c>
      <c r="DF19" s="706" t="str">
        <f t="shared" si="47"/>
        <v/>
      </c>
      <c r="DG19" s="706" t="str">
        <f t="shared" si="48"/>
        <v/>
      </c>
      <c r="DH19" s="706" t="str">
        <f t="shared" si="49"/>
        <v/>
      </c>
      <c r="DI19" s="706" t="str">
        <f t="shared" si="50"/>
        <v/>
      </c>
      <c r="DJ19" s="706" t="str">
        <f t="shared" si="51"/>
        <v/>
      </c>
      <c r="DK19" s="706" t="str">
        <f t="shared" si="52"/>
        <v/>
      </c>
      <c r="DL19" s="704" t="s">
        <v>166</v>
      </c>
    </row>
    <row r="20" spans="1:116" x14ac:dyDescent="0.2">
      <c r="A20" s="700"/>
      <c r="B20" s="700"/>
      <c r="C20" s="700"/>
      <c r="D20" s="700"/>
      <c r="E20" s="700"/>
      <c r="F20" s="700" t="str">
        <f t="shared" si="2"/>
        <v>D</v>
      </c>
      <c r="I20" s="725"/>
      <c r="J20" s="726"/>
      <c r="K20" s="721" t="str">
        <f t="shared" si="53"/>
        <v/>
      </c>
      <c r="L20" s="715">
        <f t="shared" si="54"/>
        <v>0</v>
      </c>
      <c r="M20" s="716" t="str">
        <f t="shared" si="55"/>
        <v/>
      </c>
      <c r="N20" s="727"/>
      <c r="O20" s="727"/>
      <c r="P20" s="727"/>
      <c r="Q20" s="727"/>
      <c r="R20" s="728"/>
      <c r="S20" s="728"/>
      <c r="T20" s="728"/>
      <c r="U20" s="728"/>
      <c r="V20" s="728"/>
      <c r="W20" s="728"/>
      <c r="X20" s="728"/>
      <c r="Y20" s="728"/>
      <c r="Z20" s="728"/>
      <c r="AA20" s="728"/>
      <c r="AB20" s="728"/>
      <c r="AC20" s="728"/>
      <c r="AD20" s="728"/>
      <c r="AE20" s="728"/>
      <c r="AF20" s="728"/>
      <c r="AG20" s="728"/>
      <c r="AH20" s="728"/>
      <c r="AI20" s="728"/>
      <c r="AJ20" s="728"/>
      <c r="AK20" s="728"/>
      <c r="AL20" s="728"/>
      <c r="AM20" s="728"/>
      <c r="AN20" s="728"/>
      <c r="AO20" s="728"/>
      <c r="AP20" s="728"/>
      <c r="AQ20" s="728"/>
      <c r="AR20" s="728"/>
      <c r="AS20" s="728"/>
      <c r="AT20" s="728"/>
      <c r="AU20" s="728"/>
      <c r="AV20" s="728"/>
      <c r="AW20" s="728"/>
      <c r="AX20" s="728"/>
      <c r="AY20" s="728"/>
      <c r="AZ20" s="728"/>
      <c r="BA20" s="728"/>
      <c r="BB20" s="728"/>
      <c r="BC20" s="728"/>
      <c r="BD20" s="728"/>
      <c r="BE20" s="728"/>
      <c r="BF20" s="728"/>
      <c r="BG20" s="728"/>
      <c r="BH20" s="728"/>
      <c r="BI20" s="728"/>
      <c r="BJ20" s="728"/>
      <c r="BK20" s="728"/>
      <c r="BL20" s="703" t="s">
        <v>165</v>
      </c>
      <c r="BM20" s="703"/>
      <c r="BN20" s="706" t="str">
        <f t="shared" si="3"/>
        <v/>
      </c>
      <c r="BO20" s="706" t="str">
        <f t="shared" si="4"/>
        <v/>
      </c>
      <c r="BP20" s="706" t="str">
        <f t="shared" si="5"/>
        <v/>
      </c>
      <c r="BQ20" s="706" t="str">
        <f t="shared" si="6"/>
        <v/>
      </c>
      <c r="BR20" s="706" t="str">
        <f t="shared" si="7"/>
        <v/>
      </c>
      <c r="BS20" s="706" t="str">
        <f t="shared" si="8"/>
        <v/>
      </c>
      <c r="BT20" s="706" t="str">
        <f t="shared" si="9"/>
        <v/>
      </c>
      <c r="BU20" s="706" t="str">
        <f t="shared" si="10"/>
        <v/>
      </c>
      <c r="BV20" s="706" t="str">
        <f t="shared" si="11"/>
        <v/>
      </c>
      <c r="BW20" s="706" t="str">
        <f t="shared" si="12"/>
        <v/>
      </c>
      <c r="BX20" s="706" t="str">
        <f t="shared" si="13"/>
        <v/>
      </c>
      <c r="BY20" s="706" t="str">
        <f t="shared" si="14"/>
        <v/>
      </c>
      <c r="BZ20" s="706" t="str">
        <f t="shared" si="15"/>
        <v/>
      </c>
      <c r="CA20" s="706" t="str">
        <f t="shared" si="16"/>
        <v/>
      </c>
      <c r="CB20" s="706" t="str">
        <f t="shared" si="17"/>
        <v/>
      </c>
      <c r="CC20" s="706" t="str">
        <f t="shared" si="18"/>
        <v/>
      </c>
      <c r="CD20" s="706" t="str">
        <f t="shared" si="19"/>
        <v/>
      </c>
      <c r="CE20" s="706" t="str">
        <f t="shared" si="20"/>
        <v/>
      </c>
      <c r="CF20" s="706" t="str">
        <f t="shared" si="21"/>
        <v/>
      </c>
      <c r="CG20" s="706" t="str">
        <f t="shared" si="22"/>
        <v/>
      </c>
      <c r="CH20" s="706" t="str">
        <f t="shared" si="23"/>
        <v/>
      </c>
      <c r="CI20" s="706" t="str">
        <f t="shared" si="24"/>
        <v/>
      </c>
      <c r="CJ20" s="706" t="str">
        <f t="shared" si="25"/>
        <v/>
      </c>
      <c r="CK20" s="706" t="str">
        <f t="shared" si="26"/>
        <v/>
      </c>
      <c r="CL20" s="706" t="str">
        <f t="shared" si="27"/>
        <v/>
      </c>
      <c r="CM20" s="706" t="str">
        <f t="shared" si="28"/>
        <v/>
      </c>
      <c r="CN20" s="706" t="str">
        <f t="shared" si="29"/>
        <v/>
      </c>
      <c r="CO20" s="706" t="str">
        <f t="shared" si="30"/>
        <v/>
      </c>
      <c r="CP20" s="706" t="str">
        <f t="shared" si="31"/>
        <v/>
      </c>
      <c r="CQ20" s="706" t="str">
        <f t="shared" si="32"/>
        <v/>
      </c>
      <c r="CR20" s="706" t="str">
        <f t="shared" si="33"/>
        <v/>
      </c>
      <c r="CS20" s="706" t="str">
        <f t="shared" si="34"/>
        <v/>
      </c>
      <c r="CT20" s="706" t="str">
        <f t="shared" si="35"/>
        <v/>
      </c>
      <c r="CU20" s="706" t="str">
        <f t="shared" si="36"/>
        <v/>
      </c>
      <c r="CV20" s="706" t="str">
        <f t="shared" si="37"/>
        <v/>
      </c>
      <c r="CW20" s="706" t="str">
        <f t="shared" si="38"/>
        <v/>
      </c>
      <c r="CX20" s="706" t="str">
        <f t="shared" si="39"/>
        <v/>
      </c>
      <c r="CY20" s="706" t="str">
        <f t="shared" si="40"/>
        <v/>
      </c>
      <c r="CZ20" s="706" t="str">
        <f t="shared" si="41"/>
        <v/>
      </c>
      <c r="DA20" s="706" t="str">
        <f t="shared" si="42"/>
        <v/>
      </c>
      <c r="DB20" s="706" t="str">
        <f t="shared" si="43"/>
        <v/>
      </c>
      <c r="DC20" s="706" t="str">
        <f t="shared" si="44"/>
        <v/>
      </c>
      <c r="DD20" s="706" t="str">
        <f t="shared" si="45"/>
        <v/>
      </c>
      <c r="DE20" s="706" t="str">
        <f t="shared" si="46"/>
        <v/>
      </c>
      <c r="DF20" s="706" t="str">
        <f t="shared" si="47"/>
        <v/>
      </c>
      <c r="DG20" s="706" t="str">
        <f t="shared" si="48"/>
        <v/>
      </c>
      <c r="DH20" s="706" t="str">
        <f t="shared" si="49"/>
        <v/>
      </c>
      <c r="DI20" s="706" t="str">
        <f t="shared" si="50"/>
        <v/>
      </c>
      <c r="DJ20" s="706" t="str">
        <f t="shared" si="51"/>
        <v/>
      </c>
      <c r="DK20" s="706" t="str">
        <f t="shared" si="52"/>
        <v/>
      </c>
      <c r="DL20" s="704" t="s">
        <v>166</v>
      </c>
    </row>
    <row r="21" spans="1:116" x14ac:dyDescent="0.2">
      <c r="A21" s="700"/>
      <c r="B21" s="700"/>
      <c r="C21" s="700"/>
      <c r="D21" s="700"/>
      <c r="E21" s="700"/>
      <c r="F21" s="700" t="str">
        <f t="shared" si="2"/>
        <v>D</v>
      </c>
      <c r="I21" s="725"/>
      <c r="J21" s="726"/>
      <c r="K21" s="721" t="str">
        <f t="shared" si="53"/>
        <v/>
      </c>
      <c r="L21" s="715">
        <f t="shared" si="54"/>
        <v>0</v>
      </c>
      <c r="M21" s="716" t="str">
        <f t="shared" si="55"/>
        <v/>
      </c>
      <c r="N21" s="727"/>
      <c r="O21" s="727"/>
      <c r="P21" s="727"/>
      <c r="Q21" s="727"/>
      <c r="R21" s="728"/>
      <c r="S21" s="728"/>
      <c r="T21" s="728"/>
      <c r="U21" s="728"/>
      <c r="V21" s="728"/>
      <c r="W21" s="728"/>
      <c r="X21" s="728"/>
      <c r="Y21" s="728"/>
      <c r="Z21" s="728"/>
      <c r="AA21" s="728"/>
      <c r="AB21" s="728"/>
      <c r="AC21" s="728"/>
      <c r="AD21" s="728"/>
      <c r="AE21" s="728"/>
      <c r="AF21" s="728"/>
      <c r="AG21" s="728"/>
      <c r="AH21" s="728"/>
      <c r="AI21" s="728"/>
      <c r="AJ21" s="728"/>
      <c r="AK21" s="728"/>
      <c r="AL21" s="728"/>
      <c r="AM21" s="728"/>
      <c r="AN21" s="728"/>
      <c r="AO21" s="728"/>
      <c r="AP21" s="728"/>
      <c r="AQ21" s="728"/>
      <c r="AR21" s="728"/>
      <c r="AS21" s="728"/>
      <c r="AT21" s="728"/>
      <c r="AU21" s="728"/>
      <c r="AV21" s="728"/>
      <c r="AW21" s="728"/>
      <c r="AX21" s="728"/>
      <c r="AY21" s="728"/>
      <c r="AZ21" s="728"/>
      <c r="BA21" s="728"/>
      <c r="BB21" s="728"/>
      <c r="BC21" s="728"/>
      <c r="BD21" s="728"/>
      <c r="BE21" s="728"/>
      <c r="BF21" s="728"/>
      <c r="BG21" s="728"/>
      <c r="BH21" s="728"/>
      <c r="BI21" s="728"/>
      <c r="BJ21" s="728"/>
      <c r="BK21" s="728"/>
      <c r="BL21" s="703" t="s">
        <v>165</v>
      </c>
      <c r="BM21" s="703"/>
      <c r="BN21" s="706" t="str">
        <f t="shared" si="3"/>
        <v/>
      </c>
      <c r="BO21" s="706" t="str">
        <f t="shared" si="4"/>
        <v/>
      </c>
      <c r="BP21" s="706" t="str">
        <f t="shared" si="5"/>
        <v/>
      </c>
      <c r="BQ21" s="706" t="str">
        <f t="shared" si="6"/>
        <v/>
      </c>
      <c r="BR21" s="706" t="str">
        <f t="shared" si="7"/>
        <v/>
      </c>
      <c r="BS21" s="706" t="str">
        <f t="shared" si="8"/>
        <v/>
      </c>
      <c r="BT21" s="706" t="str">
        <f t="shared" si="9"/>
        <v/>
      </c>
      <c r="BU21" s="706" t="str">
        <f t="shared" si="10"/>
        <v/>
      </c>
      <c r="BV21" s="706" t="str">
        <f t="shared" si="11"/>
        <v/>
      </c>
      <c r="BW21" s="706" t="str">
        <f t="shared" si="12"/>
        <v/>
      </c>
      <c r="BX21" s="706" t="str">
        <f t="shared" si="13"/>
        <v/>
      </c>
      <c r="BY21" s="706" t="str">
        <f t="shared" si="14"/>
        <v/>
      </c>
      <c r="BZ21" s="706" t="str">
        <f t="shared" si="15"/>
        <v/>
      </c>
      <c r="CA21" s="706" t="str">
        <f t="shared" si="16"/>
        <v/>
      </c>
      <c r="CB21" s="706" t="str">
        <f t="shared" si="17"/>
        <v/>
      </c>
      <c r="CC21" s="706" t="str">
        <f t="shared" si="18"/>
        <v/>
      </c>
      <c r="CD21" s="706" t="str">
        <f t="shared" si="19"/>
        <v/>
      </c>
      <c r="CE21" s="706" t="str">
        <f t="shared" si="20"/>
        <v/>
      </c>
      <c r="CF21" s="706" t="str">
        <f t="shared" si="21"/>
        <v/>
      </c>
      <c r="CG21" s="706" t="str">
        <f t="shared" si="22"/>
        <v/>
      </c>
      <c r="CH21" s="706" t="str">
        <f t="shared" si="23"/>
        <v/>
      </c>
      <c r="CI21" s="706" t="str">
        <f t="shared" si="24"/>
        <v/>
      </c>
      <c r="CJ21" s="706" t="str">
        <f t="shared" si="25"/>
        <v/>
      </c>
      <c r="CK21" s="706" t="str">
        <f t="shared" si="26"/>
        <v/>
      </c>
      <c r="CL21" s="706" t="str">
        <f t="shared" si="27"/>
        <v/>
      </c>
      <c r="CM21" s="706" t="str">
        <f t="shared" si="28"/>
        <v/>
      </c>
      <c r="CN21" s="706" t="str">
        <f t="shared" si="29"/>
        <v/>
      </c>
      <c r="CO21" s="706" t="str">
        <f t="shared" si="30"/>
        <v/>
      </c>
      <c r="CP21" s="706" t="str">
        <f t="shared" si="31"/>
        <v/>
      </c>
      <c r="CQ21" s="706" t="str">
        <f t="shared" si="32"/>
        <v/>
      </c>
      <c r="CR21" s="706" t="str">
        <f t="shared" si="33"/>
        <v/>
      </c>
      <c r="CS21" s="706" t="str">
        <f t="shared" si="34"/>
        <v/>
      </c>
      <c r="CT21" s="706" t="str">
        <f t="shared" si="35"/>
        <v/>
      </c>
      <c r="CU21" s="706" t="str">
        <f t="shared" si="36"/>
        <v/>
      </c>
      <c r="CV21" s="706" t="str">
        <f t="shared" si="37"/>
        <v/>
      </c>
      <c r="CW21" s="706" t="str">
        <f t="shared" si="38"/>
        <v/>
      </c>
      <c r="CX21" s="706" t="str">
        <f t="shared" si="39"/>
        <v/>
      </c>
      <c r="CY21" s="706" t="str">
        <f t="shared" si="40"/>
        <v/>
      </c>
      <c r="CZ21" s="706" t="str">
        <f t="shared" si="41"/>
        <v/>
      </c>
      <c r="DA21" s="706" t="str">
        <f t="shared" si="42"/>
        <v/>
      </c>
      <c r="DB21" s="706" t="str">
        <f t="shared" si="43"/>
        <v/>
      </c>
      <c r="DC21" s="706" t="str">
        <f t="shared" si="44"/>
        <v/>
      </c>
      <c r="DD21" s="706" t="str">
        <f t="shared" si="45"/>
        <v/>
      </c>
      <c r="DE21" s="706" t="str">
        <f t="shared" si="46"/>
        <v/>
      </c>
      <c r="DF21" s="706" t="str">
        <f t="shared" si="47"/>
        <v/>
      </c>
      <c r="DG21" s="706" t="str">
        <f t="shared" si="48"/>
        <v/>
      </c>
      <c r="DH21" s="706" t="str">
        <f t="shared" si="49"/>
        <v/>
      </c>
      <c r="DI21" s="706" t="str">
        <f t="shared" si="50"/>
        <v/>
      </c>
      <c r="DJ21" s="706" t="str">
        <f t="shared" si="51"/>
        <v/>
      </c>
      <c r="DK21" s="706" t="str">
        <f t="shared" si="52"/>
        <v/>
      </c>
      <c r="DL21" s="704" t="s">
        <v>166</v>
      </c>
    </row>
    <row r="22" spans="1:116" x14ac:dyDescent="0.2">
      <c r="A22" s="700"/>
      <c r="B22" s="700"/>
      <c r="C22" s="700"/>
      <c r="D22" s="700"/>
      <c r="E22" s="700"/>
      <c r="F22" s="700" t="str">
        <f>IF(LEFT(I22,5)="Total","ET","D")</f>
        <v>ET</v>
      </c>
      <c r="I22" s="151" t="str">
        <f>"Total "&amp;$H$10</f>
        <v>Total Regular Faculty</v>
      </c>
      <c r="J22" s="127">
        <f>SUM(J12:J21)</f>
        <v>0</v>
      </c>
      <c r="K22" s="714"/>
      <c r="L22" s="715">
        <f>SUM(L12:L21)</f>
        <v>0</v>
      </c>
      <c r="M22" s="716"/>
      <c r="N22" s="722" t="str">
        <f>IF(ISNUMBER(N$2),IFERROR(ROUND(BN22/$J22,4),""),"")</f>
        <v/>
      </c>
      <c r="O22" s="722" t="str">
        <f t="shared" ref="O22:BK22" si="56">IF(ISNUMBER(O$2),IFERROR(ROUND(BO22/$J22,4),""),"")</f>
        <v/>
      </c>
      <c r="P22" s="722" t="str">
        <f t="shared" si="56"/>
        <v/>
      </c>
      <c r="Q22" s="722" t="str">
        <f t="shared" si="56"/>
        <v/>
      </c>
      <c r="R22" s="722" t="str">
        <f t="shared" si="56"/>
        <v/>
      </c>
      <c r="S22" s="722" t="str">
        <f t="shared" si="56"/>
        <v/>
      </c>
      <c r="T22" s="722" t="str">
        <f t="shared" si="56"/>
        <v/>
      </c>
      <c r="U22" s="722" t="str">
        <f t="shared" si="56"/>
        <v/>
      </c>
      <c r="V22" s="722" t="str">
        <f t="shared" si="56"/>
        <v/>
      </c>
      <c r="W22" s="722" t="str">
        <f t="shared" si="56"/>
        <v/>
      </c>
      <c r="X22" s="722" t="str">
        <f t="shared" si="56"/>
        <v/>
      </c>
      <c r="Y22" s="722" t="str">
        <f t="shared" si="56"/>
        <v/>
      </c>
      <c r="Z22" s="722" t="str">
        <f t="shared" si="56"/>
        <v/>
      </c>
      <c r="AA22" s="722" t="str">
        <f t="shared" si="56"/>
        <v/>
      </c>
      <c r="AB22" s="722" t="str">
        <f t="shared" si="56"/>
        <v/>
      </c>
      <c r="AC22" s="722" t="str">
        <f t="shared" si="56"/>
        <v/>
      </c>
      <c r="AD22" s="722" t="str">
        <f t="shared" si="56"/>
        <v/>
      </c>
      <c r="AE22" s="722" t="str">
        <f t="shared" si="56"/>
        <v/>
      </c>
      <c r="AF22" s="722" t="str">
        <f t="shared" si="56"/>
        <v/>
      </c>
      <c r="AG22" s="722" t="str">
        <f t="shared" si="56"/>
        <v/>
      </c>
      <c r="AH22" s="722" t="str">
        <f t="shared" si="56"/>
        <v/>
      </c>
      <c r="AI22" s="722" t="str">
        <f t="shared" si="56"/>
        <v/>
      </c>
      <c r="AJ22" s="722" t="str">
        <f t="shared" si="56"/>
        <v/>
      </c>
      <c r="AK22" s="722" t="str">
        <f t="shared" si="56"/>
        <v/>
      </c>
      <c r="AL22" s="722" t="str">
        <f t="shared" si="56"/>
        <v/>
      </c>
      <c r="AM22" s="722" t="str">
        <f t="shared" si="56"/>
        <v/>
      </c>
      <c r="AN22" s="722" t="str">
        <f t="shared" si="56"/>
        <v/>
      </c>
      <c r="AO22" s="722" t="str">
        <f t="shared" si="56"/>
        <v/>
      </c>
      <c r="AP22" s="722" t="str">
        <f t="shared" si="56"/>
        <v/>
      </c>
      <c r="AQ22" s="722" t="str">
        <f t="shared" si="56"/>
        <v/>
      </c>
      <c r="AR22" s="722" t="str">
        <f t="shared" si="56"/>
        <v/>
      </c>
      <c r="AS22" s="722" t="str">
        <f t="shared" si="56"/>
        <v/>
      </c>
      <c r="AT22" s="722" t="str">
        <f t="shared" si="56"/>
        <v/>
      </c>
      <c r="AU22" s="722" t="str">
        <f t="shared" si="56"/>
        <v/>
      </c>
      <c r="AV22" s="722" t="str">
        <f t="shared" si="56"/>
        <v/>
      </c>
      <c r="AW22" s="722" t="str">
        <f t="shared" si="56"/>
        <v/>
      </c>
      <c r="AX22" s="722" t="str">
        <f t="shared" si="56"/>
        <v/>
      </c>
      <c r="AY22" s="722" t="str">
        <f t="shared" si="56"/>
        <v/>
      </c>
      <c r="AZ22" s="722" t="str">
        <f t="shared" si="56"/>
        <v/>
      </c>
      <c r="BA22" s="722" t="str">
        <f t="shared" si="56"/>
        <v/>
      </c>
      <c r="BB22" s="722" t="str">
        <f t="shared" si="56"/>
        <v/>
      </c>
      <c r="BC22" s="722" t="str">
        <f t="shared" si="56"/>
        <v/>
      </c>
      <c r="BD22" s="722" t="str">
        <f t="shared" si="56"/>
        <v/>
      </c>
      <c r="BE22" s="722" t="str">
        <f t="shared" si="56"/>
        <v/>
      </c>
      <c r="BF22" s="722" t="str">
        <f t="shared" si="56"/>
        <v/>
      </c>
      <c r="BG22" s="722" t="str">
        <f t="shared" si="56"/>
        <v/>
      </c>
      <c r="BH22" s="722" t="str">
        <f t="shared" si="56"/>
        <v/>
      </c>
      <c r="BI22" s="722" t="str">
        <f t="shared" si="56"/>
        <v/>
      </c>
      <c r="BJ22" s="722" t="str">
        <f t="shared" si="56"/>
        <v/>
      </c>
      <c r="BK22" s="722" t="str">
        <f t="shared" si="56"/>
        <v/>
      </c>
      <c r="BL22" s="703" t="s">
        <v>165</v>
      </c>
      <c r="BM22" s="703"/>
      <c r="BN22" s="706" t="str">
        <f>IF(ISNUMBER(BN$2),SUM(BN12:BN21),"")</f>
        <v/>
      </c>
      <c r="BO22" s="706" t="str">
        <f t="shared" ref="BO22:DK22" si="57">IF(ISNUMBER(BO$2),SUM(BO12:BO21),"")</f>
        <v/>
      </c>
      <c r="BP22" s="706" t="str">
        <f t="shared" si="57"/>
        <v/>
      </c>
      <c r="BQ22" s="706" t="str">
        <f t="shared" si="57"/>
        <v/>
      </c>
      <c r="BR22" s="706" t="str">
        <f t="shared" si="57"/>
        <v/>
      </c>
      <c r="BS22" s="706" t="str">
        <f t="shared" si="57"/>
        <v/>
      </c>
      <c r="BT22" s="706" t="str">
        <f t="shared" si="57"/>
        <v/>
      </c>
      <c r="BU22" s="706" t="str">
        <f t="shared" si="57"/>
        <v/>
      </c>
      <c r="BV22" s="706" t="str">
        <f t="shared" si="57"/>
        <v/>
      </c>
      <c r="BW22" s="706" t="str">
        <f t="shared" si="57"/>
        <v/>
      </c>
      <c r="BX22" s="706" t="str">
        <f t="shared" si="57"/>
        <v/>
      </c>
      <c r="BY22" s="706" t="str">
        <f t="shared" si="57"/>
        <v/>
      </c>
      <c r="BZ22" s="706" t="str">
        <f t="shared" si="57"/>
        <v/>
      </c>
      <c r="CA22" s="706" t="str">
        <f t="shared" si="57"/>
        <v/>
      </c>
      <c r="CB22" s="706" t="str">
        <f t="shared" si="57"/>
        <v/>
      </c>
      <c r="CC22" s="706" t="str">
        <f t="shared" si="57"/>
        <v/>
      </c>
      <c r="CD22" s="706" t="str">
        <f t="shared" si="57"/>
        <v/>
      </c>
      <c r="CE22" s="706" t="str">
        <f t="shared" si="57"/>
        <v/>
      </c>
      <c r="CF22" s="706" t="str">
        <f t="shared" si="57"/>
        <v/>
      </c>
      <c r="CG22" s="706" t="str">
        <f t="shared" si="57"/>
        <v/>
      </c>
      <c r="CH22" s="706" t="str">
        <f t="shared" si="57"/>
        <v/>
      </c>
      <c r="CI22" s="706" t="str">
        <f t="shared" si="57"/>
        <v/>
      </c>
      <c r="CJ22" s="706" t="str">
        <f t="shared" si="57"/>
        <v/>
      </c>
      <c r="CK22" s="706" t="str">
        <f t="shared" si="57"/>
        <v/>
      </c>
      <c r="CL22" s="706" t="str">
        <f t="shared" si="57"/>
        <v/>
      </c>
      <c r="CM22" s="706" t="str">
        <f t="shared" si="57"/>
        <v/>
      </c>
      <c r="CN22" s="706" t="str">
        <f t="shared" si="57"/>
        <v/>
      </c>
      <c r="CO22" s="706" t="str">
        <f t="shared" si="57"/>
        <v/>
      </c>
      <c r="CP22" s="706" t="str">
        <f t="shared" si="57"/>
        <v/>
      </c>
      <c r="CQ22" s="706" t="str">
        <f t="shared" si="57"/>
        <v/>
      </c>
      <c r="CR22" s="706" t="str">
        <f t="shared" si="57"/>
        <v/>
      </c>
      <c r="CS22" s="706" t="str">
        <f t="shared" si="57"/>
        <v/>
      </c>
      <c r="CT22" s="706" t="str">
        <f t="shared" si="57"/>
        <v/>
      </c>
      <c r="CU22" s="706" t="str">
        <f t="shared" si="57"/>
        <v/>
      </c>
      <c r="CV22" s="706" t="str">
        <f t="shared" si="57"/>
        <v/>
      </c>
      <c r="CW22" s="706" t="str">
        <f t="shared" si="57"/>
        <v/>
      </c>
      <c r="CX22" s="706" t="str">
        <f t="shared" si="57"/>
        <v/>
      </c>
      <c r="CY22" s="706" t="str">
        <f t="shared" si="57"/>
        <v/>
      </c>
      <c r="CZ22" s="706" t="str">
        <f t="shared" si="57"/>
        <v/>
      </c>
      <c r="DA22" s="706" t="str">
        <f t="shared" si="57"/>
        <v/>
      </c>
      <c r="DB22" s="706" t="str">
        <f t="shared" si="57"/>
        <v/>
      </c>
      <c r="DC22" s="706" t="str">
        <f t="shared" si="57"/>
        <v/>
      </c>
      <c r="DD22" s="706" t="str">
        <f t="shared" si="57"/>
        <v/>
      </c>
      <c r="DE22" s="706" t="str">
        <f t="shared" si="57"/>
        <v/>
      </c>
      <c r="DF22" s="706" t="str">
        <f t="shared" si="57"/>
        <v/>
      </c>
      <c r="DG22" s="706" t="str">
        <f t="shared" si="57"/>
        <v/>
      </c>
      <c r="DH22" s="706" t="str">
        <f t="shared" si="57"/>
        <v/>
      </c>
      <c r="DI22" s="706" t="str">
        <f t="shared" si="57"/>
        <v/>
      </c>
      <c r="DJ22" s="706" t="str">
        <f t="shared" si="57"/>
        <v/>
      </c>
      <c r="DK22" s="706" t="str">
        <f t="shared" si="57"/>
        <v/>
      </c>
      <c r="DL22" s="704" t="s">
        <v>166</v>
      </c>
    </row>
    <row r="23" spans="1:116" ht="4.5" customHeight="1" x14ac:dyDescent="0.2">
      <c r="A23" s="700"/>
      <c r="B23" s="700"/>
      <c r="C23" s="700"/>
      <c r="D23" s="700"/>
      <c r="E23" s="700"/>
      <c r="F23" s="700"/>
      <c r="I23" s="71"/>
      <c r="J23" s="127"/>
      <c r="K23" s="714"/>
      <c r="L23" s="715"/>
      <c r="M23" s="716"/>
      <c r="BL23" s="703" t="s">
        <v>165</v>
      </c>
      <c r="BM23" s="703"/>
      <c r="DL23" s="704" t="s">
        <v>166</v>
      </c>
    </row>
    <row r="24" spans="1:116" x14ac:dyDescent="0.2">
      <c r="A24" s="700"/>
      <c r="B24" s="700"/>
      <c r="C24" s="700"/>
      <c r="D24" s="700"/>
      <c r="E24" s="700"/>
      <c r="F24" s="700" t="s">
        <v>163</v>
      </c>
      <c r="H24" s="71" t="s">
        <v>2</v>
      </c>
      <c r="I24" s="71"/>
      <c r="J24" s="127"/>
      <c r="K24" s="714"/>
      <c r="L24" s="715"/>
      <c r="M24" s="716"/>
      <c r="BL24" s="703" t="s">
        <v>165</v>
      </c>
      <c r="BM24" s="703"/>
      <c r="DL24" s="704" t="s">
        <v>166</v>
      </c>
    </row>
    <row r="25" spans="1:116" x14ac:dyDescent="0.2">
      <c r="A25" s="700"/>
      <c r="B25" s="700"/>
      <c r="C25" s="700"/>
      <c r="D25" s="700"/>
      <c r="E25" s="700"/>
      <c r="F25" s="700" t="s">
        <v>164</v>
      </c>
      <c r="H25" s="71"/>
      <c r="I25" s="99" t="s">
        <v>162</v>
      </c>
      <c r="J25" s="717" t="s">
        <v>64</v>
      </c>
      <c r="K25" s="718" t="s">
        <v>72</v>
      </c>
      <c r="L25" s="719" t="s">
        <v>169</v>
      </c>
      <c r="M25" s="716"/>
      <c r="N25" s="1170" t="str">
        <f>IF(COUNTIF(M26:M35,"B")&gt;0,"Both $ amounts and percentages are used on a single row; choose only one (error code B)",IF(AND(COUNTIF(M26:M35,"P")&gt;0,COUNTIF(M26:M35,"A")&gt;0),"Both percentage (error code P) and $ amounts (error code A) entered do not match total",IF(COUNTIF(M26:M35,"A")&gt;0,"$ Amounts entered do not equal total in column J (error code A); "&amp;IF(L36&lt;0,"increase by ","decrease by ")&amp;TEXT(ABS(L36),"$#,##0.00;($#,##0.00)"),IF(COUNTIF(M26:M35,"P")&gt;0,IF(L36=0,"Percentages entered do not total to 100%","Percentages entered do not total to 100% (error code P); "&amp;IF(L36&gt;0,"increase by ","decrease by ")&amp;TEXT(ABS(L36),"0.00%")),""))))</f>
        <v/>
      </c>
      <c r="O25" s="1170"/>
      <c r="P25" s="1170"/>
      <c r="Q25" s="1170"/>
      <c r="BL25" s="703" t="s">
        <v>165</v>
      </c>
      <c r="BM25" s="703"/>
      <c r="DL25" s="704" t="s">
        <v>166</v>
      </c>
    </row>
    <row r="26" spans="1:116" x14ac:dyDescent="0.2">
      <c r="A26" s="700"/>
      <c r="B26" s="700"/>
      <c r="C26" s="700"/>
      <c r="D26" s="700"/>
      <c r="E26" s="700"/>
      <c r="F26" s="700" t="str">
        <f t="shared" si="2"/>
        <v>D</v>
      </c>
      <c r="H26" s="71"/>
      <c r="I26" s="725"/>
      <c r="J26" s="726"/>
      <c r="K26" s="721" t="str">
        <f t="shared" ref="K26:K89" si="58">IF(ISNUMBER(J26),IF(COUNTBLANK(N26:BK26)=50,"",IF(SUM(N26:BK26)&lt;5,"Pct","Amt")),"")</f>
        <v/>
      </c>
      <c r="L26" s="715">
        <f t="shared" ref="L26:L35" si="59">IF(ISNUMBER(J26),IF(K26="Amt",ROUND(SUM(N26:BK26)-J26,2),ROUND(1-SUM(N26:BK26),4)),0)</f>
        <v>0</v>
      </c>
      <c r="M26" s="716" t="str">
        <f>IF(ISNUMBER(J26),IF(AND(COUNTIF(N26:BK26,"&lt;2")&gt;0,COUNTIF(N26:BK26,"&gt;=2")&gt;0),"B",IF(L26=0,"",IF(K26="Pct","P","A"))),"")</f>
        <v/>
      </c>
      <c r="N26" s="728"/>
      <c r="O26" s="728"/>
      <c r="P26" s="728"/>
      <c r="Q26" s="728"/>
      <c r="R26" s="728"/>
      <c r="S26" s="728"/>
      <c r="T26" s="728"/>
      <c r="U26" s="728"/>
      <c r="V26" s="728"/>
      <c r="W26" s="728"/>
      <c r="X26" s="728"/>
      <c r="Y26" s="728"/>
      <c r="Z26" s="728"/>
      <c r="AA26" s="728"/>
      <c r="AB26" s="728"/>
      <c r="AC26" s="728"/>
      <c r="AD26" s="728"/>
      <c r="AE26" s="728"/>
      <c r="AF26" s="728"/>
      <c r="AG26" s="728"/>
      <c r="AH26" s="728"/>
      <c r="AI26" s="728"/>
      <c r="AJ26" s="728"/>
      <c r="AK26" s="728"/>
      <c r="AL26" s="728"/>
      <c r="AM26" s="728"/>
      <c r="AN26" s="728"/>
      <c r="AO26" s="728"/>
      <c r="AP26" s="728"/>
      <c r="AQ26" s="728"/>
      <c r="AR26" s="728"/>
      <c r="AS26" s="728"/>
      <c r="AT26" s="728"/>
      <c r="AU26" s="728"/>
      <c r="AV26" s="728"/>
      <c r="AW26" s="728"/>
      <c r="AX26" s="728"/>
      <c r="AY26" s="728"/>
      <c r="AZ26" s="728"/>
      <c r="BA26" s="728"/>
      <c r="BB26" s="728"/>
      <c r="BC26" s="728"/>
      <c r="BD26" s="728"/>
      <c r="BE26" s="728"/>
      <c r="BF26" s="728"/>
      <c r="BG26" s="728"/>
      <c r="BH26" s="728"/>
      <c r="BI26" s="728"/>
      <c r="BJ26" s="728"/>
      <c r="BK26" s="728"/>
      <c r="BL26" s="703" t="s">
        <v>165</v>
      </c>
      <c r="BM26" s="703"/>
      <c r="BN26" s="706" t="str">
        <f t="shared" ref="BN26:BN35" si="60">IF(ISNUMBER(BN$2),IF(SUM($N26:$BK26)&lt;2,N26*$J26,N26),"")</f>
        <v/>
      </c>
      <c r="BO26" s="706" t="str">
        <f t="shared" ref="BO26:BO35" si="61">IF(ISNUMBER(BO$2),IF(SUM($N26:$BK26)&lt;2,O26*$J26,O26),"")</f>
        <v/>
      </c>
      <c r="BP26" s="706" t="str">
        <f t="shared" ref="BP26:BP35" si="62">IF(ISNUMBER(BP$2),IF(SUM($N26:$BK26)&lt;2,P26*$J26,P26),"")</f>
        <v/>
      </c>
      <c r="BQ26" s="706" t="str">
        <f t="shared" ref="BQ26:BQ35" si="63">IF(ISNUMBER(BQ$2),IF(SUM($N26:$BK26)&lt;2,Q26*$J26,Q26),"")</f>
        <v/>
      </c>
      <c r="BR26" s="706" t="str">
        <f t="shared" ref="BR26:BR35" si="64">IF(ISNUMBER(BR$2),IF(SUM($N26:$BK26)&lt;2,R26*$J26,R26),"")</f>
        <v/>
      </c>
      <c r="BS26" s="706" t="str">
        <f t="shared" ref="BS26:BS35" si="65">IF(ISNUMBER(BS$2),IF(SUM($N26:$BK26)&lt;2,S26*$J26,S26),"")</f>
        <v/>
      </c>
      <c r="BT26" s="706" t="str">
        <f t="shared" ref="BT26:BT35" si="66">IF(ISNUMBER(BT$2),IF(SUM($N26:$BK26)&lt;2,T26*$J26,T26),"")</f>
        <v/>
      </c>
      <c r="BU26" s="706" t="str">
        <f t="shared" ref="BU26:BU35" si="67">IF(ISNUMBER(BU$2),IF(SUM($N26:$BK26)&lt;2,U26*$J26,U26),"")</f>
        <v/>
      </c>
      <c r="BV26" s="706" t="str">
        <f t="shared" ref="BV26:BV35" si="68">IF(ISNUMBER(BV$2),IF(SUM($N26:$BK26)&lt;2,V26*$J26,V26),"")</f>
        <v/>
      </c>
      <c r="BW26" s="706" t="str">
        <f t="shared" ref="BW26:BW35" si="69">IF(ISNUMBER(BW$2),IF(SUM($N26:$BK26)&lt;2,W26*$J26,W26),"")</f>
        <v/>
      </c>
      <c r="BX26" s="706" t="str">
        <f t="shared" ref="BX26:BX35" si="70">IF(ISNUMBER(BX$2),IF(SUM($N26:$BK26)&lt;2,X26*$J26,X26),"")</f>
        <v/>
      </c>
      <c r="BY26" s="706" t="str">
        <f t="shared" ref="BY26:BY35" si="71">IF(ISNUMBER(BY$2),IF(SUM($N26:$BK26)&lt;2,Y26*$J26,Y26),"")</f>
        <v/>
      </c>
      <c r="BZ26" s="706" t="str">
        <f t="shared" ref="BZ26:BZ35" si="72">IF(ISNUMBER(BZ$2),IF(SUM($N26:$BK26)&lt;2,Z26*$J26,Z26),"")</f>
        <v/>
      </c>
      <c r="CA26" s="706" t="str">
        <f t="shared" ref="CA26:CA35" si="73">IF(ISNUMBER(CA$2),IF(SUM($N26:$BK26)&lt;2,AA26*$J26,AA26),"")</f>
        <v/>
      </c>
      <c r="CB26" s="706" t="str">
        <f t="shared" ref="CB26:CB35" si="74">IF(ISNUMBER(CB$2),IF(SUM($N26:$BK26)&lt;2,AB26*$J26,AB26),"")</f>
        <v/>
      </c>
      <c r="CC26" s="706" t="str">
        <f t="shared" ref="CC26:CC35" si="75">IF(ISNUMBER(CC$2),IF(SUM($N26:$BK26)&lt;2,AC26*$J26,AC26),"")</f>
        <v/>
      </c>
      <c r="CD26" s="706" t="str">
        <f t="shared" ref="CD26:CD35" si="76">IF(ISNUMBER(CD$2),IF(SUM($N26:$BK26)&lt;2,AD26*$J26,AD26),"")</f>
        <v/>
      </c>
      <c r="CE26" s="706" t="str">
        <f t="shared" ref="CE26:CE35" si="77">IF(ISNUMBER(CE$2),IF(SUM($N26:$BK26)&lt;2,AE26*$J26,AE26),"")</f>
        <v/>
      </c>
      <c r="CF26" s="706" t="str">
        <f t="shared" ref="CF26:CF35" si="78">IF(ISNUMBER(CF$2),IF(SUM($N26:$BK26)&lt;2,AF26*$J26,AF26),"")</f>
        <v/>
      </c>
      <c r="CG26" s="706" t="str">
        <f t="shared" ref="CG26:CG35" si="79">IF(ISNUMBER(CG$2),IF(SUM($N26:$BK26)&lt;2,AG26*$J26,AG26),"")</f>
        <v/>
      </c>
      <c r="CH26" s="706" t="str">
        <f t="shared" ref="CH26:CH35" si="80">IF(ISNUMBER(CH$2),IF(SUM($N26:$BK26)&lt;2,AH26*$J26,AH26),"")</f>
        <v/>
      </c>
      <c r="CI26" s="706" t="str">
        <f t="shared" ref="CI26:CI35" si="81">IF(ISNUMBER(CI$2),IF(SUM($N26:$BK26)&lt;2,AI26*$J26,AI26),"")</f>
        <v/>
      </c>
      <c r="CJ26" s="706" t="str">
        <f t="shared" ref="CJ26:CJ35" si="82">IF(ISNUMBER(CJ$2),IF(SUM($N26:$BK26)&lt;2,AJ26*$J26,AJ26),"")</f>
        <v/>
      </c>
      <c r="CK26" s="706" t="str">
        <f t="shared" ref="CK26:CK35" si="83">IF(ISNUMBER(CK$2),IF(SUM($N26:$BK26)&lt;2,AK26*$J26,AK26),"")</f>
        <v/>
      </c>
      <c r="CL26" s="706" t="str">
        <f t="shared" ref="CL26:CL35" si="84">IF(ISNUMBER(CL$2),IF(SUM($N26:$BK26)&lt;2,AL26*$J26,AL26),"")</f>
        <v/>
      </c>
      <c r="CM26" s="706" t="str">
        <f t="shared" ref="CM26:CM35" si="85">IF(ISNUMBER(CM$2),IF(SUM($N26:$BK26)&lt;2,AM26*$J26,AM26),"")</f>
        <v/>
      </c>
      <c r="CN26" s="706" t="str">
        <f t="shared" ref="CN26:CN35" si="86">IF(ISNUMBER(CN$2),IF(SUM($N26:$BK26)&lt;2,AN26*$J26,AN26),"")</f>
        <v/>
      </c>
      <c r="CO26" s="706" t="str">
        <f t="shared" ref="CO26:CO35" si="87">IF(ISNUMBER(CO$2),IF(SUM($N26:$BK26)&lt;2,AO26*$J26,AO26),"")</f>
        <v/>
      </c>
      <c r="CP26" s="706" t="str">
        <f t="shared" ref="CP26:CP35" si="88">IF(ISNUMBER(CP$2),IF(SUM($N26:$BK26)&lt;2,AP26*$J26,AP26),"")</f>
        <v/>
      </c>
      <c r="CQ26" s="706" t="str">
        <f t="shared" ref="CQ26:CQ35" si="89">IF(ISNUMBER(CQ$2),IF(SUM($N26:$BK26)&lt;2,AQ26*$J26,AQ26),"")</f>
        <v/>
      </c>
      <c r="CR26" s="706" t="str">
        <f t="shared" ref="CR26:CR35" si="90">IF(ISNUMBER(CR$2),IF(SUM($N26:$BK26)&lt;2,AR26*$J26,AR26),"")</f>
        <v/>
      </c>
      <c r="CS26" s="706" t="str">
        <f t="shared" ref="CS26:CS35" si="91">IF(ISNUMBER(CS$2),IF(SUM($N26:$BK26)&lt;2,AS26*$J26,AS26),"")</f>
        <v/>
      </c>
      <c r="CT26" s="706" t="str">
        <f t="shared" ref="CT26:CT35" si="92">IF(ISNUMBER(CT$2),IF(SUM($N26:$BK26)&lt;2,AT26*$J26,AT26),"")</f>
        <v/>
      </c>
      <c r="CU26" s="706" t="str">
        <f t="shared" ref="CU26:CU35" si="93">IF(ISNUMBER(CU$2),IF(SUM($N26:$BK26)&lt;2,AU26*$J26,AU26),"")</f>
        <v/>
      </c>
      <c r="CV26" s="706" t="str">
        <f t="shared" ref="CV26:CV35" si="94">IF(ISNUMBER(CV$2),IF(SUM($N26:$BK26)&lt;2,AV26*$J26,AV26),"")</f>
        <v/>
      </c>
      <c r="CW26" s="706" t="str">
        <f t="shared" ref="CW26:CW35" si="95">IF(ISNUMBER(CW$2),IF(SUM($N26:$BK26)&lt;2,AW26*$J26,AW26),"")</f>
        <v/>
      </c>
      <c r="CX26" s="706" t="str">
        <f t="shared" ref="CX26:CX35" si="96">IF(ISNUMBER(CX$2),IF(SUM($N26:$BK26)&lt;2,AX26*$J26,AX26),"")</f>
        <v/>
      </c>
      <c r="CY26" s="706" t="str">
        <f t="shared" ref="CY26:CY35" si="97">IF(ISNUMBER(CY$2),IF(SUM($N26:$BK26)&lt;2,AY26*$J26,AY26),"")</f>
        <v/>
      </c>
      <c r="CZ26" s="706" t="str">
        <f t="shared" ref="CZ26:CZ35" si="98">IF(ISNUMBER(CZ$2),IF(SUM($N26:$BK26)&lt;2,AZ26*$J26,AZ26),"")</f>
        <v/>
      </c>
      <c r="DA26" s="706" t="str">
        <f t="shared" ref="DA26:DA35" si="99">IF(ISNUMBER(DA$2),IF(SUM($N26:$BK26)&lt;2,BA26*$J26,BA26),"")</f>
        <v/>
      </c>
      <c r="DB26" s="706" t="str">
        <f t="shared" ref="DB26:DB35" si="100">IF(ISNUMBER(DB$2),IF(SUM($N26:$BK26)&lt;2,BB26*$J26,BB26),"")</f>
        <v/>
      </c>
      <c r="DC26" s="706" t="str">
        <f t="shared" ref="DC26:DC35" si="101">IF(ISNUMBER(DC$2),IF(SUM($N26:$BK26)&lt;2,BC26*$J26,BC26),"")</f>
        <v/>
      </c>
      <c r="DD26" s="706" t="str">
        <f t="shared" ref="DD26:DD35" si="102">IF(ISNUMBER(DD$2),IF(SUM($N26:$BK26)&lt;2,BD26*$J26,BD26),"")</f>
        <v/>
      </c>
      <c r="DE26" s="706" t="str">
        <f t="shared" ref="DE26:DE35" si="103">IF(ISNUMBER(DE$2),IF(SUM($N26:$BK26)&lt;2,BE26*$J26,BE26),"")</f>
        <v/>
      </c>
      <c r="DF26" s="706" t="str">
        <f t="shared" ref="DF26:DF35" si="104">IF(ISNUMBER(DF$2),IF(SUM($N26:$BK26)&lt;2,BF26*$J26,BF26),"")</f>
        <v/>
      </c>
      <c r="DG26" s="706" t="str">
        <f t="shared" ref="DG26:DG35" si="105">IF(ISNUMBER(DG$2),IF(SUM($N26:$BK26)&lt;2,BG26*$J26,BG26),"")</f>
        <v/>
      </c>
      <c r="DH26" s="706" t="str">
        <f t="shared" ref="DH26:DH35" si="106">IF(ISNUMBER(DH$2),IF(SUM($N26:$BK26)&lt;2,BH26*$J26,BH26),"")</f>
        <v/>
      </c>
      <c r="DI26" s="706" t="str">
        <f t="shared" ref="DI26:DI35" si="107">IF(ISNUMBER(DI$2),IF(SUM($N26:$BK26)&lt;2,BI26*$J26,BI26),"")</f>
        <v/>
      </c>
      <c r="DJ26" s="706" t="str">
        <f t="shared" ref="DJ26:DJ35" si="108">IF(ISNUMBER(DJ$2),IF(SUM($N26:$BK26)&lt;2,BJ26*$J26,BJ26),"")</f>
        <v/>
      </c>
      <c r="DK26" s="706" t="str">
        <f t="shared" ref="DK26:DK35" si="109">IF(ISNUMBER(DK$2),IF(SUM($N26:$BK26)&lt;2,BK26*$J26,BK26),"")</f>
        <v/>
      </c>
      <c r="DL26" s="704" t="s">
        <v>166</v>
      </c>
    </row>
    <row r="27" spans="1:116" x14ac:dyDescent="0.2">
      <c r="A27" s="700"/>
      <c r="B27" s="700"/>
      <c r="C27" s="700"/>
      <c r="D27" s="700"/>
      <c r="E27" s="700"/>
      <c r="F27" s="700" t="str">
        <f t="shared" si="2"/>
        <v>D</v>
      </c>
      <c r="H27" s="71"/>
      <c r="I27" s="725"/>
      <c r="J27" s="726"/>
      <c r="K27" s="721" t="str">
        <f t="shared" si="58"/>
        <v/>
      </c>
      <c r="L27" s="715">
        <f t="shared" si="59"/>
        <v>0</v>
      </c>
      <c r="M27" s="716" t="str">
        <f t="shared" ref="M27:M35" si="110">IF(ISNUMBER(J27),IF(AND(COUNTIF(N27:BK27,"&lt;2")&gt;0,COUNTIF(N27:BK27,"&gt;=2")&gt;0),"B",IF(L27=0,"",IF(K27="Pct","P","A"))),"")</f>
        <v/>
      </c>
      <c r="N27" s="728"/>
      <c r="O27" s="730"/>
      <c r="P27" s="728"/>
      <c r="Q27" s="728"/>
      <c r="R27" s="728"/>
      <c r="S27" s="728"/>
      <c r="T27" s="728"/>
      <c r="U27" s="728"/>
      <c r="V27" s="728"/>
      <c r="W27" s="728"/>
      <c r="X27" s="728"/>
      <c r="Y27" s="728"/>
      <c r="Z27" s="728"/>
      <c r="AA27" s="728"/>
      <c r="AB27" s="728"/>
      <c r="AC27" s="728"/>
      <c r="AD27" s="728"/>
      <c r="AE27" s="728"/>
      <c r="AF27" s="728"/>
      <c r="AG27" s="728"/>
      <c r="AH27" s="728"/>
      <c r="AI27" s="728"/>
      <c r="AJ27" s="728"/>
      <c r="AK27" s="728"/>
      <c r="AL27" s="728"/>
      <c r="AM27" s="728"/>
      <c r="AN27" s="728"/>
      <c r="AO27" s="728"/>
      <c r="AP27" s="728"/>
      <c r="AQ27" s="728"/>
      <c r="AR27" s="728"/>
      <c r="AS27" s="728"/>
      <c r="AT27" s="728"/>
      <c r="AU27" s="728"/>
      <c r="AV27" s="728"/>
      <c r="AW27" s="728"/>
      <c r="AX27" s="728"/>
      <c r="AY27" s="728"/>
      <c r="AZ27" s="728"/>
      <c r="BA27" s="728"/>
      <c r="BB27" s="728"/>
      <c r="BC27" s="728"/>
      <c r="BD27" s="728"/>
      <c r="BE27" s="728"/>
      <c r="BF27" s="728"/>
      <c r="BG27" s="728"/>
      <c r="BH27" s="728"/>
      <c r="BI27" s="728"/>
      <c r="BJ27" s="728"/>
      <c r="BK27" s="728"/>
      <c r="BL27" s="703" t="s">
        <v>165</v>
      </c>
      <c r="BM27" s="703"/>
      <c r="BN27" s="706" t="str">
        <f t="shared" si="60"/>
        <v/>
      </c>
      <c r="BO27" s="706" t="str">
        <f t="shared" si="61"/>
        <v/>
      </c>
      <c r="BP27" s="706" t="str">
        <f t="shared" si="62"/>
        <v/>
      </c>
      <c r="BQ27" s="706" t="str">
        <f t="shared" si="63"/>
        <v/>
      </c>
      <c r="BR27" s="706" t="str">
        <f t="shared" si="64"/>
        <v/>
      </c>
      <c r="BS27" s="706" t="str">
        <f t="shared" si="65"/>
        <v/>
      </c>
      <c r="BT27" s="706" t="str">
        <f t="shared" si="66"/>
        <v/>
      </c>
      <c r="BU27" s="706" t="str">
        <f t="shared" si="67"/>
        <v/>
      </c>
      <c r="BV27" s="706" t="str">
        <f t="shared" si="68"/>
        <v/>
      </c>
      <c r="BW27" s="706" t="str">
        <f t="shared" si="69"/>
        <v/>
      </c>
      <c r="BX27" s="706" t="str">
        <f t="shared" si="70"/>
        <v/>
      </c>
      <c r="BY27" s="706" t="str">
        <f t="shared" si="71"/>
        <v/>
      </c>
      <c r="BZ27" s="706" t="str">
        <f t="shared" si="72"/>
        <v/>
      </c>
      <c r="CA27" s="706" t="str">
        <f t="shared" si="73"/>
        <v/>
      </c>
      <c r="CB27" s="706" t="str">
        <f t="shared" si="74"/>
        <v/>
      </c>
      <c r="CC27" s="706" t="str">
        <f t="shared" si="75"/>
        <v/>
      </c>
      <c r="CD27" s="706" t="str">
        <f t="shared" si="76"/>
        <v/>
      </c>
      <c r="CE27" s="706" t="str">
        <f t="shared" si="77"/>
        <v/>
      </c>
      <c r="CF27" s="706" t="str">
        <f t="shared" si="78"/>
        <v/>
      </c>
      <c r="CG27" s="706" t="str">
        <f t="shared" si="79"/>
        <v/>
      </c>
      <c r="CH27" s="706" t="str">
        <f t="shared" si="80"/>
        <v/>
      </c>
      <c r="CI27" s="706" t="str">
        <f t="shared" si="81"/>
        <v/>
      </c>
      <c r="CJ27" s="706" t="str">
        <f t="shared" si="82"/>
        <v/>
      </c>
      <c r="CK27" s="706" t="str">
        <f t="shared" si="83"/>
        <v/>
      </c>
      <c r="CL27" s="706" t="str">
        <f t="shared" si="84"/>
        <v/>
      </c>
      <c r="CM27" s="706" t="str">
        <f t="shared" si="85"/>
        <v/>
      </c>
      <c r="CN27" s="706" t="str">
        <f t="shared" si="86"/>
        <v/>
      </c>
      <c r="CO27" s="706" t="str">
        <f t="shared" si="87"/>
        <v/>
      </c>
      <c r="CP27" s="706" t="str">
        <f t="shared" si="88"/>
        <v/>
      </c>
      <c r="CQ27" s="706" t="str">
        <f t="shared" si="89"/>
        <v/>
      </c>
      <c r="CR27" s="706" t="str">
        <f t="shared" si="90"/>
        <v/>
      </c>
      <c r="CS27" s="706" t="str">
        <f t="shared" si="91"/>
        <v/>
      </c>
      <c r="CT27" s="706" t="str">
        <f t="shared" si="92"/>
        <v/>
      </c>
      <c r="CU27" s="706" t="str">
        <f t="shared" si="93"/>
        <v/>
      </c>
      <c r="CV27" s="706" t="str">
        <f t="shared" si="94"/>
        <v/>
      </c>
      <c r="CW27" s="706" t="str">
        <f t="shared" si="95"/>
        <v/>
      </c>
      <c r="CX27" s="706" t="str">
        <f t="shared" si="96"/>
        <v/>
      </c>
      <c r="CY27" s="706" t="str">
        <f t="shared" si="97"/>
        <v/>
      </c>
      <c r="CZ27" s="706" t="str">
        <f t="shared" si="98"/>
        <v/>
      </c>
      <c r="DA27" s="706" t="str">
        <f t="shared" si="99"/>
        <v/>
      </c>
      <c r="DB27" s="706" t="str">
        <f t="shared" si="100"/>
        <v/>
      </c>
      <c r="DC27" s="706" t="str">
        <f t="shared" si="101"/>
        <v/>
      </c>
      <c r="DD27" s="706" t="str">
        <f t="shared" si="102"/>
        <v/>
      </c>
      <c r="DE27" s="706" t="str">
        <f t="shared" si="103"/>
        <v/>
      </c>
      <c r="DF27" s="706" t="str">
        <f t="shared" si="104"/>
        <v/>
      </c>
      <c r="DG27" s="706" t="str">
        <f t="shared" si="105"/>
        <v/>
      </c>
      <c r="DH27" s="706" t="str">
        <f t="shared" si="106"/>
        <v/>
      </c>
      <c r="DI27" s="706" t="str">
        <f t="shared" si="107"/>
        <v/>
      </c>
      <c r="DJ27" s="706" t="str">
        <f t="shared" si="108"/>
        <v/>
      </c>
      <c r="DK27" s="706" t="str">
        <f t="shared" si="109"/>
        <v/>
      </c>
      <c r="DL27" s="704" t="s">
        <v>166</v>
      </c>
    </row>
    <row r="28" spans="1:116" x14ac:dyDescent="0.2">
      <c r="A28" s="700"/>
      <c r="B28" s="700"/>
      <c r="C28" s="700"/>
      <c r="D28" s="700"/>
      <c r="E28" s="700"/>
      <c r="F28" s="700" t="str">
        <f t="shared" si="2"/>
        <v>D</v>
      </c>
      <c r="H28" s="71"/>
      <c r="I28" s="725"/>
      <c r="J28" s="726"/>
      <c r="K28" s="721" t="str">
        <f t="shared" si="58"/>
        <v/>
      </c>
      <c r="L28" s="715">
        <f t="shared" si="59"/>
        <v>0</v>
      </c>
      <c r="M28" s="716" t="str">
        <f t="shared" si="110"/>
        <v/>
      </c>
      <c r="N28" s="728"/>
      <c r="O28" s="728"/>
      <c r="P28" s="728"/>
      <c r="Q28" s="731"/>
      <c r="R28" s="728"/>
      <c r="S28" s="728"/>
      <c r="T28" s="728"/>
      <c r="U28" s="728"/>
      <c r="V28" s="728"/>
      <c r="W28" s="728"/>
      <c r="X28" s="728"/>
      <c r="Y28" s="728"/>
      <c r="Z28" s="728"/>
      <c r="AA28" s="728"/>
      <c r="AB28" s="728"/>
      <c r="AC28" s="728"/>
      <c r="AD28" s="728"/>
      <c r="AE28" s="728"/>
      <c r="AF28" s="728"/>
      <c r="AG28" s="728"/>
      <c r="AH28" s="728"/>
      <c r="AI28" s="728"/>
      <c r="AJ28" s="728"/>
      <c r="AK28" s="728"/>
      <c r="AL28" s="728"/>
      <c r="AM28" s="728"/>
      <c r="AN28" s="728"/>
      <c r="AO28" s="728"/>
      <c r="AP28" s="728"/>
      <c r="AQ28" s="728"/>
      <c r="AR28" s="728"/>
      <c r="AS28" s="728"/>
      <c r="AT28" s="728"/>
      <c r="AU28" s="728"/>
      <c r="AV28" s="728"/>
      <c r="AW28" s="728"/>
      <c r="AX28" s="728"/>
      <c r="AY28" s="728"/>
      <c r="AZ28" s="728"/>
      <c r="BA28" s="728"/>
      <c r="BB28" s="728"/>
      <c r="BC28" s="728"/>
      <c r="BD28" s="728"/>
      <c r="BE28" s="728"/>
      <c r="BF28" s="728"/>
      <c r="BG28" s="728"/>
      <c r="BH28" s="728"/>
      <c r="BI28" s="728"/>
      <c r="BJ28" s="728"/>
      <c r="BK28" s="728"/>
      <c r="BL28" s="703" t="s">
        <v>165</v>
      </c>
      <c r="BM28" s="703"/>
      <c r="BN28" s="706" t="str">
        <f t="shared" si="60"/>
        <v/>
      </c>
      <c r="BO28" s="706" t="str">
        <f t="shared" si="61"/>
        <v/>
      </c>
      <c r="BP28" s="706" t="str">
        <f t="shared" si="62"/>
        <v/>
      </c>
      <c r="BQ28" s="706" t="str">
        <f t="shared" si="63"/>
        <v/>
      </c>
      <c r="BR28" s="706" t="str">
        <f t="shared" si="64"/>
        <v/>
      </c>
      <c r="BS28" s="706" t="str">
        <f t="shared" si="65"/>
        <v/>
      </c>
      <c r="BT28" s="706" t="str">
        <f t="shared" si="66"/>
        <v/>
      </c>
      <c r="BU28" s="706" t="str">
        <f t="shared" si="67"/>
        <v/>
      </c>
      <c r="BV28" s="706" t="str">
        <f t="shared" si="68"/>
        <v/>
      </c>
      <c r="BW28" s="706" t="str">
        <f t="shared" si="69"/>
        <v/>
      </c>
      <c r="BX28" s="706" t="str">
        <f t="shared" si="70"/>
        <v/>
      </c>
      <c r="BY28" s="706" t="str">
        <f t="shared" si="71"/>
        <v/>
      </c>
      <c r="BZ28" s="706" t="str">
        <f t="shared" si="72"/>
        <v/>
      </c>
      <c r="CA28" s="706" t="str">
        <f t="shared" si="73"/>
        <v/>
      </c>
      <c r="CB28" s="706" t="str">
        <f t="shared" si="74"/>
        <v/>
      </c>
      <c r="CC28" s="706" t="str">
        <f t="shared" si="75"/>
        <v/>
      </c>
      <c r="CD28" s="706" t="str">
        <f t="shared" si="76"/>
        <v/>
      </c>
      <c r="CE28" s="706" t="str">
        <f t="shared" si="77"/>
        <v/>
      </c>
      <c r="CF28" s="706" t="str">
        <f t="shared" si="78"/>
        <v/>
      </c>
      <c r="CG28" s="706" t="str">
        <f t="shared" si="79"/>
        <v/>
      </c>
      <c r="CH28" s="706" t="str">
        <f t="shared" si="80"/>
        <v/>
      </c>
      <c r="CI28" s="706" t="str">
        <f t="shared" si="81"/>
        <v/>
      </c>
      <c r="CJ28" s="706" t="str">
        <f t="shared" si="82"/>
        <v/>
      </c>
      <c r="CK28" s="706" t="str">
        <f t="shared" si="83"/>
        <v/>
      </c>
      <c r="CL28" s="706" t="str">
        <f t="shared" si="84"/>
        <v/>
      </c>
      <c r="CM28" s="706" t="str">
        <f t="shared" si="85"/>
        <v/>
      </c>
      <c r="CN28" s="706" t="str">
        <f t="shared" si="86"/>
        <v/>
      </c>
      <c r="CO28" s="706" t="str">
        <f t="shared" si="87"/>
        <v/>
      </c>
      <c r="CP28" s="706" t="str">
        <f t="shared" si="88"/>
        <v/>
      </c>
      <c r="CQ28" s="706" t="str">
        <f t="shared" si="89"/>
        <v/>
      </c>
      <c r="CR28" s="706" t="str">
        <f t="shared" si="90"/>
        <v/>
      </c>
      <c r="CS28" s="706" t="str">
        <f t="shared" si="91"/>
        <v/>
      </c>
      <c r="CT28" s="706" t="str">
        <f t="shared" si="92"/>
        <v/>
      </c>
      <c r="CU28" s="706" t="str">
        <f t="shared" si="93"/>
        <v/>
      </c>
      <c r="CV28" s="706" t="str">
        <f t="shared" si="94"/>
        <v/>
      </c>
      <c r="CW28" s="706" t="str">
        <f t="shared" si="95"/>
        <v/>
      </c>
      <c r="CX28" s="706" t="str">
        <f t="shared" si="96"/>
        <v/>
      </c>
      <c r="CY28" s="706" t="str">
        <f t="shared" si="97"/>
        <v/>
      </c>
      <c r="CZ28" s="706" t="str">
        <f t="shared" si="98"/>
        <v/>
      </c>
      <c r="DA28" s="706" t="str">
        <f t="shared" si="99"/>
        <v/>
      </c>
      <c r="DB28" s="706" t="str">
        <f t="shared" si="100"/>
        <v/>
      </c>
      <c r="DC28" s="706" t="str">
        <f t="shared" si="101"/>
        <v/>
      </c>
      <c r="DD28" s="706" t="str">
        <f t="shared" si="102"/>
        <v/>
      </c>
      <c r="DE28" s="706" t="str">
        <f t="shared" si="103"/>
        <v/>
      </c>
      <c r="DF28" s="706" t="str">
        <f t="shared" si="104"/>
        <v/>
      </c>
      <c r="DG28" s="706" t="str">
        <f t="shared" si="105"/>
        <v/>
      </c>
      <c r="DH28" s="706" t="str">
        <f t="shared" si="106"/>
        <v/>
      </c>
      <c r="DI28" s="706" t="str">
        <f t="shared" si="107"/>
        <v/>
      </c>
      <c r="DJ28" s="706" t="str">
        <f t="shared" si="108"/>
        <v/>
      </c>
      <c r="DK28" s="706" t="str">
        <f t="shared" si="109"/>
        <v/>
      </c>
      <c r="DL28" s="704" t="s">
        <v>166</v>
      </c>
    </row>
    <row r="29" spans="1:116" x14ac:dyDescent="0.2">
      <c r="A29" s="700"/>
      <c r="B29" s="700"/>
      <c r="C29" s="700"/>
      <c r="D29" s="700"/>
      <c r="E29" s="700"/>
      <c r="F29" s="700" t="str">
        <f t="shared" si="2"/>
        <v>D</v>
      </c>
      <c r="H29" s="71"/>
      <c r="I29" s="725"/>
      <c r="J29" s="726"/>
      <c r="K29" s="721" t="str">
        <f t="shared" si="58"/>
        <v/>
      </c>
      <c r="L29" s="715">
        <f t="shared" si="59"/>
        <v>0</v>
      </c>
      <c r="M29" s="716" t="str">
        <f t="shared" si="110"/>
        <v/>
      </c>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c r="AL29" s="728"/>
      <c r="AM29" s="728"/>
      <c r="AN29" s="728"/>
      <c r="AO29" s="728"/>
      <c r="AP29" s="728"/>
      <c r="AQ29" s="728"/>
      <c r="AR29" s="728"/>
      <c r="AS29" s="728"/>
      <c r="AT29" s="728"/>
      <c r="AU29" s="728"/>
      <c r="AV29" s="728"/>
      <c r="AW29" s="728"/>
      <c r="AX29" s="728"/>
      <c r="AY29" s="728"/>
      <c r="AZ29" s="728"/>
      <c r="BA29" s="728"/>
      <c r="BB29" s="728"/>
      <c r="BC29" s="728"/>
      <c r="BD29" s="728"/>
      <c r="BE29" s="728"/>
      <c r="BF29" s="728"/>
      <c r="BG29" s="728"/>
      <c r="BH29" s="728"/>
      <c r="BI29" s="728"/>
      <c r="BJ29" s="728"/>
      <c r="BK29" s="728"/>
      <c r="BL29" s="703" t="s">
        <v>165</v>
      </c>
      <c r="BM29" s="703"/>
      <c r="BN29" s="706" t="str">
        <f t="shared" si="60"/>
        <v/>
      </c>
      <c r="BO29" s="706" t="str">
        <f t="shared" si="61"/>
        <v/>
      </c>
      <c r="BP29" s="706" t="str">
        <f t="shared" si="62"/>
        <v/>
      </c>
      <c r="BQ29" s="706" t="str">
        <f t="shared" si="63"/>
        <v/>
      </c>
      <c r="BR29" s="706" t="str">
        <f t="shared" si="64"/>
        <v/>
      </c>
      <c r="BS29" s="706" t="str">
        <f t="shared" si="65"/>
        <v/>
      </c>
      <c r="BT29" s="706" t="str">
        <f t="shared" si="66"/>
        <v/>
      </c>
      <c r="BU29" s="706" t="str">
        <f t="shared" si="67"/>
        <v/>
      </c>
      <c r="BV29" s="706" t="str">
        <f t="shared" si="68"/>
        <v/>
      </c>
      <c r="BW29" s="706" t="str">
        <f t="shared" si="69"/>
        <v/>
      </c>
      <c r="BX29" s="706" t="str">
        <f t="shared" si="70"/>
        <v/>
      </c>
      <c r="BY29" s="706" t="str">
        <f t="shared" si="71"/>
        <v/>
      </c>
      <c r="BZ29" s="706" t="str">
        <f t="shared" si="72"/>
        <v/>
      </c>
      <c r="CA29" s="706" t="str">
        <f t="shared" si="73"/>
        <v/>
      </c>
      <c r="CB29" s="706" t="str">
        <f t="shared" si="74"/>
        <v/>
      </c>
      <c r="CC29" s="706" t="str">
        <f t="shared" si="75"/>
        <v/>
      </c>
      <c r="CD29" s="706" t="str">
        <f t="shared" si="76"/>
        <v/>
      </c>
      <c r="CE29" s="706" t="str">
        <f t="shared" si="77"/>
        <v/>
      </c>
      <c r="CF29" s="706" t="str">
        <f t="shared" si="78"/>
        <v/>
      </c>
      <c r="CG29" s="706" t="str">
        <f t="shared" si="79"/>
        <v/>
      </c>
      <c r="CH29" s="706" t="str">
        <f t="shared" si="80"/>
        <v/>
      </c>
      <c r="CI29" s="706" t="str">
        <f t="shared" si="81"/>
        <v/>
      </c>
      <c r="CJ29" s="706" t="str">
        <f t="shared" si="82"/>
        <v/>
      </c>
      <c r="CK29" s="706" t="str">
        <f t="shared" si="83"/>
        <v/>
      </c>
      <c r="CL29" s="706" t="str">
        <f t="shared" si="84"/>
        <v/>
      </c>
      <c r="CM29" s="706" t="str">
        <f t="shared" si="85"/>
        <v/>
      </c>
      <c r="CN29" s="706" t="str">
        <f t="shared" si="86"/>
        <v/>
      </c>
      <c r="CO29" s="706" t="str">
        <f t="shared" si="87"/>
        <v/>
      </c>
      <c r="CP29" s="706" t="str">
        <f t="shared" si="88"/>
        <v/>
      </c>
      <c r="CQ29" s="706" t="str">
        <f t="shared" si="89"/>
        <v/>
      </c>
      <c r="CR29" s="706" t="str">
        <f t="shared" si="90"/>
        <v/>
      </c>
      <c r="CS29" s="706" t="str">
        <f t="shared" si="91"/>
        <v/>
      </c>
      <c r="CT29" s="706" t="str">
        <f t="shared" si="92"/>
        <v/>
      </c>
      <c r="CU29" s="706" t="str">
        <f t="shared" si="93"/>
        <v/>
      </c>
      <c r="CV29" s="706" t="str">
        <f t="shared" si="94"/>
        <v/>
      </c>
      <c r="CW29" s="706" t="str">
        <f t="shared" si="95"/>
        <v/>
      </c>
      <c r="CX29" s="706" t="str">
        <f t="shared" si="96"/>
        <v/>
      </c>
      <c r="CY29" s="706" t="str">
        <f t="shared" si="97"/>
        <v/>
      </c>
      <c r="CZ29" s="706" t="str">
        <f t="shared" si="98"/>
        <v/>
      </c>
      <c r="DA29" s="706" t="str">
        <f t="shared" si="99"/>
        <v/>
      </c>
      <c r="DB29" s="706" t="str">
        <f t="shared" si="100"/>
        <v/>
      </c>
      <c r="DC29" s="706" t="str">
        <f t="shared" si="101"/>
        <v/>
      </c>
      <c r="DD29" s="706" t="str">
        <f t="shared" si="102"/>
        <v/>
      </c>
      <c r="DE29" s="706" t="str">
        <f t="shared" si="103"/>
        <v/>
      </c>
      <c r="DF29" s="706" t="str">
        <f t="shared" si="104"/>
        <v/>
      </c>
      <c r="DG29" s="706" t="str">
        <f t="shared" si="105"/>
        <v/>
      </c>
      <c r="DH29" s="706" t="str">
        <f t="shared" si="106"/>
        <v/>
      </c>
      <c r="DI29" s="706" t="str">
        <f t="shared" si="107"/>
        <v/>
      </c>
      <c r="DJ29" s="706" t="str">
        <f t="shared" si="108"/>
        <v/>
      </c>
      <c r="DK29" s="706" t="str">
        <f t="shared" si="109"/>
        <v/>
      </c>
      <c r="DL29" s="704" t="s">
        <v>166</v>
      </c>
    </row>
    <row r="30" spans="1:116" x14ac:dyDescent="0.2">
      <c r="A30" s="700"/>
      <c r="B30" s="700"/>
      <c r="C30" s="700"/>
      <c r="D30" s="700"/>
      <c r="E30" s="700"/>
      <c r="F30" s="700" t="str">
        <f t="shared" si="2"/>
        <v>D</v>
      </c>
      <c r="H30" s="71"/>
      <c r="I30" s="725"/>
      <c r="J30" s="726"/>
      <c r="K30" s="721" t="str">
        <f t="shared" si="58"/>
        <v/>
      </c>
      <c r="L30" s="715">
        <f t="shared" si="59"/>
        <v>0</v>
      </c>
      <c r="M30" s="716" t="str">
        <f t="shared" si="110"/>
        <v/>
      </c>
      <c r="N30" s="728"/>
      <c r="O30" s="728"/>
      <c r="P30" s="728"/>
      <c r="Q30" s="728"/>
      <c r="R30" s="728"/>
      <c r="S30" s="728"/>
      <c r="T30" s="728"/>
      <c r="U30" s="728"/>
      <c r="V30" s="728"/>
      <c r="W30" s="728"/>
      <c r="X30" s="728"/>
      <c r="Y30" s="728"/>
      <c r="Z30" s="728"/>
      <c r="AA30" s="728"/>
      <c r="AB30" s="728"/>
      <c r="AC30" s="728"/>
      <c r="AD30" s="728"/>
      <c r="AE30" s="728"/>
      <c r="AF30" s="728"/>
      <c r="AG30" s="728"/>
      <c r="AH30" s="728"/>
      <c r="AI30" s="728"/>
      <c r="AJ30" s="728"/>
      <c r="AK30" s="728"/>
      <c r="AL30" s="728"/>
      <c r="AM30" s="728"/>
      <c r="AN30" s="728"/>
      <c r="AO30" s="728"/>
      <c r="AP30" s="728"/>
      <c r="AQ30" s="728"/>
      <c r="AR30" s="728"/>
      <c r="AS30" s="728"/>
      <c r="AT30" s="728"/>
      <c r="AU30" s="728"/>
      <c r="AV30" s="728"/>
      <c r="AW30" s="728"/>
      <c r="AX30" s="728"/>
      <c r="AY30" s="728"/>
      <c r="AZ30" s="728"/>
      <c r="BA30" s="728"/>
      <c r="BB30" s="728"/>
      <c r="BC30" s="728"/>
      <c r="BD30" s="728"/>
      <c r="BE30" s="728"/>
      <c r="BF30" s="728"/>
      <c r="BG30" s="728"/>
      <c r="BH30" s="728"/>
      <c r="BI30" s="728"/>
      <c r="BJ30" s="728"/>
      <c r="BK30" s="728"/>
      <c r="BL30" s="703" t="s">
        <v>165</v>
      </c>
      <c r="BM30" s="703"/>
      <c r="BN30" s="706" t="str">
        <f t="shared" si="60"/>
        <v/>
      </c>
      <c r="BO30" s="706" t="str">
        <f t="shared" si="61"/>
        <v/>
      </c>
      <c r="BP30" s="706" t="str">
        <f t="shared" si="62"/>
        <v/>
      </c>
      <c r="BQ30" s="706" t="str">
        <f t="shared" si="63"/>
        <v/>
      </c>
      <c r="BR30" s="706" t="str">
        <f t="shared" si="64"/>
        <v/>
      </c>
      <c r="BS30" s="706" t="str">
        <f t="shared" si="65"/>
        <v/>
      </c>
      <c r="BT30" s="706" t="str">
        <f t="shared" si="66"/>
        <v/>
      </c>
      <c r="BU30" s="706" t="str">
        <f t="shared" si="67"/>
        <v/>
      </c>
      <c r="BV30" s="706" t="str">
        <f t="shared" si="68"/>
        <v/>
      </c>
      <c r="BW30" s="706" t="str">
        <f t="shared" si="69"/>
        <v/>
      </c>
      <c r="BX30" s="706" t="str">
        <f t="shared" si="70"/>
        <v/>
      </c>
      <c r="BY30" s="706" t="str">
        <f t="shared" si="71"/>
        <v/>
      </c>
      <c r="BZ30" s="706" t="str">
        <f t="shared" si="72"/>
        <v/>
      </c>
      <c r="CA30" s="706" t="str">
        <f t="shared" si="73"/>
        <v/>
      </c>
      <c r="CB30" s="706" t="str">
        <f t="shared" si="74"/>
        <v/>
      </c>
      <c r="CC30" s="706" t="str">
        <f t="shared" si="75"/>
        <v/>
      </c>
      <c r="CD30" s="706" t="str">
        <f t="shared" si="76"/>
        <v/>
      </c>
      <c r="CE30" s="706" t="str">
        <f t="shared" si="77"/>
        <v/>
      </c>
      <c r="CF30" s="706" t="str">
        <f t="shared" si="78"/>
        <v/>
      </c>
      <c r="CG30" s="706" t="str">
        <f t="shared" si="79"/>
        <v/>
      </c>
      <c r="CH30" s="706" t="str">
        <f t="shared" si="80"/>
        <v/>
      </c>
      <c r="CI30" s="706" t="str">
        <f t="shared" si="81"/>
        <v/>
      </c>
      <c r="CJ30" s="706" t="str">
        <f t="shared" si="82"/>
        <v/>
      </c>
      <c r="CK30" s="706" t="str">
        <f t="shared" si="83"/>
        <v/>
      </c>
      <c r="CL30" s="706" t="str">
        <f t="shared" si="84"/>
        <v/>
      </c>
      <c r="CM30" s="706" t="str">
        <f t="shared" si="85"/>
        <v/>
      </c>
      <c r="CN30" s="706" t="str">
        <f t="shared" si="86"/>
        <v/>
      </c>
      <c r="CO30" s="706" t="str">
        <f t="shared" si="87"/>
        <v/>
      </c>
      <c r="CP30" s="706" t="str">
        <f t="shared" si="88"/>
        <v/>
      </c>
      <c r="CQ30" s="706" t="str">
        <f t="shared" si="89"/>
        <v/>
      </c>
      <c r="CR30" s="706" t="str">
        <f t="shared" si="90"/>
        <v/>
      </c>
      <c r="CS30" s="706" t="str">
        <f t="shared" si="91"/>
        <v/>
      </c>
      <c r="CT30" s="706" t="str">
        <f t="shared" si="92"/>
        <v/>
      </c>
      <c r="CU30" s="706" t="str">
        <f t="shared" si="93"/>
        <v/>
      </c>
      <c r="CV30" s="706" t="str">
        <f t="shared" si="94"/>
        <v/>
      </c>
      <c r="CW30" s="706" t="str">
        <f t="shared" si="95"/>
        <v/>
      </c>
      <c r="CX30" s="706" t="str">
        <f t="shared" si="96"/>
        <v/>
      </c>
      <c r="CY30" s="706" t="str">
        <f t="shared" si="97"/>
        <v/>
      </c>
      <c r="CZ30" s="706" t="str">
        <f t="shared" si="98"/>
        <v/>
      </c>
      <c r="DA30" s="706" t="str">
        <f t="shared" si="99"/>
        <v/>
      </c>
      <c r="DB30" s="706" t="str">
        <f t="shared" si="100"/>
        <v/>
      </c>
      <c r="DC30" s="706" t="str">
        <f t="shared" si="101"/>
        <v/>
      </c>
      <c r="DD30" s="706" t="str">
        <f t="shared" si="102"/>
        <v/>
      </c>
      <c r="DE30" s="706" t="str">
        <f t="shared" si="103"/>
        <v/>
      </c>
      <c r="DF30" s="706" t="str">
        <f t="shared" si="104"/>
        <v/>
      </c>
      <c r="DG30" s="706" t="str">
        <f t="shared" si="105"/>
        <v/>
      </c>
      <c r="DH30" s="706" t="str">
        <f t="shared" si="106"/>
        <v/>
      </c>
      <c r="DI30" s="706" t="str">
        <f t="shared" si="107"/>
        <v/>
      </c>
      <c r="DJ30" s="706" t="str">
        <f t="shared" si="108"/>
        <v/>
      </c>
      <c r="DK30" s="706" t="str">
        <f t="shared" si="109"/>
        <v/>
      </c>
      <c r="DL30" s="704" t="s">
        <v>166</v>
      </c>
    </row>
    <row r="31" spans="1:116" x14ac:dyDescent="0.2">
      <c r="A31" s="700"/>
      <c r="B31" s="700"/>
      <c r="C31" s="700"/>
      <c r="D31" s="700"/>
      <c r="E31" s="700"/>
      <c r="F31" s="700" t="str">
        <f t="shared" si="2"/>
        <v>D</v>
      </c>
      <c r="H31" s="71"/>
      <c r="I31" s="725"/>
      <c r="J31" s="726"/>
      <c r="K31" s="721" t="str">
        <f t="shared" si="58"/>
        <v/>
      </c>
      <c r="L31" s="715">
        <f t="shared" si="59"/>
        <v>0</v>
      </c>
      <c r="M31" s="716" t="str">
        <f t="shared" si="110"/>
        <v/>
      </c>
      <c r="N31" s="728"/>
      <c r="O31" s="728"/>
      <c r="P31" s="728"/>
      <c r="Q31" s="728"/>
      <c r="R31" s="728"/>
      <c r="S31" s="728"/>
      <c r="T31" s="728"/>
      <c r="U31" s="728"/>
      <c r="V31" s="728"/>
      <c r="W31" s="728"/>
      <c r="X31" s="728"/>
      <c r="Y31" s="728"/>
      <c r="Z31" s="728"/>
      <c r="AA31" s="728"/>
      <c r="AB31" s="728"/>
      <c r="AC31" s="728"/>
      <c r="AD31" s="728"/>
      <c r="AE31" s="728"/>
      <c r="AF31" s="728"/>
      <c r="AG31" s="728"/>
      <c r="AH31" s="728"/>
      <c r="AI31" s="728"/>
      <c r="AJ31" s="728"/>
      <c r="AK31" s="728"/>
      <c r="AL31" s="728"/>
      <c r="AM31" s="728"/>
      <c r="AN31" s="728"/>
      <c r="AO31" s="728"/>
      <c r="AP31" s="728"/>
      <c r="AQ31" s="728"/>
      <c r="AR31" s="728"/>
      <c r="AS31" s="728"/>
      <c r="AT31" s="728"/>
      <c r="AU31" s="728"/>
      <c r="AV31" s="728"/>
      <c r="AW31" s="728"/>
      <c r="AX31" s="728"/>
      <c r="AY31" s="728"/>
      <c r="AZ31" s="728"/>
      <c r="BA31" s="728"/>
      <c r="BB31" s="728"/>
      <c r="BC31" s="728"/>
      <c r="BD31" s="728"/>
      <c r="BE31" s="728"/>
      <c r="BF31" s="728"/>
      <c r="BG31" s="728"/>
      <c r="BH31" s="728"/>
      <c r="BI31" s="728"/>
      <c r="BJ31" s="728"/>
      <c r="BK31" s="728"/>
      <c r="BL31" s="703" t="s">
        <v>165</v>
      </c>
      <c r="BM31" s="703"/>
      <c r="BN31" s="706" t="str">
        <f t="shared" si="60"/>
        <v/>
      </c>
      <c r="BO31" s="706" t="str">
        <f t="shared" si="61"/>
        <v/>
      </c>
      <c r="BP31" s="706" t="str">
        <f t="shared" si="62"/>
        <v/>
      </c>
      <c r="BQ31" s="706" t="str">
        <f t="shared" si="63"/>
        <v/>
      </c>
      <c r="BR31" s="706" t="str">
        <f t="shared" si="64"/>
        <v/>
      </c>
      <c r="BS31" s="706" t="str">
        <f t="shared" si="65"/>
        <v/>
      </c>
      <c r="BT31" s="706" t="str">
        <f t="shared" si="66"/>
        <v/>
      </c>
      <c r="BU31" s="706" t="str">
        <f t="shared" si="67"/>
        <v/>
      </c>
      <c r="BV31" s="706" t="str">
        <f t="shared" si="68"/>
        <v/>
      </c>
      <c r="BW31" s="706" t="str">
        <f t="shared" si="69"/>
        <v/>
      </c>
      <c r="BX31" s="706" t="str">
        <f t="shared" si="70"/>
        <v/>
      </c>
      <c r="BY31" s="706" t="str">
        <f t="shared" si="71"/>
        <v/>
      </c>
      <c r="BZ31" s="706" t="str">
        <f t="shared" si="72"/>
        <v/>
      </c>
      <c r="CA31" s="706" t="str">
        <f t="shared" si="73"/>
        <v/>
      </c>
      <c r="CB31" s="706" t="str">
        <f t="shared" si="74"/>
        <v/>
      </c>
      <c r="CC31" s="706" t="str">
        <f t="shared" si="75"/>
        <v/>
      </c>
      <c r="CD31" s="706" t="str">
        <f t="shared" si="76"/>
        <v/>
      </c>
      <c r="CE31" s="706" t="str">
        <f t="shared" si="77"/>
        <v/>
      </c>
      <c r="CF31" s="706" t="str">
        <f t="shared" si="78"/>
        <v/>
      </c>
      <c r="CG31" s="706" t="str">
        <f t="shared" si="79"/>
        <v/>
      </c>
      <c r="CH31" s="706" t="str">
        <f t="shared" si="80"/>
        <v/>
      </c>
      <c r="CI31" s="706" t="str">
        <f t="shared" si="81"/>
        <v/>
      </c>
      <c r="CJ31" s="706" t="str">
        <f t="shared" si="82"/>
        <v/>
      </c>
      <c r="CK31" s="706" t="str">
        <f t="shared" si="83"/>
        <v/>
      </c>
      <c r="CL31" s="706" t="str">
        <f t="shared" si="84"/>
        <v/>
      </c>
      <c r="CM31" s="706" t="str">
        <f t="shared" si="85"/>
        <v/>
      </c>
      <c r="CN31" s="706" t="str">
        <f t="shared" si="86"/>
        <v/>
      </c>
      <c r="CO31" s="706" t="str">
        <f t="shared" si="87"/>
        <v/>
      </c>
      <c r="CP31" s="706" t="str">
        <f t="shared" si="88"/>
        <v/>
      </c>
      <c r="CQ31" s="706" t="str">
        <f t="shared" si="89"/>
        <v/>
      </c>
      <c r="CR31" s="706" t="str">
        <f t="shared" si="90"/>
        <v/>
      </c>
      <c r="CS31" s="706" t="str">
        <f t="shared" si="91"/>
        <v/>
      </c>
      <c r="CT31" s="706" t="str">
        <f t="shared" si="92"/>
        <v/>
      </c>
      <c r="CU31" s="706" t="str">
        <f t="shared" si="93"/>
        <v/>
      </c>
      <c r="CV31" s="706" t="str">
        <f t="shared" si="94"/>
        <v/>
      </c>
      <c r="CW31" s="706" t="str">
        <f t="shared" si="95"/>
        <v/>
      </c>
      <c r="CX31" s="706" t="str">
        <f t="shared" si="96"/>
        <v/>
      </c>
      <c r="CY31" s="706" t="str">
        <f t="shared" si="97"/>
        <v/>
      </c>
      <c r="CZ31" s="706" t="str">
        <f t="shared" si="98"/>
        <v/>
      </c>
      <c r="DA31" s="706" t="str">
        <f t="shared" si="99"/>
        <v/>
      </c>
      <c r="DB31" s="706" t="str">
        <f t="shared" si="100"/>
        <v/>
      </c>
      <c r="DC31" s="706" t="str">
        <f t="shared" si="101"/>
        <v/>
      </c>
      <c r="DD31" s="706" t="str">
        <f t="shared" si="102"/>
        <v/>
      </c>
      <c r="DE31" s="706" t="str">
        <f t="shared" si="103"/>
        <v/>
      </c>
      <c r="DF31" s="706" t="str">
        <f t="shared" si="104"/>
        <v/>
      </c>
      <c r="DG31" s="706" t="str">
        <f t="shared" si="105"/>
        <v/>
      </c>
      <c r="DH31" s="706" t="str">
        <f t="shared" si="106"/>
        <v/>
      </c>
      <c r="DI31" s="706" t="str">
        <f t="shared" si="107"/>
        <v/>
      </c>
      <c r="DJ31" s="706" t="str">
        <f t="shared" si="108"/>
        <v/>
      </c>
      <c r="DK31" s="706" t="str">
        <f t="shared" si="109"/>
        <v/>
      </c>
      <c r="DL31" s="704" t="s">
        <v>166</v>
      </c>
    </row>
    <row r="32" spans="1:116" x14ac:dyDescent="0.2">
      <c r="A32" s="700"/>
      <c r="B32" s="700"/>
      <c r="C32" s="700"/>
      <c r="D32" s="700"/>
      <c r="E32" s="700"/>
      <c r="F32" s="700" t="str">
        <f t="shared" si="2"/>
        <v>D</v>
      </c>
      <c r="H32" s="71"/>
      <c r="I32" s="725"/>
      <c r="J32" s="726"/>
      <c r="K32" s="721" t="str">
        <f t="shared" si="58"/>
        <v/>
      </c>
      <c r="L32" s="715">
        <f t="shared" si="59"/>
        <v>0</v>
      </c>
      <c r="M32" s="716" t="str">
        <f t="shared" si="110"/>
        <v/>
      </c>
      <c r="N32" s="728"/>
      <c r="O32" s="728"/>
      <c r="P32" s="728"/>
      <c r="Q32" s="728"/>
      <c r="R32" s="728"/>
      <c r="S32" s="728"/>
      <c r="T32" s="728"/>
      <c r="U32" s="728"/>
      <c r="V32" s="728"/>
      <c r="W32" s="728"/>
      <c r="X32" s="728"/>
      <c r="Y32" s="728"/>
      <c r="Z32" s="728"/>
      <c r="AA32" s="728"/>
      <c r="AB32" s="728"/>
      <c r="AC32" s="728"/>
      <c r="AD32" s="728"/>
      <c r="AE32" s="728"/>
      <c r="AF32" s="728"/>
      <c r="AG32" s="728"/>
      <c r="AH32" s="728"/>
      <c r="AI32" s="728"/>
      <c r="AJ32" s="728"/>
      <c r="AK32" s="728"/>
      <c r="AL32" s="728"/>
      <c r="AM32" s="728"/>
      <c r="AN32" s="728"/>
      <c r="AO32" s="728"/>
      <c r="AP32" s="728"/>
      <c r="AQ32" s="728"/>
      <c r="AR32" s="728"/>
      <c r="AS32" s="728"/>
      <c r="AT32" s="728"/>
      <c r="AU32" s="728"/>
      <c r="AV32" s="728"/>
      <c r="AW32" s="728"/>
      <c r="AX32" s="728"/>
      <c r="AY32" s="728"/>
      <c r="AZ32" s="728"/>
      <c r="BA32" s="728"/>
      <c r="BB32" s="728"/>
      <c r="BC32" s="728"/>
      <c r="BD32" s="728"/>
      <c r="BE32" s="728"/>
      <c r="BF32" s="728"/>
      <c r="BG32" s="728"/>
      <c r="BH32" s="728"/>
      <c r="BI32" s="728"/>
      <c r="BJ32" s="728"/>
      <c r="BK32" s="728"/>
      <c r="BL32" s="703" t="s">
        <v>165</v>
      </c>
      <c r="BM32" s="703"/>
      <c r="BN32" s="706" t="str">
        <f t="shared" si="60"/>
        <v/>
      </c>
      <c r="BO32" s="706" t="str">
        <f t="shared" si="61"/>
        <v/>
      </c>
      <c r="BP32" s="706" t="str">
        <f t="shared" si="62"/>
        <v/>
      </c>
      <c r="BQ32" s="706" t="str">
        <f t="shared" si="63"/>
        <v/>
      </c>
      <c r="BR32" s="706" t="str">
        <f t="shared" si="64"/>
        <v/>
      </c>
      <c r="BS32" s="706" t="str">
        <f t="shared" si="65"/>
        <v/>
      </c>
      <c r="BT32" s="706" t="str">
        <f t="shared" si="66"/>
        <v/>
      </c>
      <c r="BU32" s="706" t="str">
        <f t="shared" si="67"/>
        <v/>
      </c>
      <c r="BV32" s="706" t="str">
        <f t="shared" si="68"/>
        <v/>
      </c>
      <c r="BW32" s="706" t="str">
        <f t="shared" si="69"/>
        <v/>
      </c>
      <c r="BX32" s="706" t="str">
        <f t="shared" si="70"/>
        <v/>
      </c>
      <c r="BY32" s="706" t="str">
        <f t="shared" si="71"/>
        <v/>
      </c>
      <c r="BZ32" s="706" t="str">
        <f t="shared" si="72"/>
        <v/>
      </c>
      <c r="CA32" s="706" t="str">
        <f t="shared" si="73"/>
        <v/>
      </c>
      <c r="CB32" s="706" t="str">
        <f t="shared" si="74"/>
        <v/>
      </c>
      <c r="CC32" s="706" t="str">
        <f t="shared" si="75"/>
        <v/>
      </c>
      <c r="CD32" s="706" t="str">
        <f t="shared" si="76"/>
        <v/>
      </c>
      <c r="CE32" s="706" t="str">
        <f t="shared" si="77"/>
        <v/>
      </c>
      <c r="CF32" s="706" t="str">
        <f t="shared" si="78"/>
        <v/>
      </c>
      <c r="CG32" s="706" t="str">
        <f t="shared" si="79"/>
        <v/>
      </c>
      <c r="CH32" s="706" t="str">
        <f t="shared" si="80"/>
        <v/>
      </c>
      <c r="CI32" s="706" t="str">
        <f t="shared" si="81"/>
        <v/>
      </c>
      <c r="CJ32" s="706" t="str">
        <f t="shared" si="82"/>
        <v/>
      </c>
      <c r="CK32" s="706" t="str">
        <f t="shared" si="83"/>
        <v/>
      </c>
      <c r="CL32" s="706" t="str">
        <f t="shared" si="84"/>
        <v/>
      </c>
      <c r="CM32" s="706" t="str">
        <f t="shared" si="85"/>
        <v/>
      </c>
      <c r="CN32" s="706" t="str">
        <f t="shared" si="86"/>
        <v/>
      </c>
      <c r="CO32" s="706" t="str">
        <f t="shared" si="87"/>
        <v/>
      </c>
      <c r="CP32" s="706" t="str">
        <f t="shared" si="88"/>
        <v/>
      </c>
      <c r="CQ32" s="706" t="str">
        <f t="shared" si="89"/>
        <v/>
      </c>
      <c r="CR32" s="706" t="str">
        <f t="shared" si="90"/>
        <v/>
      </c>
      <c r="CS32" s="706" t="str">
        <f t="shared" si="91"/>
        <v/>
      </c>
      <c r="CT32" s="706" t="str">
        <f t="shared" si="92"/>
        <v/>
      </c>
      <c r="CU32" s="706" t="str">
        <f t="shared" si="93"/>
        <v/>
      </c>
      <c r="CV32" s="706" t="str">
        <f t="shared" si="94"/>
        <v/>
      </c>
      <c r="CW32" s="706" t="str">
        <f t="shared" si="95"/>
        <v/>
      </c>
      <c r="CX32" s="706" t="str">
        <f t="shared" si="96"/>
        <v/>
      </c>
      <c r="CY32" s="706" t="str">
        <f t="shared" si="97"/>
        <v/>
      </c>
      <c r="CZ32" s="706" t="str">
        <f t="shared" si="98"/>
        <v/>
      </c>
      <c r="DA32" s="706" t="str">
        <f t="shared" si="99"/>
        <v/>
      </c>
      <c r="DB32" s="706" t="str">
        <f t="shared" si="100"/>
        <v/>
      </c>
      <c r="DC32" s="706" t="str">
        <f t="shared" si="101"/>
        <v/>
      </c>
      <c r="DD32" s="706" t="str">
        <f t="shared" si="102"/>
        <v/>
      </c>
      <c r="DE32" s="706" t="str">
        <f t="shared" si="103"/>
        <v/>
      </c>
      <c r="DF32" s="706" t="str">
        <f t="shared" si="104"/>
        <v/>
      </c>
      <c r="DG32" s="706" t="str">
        <f t="shared" si="105"/>
        <v/>
      </c>
      <c r="DH32" s="706" t="str">
        <f t="shared" si="106"/>
        <v/>
      </c>
      <c r="DI32" s="706" t="str">
        <f t="shared" si="107"/>
        <v/>
      </c>
      <c r="DJ32" s="706" t="str">
        <f t="shared" si="108"/>
        <v/>
      </c>
      <c r="DK32" s="706" t="str">
        <f t="shared" si="109"/>
        <v/>
      </c>
      <c r="DL32" s="704" t="s">
        <v>166</v>
      </c>
    </row>
    <row r="33" spans="1:116" x14ac:dyDescent="0.2">
      <c r="A33" s="700"/>
      <c r="B33" s="700"/>
      <c r="C33" s="700"/>
      <c r="D33" s="700"/>
      <c r="E33" s="700"/>
      <c r="F33" s="700" t="str">
        <f t="shared" si="2"/>
        <v>D</v>
      </c>
      <c r="H33" s="71"/>
      <c r="I33" s="725"/>
      <c r="J33" s="726"/>
      <c r="K33" s="721" t="str">
        <f t="shared" si="58"/>
        <v/>
      </c>
      <c r="L33" s="715">
        <f t="shared" si="59"/>
        <v>0</v>
      </c>
      <c r="M33" s="716" t="str">
        <f t="shared" si="110"/>
        <v/>
      </c>
      <c r="N33" s="728"/>
      <c r="O33" s="728"/>
      <c r="P33" s="728"/>
      <c r="Q33" s="728"/>
      <c r="R33" s="728"/>
      <c r="S33" s="728"/>
      <c r="T33" s="728"/>
      <c r="U33" s="728"/>
      <c r="V33" s="728"/>
      <c r="W33" s="728"/>
      <c r="X33" s="728"/>
      <c r="Y33" s="728"/>
      <c r="Z33" s="728"/>
      <c r="AA33" s="728"/>
      <c r="AB33" s="728"/>
      <c r="AC33" s="728"/>
      <c r="AD33" s="728"/>
      <c r="AE33" s="728"/>
      <c r="AF33" s="728"/>
      <c r="AG33" s="728"/>
      <c r="AH33" s="728"/>
      <c r="AI33" s="728"/>
      <c r="AJ33" s="728"/>
      <c r="AK33" s="728"/>
      <c r="AL33" s="728"/>
      <c r="AM33" s="728"/>
      <c r="AN33" s="728"/>
      <c r="AO33" s="728"/>
      <c r="AP33" s="728"/>
      <c r="AQ33" s="728"/>
      <c r="AR33" s="728"/>
      <c r="AS33" s="728"/>
      <c r="AT33" s="728"/>
      <c r="AU33" s="728"/>
      <c r="AV33" s="728"/>
      <c r="AW33" s="728"/>
      <c r="AX33" s="728"/>
      <c r="AY33" s="728"/>
      <c r="AZ33" s="728"/>
      <c r="BA33" s="728"/>
      <c r="BB33" s="728"/>
      <c r="BC33" s="728"/>
      <c r="BD33" s="728"/>
      <c r="BE33" s="728"/>
      <c r="BF33" s="728"/>
      <c r="BG33" s="728"/>
      <c r="BH33" s="728"/>
      <c r="BI33" s="728"/>
      <c r="BJ33" s="728"/>
      <c r="BK33" s="728"/>
      <c r="BL33" s="703" t="s">
        <v>165</v>
      </c>
      <c r="BM33" s="703"/>
      <c r="BN33" s="706" t="str">
        <f t="shared" si="60"/>
        <v/>
      </c>
      <c r="BO33" s="706" t="str">
        <f t="shared" si="61"/>
        <v/>
      </c>
      <c r="BP33" s="706" t="str">
        <f t="shared" si="62"/>
        <v/>
      </c>
      <c r="BQ33" s="706" t="str">
        <f t="shared" si="63"/>
        <v/>
      </c>
      <c r="BR33" s="706" t="str">
        <f t="shared" si="64"/>
        <v/>
      </c>
      <c r="BS33" s="706" t="str">
        <f t="shared" si="65"/>
        <v/>
      </c>
      <c r="BT33" s="706" t="str">
        <f t="shared" si="66"/>
        <v/>
      </c>
      <c r="BU33" s="706" t="str">
        <f t="shared" si="67"/>
        <v/>
      </c>
      <c r="BV33" s="706" t="str">
        <f t="shared" si="68"/>
        <v/>
      </c>
      <c r="BW33" s="706" t="str">
        <f t="shared" si="69"/>
        <v/>
      </c>
      <c r="BX33" s="706" t="str">
        <f t="shared" si="70"/>
        <v/>
      </c>
      <c r="BY33" s="706" t="str">
        <f t="shared" si="71"/>
        <v/>
      </c>
      <c r="BZ33" s="706" t="str">
        <f t="shared" si="72"/>
        <v/>
      </c>
      <c r="CA33" s="706" t="str">
        <f t="shared" si="73"/>
        <v/>
      </c>
      <c r="CB33" s="706" t="str">
        <f t="shared" si="74"/>
        <v/>
      </c>
      <c r="CC33" s="706" t="str">
        <f t="shared" si="75"/>
        <v/>
      </c>
      <c r="CD33" s="706" t="str">
        <f t="shared" si="76"/>
        <v/>
      </c>
      <c r="CE33" s="706" t="str">
        <f t="shared" si="77"/>
        <v/>
      </c>
      <c r="CF33" s="706" t="str">
        <f t="shared" si="78"/>
        <v/>
      </c>
      <c r="CG33" s="706" t="str">
        <f t="shared" si="79"/>
        <v/>
      </c>
      <c r="CH33" s="706" t="str">
        <f t="shared" si="80"/>
        <v/>
      </c>
      <c r="CI33" s="706" t="str">
        <f t="shared" si="81"/>
        <v/>
      </c>
      <c r="CJ33" s="706" t="str">
        <f t="shared" si="82"/>
        <v/>
      </c>
      <c r="CK33" s="706" t="str">
        <f t="shared" si="83"/>
        <v/>
      </c>
      <c r="CL33" s="706" t="str">
        <f t="shared" si="84"/>
        <v/>
      </c>
      <c r="CM33" s="706" t="str">
        <f t="shared" si="85"/>
        <v/>
      </c>
      <c r="CN33" s="706" t="str">
        <f t="shared" si="86"/>
        <v/>
      </c>
      <c r="CO33" s="706" t="str">
        <f t="shared" si="87"/>
        <v/>
      </c>
      <c r="CP33" s="706" t="str">
        <f t="shared" si="88"/>
        <v/>
      </c>
      <c r="CQ33" s="706" t="str">
        <f t="shared" si="89"/>
        <v/>
      </c>
      <c r="CR33" s="706" t="str">
        <f t="shared" si="90"/>
        <v/>
      </c>
      <c r="CS33" s="706" t="str">
        <f t="shared" si="91"/>
        <v/>
      </c>
      <c r="CT33" s="706" t="str">
        <f t="shared" si="92"/>
        <v/>
      </c>
      <c r="CU33" s="706" t="str">
        <f t="shared" si="93"/>
        <v/>
      </c>
      <c r="CV33" s="706" t="str">
        <f t="shared" si="94"/>
        <v/>
      </c>
      <c r="CW33" s="706" t="str">
        <f t="shared" si="95"/>
        <v/>
      </c>
      <c r="CX33" s="706" t="str">
        <f t="shared" si="96"/>
        <v/>
      </c>
      <c r="CY33" s="706" t="str">
        <f t="shared" si="97"/>
        <v/>
      </c>
      <c r="CZ33" s="706" t="str">
        <f t="shared" si="98"/>
        <v/>
      </c>
      <c r="DA33" s="706" t="str">
        <f t="shared" si="99"/>
        <v/>
      </c>
      <c r="DB33" s="706" t="str">
        <f t="shared" si="100"/>
        <v/>
      </c>
      <c r="DC33" s="706" t="str">
        <f t="shared" si="101"/>
        <v/>
      </c>
      <c r="DD33" s="706" t="str">
        <f t="shared" si="102"/>
        <v/>
      </c>
      <c r="DE33" s="706" t="str">
        <f t="shared" si="103"/>
        <v/>
      </c>
      <c r="DF33" s="706" t="str">
        <f t="shared" si="104"/>
        <v/>
      </c>
      <c r="DG33" s="706" t="str">
        <f t="shared" si="105"/>
        <v/>
      </c>
      <c r="DH33" s="706" t="str">
        <f t="shared" si="106"/>
        <v/>
      </c>
      <c r="DI33" s="706" t="str">
        <f t="shared" si="107"/>
        <v/>
      </c>
      <c r="DJ33" s="706" t="str">
        <f t="shared" si="108"/>
        <v/>
      </c>
      <c r="DK33" s="706" t="str">
        <f t="shared" si="109"/>
        <v/>
      </c>
      <c r="DL33" s="704" t="s">
        <v>166</v>
      </c>
    </row>
    <row r="34" spans="1:116" x14ac:dyDescent="0.2">
      <c r="A34" s="700"/>
      <c r="B34" s="700"/>
      <c r="C34" s="700"/>
      <c r="D34" s="700"/>
      <c r="E34" s="700"/>
      <c r="F34" s="700" t="str">
        <f t="shared" si="2"/>
        <v>D</v>
      </c>
      <c r="H34" s="71"/>
      <c r="I34" s="725"/>
      <c r="J34" s="726"/>
      <c r="K34" s="721" t="str">
        <f t="shared" si="58"/>
        <v/>
      </c>
      <c r="L34" s="715">
        <f t="shared" si="59"/>
        <v>0</v>
      </c>
      <c r="M34" s="716" t="str">
        <f t="shared" si="110"/>
        <v/>
      </c>
      <c r="N34" s="728"/>
      <c r="O34" s="728"/>
      <c r="P34" s="728"/>
      <c r="Q34" s="728"/>
      <c r="R34" s="728"/>
      <c r="S34" s="728"/>
      <c r="T34" s="728"/>
      <c r="U34" s="728"/>
      <c r="V34" s="728"/>
      <c r="W34" s="728"/>
      <c r="X34" s="728"/>
      <c r="Y34" s="728"/>
      <c r="Z34" s="728"/>
      <c r="AA34" s="728"/>
      <c r="AB34" s="728"/>
      <c r="AC34" s="728"/>
      <c r="AD34" s="728"/>
      <c r="AE34" s="728"/>
      <c r="AF34" s="728"/>
      <c r="AG34" s="728"/>
      <c r="AH34" s="728"/>
      <c r="AI34" s="728"/>
      <c r="AJ34" s="728"/>
      <c r="AK34" s="728"/>
      <c r="AL34" s="728"/>
      <c r="AM34" s="728"/>
      <c r="AN34" s="728"/>
      <c r="AO34" s="728"/>
      <c r="AP34" s="728"/>
      <c r="AQ34" s="728"/>
      <c r="AR34" s="728"/>
      <c r="AS34" s="728"/>
      <c r="AT34" s="728"/>
      <c r="AU34" s="728"/>
      <c r="AV34" s="728"/>
      <c r="AW34" s="728"/>
      <c r="AX34" s="728"/>
      <c r="AY34" s="728"/>
      <c r="AZ34" s="728"/>
      <c r="BA34" s="728"/>
      <c r="BB34" s="728"/>
      <c r="BC34" s="728"/>
      <c r="BD34" s="728"/>
      <c r="BE34" s="728"/>
      <c r="BF34" s="728"/>
      <c r="BG34" s="728"/>
      <c r="BH34" s="728"/>
      <c r="BI34" s="728"/>
      <c r="BJ34" s="728"/>
      <c r="BK34" s="728"/>
      <c r="BL34" s="703" t="s">
        <v>165</v>
      </c>
      <c r="BM34" s="703"/>
      <c r="BN34" s="706" t="str">
        <f t="shared" si="60"/>
        <v/>
      </c>
      <c r="BO34" s="706" t="str">
        <f t="shared" si="61"/>
        <v/>
      </c>
      <c r="BP34" s="706" t="str">
        <f t="shared" si="62"/>
        <v/>
      </c>
      <c r="BQ34" s="706" t="str">
        <f t="shared" si="63"/>
        <v/>
      </c>
      <c r="BR34" s="706" t="str">
        <f t="shared" si="64"/>
        <v/>
      </c>
      <c r="BS34" s="706" t="str">
        <f t="shared" si="65"/>
        <v/>
      </c>
      <c r="BT34" s="706" t="str">
        <f t="shared" si="66"/>
        <v/>
      </c>
      <c r="BU34" s="706" t="str">
        <f t="shared" si="67"/>
        <v/>
      </c>
      <c r="BV34" s="706" t="str">
        <f t="shared" si="68"/>
        <v/>
      </c>
      <c r="BW34" s="706" t="str">
        <f t="shared" si="69"/>
        <v/>
      </c>
      <c r="BX34" s="706" t="str">
        <f t="shared" si="70"/>
        <v/>
      </c>
      <c r="BY34" s="706" t="str">
        <f t="shared" si="71"/>
        <v/>
      </c>
      <c r="BZ34" s="706" t="str">
        <f t="shared" si="72"/>
        <v/>
      </c>
      <c r="CA34" s="706" t="str">
        <f t="shared" si="73"/>
        <v/>
      </c>
      <c r="CB34" s="706" t="str">
        <f t="shared" si="74"/>
        <v/>
      </c>
      <c r="CC34" s="706" t="str">
        <f t="shared" si="75"/>
        <v/>
      </c>
      <c r="CD34" s="706" t="str">
        <f t="shared" si="76"/>
        <v/>
      </c>
      <c r="CE34" s="706" t="str">
        <f t="shared" si="77"/>
        <v/>
      </c>
      <c r="CF34" s="706" t="str">
        <f t="shared" si="78"/>
        <v/>
      </c>
      <c r="CG34" s="706" t="str">
        <f t="shared" si="79"/>
        <v/>
      </c>
      <c r="CH34" s="706" t="str">
        <f t="shared" si="80"/>
        <v/>
      </c>
      <c r="CI34" s="706" t="str">
        <f t="shared" si="81"/>
        <v/>
      </c>
      <c r="CJ34" s="706" t="str">
        <f t="shared" si="82"/>
        <v/>
      </c>
      <c r="CK34" s="706" t="str">
        <f t="shared" si="83"/>
        <v/>
      </c>
      <c r="CL34" s="706" t="str">
        <f t="shared" si="84"/>
        <v/>
      </c>
      <c r="CM34" s="706" t="str">
        <f t="shared" si="85"/>
        <v/>
      </c>
      <c r="CN34" s="706" t="str">
        <f t="shared" si="86"/>
        <v/>
      </c>
      <c r="CO34" s="706" t="str">
        <f t="shared" si="87"/>
        <v/>
      </c>
      <c r="CP34" s="706" t="str">
        <f t="shared" si="88"/>
        <v/>
      </c>
      <c r="CQ34" s="706" t="str">
        <f t="shared" si="89"/>
        <v/>
      </c>
      <c r="CR34" s="706" t="str">
        <f t="shared" si="90"/>
        <v/>
      </c>
      <c r="CS34" s="706" t="str">
        <f t="shared" si="91"/>
        <v/>
      </c>
      <c r="CT34" s="706" t="str">
        <f t="shared" si="92"/>
        <v/>
      </c>
      <c r="CU34" s="706" t="str">
        <f t="shared" si="93"/>
        <v/>
      </c>
      <c r="CV34" s="706" t="str">
        <f t="shared" si="94"/>
        <v/>
      </c>
      <c r="CW34" s="706" t="str">
        <f t="shared" si="95"/>
        <v/>
      </c>
      <c r="CX34" s="706" t="str">
        <f t="shared" si="96"/>
        <v/>
      </c>
      <c r="CY34" s="706" t="str">
        <f t="shared" si="97"/>
        <v/>
      </c>
      <c r="CZ34" s="706" t="str">
        <f t="shared" si="98"/>
        <v/>
      </c>
      <c r="DA34" s="706" t="str">
        <f t="shared" si="99"/>
        <v/>
      </c>
      <c r="DB34" s="706" t="str">
        <f t="shared" si="100"/>
        <v/>
      </c>
      <c r="DC34" s="706" t="str">
        <f t="shared" si="101"/>
        <v/>
      </c>
      <c r="DD34" s="706" t="str">
        <f t="shared" si="102"/>
        <v/>
      </c>
      <c r="DE34" s="706" t="str">
        <f t="shared" si="103"/>
        <v/>
      </c>
      <c r="DF34" s="706" t="str">
        <f t="shared" si="104"/>
        <v/>
      </c>
      <c r="DG34" s="706" t="str">
        <f t="shared" si="105"/>
        <v/>
      </c>
      <c r="DH34" s="706" t="str">
        <f t="shared" si="106"/>
        <v/>
      </c>
      <c r="DI34" s="706" t="str">
        <f t="shared" si="107"/>
        <v/>
      </c>
      <c r="DJ34" s="706" t="str">
        <f t="shared" si="108"/>
        <v/>
      </c>
      <c r="DK34" s="706" t="str">
        <f t="shared" si="109"/>
        <v/>
      </c>
      <c r="DL34" s="704" t="s">
        <v>166</v>
      </c>
    </row>
    <row r="35" spans="1:116" x14ac:dyDescent="0.2">
      <c r="A35" s="700"/>
      <c r="B35" s="700"/>
      <c r="C35" s="700"/>
      <c r="D35" s="700"/>
      <c r="E35" s="700"/>
      <c r="F35" s="700" t="str">
        <f t="shared" si="2"/>
        <v>D</v>
      </c>
      <c r="H35" s="71"/>
      <c r="I35" s="725"/>
      <c r="J35" s="726"/>
      <c r="K35" s="721" t="str">
        <f t="shared" si="58"/>
        <v/>
      </c>
      <c r="L35" s="715">
        <f t="shared" si="59"/>
        <v>0</v>
      </c>
      <c r="M35" s="716" t="str">
        <f t="shared" si="110"/>
        <v/>
      </c>
      <c r="N35" s="728"/>
      <c r="O35" s="728"/>
      <c r="P35" s="728"/>
      <c r="Q35" s="728"/>
      <c r="R35" s="728"/>
      <c r="S35" s="728"/>
      <c r="T35" s="728"/>
      <c r="U35" s="728"/>
      <c r="V35" s="728"/>
      <c r="W35" s="728"/>
      <c r="X35" s="728"/>
      <c r="Y35" s="728"/>
      <c r="Z35" s="728"/>
      <c r="AA35" s="728"/>
      <c r="AB35" s="728"/>
      <c r="AC35" s="728"/>
      <c r="AD35" s="728"/>
      <c r="AE35" s="728"/>
      <c r="AF35" s="728"/>
      <c r="AG35" s="728"/>
      <c r="AH35" s="728"/>
      <c r="AI35" s="728"/>
      <c r="AJ35" s="728"/>
      <c r="AK35" s="728"/>
      <c r="AL35" s="728"/>
      <c r="AM35" s="728"/>
      <c r="AN35" s="728"/>
      <c r="AO35" s="728"/>
      <c r="AP35" s="728"/>
      <c r="AQ35" s="728"/>
      <c r="AR35" s="728"/>
      <c r="AS35" s="728"/>
      <c r="AT35" s="728"/>
      <c r="AU35" s="728"/>
      <c r="AV35" s="728"/>
      <c r="AW35" s="728"/>
      <c r="AX35" s="728"/>
      <c r="AY35" s="728"/>
      <c r="AZ35" s="728"/>
      <c r="BA35" s="728"/>
      <c r="BB35" s="728"/>
      <c r="BC35" s="728"/>
      <c r="BD35" s="728"/>
      <c r="BE35" s="728"/>
      <c r="BF35" s="728"/>
      <c r="BG35" s="728"/>
      <c r="BH35" s="728"/>
      <c r="BI35" s="728"/>
      <c r="BJ35" s="728"/>
      <c r="BK35" s="728"/>
      <c r="BL35" s="703" t="s">
        <v>165</v>
      </c>
      <c r="BM35" s="703"/>
      <c r="BN35" s="706" t="str">
        <f t="shared" si="60"/>
        <v/>
      </c>
      <c r="BO35" s="706" t="str">
        <f t="shared" si="61"/>
        <v/>
      </c>
      <c r="BP35" s="706" t="str">
        <f t="shared" si="62"/>
        <v/>
      </c>
      <c r="BQ35" s="706" t="str">
        <f t="shared" si="63"/>
        <v/>
      </c>
      <c r="BR35" s="706" t="str">
        <f t="shared" si="64"/>
        <v/>
      </c>
      <c r="BS35" s="706" t="str">
        <f t="shared" si="65"/>
        <v/>
      </c>
      <c r="BT35" s="706" t="str">
        <f t="shared" si="66"/>
        <v/>
      </c>
      <c r="BU35" s="706" t="str">
        <f t="shared" si="67"/>
        <v/>
      </c>
      <c r="BV35" s="706" t="str">
        <f t="shared" si="68"/>
        <v/>
      </c>
      <c r="BW35" s="706" t="str">
        <f t="shared" si="69"/>
        <v/>
      </c>
      <c r="BX35" s="706" t="str">
        <f t="shared" si="70"/>
        <v/>
      </c>
      <c r="BY35" s="706" t="str">
        <f t="shared" si="71"/>
        <v/>
      </c>
      <c r="BZ35" s="706" t="str">
        <f t="shared" si="72"/>
        <v/>
      </c>
      <c r="CA35" s="706" t="str">
        <f t="shared" si="73"/>
        <v/>
      </c>
      <c r="CB35" s="706" t="str">
        <f t="shared" si="74"/>
        <v/>
      </c>
      <c r="CC35" s="706" t="str">
        <f t="shared" si="75"/>
        <v/>
      </c>
      <c r="CD35" s="706" t="str">
        <f t="shared" si="76"/>
        <v/>
      </c>
      <c r="CE35" s="706" t="str">
        <f t="shared" si="77"/>
        <v/>
      </c>
      <c r="CF35" s="706" t="str">
        <f t="shared" si="78"/>
        <v/>
      </c>
      <c r="CG35" s="706" t="str">
        <f t="shared" si="79"/>
        <v/>
      </c>
      <c r="CH35" s="706" t="str">
        <f t="shared" si="80"/>
        <v/>
      </c>
      <c r="CI35" s="706" t="str">
        <f t="shared" si="81"/>
        <v/>
      </c>
      <c r="CJ35" s="706" t="str">
        <f t="shared" si="82"/>
        <v/>
      </c>
      <c r="CK35" s="706" t="str">
        <f t="shared" si="83"/>
        <v/>
      </c>
      <c r="CL35" s="706" t="str">
        <f t="shared" si="84"/>
        <v/>
      </c>
      <c r="CM35" s="706" t="str">
        <f t="shared" si="85"/>
        <v/>
      </c>
      <c r="CN35" s="706" t="str">
        <f t="shared" si="86"/>
        <v/>
      </c>
      <c r="CO35" s="706" t="str">
        <f t="shared" si="87"/>
        <v/>
      </c>
      <c r="CP35" s="706" t="str">
        <f t="shared" si="88"/>
        <v/>
      </c>
      <c r="CQ35" s="706" t="str">
        <f t="shared" si="89"/>
        <v/>
      </c>
      <c r="CR35" s="706" t="str">
        <f t="shared" si="90"/>
        <v/>
      </c>
      <c r="CS35" s="706" t="str">
        <f t="shared" si="91"/>
        <v/>
      </c>
      <c r="CT35" s="706" t="str">
        <f t="shared" si="92"/>
        <v/>
      </c>
      <c r="CU35" s="706" t="str">
        <f t="shared" si="93"/>
        <v/>
      </c>
      <c r="CV35" s="706" t="str">
        <f t="shared" si="94"/>
        <v/>
      </c>
      <c r="CW35" s="706" t="str">
        <f t="shared" si="95"/>
        <v/>
      </c>
      <c r="CX35" s="706" t="str">
        <f t="shared" si="96"/>
        <v/>
      </c>
      <c r="CY35" s="706" t="str">
        <f t="shared" si="97"/>
        <v/>
      </c>
      <c r="CZ35" s="706" t="str">
        <f t="shared" si="98"/>
        <v/>
      </c>
      <c r="DA35" s="706" t="str">
        <f t="shared" si="99"/>
        <v/>
      </c>
      <c r="DB35" s="706" t="str">
        <f t="shared" si="100"/>
        <v/>
      </c>
      <c r="DC35" s="706" t="str">
        <f t="shared" si="101"/>
        <v/>
      </c>
      <c r="DD35" s="706" t="str">
        <f t="shared" si="102"/>
        <v/>
      </c>
      <c r="DE35" s="706" t="str">
        <f t="shared" si="103"/>
        <v/>
      </c>
      <c r="DF35" s="706" t="str">
        <f t="shared" si="104"/>
        <v/>
      </c>
      <c r="DG35" s="706" t="str">
        <f t="shared" si="105"/>
        <v/>
      </c>
      <c r="DH35" s="706" t="str">
        <f t="shared" si="106"/>
        <v/>
      </c>
      <c r="DI35" s="706" t="str">
        <f t="shared" si="107"/>
        <v/>
      </c>
      <c r="DJ35" s="706" t="str">
        <f t="shared" si="108"/>
        <v/>
      </c>
      <c r="DK35" s="706" t="str">
        <f t="shared" si="109"/>
        <v/>
      </c>
      <c r="DL35" s="704" t="s">
        <v>166</v>
      </c>
    </row>
    <row r="36" spans="1:116" x14ac:dyDescent="0.2">
      <c r="A36" s="700"/>
      <c r="B36" s="700"/>
      <c r="C36" s="700"/>
      <c r="D36" s="700"/>
      <c r="E36" s="700"/>
      <c r="F36" s="700" t="str">
        <f>IF(LEFT(I36,5)="Total","ET","D")</f>
        <v>ET</v>
      </c>
      <c r="H36" s="71"/>
      <c r="I36" s="151" t="str">
        <f>"Total "&amp;$H$24</f>
        <v>Total Research Faculty</v>
      </c>
      <c r="J36" s="127">
        <f>SUM(J26:J35)</f>
        <v>0</v>
      </c>
      <c r="K36" s="714"/>
      <c r="L36" s="715">
        <f t="shared" ref="L36" si="111">SUM(L26:L35)</f>
        <v>0</v>
      </c>
      <c r="M36" s="716"/>
      <c r="N36" s="722" t="str">
        <f>IF(ISNUMBER(N$2),IFERROR(ROUND(BN36/$J36,4),""),"")</f>
        <v/>
      </c>
      <c r="O36" s="722" t="str">
        <f t="shared" ref="O36" si="112">IF(ISNUMBER(O$2),IFERROR(ROUND(BO36/$J36,4),""),"")</f>
        <v/>
      </c>
      <c r="P36" s="722" t="str">
        <f t="shared" ref="P36" si="113">IF(ISNUMBER(P$2),IFERROR(ROUND(BP36/$J36,4),""),"")</f>
        <v/>
      </c>
      <c r="Q36" s="722" t="str">
        <f t="shared" ref="Q36" si="114">IF(ISNUMBER(Q$2),IFERROR(ROUND(BQ36/$J36,4),""),"")</f>
        <v/>
      </c>
      <c r="R36" s="722" t="str">
        <f t="shared" ref="R36" si="115">IF(ISNUMBER(R$2),IFERROR(ROUND(BR36/$J36,4),""),"")</f>
        <v/>
      </c>
      <c r="S36" s="722" t="str">
        <f t="shared" ref="S36" si="116">IF(ISNUMBER(S$2),IFERROR(ROUND(BS36/$J36,4),""),"")</f>
        <v/>
      </c>
      <c r="T36" s="722" t="str">
        <f t="shared" ref="T36" si="117">IF(ISNUMBER(T$2),IFERROR(ROUND(BT36/$J36,4),""),"")</f>
        <v/>
      </c>
      <c r="U36" s="722" t="str">
        <f t="shared" ref="U36" si="118">IF(ISNUMBER(U$2),IFERROR(ROUND(BU36/$J36,4),""),"")</f>
        <v/>
      </c>
      <c r="V36" s="722" t="str">
        <f t="shared" ref="V36" si="119">IF(ISNUMBER(V$2),IFERROR(ROUND(BV36/$J36,4),""),"")</f>
        <v/>
      </c>
      <c r="W36" s="722" t="str">
        <f t="shared" ref="W36" si="120">IF(ISNUMBER(W$2),IFERROR(ROUND(BW36/$J36,4),""),"")</f>
        <v/>
      </c>
      <c r="X36" s="722" t="str">
        <f t="shared" ref="X36" si="121">IF(ISNUMBER(X$2),IFERROR(ROUND(BX36/$J36,4),""),"")</f>
        <v/>
      </c>
      <c r="Y36" s="722" t="str">
        <f t="shared" ref="Y36" si="122">IF(ISNUMBER(Y$2),IFERROR(ROUND(BY36/$J36,4),""),"")</f>
        <v/>
      </c>
      <c r="Z36" s="722" t="str">
        <f t="shared" ref="Z36" si="123">IF(ISNUMBER(Z$2),IFERROR(ROUND(BZ36/$J36,4),""),"")</f>
        <v/>
      </c>
      <c r="AA36" s="722" t="str">
        <f t="shared" ref="AA36" si="124">IF(ISNUMBER(AA$2),IFERROR(ROUND(CA36/$J36,4),""),"")</f>
        <v/>
      </c>
      <c r="AB36" s="722" t="str">
        <f t="shared" ref="AB36" si="125">IF(ISNUMBER(AB$2),IFERROR(ROUND(CB36/$J36,4),""),"")</f>
        <v/>
      </c>
      <c r="AC36" s="722" t="str">
        <f t="shared" ref="AC36" si="126">IF(ISNUMBER(AC$2),IFERROR(ROUND(CC36/$J36,4),""),"")</f>
        <v/>
      </c>
      <c r="AD36" s="722" t="str">
        <f t="shared" ref="AD36" si="127">IF(ISNUMBER(AD$2),IFERROR(ROUND(CD36/$J36,4),""),"")</f>
        <v/>
      </c>
      <c r="AE36" s="722" t="str">
        <f t="shared" ref="AE36" si="128">IF(ISNUMBER(AE$2),IFERROR(ROUND(CE36/$J36,4),""),"")</f>
        <v/>
      </c>
      <c r="AF36" s="722" t="str">
        <f t="shared" ref="AF36" si="129">IF(ISNUMBER(AF$2),IFERROR(ROUND(CF36/$J36,4),""),"")</f>
        <v/>
      </c>
      <c r="AG36" s="722" t="str">
        <f t="shared" ref="AG36" si="130">IF(ISNUMBER(AG$2),IFERROR(ROUND(CG36/$J36,4),""),"")</f>
        <v/>
      </c>
      <c r="AH36" s="722" t="str">
        <f t="shared" ref="AH36" si="131">IF(ISNUMBER(AH$2),IFERROR(ROUND(CH36/$J36,4),""),"")</f>
        <v/>
      </c>
      <c r="AI36" s="722" t="str">
        <f t="shared" ref="AI36" si="132">IF(ISNUMBER(AI$2),IFERROR(ROUND(CI36/$J36,4),""),"")</f>
        <v/>
      </c>
      <c r="AJ36" s="722" t="str">
        <f t="shared" ref="AJ36" si="133">IF(ISNUMBER(AJ$2),IFERROR(ROUND(CJ36/$J36,4),""),"")</f>
        <v/>
      </c>
      <c r="AK36" s="722" t="str">
        <f t="shared" ref="AK36" si="134">IF(ISNUMBER(AK$2),IFERROR(ROUND(CK36/$J36,4),""),"")</f>
        <v/>
      </c>
      <c r="AL36" s="722" t="str">
        <f t="shared" ref="AL36" si="135">IF(ISNUMBER(AL$2),IFERROR(ROUND(CL36/$J36,4),""),"")</f>
        <v/>
      </c>
      <c r="AM36" s="722" t="str">
        <f t="shared" ref="AM36" si="136">IF(ISNUMBER(AM$2),IFERROR(ROUND(CM36/$J36,4),""),"")</f>
        <v/>
      </c>
      <c r="AN36" s="722" t="str">
        <f t="shared" ref="AN36" si="137">IF(ISNUMBER(AN$2),IFERROR(ROUND(CN36/$J36,4),""),"")</f>
        <v/>
      </c>
      <c r="AO36" s="722" t="str">
        <f t="shared" ref="AO36" si="138">IF(ISNUMBER(AO$2),IFERROR(ROUND(CO36/$J36,4),""),"")</f>
        <v/>
      </c>
      <c r="AP36" s="722" t="str">
        <f t="shared" ref="AP36" si="139">IF(ISNUMBER(AP$2),IFERROR(ROUND(CP36/$J36,4),""),"")</f>
        <v/>
      </c>
      <c r="AQ36" s="722" t="str">
        <f t="shared" ref="AQ36" si="140">IF(ISNUMBER(AQ$2),IFERROR(ROUND(CQ36/$J36,4),""),"")</f>
        <v/>
      </c>
      <c r="AR36" s="722" t="str">
        <f t="shared" ref="AR36" si="141">IF(ISNUMBER(AR$2),IFERROR(ROUND(CR36/$J36,4),""),"")</f>
        <v/>
      </c>
      <c r="AS36" s="722" t="str">
        <f t="shared" ref="AS36" si="142">IF(ISNUMBER(AS$2),IFERROR(ROUND(CS36/$J36,4),""),"")</f>
        <v/>
      </c>
      <c r="AT36" s="722" t="str">
        <f t="shared" ref="AT36" si="143">IF(ISNUMBER(AT$2),IFERROR(ROUND(CT36/$J36,4),""),"")</f>
        <v/>
      </c>
      <c r="AU36" s="722" t="str">
        <f t="shared" ref="AU36" si="144">IF(ISNUMBER(AU$2),IFERROR(ROUND(CU36/$J36,4),""),"")</f>
        <v/>
      </c>
      <c r="AV36" s="722" t="str">
        <f t="shared" ref="AV36" si="145">IF(ISNUMBER(AV$2),IFERROR(ROUND(CV36/$J36,4),""),"")</f>
        <v/>
      </c>
      <c r="AW36" s="722" t="str">
        <f t="shared" ref="AW36" si="146">IF(ISNUMBER(AW$2),IFERROR(ROUND(CW36/$J36,4),""),"")</f>
        <v/>
      </c>
      <c r="AX36" s="722" t="str">
        <f t="shared" ref="AX36" si="147">IF(ISNUMBER(AX$2),IFERROR(ROUND(CX36/$J36,4),""),"")</f>
        <v/>
      </c>
      <c r="AY36" s="722" t="str">
        <f t="shared" ref="AY36" si="148">IF(ISNUMBER(AY$2),IFERROR(ROUND(CY36/$J36,4),""),"")</f>
        <v/>
      </c>
      <c r="AZ36" s="722" t="str">
        <f t="shared" ref="AZ36" si="149">IF(ISNUMBER(AZ$2),IFERROR(ROUND(CZ36/$J36,4),""),"")</f>
        <v/>
      </c>
      <c r="BA36" s="722" t="str">
        <f t="shared" ref="BA36" si="150">IF(ISNUMBER(BA$2),IFERROR(ROUND(DA36/$J36,4),""),"")</f>
        <v/>
      </c>
      <c r="BB36" s="722" t="str">
        <f t="shared" ref="BB36" si="151">IF(ISNUMBER(BB$2),IFERROR(ROUND(DB36/$J36,4),""),"")</f>
        <v/>
      </c>
      <c r="BC36" s="722" t="str">
        <f t="shared" ref="BC36" si="152">IF(ISNUMBER(BC$2),IFERROR(ROUND(DC36/$J36,4),""),"")</f>
        <v/>
      </c>
      <c r="BD36" s="722" t="str">
        <f t="shared" ref="BD36" si="153">IF(ISNUMBER(BD$2),IFERROR(ROUND(DD36/$J36,4),""),"")</f>
        <v/>
      </c>
      <c r="BE36" s="722" t="str">
        <f t="shared" ref="BE36" si="154">IF(ISNUMBER(BE$2),IFERROR(ROUND(DE36/$J36,4),""),"")</f>
        <v/>
      </c>
      <c r="BF36" s="722" t="str">
        <f t="shared" ref="BF36" si="155">IF(ISNUMBER(BF$2),IFERROR(ROUND(DF36/$J36,4),""),"")</f>
        <v/>
      </c>
      <c r="BG36" s="722" t="str">
        <f t="shared" ref="BG36" si="156">IF(ISNUMBER(BG$2),IFERROR(ROUND(DG36/$J36,4),""),"")</f>
        <v/>
      </c>
      <c r="BH36" s="722" t="str">
        <f t="shared" ref="BH36" si="157">IF(ISNUMBER(BH$2),IFERROR(ROUND(DH36/$J36,4),""),"")</f>
        <v/>
      </c>
      <c r="BI36" s="722" t="str">
        <f t="shared" ref="BI36" si="158">IF(ISNUMBER(BI$2),IFERROR(ROUND(DI36/$J36,4),""),"")</f>
        <v/>
      </c>
      <c r="BJ36" s="722" t="str">
        <f t="shared" ref="BJ36" si="159">IF(ISNUMBER(BJ$2),IFERROR(ROUND(DJ36/$J36,4),""),"")</f>
        <v/>
      </c>
      <c r="BK36" s="722" t="str">
        <f t="shared" ref="BK36" si="160">IF(ISNUMBER(BK$2),IFERROR(ROUND(DK36/$J36,4),""),"")</f>
        <v/>
      </c>
      <c r="BL36" s="703" t="s">
        <v>165</v>
      </c>
      <c r="BM36" s="703"/>
      <c r="BN36" s="706" t="str">
        <f t="shared" ref="BN36" si="161">IF(ISNUMBER(BN$2),SUM(BN26:BN35),"")</f>
        <v/>
      </c>
      <c r="BO36" s="706" t="str">
        <f t="shared" ref="BO36" si="162">IF(ISNUMBER(BO$2),SUM(BO26:BO35),"")</f>
        <v/>
      </c>
      <c r="BP36" s="706" t="str">
        <f t="shared" ref="BP36" si="163">IF(ISNUMBER(BP$2),SUM(BP26:BP35),"")</f>
        <v/>
      </c>
      <c r="BQ36" s="706" t="str">
        <f t="shared" ref="BQ36" si="164">IF(ISNUMBER(BQ$2),SUM(BQ26:BQ35),"")</f>
        <v/>
      </c>
      <c r="BR36" s="706" t="str">
        <f t="shared" ref="BR36" si="165">IF(ISNUMBER(BR$2),SUM(BR26:BR35),"")</f>
        <v/>
      </c>
      <c r="BS36" s="706" t="str">
        <f t="shared" ref="BS36" si="166">IF(ISNUMBER(BS$2),SUM(BS26:BS35),"")</f>
        <v/>
      </c>
      <c r="BT36" s="706" t="str">
        <f t="shared" ref="BT36" si="167">IF(ISNUMBER(BT$2),SUM(BT26:BT35),"")</f>
        <v/>
      </c>
      <c r="BU36" s="706" t="str">
        <f t="shared" ref="BU36" si="168">IF(ISNUMBER(BU$2),SUM(BU26:BU35),"")</f>
        <v/>
      </c>
      <c r="BV36" s="706" t="str">
        <f t="shared" ref="BV36" si="169">IF(ISNUMBER(BV$2),SUM(BV26:BV35),"")</f>
        <v/>
      </c>
      <c r="BW36" s="706" t="str">
        <f t="shared" ref="BW36" si="170">IF(ISNUMBER(BW$2),SUM(BW26:BW35),"")</f>
        <v/>
      </c>
      <c r="BX36" s="706" t="str">
        <f t="shared" ref="BX36" si="171">IF(ISNUMBER(BX$2),SUM(BX26:BX35),"")</f>
        <v/>
      </c>
      <c r="BY36" s="706" t="str">
        <f t="shared" ref="BY36" si="172">IF(ISNUMBER(BY$2),SUM(BY26:BY35),"")</f>
        <v/>
      </c>
      <c r="BZ36" s="706" t="str">
        <f t="shared" ref="BZ36" si="173">IF(ISNUMBER(BZ$2),SUM(BZ26:BZ35),"")</f>
        <v/>
      </c>
      <c r="CA36" s="706" t="str">
        <f t="shared" ref="CA36" si="174">IF(ISNUMBER(CA$2),SUM(CA26:CA35),"")</f>
        <v/>
      </c>
      <c r="CB36" s="706" t="str">
        <f t="shared" ref="CB36" si="175">IF(ISNUMBER(CB$2),SUM(CB26:CB35),"")</f>
        <v/>
      </c>
      <c r="CC36" s="706" t="str">
        <f t="shared" ref="CC36" si="176">IF(ISNUMBER(CC$2),SUM(CC26:CC35),"")</f>
        <v/>
      </c>
      <c r="CD36" s="706" t="str">
        <f t="shared" ref="CD36" si="177">IF(ISNUMBER(CD$2),SUM(CD26:CD35),"")</f>
        <v/>
      </c>
      <c r="CE36" s="706" t="str">
        <f t="shared" ref="CE36" si="178">IF(ISNUMBER(CE$2),SUM(CE26:CE35),"")</f>
        <v/>
      </c>
      <c r="CF36" s="706" t="str">
        <f t="shared" ref="CF36" si="179">IF(ISNUMBER(CF$2),SUM(CF26:CF35),"")</f>
        <v/>
      </c>
      <c r="CG36" s="706" t="str">
        <f t="shared" ref="CG36" si="180">IF(ISNUMBER(CG$2),SUM(CG26:CG35),"")</f>
        <v/>
      </c>
      <c r="CH36" s="706" t="str">
        <f t="shared" ref="CH36" si="181">IF(ISNUMBER(CH$2),SUM(CH26:CH35),"")</f>
        <v/>
      </c>
      <c r="CI36" s="706" t="str">
        <f t="shared" ref="CI36" si="182">IF(ISNUMBER(CI$2),SUM(CI26:CI35),"")</f>
        <v/>
      </c>
      <c r="CJ36" s="706" t="str">
        <f t="shared" ref="CJ36" si="183">IF(ISNUMBER(CJ$2),SUM(CJ26:CJ35),"")</f>
        <v/>
      </c>
      <c r="CK36" s="706" t="str">
        <f t="shared" ref="CK36" si="184">IF(ISNUMBER(CK$2),SUM(CK26:CK35),"")</f>
        <v/>
      </c>
      <c r="CL36" s="706" t="str">
        <f t="shared" ref="CL36" si="185">IF(ISNUMBER(CL$2),SUM(CL26:CL35),"")</f>
        <v/>
      </c>
      <c r="CM36" s="706" t="str">
        <f t="shared" ref="CM36" si="186">IF(ISNUMBER(CM$2),SUM(CM26:CM35),"")</f>
        <v/>
      </c>
      <c r="CN36" s="706" t="str">
        <f t="shared" ref="CN36" si="187">IF(ISNUMBER(CN$2),SUM(CN26:CN35),"")</f>
        <v/>
      </c>
      <c r="CO36" s="706" t="str">
        <f t="shared" ref="CO36" si="188">IF(ISNUMBER(CO$2),SUM(CO26:CO35),"")</f>
        <v/>
      </c>
      <c r="CP36" s="706" t="str">
        <f t="shared" ref="CP36" si="189">IF(ISNUMBER(CP$2),SUM(CP26:CP35),"")</f>
        <v/>
      </c>
      <c r="CQ36" s="706" t="str">
        <f t="shared" ref="CQ36" si="190">IF(ISNUMBER(CQ$2),SUM(CQ26:CQ35),"")</f>
        <v/>
      </c>
      <c r="CR36" s="706" t="str">
        <f t="shared" ref="CR36" si="191">IF(ISNUMBER(CR$2),SUM(CR26:CR35),"")</f>
        <v/>
      </c>
      <c r="CS36" s="706" t="str">
        <f t="shared" ref="CS36" si="192">IF(ISNUMBER(CS$2),SUM(CS26:CS35),"")</f>
        <v/>
      </c>
      <c r="CT36" s="706" t="str">
        <f t="shared" ref="CT36" si="193">IF(ISNUMBER(CT$2),SUM(CT26:CT35),"")</f>
        <v/>
      </c>
      <c r="CU36" s="706" t="str">
        <f t="shared" ref="CU36" si="194">IF(ISNUMBER(CU$2),SUM(CU26:CU35),"")</f>
        <v/>
      </c>
      <c r="CV36" s="706" t="str">
        <f t="shared" ref="CV36" si="195">IF(ISNUMBER(CV$2),SUM(CV26:CV35),"")</f>
        <v/>
      </c>
      <c r="CW36" s="706" t="str">
        <f t="shared" ref="CW36" si="196">IF(ISNUMBER(CW$2),SUM(CW26:CW35),"")</f>
        <v/>
      </c>
      <c r="CX36" s="706" t="str">
        <f t="shared" ref="CX36" si="197">IF(ISNUMBER(CX$2),SUM(CX26:CX35),"")</f>
        <v/>
      </c>
      <c r="CY36" s="706" t="str">
        <f t="shared" ref="CY36" si="198">IF(ISNUMBER(CY$2),SUM(CY26:CY35),"")</f>
        <v/>
      </c>
      <c r="CZ36" s="706" t="str">
        <f t="shared" ref="CZ36" si="199">IF(ISNUMBER(CZ$2),SUM(CZ26:CZ35),"")</f>
        <v/>
      </c>
      <c r="DA36" s="706" t="str">
        <f t="shared" ref="DA36" si="200">IF(ISNUMBER(DA$2),SUM(DA26:DA35),"")</f>
        <v/>
      </c>
      <c r="DB36" s="706" t="str">
        <f t="shared" ref="DB36" si="201">IF(ISNUMBER(DB$2),SUM(DB26:DB35),"")</f>
        <v/>
      </c>
      <c r="DC36" s="706" t="str">
        <f t="shared" ref="DC36" si="202">IF(ISNUMBER(DC$2),SUM(DC26:DC35),"")</f>
        <v/>
      </c>
      <c r="DD36" s="706" t="str">
        <f t="shared" ref="DD36" si="203">IF(ISNUMBER(DD$2),SUM(DD26:DD35),"")</f>
        <v/>
      </c>
      <c r="DE36" s="706" t="str">
        <f t="shared" ref="DE36" si="204">IF(ISNUMBER(DE$2),SUM(DE26:DE35),"")</f>
        <v/>
      </c>
      <c r="DF36" s="706" t="str">
        <f t="shared" ref="DF36" si="205">IF(ISNUMBER(DF$2),SUM(DF26:DF35),"")</f>
        <v/>
      </c>
      <c r="DG36" s="706" t="str">
        <f t="shared" ref="DG36" si="206">IF(ISNUMBER(DG$2),SUM(DG26:DG35),"")</f>
        <v/>
      </c>
      <c r="DH36" s="706" t="str">
        <f t="shared" ref="DH36" si="207">IF(ISNUMBER(DH$2),SUM(DH26:DH35),"")</f>
        <v/>
      </c>
      <c r="DI36" s="706" t="str">
        <f t="shared" ref="DI36" si="208">IF(ISNUMBER(DI$2),SUM(DI26:DI35),"")</f>
        <v/>
      </c>
      <c r="DJ36" s="706" t="str">
        <f t="shared" ref="DJ36" si="209">IF(ISNUMBER(DJ$2),SUM(DJ26:DJ35),"")</f>
        <v/>
      </c>
      <c r="DK36" s="706" t="str">
        <f t="shared" ref="DK36" si="210">IF(ISNUMBER(DK$2),SUM(DK26:DK35),"")</f>
        <v/>
      </c>
      <c r="DL36" s="704" t="s">
        <v>166</v>
      </c>
    </row>
    <row r="37" spans="1:116" ht="4.5" customHeight="1" x14ac:dyDescent="0.2">
      <c r="A37" s="700"/>
      <c r="B37" s="700"/>
      <c r="C37" s="700"/>
      <c r="D37" s="700"/>
      <c r="E37" s="700"/>
      <c r="F37" s="700"/>
      <c r="H37" s="71"/>
      <c r="I37" s="71"/>
      <c r="J37" s="127"/>
      <c r="K37" s="714"/>
      <c r="L37" s="715"/>
      <c r="M37" s="716"/>
      <c r="BL37" s="703" t="s">
        <v>165</v>
      </c>
      <c r="BM37" s="703"/>
      <c r="DL37" s="704" t="s">
        <v>166</v>
      </c>
    </row>
    <row r="38" spans="1:116" x14ac:dyDescent="0.2">
      <c r="A38" s="700"/>
      <c r="B38" s="700"/>
      <c r="C38" s="700"/>
      <c r="D38" s="700"/>
      <c r="E38" s="700"/>
      <c r="F38" s="700" t="s">
        <v>163</v>
      </c>
      <c r="H38" s="71" t="s">
        <v>3</v>
      </c>
      <c r="I38" s="71"/>
      <c r="J38" s="127"/>
      <c r="K38" s="714"/>
      <c r="L38" s="715"/>
      <c r="M38" s="716"/>
      <c r="BL38" s="703" t="s">
        <v>165</v>
      </c>
      <c r="BM38" s="703"/>
      <c r="DL38" s="704" t="s">
        <v>166</v>
      </c>
    </row>
    <row r="39" spans="1:116" x14ac:dyDescent="0.2">
      <c r="A39" s="700"/>
      <c r="B39" s="700"/>
      <c r="C39" s="700"/>
      <c r="D39" s="700"/>
      <c r="E39" s="700"/>
      <c r="F39" s="700" t="s">
        <v>164</v>
      </c>
      <c r="H39" s="71"/>
      <c r="I39" s="99" t="s">
        <v>162</v>
      </c>
      <c r="J39" s="717" t="s">
        <v>64</v>
      </c>
      <c r="K39" s="718" t="s">
        <v>72</v>
      </c>
      <c r="L39" s="719" t="s">
        <v>169</v>
      </c>
      <c r="M39" s="716"/>
      <c r="N39" s="1170" t="str">
        <f>IF(COUNTIF(M40:M49,"B")&gt;0,"Both $ amounts and percentages are used on a single row; choose only one (error code B)",IF(AND(COUNTIF(M40:M49,"P")&gt;0,COUNTIF(M40:M49,"A")&gt;0),"Both percentage (error code P) and $ amounts (error code A) entered do not match total",IF(COUNTIF(M40:M49,"A")&gt;0,"$ Amounts entered do not equal total in column J (error code A); "&amp;IF(L50&lt;0,"increase by ","decrease by ")&amp;TEXT(ABS(L50),"$#,##0.00;($#,##0.00)"),IF(COUNTIF(M40:M49,"P")&gt;0,IF(L50=0,"Percentages entered do not total to 100%","Percentages entered do not total to 100% (error code P); "&amp;IF(L50&gt;0,"increase by ","decrease by ")&amp;TEXT(ABS(L50),"0.00%")),""))))</f>
        <v/>
      </c>
      <c r="O39" s="1170"/>
      <c r="P39" s="1170"/>
      <c r="Q39" s="1170"/>
      <c r="BL39" s="703" t="s">
        <v>165</v>
      </c>
      <c r="BM39" s="703"/>
      <c r="DL39" s="704" t="s">
        <v>166</v>
      </c>
    </row>
    <row r="40" spans="1:116" x14ac:dyDescent="0.2">
      <c r="A40" s="700"/>
      <c r="B40" s="700"/>
      <c r="C40" s="700"/>
      <c r="D40" s="700"/>
      <c r="E40" s="700"/>
      <c r="F40" s="700" t="str">
        <f t="shared" si="2"/>
        <v>D</v>
      </c>
      <c r="H40" s="71"/>
      <c r="I40" s="725"/>
      <c r="J40" s="726"/>
      <c r="K40" s="721" t="str">
        <f t="shared" ref="K40" si="211">IF(ISNUMBER(J40),IF(COUNTBLANK(N40:BK40)=50,"",IF(SUM(N40:BK40)&lt;5,"Pct","Amt")),"")</f>
        <v/>
      </c>
      <c r="L40" s="715">
        <f t="shared" ref="L40:L49" si="212">IF(ISNUMBER(J40),IF(K40="Amt",ROUND(SUM(N40:BK40)-J40,2),ROUND(1-SUM(N40:BK40),4)),0)</f>
        <v>0</v>
      </c>
      <c r="M40" s="716" t="str">
        <f>IF(ISNUMBER(J40),IF(AND(COUNTIF(N40:BK40,"&lt;2")&gt;0,COUNTIF(N40:BK40,"&gt;=2")&gt;0),"B",IF(L40=0,"",IF(K40="Pct","P","A"))),"")</f>
        <v/>
      </c>
      <c r="N40" s="728"/>
      <c r="O40" s="728"/>
      <c r="P40" s="728"/>
      <c r="Q40" s="728"/>
      <c r="R40" s="728"/>
      <c r="S40" s="728"/>
      <c r="T40" s="728"/>
      <c r="U40" s="728"/>
      <c r="V40" s="728"/>
      <c r="W40" s="728"/>
      <c r="X40" s="728"/>
      <c r="Y40" s="728"/>
      <c r="Z40" s="728"/>
      <c r="AA40" s="728"/>
      <c r="AB40" s="728"/>
      <c r="AC40" s="728"/>
      <c r="AD40" s="728"/>
      <c r="AE40" s="728"/>
      <c r="AF40" s="728"/>
      <c r="AG40" s="728"/>
      <c r="AH40" s="728"/>
      <c r="AI40" s="728"/>
      <c r="AJ40" s="728"/>
      <c r="AK40" s="728"/>
      <c r="AL40" s="728"/>
      <c r="AM40" s="728"/>
      <c r="AN40" s="728"/>
      <c r="AO40" s="728"/>
      <c r="AP40" s="728"/>
      <c r="AQ40" s="728"/>
      <c r="AR40" s="728"/>
      <c r="AS40" s="728"/>
      <c r="AT40" s="728"/>
      <c r="AU40" s="728"/>
      <c r="AV40" s="728"/>
      <c r="AW40" s="728"/>
      <c r="AX40" s="728"/>
      <c r="AY40" s="728"/>
      <c r="AZ40" s="728"/>
      <c r="BA40" s="728"/>
      <c r="BB40" s="728"/>
      <c r="BC40" s="728"/>
      <c r="BD40" s="728"/>
      <c r="BE40" s="728"/>
      <c r="BF40" s="728"/>
      <c r="BG40" s="728"/>
      <c r="BH40" s="728"/>
      <c r="BI40" s="728"/>
      <c r="BJ40" s="728"/>
      <c r="BK40" s="728"/>
      <c r="BL40" s="703" t="s">
        <v>165</v>
      </c>
      <c r="BM40" s="703"/>
      <c r="BN40" s="706" t="str">
        <f t="shared" ref="BN40:BN49" si="213">IF(ISNUMBER(BN$2),IF(SUM($N40:$BK40)&lt;2,N40*$J40,N40),"")</f>
        <v/>
      </c>
      <c r="BO40" s="706" t="str">
        <f t="shared" ref="BO40:BO49" si="214">IF(ISNUMBER(BO$2),IF(SUM($N40:$BK40)&lt;2,O40*$J40,O40),"")</f>
        <v/>
      </c>
      <c r="BP40" s="706" t="str">
        <f t="shared" ref="BP40:BP49" si="215">IF(ISNUMBER(BP$2),IF(SUM($N40:$BK40)&lt;2,P40*$J40,P40),"")</f>
        <v/>
      </c>
      <c r="BQ40" s="706" t="str">
        <f t="shared" ref="BQ40:BQ49" si="216">IF(ISNUMBER(BQ$2),IF(SUM($N40:$BK40)&lt;2,Q40*$J40,Q40),"")</f>
        <v/>
      </c>
      <c r="BR40" s="706" t="str">
        <f t="shared" ref="BR40:BR49" si="217">IF(ISNUMBER(BR$2),IF(SUM($N40:$BK40)&lt;2,R40*$J40,R40),"")</f>
        <v/>
      </c>
      <c r="BS40" s="706" t="str">
        <f t="shared" ref="BS40:BS49" si="218">IF(ISNUMBER(BS$2),IF(SUM($N40:$BK40)&lt;2,S40*$J40,S40),"")</f>
        <v/>
      </c>
      <c r="BT40" s="706" t="str">
        <f t="shared" ref="BT40:BT49" si="219">IF(ISNUMBER(BT$2),IF(SUM($N40:$BK40)&lt;2,T40*$J40,T40),"")</f>
        <v/>
      </c>
      <c r="BU40" s="706" t="str">
        <f t="shared" ref="BU40:BU49" si="220">IF(ISNUMBER(BU$2),IF(SUM($N40:$BK40)&lt;2,U40*$J40,U40),"")</f>
        <v/>
      </c>
      <c r="BV40" s="706" t="str">
        <f t="shared" ref="BV40:BV49" si="221">IF(ISNUMBER(BV$2),IF(SUM($N40:$BK40)&lt;2,V40*$J40,V40),"")</f>
        <v/>
      </c>
      <c r="BW40" s="706" t="str">
        <f t="shared" ref="BW40:BW49" si="222">IF(ISNUMBER(BW$2),IF(SUM($N40:$BK40)&lt;2,W40*$J40,W40),"")</f>
        <v/>
      </c>
      <c r="BX40" s="706" t="str">
        <f t="shared" ref="BX40:BX49" si="223">IF(ISNUMBER(BX$2),IF(SUM($N40:$BK40)&lt;2,X40*$J40,X40),"")</f>
        <v/>
      </c>
      <c r="BY40" s="706" t="str">
        <f t="shared" ref="BY40:BY49" si="224">IF(ISNUMBER(BY$2),IF(SUM($N40:$BK40)&lt;2,Y40*$J40,Y40),"")</f>
        <v/>
      </c>
      <c r="BZ40" s="706" t="str">
        <f t="shared" ref="BZ40:BZ49" si="225">IF(ISNUMBER(BZ$2),IF(SUM($N40:$BK40)&lt;2,Z40*$J40,Z40),"")</f>
        <v/>
      </c>
      <c r="CA40" s="706" t="str">
        <f t="shared" ref="CA40:CA49" si="226">IF(ISNUMBER(CA$2),IF(SUM($N40:$BK40)&lt;2,AA40*$J40,AA40),"")</f>
        <v/>
      </c>
      <c r="CB40" s="706" t="str">
        <f t="shared" ref="CB40:CB49" si="227">IF(ISNUMBER(CB$2),IF(SUM($N40:$BK40)&lt;2,AB40*$J40,AB40),"")</f>
        <v/>
      </c>
      <c r="CC40" s="706" t="str">
        <f t="shared" ref="CC40:CC49" si="228">IF(ISNUMBER(CC$2),IF(SUM($N40:$BK40)&lt;2,AC40*$J40,AC40),"")</f>
        <v/>
      </c>
      <c r="CD40" s="706" t="str">
        <f t="shared" ref="CD40:CD49" si="229">IF(ISNUMBER(CD$2),IF(SUM($N40:$BK40)&lt;2,AD40*$J40,AD40),"")</f>
        <v/>
      </c>
      <c r="CE40" s="706" t="str">
        <f t="shared" ref="CE40:CE49" si="230">IF(ISNUMBER(CE$2),IF(SUM($N40:$BK40)&lt;2,AE40*$J40,AE40),"")</f>
        <v/>
      </c>
      <c r="CF40" s="706" t="str">
        <f t="shared" ref="CF40:CF49" si="231">IF(ISNUMBER(CF$2),IF(SUM($N40:$BK40)&lt;2,AF40*$J40,AF40),"")</f>
        <v/>
      </c>
      <c r="CG40" s="706" t="str">
        <f t="shared" ref="CG40:CG49" si="232">IF(ISNUMBER(CG$2),IF(SUM($N40:$BK40)&lt;2,AG40*$J40,AG40),"")</f>
        <v/>
      </c>
      <c r="CH40" s="706" t="str">
        <f t="shared" ref="CH40:CH49" si="233">IF(ISNUMBER(CH$2),IF(SUM($N40:$BK40)&lt;2,AH40*$J40,AH40),"")</f>
        <v/>
      </c>
      <c r="CI40" s="706" t="str">
        <f t="shared" ref="CI40:CI49" si="234">IF(ISNUMBER(CI$2),IF(SUM($N40:$BK40)&lt;2,AI40*$J40,AI40),"")</f>
        <v/>
      </c>
      <c r="CJ40" s="706" t="str">
        <f t="shared" ref="CJ40:CJ49" si="235">IF(ISNUMBER(CJ$2),IF(SUM($N40:$BK40)&lt;2,AJ40*$J40,AJ40),"")</f>
        <v/>
      </c>
      <c r="CK40" s="706" t="str">
        <f t="shared" ref="CK40:CK49" si="236">IF(ISNUMBER(CK$2),IF(SUM($N40:$BK40)&lt;2,AK40*$J40,AK40),"")</f>
        <v/>
      </c>
      <c r="CL40" s="706" t="str">
        <f t="shared" ref="CL40:CL49" si="237">IF(ISNUMBER(CL$2),IF(SUM($N40:$BK40)&lt;2,AL40*$J40,AL40),"")</f>
        <v/>
      </c>
      <c r="CM40" s="706" t="str">
        <f t="shared" ref="CM40:CM49" si="238">IF(ISNUMBER(CM$2),IF(SUM($N40:$BK40)&lt;2,AM40*$J40,AM40),"")</f>
        <v/>
      </c>
      <c r="CN40" s="706" t="str">
        <f t="shared" ref="CN40:CN49" si="239">IF(ISNUMBER(CN$2),IF(SUM($N40:$BK40)&lt;2,AN40*$J40,AN40),"")</f>
        <v/>
      </c>
      <c r="CO40" s="706" t="str">
        <f t="shared" ref="CO40:CO49" si="240">IF(ISNUMBER(CO$2),IF(SUM($N40:$BK40)&lt;2,AO40*$J40,AO40),"")</f>
        <v/>
      </c>
      <c r="CP40" s="706" t="str">
        <f t="shared" ref="CP40:CP49" si="241">IF(ISNUMBER(CP$2),IF(SUM($N40:$BK40)&lt;2,AP40*$J40,AP40),"")</f>
        <v/>
      </c>
      <c r="CQ40" s="706" t="str">
        <f t="shared" ref="CQ40:CQ49" si="242">IF(ISNUMBER(CQ$2),IF(SUM($N40:$BK40)&lt;2,AQ40*$J40,AQ40),"")</f>
        <v/>
      </c>
      <c r="CR40" s="706" t="str">
        <f t="shared" ref="CR40:CR49" si="243">IF(ISNUMBER(CR$2),IF(SUM($N40:$BK40)&lt;2,AR40*$J40,AR40),"")</f>
        <v/>
      </c>
      <c r="CS40" s="706" t="str">
        <f t="shared" ref="CS40:CS49" si="244">IF(ISNUMBER(CS$2),IF(SUM($N40:$BK40)&lt;2,AS40*$J40,AS40),"")</f>
        <v/>
      </c>
      <c r="CT40" s="706" t="str">
        <f t="shared" ref="CT40:CT49" si="245">IF(ISNUMBER(CT$2),IF(SUM($N40:$BK40)&lt;2,AT40*$J40,AT40),"")</f>
        <v/>
      </c>
      <c r="CU40" s="706" t="str">
        <f t="shared" ref="CU40:CU49" si="246">IF(ISNUMBER(CU$2),IF(SUM($N40:$BK40)&lt;2,AU40*$J40,AU40),"")</f>
        <v/>
      </c>
      <c r="CV40" s="706" t="str">
        <f t="shared" ref="CV40:CV49" si="247">IF(ISNUMBER(CV$2),IF(SUM($N40:$BK40)&lt;2,AV40*$J40,AV40),"")</f>
        <v/>
      </c>
      <c r="CW40" s="706" t="str">
        <f t="shared" ref="CW40:CW49" si="248">IF(ISNUMBER(CW$2),IF(SUM($N40:$BK40)&lt;2,AW40*$J40,AW40),"")</f>
        <v/>
      </c>
      <c r="CX40" s="706" t="str">
        <f t="shared" ref="CX40:CX49" si="249">IF(ISNUMBER(CX$2),IF(SUM($N40:$BK40)&lt;2,AX40*$J40,AX40),"")</f>
        <v/>
      </c>
      <c r="CY40" s="706" t="str">
        <f t="shared" ref="CY40:CY49" si="250">IF(ISNUMBER(CY$2),IF(SUM($N40:$BK40)&lt;2,AY40*$J40,AY40),"")</f>
        <v/>
      </c>
      <c r="CZ40" s="706" t="str">
        <f t="shared" ref="CZ40:CZ49" si="251">IF(ISNUMBER(CZ$2),IF(SUM($N40:$BK40)&lt;2,AZ40*$J40,AZ40),"")</f>
        <v/>
      </c>
      <c r="DA40" s="706" t="str">
        <f t="shared" ref="DA40:DA49" si="252">IF(ISNUMBER(DA$2),IF(SUM($N40:$BK40)&lt;2,BA40*$J40,BA40),"")</f>
        <v/>
      </c>
      <c r="DB40" s="706" t="str">
        <f t="shared" ref="DB40:DB49" si="253">IF(ISNUMBER(DB$2),IF(SUM($N40:$BK40)&lt;2,BB40*$J40,BB40),"")</f>
        <v/>
      </c>
      <c r="DC40" s="706" t="str">
        <f t="shared" ref="DC40:DC49" si="254">IF(ISNUMBER(DC$2),IF(SUM($N40:$BK40)&lt;2,BC40*$J40,BC40),"")</f>
        <v/>
      </c>
      <c r="DD40" s="706" t="str">
        <f t="shared" ref="DD40:DD49" si="255">IF(ISNUMBER(DD$2),IF(SUM($N40:$BK40)&lt;2,BD40*$J40,BD40),"")</f>
        <v/>
      </c>
      <c r="DE40" s="706" t="str">
        <f t="shared" ref="DE40:DE49" si="256">IF(ISNUMBER(DE$2),IF(SUM($N40:$BK40)&lt;2,BE40*$J40,BE40),"")</f>
        <v/>
      </c>
      <c r="DF40" s="706" t="str">
        <f t="shared" ref="DF40:DF49" si="257">IF(ISNUMBER(DF$2),IF(SUM($N40:$BK40)&lt;2,BF40*$J40,BF40),"")</f>
        <v/>
      </c>
      <c r="DG40" s="706" t="str">
        <f t="shared" ref="DG40:DG49" si="258">IF(ISNUMBER(DG$2),IF(SUM($N40:$BK40)&lt;2,BG40*$J40,BG40),"")</f>
        <v/>
      </c>
      <c r="DH40" s="706" t="str">
        <f t="shared" ref="DH40:DH49" si="259">IF(ISNUMBER(DH$2),IF(SUM($N40:$BK40)&lt;2,BH40*$J40,BH40),"")</f>
        <v/>
      </c>
      <c r="DI40" s="706" t="str">
        <f t="shared" ref="DI40:DI49" si="260">IF(ISNUMBER(DI$2),IF(SUM($N40:$BK40)&lt;2,BI40*$J40,BI40),"")</f>
        <v/>
      </c>
      <c r="DJ40" s="706" t="str">
        <f t="shared" ref="DJ40:DJ49" si="261">IF(ISNUMBER(DJ$2),IF(SUM($N40:$BK40)&lt;2,BJ40*$J40,BJ40),"")</f>
        <v/>
      </c>
      <c r="DK40" s="706" t="str">
        <f t="shared" ref="DK40:DK49" si="262">IF(ISNUMBER(DK$2),IF(SUM($N40:$BK40)&lt;2,BK40*$J40,BK40),"")</f>
        <v/>
      </c>
      <c r="DL40" s="704" t="s">
        <v>166</v>
      </c>
    </row>
    <row r="41" spans="1:116" x14ac:dyDescent="0.2">
      <c r="A41" s="700"/>
      <c r="B41" s="700"/>
      <c r="C41" s="700"/>
      <c r="D41" s="700"/>
      <c r="E41" s="700"/>
      <c r="F41" s="700" t="str">
        <f t="shared" si="2"/>
        <v>D</v>
      </c>
      <c r="H41" s="71"/>
      <c r="I41" s="725"/>
      <c r="J41" s="726"/>
      <c r="K41" s="721" t="str">
        <f t="shared" si="58"/>
        <v/>
      </c>
      <c r="L41" s="715">
        <f t="shared" si="212"/>
        <v>0</v>
      </c>
      <c r="M41" s="716" t="str">
        <f t="shared" ref="M41:M49" si="263">IF(ISNUMBER(J41),IF(AND(COUNTIF(N41:BK41,"&lt;2")&gt;0,COUNTIF(N41:BK41,"&gt;=2")&gt;0),"B",IF(L41=0,"",IF(K41="Pct","P","A"))),"")</f>
        <v/>
      </c>
      <c r="N41" s="728"/>
      <c r="O41" s="728"/>
      <c r="P41" s="728"/>
      <c r="Q41" s="728"/>
      <c r="R41" s="728"/>
      <c r="S41" s="728"/>
      <c r="T41" s="728"/>
      <c r="U41" s="728"/>
      <c r="V41" s="728"/>
      <c r="W41" s="728"/>
      <c r="X41" s="728"/>
      <c r="Y41" s="728"/>
      <c r="Z41" s="728"/>
      <c r="AA41" s="728"/>
      <c r="AB41" s="728"/>
      <c r="AC41" s="728"/>
      <c r="AD41" s="728"/>
      <c r="AE41" s="728"/>
      <c r="AF41" s="728"/>
      <c r="AG41" s="728"/>
      <c r="AH41" s="728"/>
      <c r="AI41" s="728"/>
      <c r="AJ41" s="728"/>
      <c r="AK41" s="728"/>
      <c r="AL41" s="728"/>
      <c r="AM41" s="728"/>
      <c r="AN41" s="728"/>
      <c r="AO41" s="728"/>
      <c r="AP41" s="728"/>
      <c r="AQ41" s="728"/>
      <c r="AR41" s="728"/>
      <c r="AS41" s="728"/>
      <c r="AT41" s="728"/>
      <c r="AU41" s="728"/>
      <c r="AV41" s="728"/>
      <c r="AW41" s="728"/>
      <c r="AX41" s="728"/>
      <c r="AY41" s="728"/>
      <c r="AZ41" s="728"/>
      <c r="BA41" s="728"/>
      <c r="BB41" s="728"/>
      <c r="BC41" s="728"/>
      <c r="BD41" s="728"/>
      <c r="BE41" s="728"/>
      <c r="BF41" s="728"/>
      <c r="BG41" s="728"/>
      <c r="BH41" s="728"/>
      <c r="BI41" s="728"/>
      <c r="BJ41" s="728"/>
      <c r="BK41" s="728"/>
      <c r="BL41" s="703" t="s">
        <v>165</v>
      </c>
      <c r="BM41" s="703"/>
      <c r="BN41" s="706" t="str">
        <f t="shared" si="213"/>
        <v/>
      </c>
      <c r="BO41" s="706" t="str">
        <f t="shared" si="214"/>
        <v/>
      </c>
      <c r="BP41" s="706" t="str">
        <f t="shared" si="215"/>
        <v/>
      </c>
      <c r="BQ41" s="706" t="str">
        <f t="shared" si="216"/>
        <v/>
      </c>
      <c r="BR41" s="706" t="str">
        <f t="shared" si="217"/>
        <v/>
      </c>
      <c r="BS41" s="706" t="str">
        <f t="shared" si="218"/>
        <v/>
      </c>
      <c r="BT41" s="706" t="str">
        <f t="shared" si="219"/>
        <v/>
      </c>
      <c r="BU41" s="706" t="str">
        <f t="shared" si="220"/>
        <v/>
      </c>
      <c r="BV41" s="706" t="str">
        <f t="shared" si="221"/>
        <v/>
      </c>
      <c r="BW41" s="706" t="str">
        <f t="shared" si="222"/>
        <v/>
      </c>
      <c r="BX41" s="706" t="str">
        <f t="shared" si="223"/>
        <v/>
      </c>
      <c r="BY41" s="706" t="str">
        <f t="shared" si="224"/>
        <v/>
      </c>
      <c r="BZ41" s="706" t="str">
        <f t="shared" si="225"/>
        <v/>
      </c>
      <c r="CA41" s="706" t="str">
        <f t="shared" si="226"/>
        <v/>
      </c>
      <c r="CB41" s="706" t="str">
        <f t="shared" si="227"/>
        <v/>
      </c>
      <c r="CC41" s="706" t="str">
        <f t="shared" si="228"/>
        <v/>
      </c>
      <c r="CD41" s="706" t="str">
        <f t="shared" si="229"/>
        <v/>
      </c>
      <c r="CE41" s="706" t="str">
        <f t="shared" si="230"/>
        <v/>
      </c>
      <c r="CF41" s="706" t="str">
        <f t="shared" si="231"/>
        <v/>
      </c>
      <c r="CG41" s="706" t="str">
        <f t="shared" si="232"/>
        <v/>
      </c>
      <c r="CH41" s="706" t="str">
        <f t="shared" si="233"/>
        <v/>
      </c>
      <c r="CI41" s="706" t="str">
        <f t="shared" si="234"/>
        <v/>
      </c>
      <c r="CJ41" s="706" t="str">
        <f t="shared" si="235"/>
        <v/>
      </c>
      <c r="CK41" s="706" t="str">
        <f t="shared" si="236"/>
        <v/>
      </c>
      <c r="CL41" s="706" t="str">
        <f t="shared" si="237"/>
        <v/>
      </c>
      <c r="CM41" s="706" t="str">
        <f t="shared" si="238"/>
        <v/>
      </c>
      <c r="CN41" s="706" t="str">
        <f t="shared" si="239"/>
        <v/>
      </c>
      <c r="CO41" s="706" t="str">
        <f t="shared" si="240"/>
        <v/>
      </c>
      <c r="CP41" s="706" t="str">
        <f t="shared" si="241"/>
        <v/>
      </c>
      <c r="CQ41" s="706" t="str">
        <f t="shared" si="242"/>
        <v/>
      </c>
      <c r="CR41" s="706" t="str">
        <f t="shared" si="243"/>
        <v/>
      </c>
      <c r="CS41" s="706" t="str">
        <f t="shared" si="244"/>
        <v/>
      </c>
      <c r="CT41" s="706" t="str">
        <f t="shared" si="245"/>
        <v/>
      </c>
      <c r="CU41" s="706" t="str">
        <f t="shared" si="246"/>
        <v/>
      </c>
      <c r="CV41" s="706" t="str">
        <f t="shared" si="247"/>
        <v/>
      </c>
      <c r="CW41" s="706" t="str">
        <f t="shared" si="248"/>
        <v/>
      </c>
      <c r="CX41" s="706" t="str">
        <f t="shared" si="249"/>
        <v/>
      </c>
      <c r="CY41" s="706" t="str">
        <f t="shared" si="250"/>
        <v/>
      </c>
      <c r="CZ41" s="706" t="str">
        <f t="shared" si="251"/>
        <v/>
      </c>
      <c r="DA41" s="706" t="str">
        <f t="shared" si="252"/>
        <v/>
      </c>
      <c r="DB41" s="706" t="str">
        <f t="shared" si="253"/>
        <v/>
      </c>
      <c r="DC41" s="706" t="str">
        <f t="shared" si="254"/>
        <v/>
      </c>
      <c r="DD41" s="706" t="str">
        <f t="shared" si="255"/>
        <v/>
      </c>
      <c r="DE41" s="706" t="str">
        <f t="shared" si="256"/>
        <v/>
      </c>
      <c r="DF41" s="706" t="str">
        <f t="shared" si="257"/>
        <v/>
      </c>
      <c r="DG41" s="706" t="str">
        <f t="shared" si="258"/>
        <v/>
      </c>
      <c r="DH41" s="706" t="str">
        <f t="shared" si="259"/>
        <v/>
      </c>
      <c r="DI41" s="706" t="str">
        <f t="shared" si="260"/>
        <v/>
      </c>
      <c r="DJ41" s="706" t="str">
        <f t="shared" si="261"/>
        <v/>
      </c>
      <c r="DK41" s="706" t="str">
        <f t="shared" si="262"/>
        <v/>
      </c>
      <c r="DL41" s="704" t="s">
        <v>166</v>
      </c>
    </row>
    <row r="42" spans="1:116" x14ac:dyDescent="0.2">
      <c r="A42" s="700"/>
      <c r="B42" s="700"/>
      <c r="C42" s="700"/>
      <c r="D42" s="700"/>
      <c r="E42" s="700"/>
      <c r="F42" s="700" t="str">
        <f t="shared" si="2"/>
        <v>D</v>
      </c>
      <c r="H42" s="71"/>
      <c r="I42" s="725"/>
      <c r="J42" s="726"/>
      <c r="K42" s="721" t="str">
        <f t="shared" si="58"/>
        <v/>
      </c>
      <c r="L42" s="715">
        <f t="shared" si="212"/>
        <v>0</v>
      </c>
      <c r="M42" s="716" t="str">
        <f t="shared" si="263"/>
        <v/>
      </c>
      <c r="N42" s="728"/>
      <c r="O42" s="728"/>
      <c r="P42" s="728"/>
      <c r="Q42" s="728"/>
      <c r="R42" s="728"/>
      <c r="S42" s="728"/>
      <c r="T42" s="728"/>
      <c r="U42" s="728"/>
      <c r="V42" s="728"/>
      <c r="W42" s="728"/>
      <c r="X42" s="728"/>
      <c r="Y42" s="728"/>
      <c r="Z42" s="728"/>
      <c r="AA42" s="728"/>
      <c r="AB42" s="728"/>
      <c r="AC42" s="728"/>
      <c r="AD42" s="728"/>
      <c r="AE42" s="728"/>
      <c r="AF42" s="728"/>
      <c r="AG42" s="728"/>
      <c r="AH42" s="728"/>
      <c r="AI42" s="728"/>
      <c r="AJ42" s="728"/>
      <c r="AK42" s="728"/>
      <c r="AL42" s="728"/>
      <c r="AM42" s="728"/>
      <c r="AN42" s="728"/>
      <c r="AO42" s="728"/>
      <c r="AP42" s="728"/>
      <c r="AQ42" s="728"/>
      <c r="AR42" s="728"/>
      <c r="AS42" s="728"/>
      <c r="AT42" s="728"/>
      <c r="AU42" s="728"/>
      <c r="AV42" s="728"/>
      <c r="AW42" s="728"/>
      <c r="AX42" s="728"/>
      <c r="AY42" s="728"/>
      <c r="AZ42" s="728"/>
      <c r="BA42" s="728"/>
      <c r="BB42" s="728"/>
      <c r="BC42" s="728"/>
      <c r="BD42" s="728"/>
      <c r="BE42" s="728"/>
      <c r="BF42" s="728"/>
      <c r="BG42" s="728"/>
      <c r="BH42" s="728"/>
      <c r="BI42" s="728"/>
      <c r="BJ42" s="728"/>
      <c r="BK42" s="728"/>
      <c r="BL42" s="703" t="s">
        <v>165</v>
      </c>
      <c r="BM42" s="703"/>
      <c r="BN42" s="706" t="str">
        <f t="shared" si="213"/>
        <v/>
      </c>
      <c r="BO42" s="706" t="str">
        <f t="shared" si="214"/>
        <v/>
      </c>
      <c r="BP42" s="706" t="str">
        <f t="shared" si="215"/>
        <v/>
      </c>
      <c r="BQ42" s="706" t="str">
        <f t="shared" si="216"/>
        <v/>
      </c>
      <c r="BR42" s="706" t="str">
        <f t="shared" si="217"/>
        <v/>
      </c>
      <c r="BS42" s="706" t="str">
        <f t="shared" si="218"/>
        <v/>
      </c>
      <c r="BT42" s="706" t="str">
        <f t="shared" si="219"/>
        <v/>
      </c>
      <c r="BU42" s="706" t="str">
        <f t="shared" si="220"/>
        <v/>
      </c>
      <c r="BV42" s="706" t="str">
        <f t="shared" si="221"/>
        <v/>
      </c>
      <c r="BW42" s="706" t="str">
        <f t="shared" si="222"/>
        <v/>
      </c>
      <c r="BX42" s="706" t="str">
        <f t="shared" si="223"/>
        <v/>
      </c>
      <c r="BY42" s="706" t="str">
        <f t="shared" si="224"/>
        <v/>
      </c>
      <c r="BZ42" s="706" t="str">
        <f t="shared" si="225"/>
        <v/>
      </c>
      <c r="CA42" s="706" t="str">
        <f t="shared" si="226"/>
        <v/>
      </c>
      <c r="CB42" s="706" t="str">
        <f t="shared" si="227"/>
        <v/>
      </c>
      <c r="CC42" s="706" t="str">
        <f t="shared" si="228"/>
        <v/>
      </c>
      <c r="CD42" s="706" t="str">
        <f t="shared" si="229"/>
        <v/>
      </c>
      <c r="CE42" s="706" t="str">
        <f t="shared" si="230"/>
        <v/>
      </c>
      <c r="CF42" s="706" t="str">
        <f t="shared" si="231"/>
        <v/>
      </c>
      <c r="CG42" s="706" t="str">
        <f t="shared" si="232"/>
        <v/>
      </c>
      <c r="CH42" s="706" t="str">
        <f t="shared" si="233"/>
        <v/>
      </c>
      <c r="CI42" s="706" t="str">
        <f t="shared" si="234"/>
        <v/>
      </c>
      <c r="CJ42" s="706" t="str">
        <f t="shared" si="235"/>
        <v/>
      </c>
      <c r="CK42" s="706" t="str">
        <f t="shared" si="236"/>
        <v/>
      </c>
      <c r="CL42" s="706" t="str">
        <f t="shared" si="237"/>
        <v/>
      </c>
      <c r="CM42" s="706" t="str">
        <f t="shared" si="238"/>
        <v/>
      </c>
      <c r="CN42" s="706" t="str">
        <f t="shared" si="239"/>
        <v/>
      </c>
      <c r="CO42" s="706" t="str">
        <f t="shared" si="240"/>
        <v/>
      </c>
      <c r="CP42" s="706" t="str">
        <f t="shared" si="241"/>
        <v/>
      </c>
      <c r="CQ42" s="706" t="str">
        <f t="shared" si="242"/>
        <v/>
      </c>
      <c r="CR42" s="706" t="str">
        <f t="shared" si="243"/>
        <v/>
      </c>
      <c r="CS42" s="706" t="str">
        <f t="shared" si="244"/>
        <v/>
      </c>
      <c r="CT42" s="706" t="str">
        <f t="shared" si="245"/>
        <v/>
      </c>
      <c r="CU42" s="706" t="str">
        <f t="shared" si="246"/>
        <v/>
      </c>
      <c r="CV42" s="706" t="str">
        <f t="shared" si="247"/>
        <v/>
      </c>
      <c r="CW42" s="706" t="str">
        <f t="shared" si="248"/>
        <v/>
      </c>
      <c r="CX42" s="706" t="str">
        <f t="shared" si="249"/>
        <v/>
      </c>
      <c r="CY42" s="706" t="str">
        <f t="shared" si="250"/>
        <v/>
      </c>
      <c r="CZ42" s="706" t="str">
        <f t="shared" si="251"/>
        <v/>
      </c>
      <c r="DA42" s="706" t="str">
        <f t="shared" si="252"/>
        <v/>
      </c>
      <c r="DB42" s="706" t="str">
        <f t="shared" si="253"/>
        <v/>
      </c>
      <c r="DC42" s="706" t="str">
        <f t="shared" si="254"/>
        <v/>
      </c>
      <c r="DD42" s="706" t="str">
        <f t="shared" si="255"/>
        <v/>
      </c>
      <c r="DE42" s="706" t="str">
        <f t="shared" si="256"/>
        <v/>
      </c>
      <c r="DF42" s="706" t="str">
        <f t="shared" si="257"/>
        <v/>
      </c>
      <c r="DG42" s="706" t="str">
        <f t="shared" si="258"/>
        <v/>
      </c>
      <c r="DH42" s="706" t="str">
        <f t="shared" si="259"/>
        <v/>
      </c>
      <c r="DI42" s="706" t="str">
        <f t="shared" si="260"/>
        <v/>
      </c>
      <c r="DJ42" s="706" t="str">
        <f t="shared" si="261"/>
        <v/>
      </c>
      <c r="DK42" s="706" t="str">
        <f t="shared" si="262"/>
        <v/>
      </c>
      <c r="DL42" s="704" t="s">
        <v>166</v>
      </c>
    </row>
    <row r="43" spans="1:116" x14ac:dyDescent="0.2">
      <c r="A43" s="700"/>
      <c r="B43" s="700"/>
      <c r="C43" s="700"/>
      <c r="D43" s="700"/>
      <c r="E43" s="700"/>
      <c r="F43" s="700" t="str">
        <f t="shared" si="2"/>
        <v>D</v>
      </c>
      <c r="H43" s="71"/>
      <c r="I43" s="725"/>
      <c r="J43" s="726"/>
      <c r="K43" s="721" t="str">
        <f t="shared" si="58"/>
        <v/>
      </c>
      <c r="L43" s="715">
        <f t="shared" si="212"/>
        <v>0</v>
      </c>
      <c r="M43" s="716" t="str">
        <f t="shared" si="263"/>
        <v/>
      </c>
      <c r="N43" s="728"/>
      <c r="O43" s="728"/>
      <c r="P43" s="728"/>
      <c r="Q43" s="728"/>
      <c r="R43" s="728"/>
      <c r="S43" s="728"/>
      <c r="T43" s="728"/>
      <c r="U43" s="728"/>
      <c r="V43" s="728"/>
      <c r="W43" s="728"/>
      <c r="X43" s="728"/>
      <c r="Y43" s="728"/>
      <c r="Z43" s="728"/>
      <c r="AA43" s="728"/>
      <c r="AB43" s="728"/>
      <c r="AC43" s="728"/>
      <c r="AD43" s="728"/>
      <c r="AE43" s="728"/>
      <c r="AF43" s="728"/>
      <c r="AG43" s="728"/>
      <c r="AH43" s="728"/>
      <c r="AI43" s="728"/>
      <c r="AJ43" s="728"/>
      <c r="AK43" s="728"/>
      <c r="AL43" s="728"/>
      <c r="AM43" s="728"/>
      <c r="AN43" s="728"/>
      <c r="AO43" s="728"/>
      <c r="AP43" s="728"/>
      <c r="AQ43" s="728"/>
      <c r="AR43" s="728"/>
      <c r="AS43" s="728"/>
      <c r="AT43" s="728"/>
      <c r="AU43" s="728"/>
      <c r="AV43" s="728"/>
      <c r="AW43" s="728"/>
      <c r="AX43" s="728"/>
      <c r="AY43" s="728"/>
      <c r="AZ43" s="728"/>
      <c r="BA43" s="728"/>
      <c r="BB43" s="728"/>
      <c r="BC43" s="728"/>
      <c r="BD43" s="728"/>
      <c r="BE43" s="728"/>
      <c r="BF43" s="728"/>
      <c r="BG43" s="728"/>
      <c r="BH43" s="728"/>
      <c r="BI43" s="728"/>
      <c r="BJ43" s="728"/>
      <c r="BK43" s="728"/>
      <c r="BL43" s="703" t="s">
        <v>165</v>
      </c>
      <c r="BM43" s="703"/>
      <c r="BN43" s="706" t="str">
        <f t="shared" si="213"/>
        <v/>
      </c>
      <c r="BO43" s="706" t="str">
        <f t="shared" si="214"/>
        <v/>
      </c>
      <c r="BP43" s="706" t="str">
        <f t="shared" si="215"/>
        <v/>
      </c>
      <c r="BQ43" s="706" t="str">
        <f t="shared" si="216"/>
        <v/>
      </c>
      <c r="BR43" s="706" t="str">
        <f t="shared" si="217"/>
        <v/>
      </c>
      <c r="BS43" s="706" t="str">
        <f t="shared" si="218"/>
        <v/>
      </c>
      <c r="BT43" s="706" t="str">
        <f t="shared" si="219"/>
        <v/>
      </c>
      <c r="BU43" s="706" t="str">
        <f t="shared" si="220"/>
        <v/>
      </c>
      <c r="BV43" s="706" t="str">
        <f t="shared" si="221"/>
        <v/>
      </c>
      <c r="BW43" s="706" t="str">
        <f t="shared" si="222"/>
        <v/>
      </c>
      <c r="BX43" s="706" t="str">
        <f t="shared" si="223"/>
        <v/>
      </c>
      <c r="BY43" s="706" t="str">
        <f t="shared" si="224"/>
        <v/>
      </c>
      <c r="BZ43" s="706" t="str">
        <f t="shared" si="225"/>
        <v/>
      </c>
      <c r="CA43" s="706" t="str">
        <f t="shared" si="226"/>
        <v/>
      </c>
      <c r="CB43" s="706" t="str">
        <f t="shared" si="227"/>
        <v/>
      </c>
      <c r="CC43" s="706" t="str">
        <f t="shared" si="228"/>
        <v/>
      </c>
      <c r="CD43" s="706" t="str">
        <f t="shared" si="229"/>
        <v/>
      </c>
      <c r="CE43" s="706" t="str">
        <f t="shared" si="230"/>
        <v/>
      </c>
      <c r="CF43" s="706" t="str">
        <f t="shared" si="231"/>
        <v/>
      </c>
      <c r="CG43" s="706" t="str">
        <f t="shared" si="232"/>
        <v/>
      </c>
      <c r="CH43" s="706" t="str">
        <f t="shared" si="233"/>
        <v/>
      </c>
      <c r="CI43" s="706" t="str">
        <f t="shared" si="234"/>
        <v/>
      </c>
      <c r="CJ43" s="706" t="str">
        <f t="shared" si="235"/>
        <v/>
      </c>
      <c r="CK43" s="706" t="str">
        <f t="shared" si="236"/>
        <v/>
      </c>
      <c r="CL43" s="706" t="str">
        <f t="shared" si="237"/>
        <v/>
      </c>
      <c r="CM43" s="706" t="str">
        <f t="shared" si="238"/>
        <v/>
      </c>
      <c r="CN43" s="706" t="str">
        <f t="shared" si="239"/>
        <v/>
      </c>
      <c r="CO43" s="706" t="str">
        <f t="shared" si="240"/>
        <v/>
      </c>
      <c r="CP43" s="706" t="str">
        <f t="shared" si="241"/>
        <v/>
      </c>
      <c r="CQ43" s="706" t="str">
        <f t="shared" si="242"/>
        <v/>
      </c>
      <c r="CR43" s="706" t="str">
        <f t="shared" si="243"/>
        <v/>
      </c>
      <c r="CS43" s="706" t="str">
        <f t="shared" si="244"/>
        <v/>
      </c>
      <c r="CT43" s="706" t="str">
        <f t="shared" si="245"/>
        <v/>
      </c>
      <c r="CU43" s="706" t="str">
        <f t="shared" si="246"/>
        <v/>
      </c>
      <c r="CV43" s="706" t="str">
        <f t="shared" si="247"/>
        <v/>
      </c>
      <c r="CW43" s="706" t="str">
        <f t="shared" si="248"/>
        <v/>
      </c>
      <c r="CX43" s="706" t="str">
        <f t="shared" si="249"/>
        <v/>
      </c>
      <c r="CY43" s="706" t="str">
        <f t="shared" si="250"/>
        <v/>
      </c>
      <c r="CZ43" s="706" t="str">
        <f t="shared" si="251"/>
        <v/>
      </c>
      <c r="DA43" s="706" t="str">
        <f t="shared" si="252"/>
        <v/>
      </c>
      <c r="DB43" s="706" t="str">
        <f t="shared" si="253"/>
        <v/>
      </c>
      <c r="DC43" s="706" t="str">
        <f t="shared" si="254"/>
        <v/>
      </c>
      <c r="DD43" s="706" t="str">
        <f t="shared" si="255"/>
        <v/>
      </c>
      <c r="DE43" s="706" t="str">
        <f t="shared" si="256"/>
        <v/>
      </c>
      <c r="DF43" s="706" t="str">
        <f t="shared" si="257"/>
        <v/>
      </c>
      <c r="DG43" s="706" t="str">
        <f t="shared" si="258"/>
        <v/>
      </c>
      <c r="DH43" s="706" t="str">
        <f t="shared" si="259"/>
        <v/>
      </c>
      <c r="DI43" s="706" t="str">
        <f t="shared" si="260"/>
        <v/>
      </c>
      <c r="DJ43" s="706" t="str">
        <f t="shared" si="261"/>
        <v/>
      </c>
      <c r="DK43" s="706" t="str">
        <f t="shared" si="262"/>
        <v/>
      </c>
      <c r="DL43" s="704" t="s">
        <v>166</v>
      </c>
    </row>
    <row r="44" spans="1:116" x14ac:dyDescent="0.2">
      <c r="A44" s="700"/>
      <c r="B44" s="700"/>
      <c r="C44" s="700"/>
      <c r="D44" s="700"/>
      <c r="E44" s="700"/>
      <c r="F44" s="700" t="str">
        <f t="shared" si="2"/>
        <v>D</v>
      </c>
      <c r="H44" s="71"/>
      <c r="I44" s="725"/>
      <c r="J44" s="726"/>
      <c r="K44" s="721" t="str">
        <f t="shared" si="58"/>
        <v/>
      </c>
      <c r="L44" s="715">
        <f t="shared" si="212"/>
        <v>0</v>
      </c>
      <c r="M44" s="716" t="str">
        <f t="shared" si="263"/>
        <v/>
      </c>
      <c r="N44" s="728"/>
      <c r="O44" s="728"/>
      <c r="P44" s="728"/>
      <c r="Q44" s="728"/>
      <c r="R44" s="728"/>
      <c r="S44" s="728"/>
      <c r="T44" s="728"/>
      <c r="U44" s="728"/>
      <c r="V44" s="728"/>
      <c r="W44" s="728"/>
      <c r="X44" s="728"/>
      <c r="Y44" s="728"/>
      <c r="Z44" s="728"/>
      <c r="AA44" s="728"/>
      <c r="AB44" s="728"/>
      <c r="AC44" s="728"/>
      <c r="AD44" s="728"/>
      <c r="AE44" s="728"/>
      <c r="AF44" s="728"/>
      <c r="AG44" s="728"/>
      <c r="AH44" s="728"/>
      <c r="AI44" s="728"/>
      <c r="AJ44" s="728"/>
      <c r="AK44" s="728"/>
      <c r="AL44" s="728"/>
      <c r="AM44" s="728"/>
      <c r="AN44" s="728"/>
      <c r="AO44" s="728"/>
      <c r="AP44" s="728"/>
      <c r="AQ44" s="728"/>
      <c r="AR44" s="728"/>
      <c r="AS44" s="728"/>
      <c r="AT44" s="728"/>
      <c r="AU44" s="728"/>
      <c r="AV44" s="728"/>
      <c r="AW44" s="728"/>
      <c r="AX44" s="728"/>
      <c r="AY44" s="728"/>
      <c r="AZ44" s="728"/>
      <c r="BA44" s="728"/>
      <c r="BB44" s="728"/>
      <c r="BC44" s="728"/>
      <c r="BD44" s="728"/>
      <c r="BE44" s="728"/>
      <c r="BF44" s="728"/>
      <c r="BG44" s="728"/>
      <c r="BH44" s="728"/>
      <c r="BI44" s="728"/>
      <c r="BJ44" s="728"/>
      <c r="BK44" s="728"/>
      <c r="BL44" s="703" t="s">
        <v>165</v>
      </c>
      <c r="BM44" s="703"/>
      <c r="BN44" s="706" t="str">
        <f t="shared" si="213"/>
        <v/>
      </c>
      <c r="BO44" s="706" t="str">
        <f t="shared" si="214"/>
        <v/>
      </c>
      <c r="BP44" s="706" t="str">
        <f t="shared" si="215"/>
        <v/>
      </c>
      <c r="BQ44" s="706" t="str">
        <f t="shared" si="216"/>
        <v/>
      </c>
      <c r="BR44" s="706" t="str">
        <f t="shared" si="217"/>
        <v/>
      </c>
      <c r="BS44" s="706" t="str">
        <f t="shared" si="218"/>
        <v/>
      </c>
      <c r="BT44" s="706" t="str">
        <f t="shared" si="219"/>
        <v/>
      </c>
      <c r="BU44" s="706" t="str">
        <f t="shared" si="220"/>
        <v/>
      </c>
      <c r="BV44" s="706" t="str">
        <f t="shared" si="221"/>
        <v/>
      </c>
      <c r="BW44" s="706" t="str">
        <f t="shared" si="222"/>
        <v/>
      </c>
      <c r="BX44" s="706" t="str">
        <f t="shared" si="223"/>
        <v/>
      </c>
      <c r="BY44" s="706" t="str">
        <f t="shared" si="224"/>
        <v/>
      </c>
      <c r="BZ44" s="706" t="str">
        <f t="shared" si="225"/>
        <v/>
      </c>
      <c r="CA44" s="706" t="str">
        <f t="shared" si="226"/>
        <v/>
      </c>
      <c r="CB44" s="706" t="str">
        <f t="shared" si="227"/>
        <v/>
      </c>
      <c r="CC44" s="706" t="str">
        <f t="shared" si="228"/>
        <v/>
      </c>
      <c r="CD44" s="706" t="str">
        <f t="shared" si="229"/>
        <v/>
      </c>
      <c r="CE44" s="706" t="str">
        <f t="shared" si="230"/>
        <v/>
      </c>
      <c r="CF44" s="706" t="str">
        <f t="shared" si="231"/>
        <v/>
      </c>
      <c r="CG44" s="706" t="str">
        <f t="shared" si="232"/>
        <v/>
      </c>
      <c r="CH44" s="706" t="str">
        <f t="shared" si="233"/>
        <v/>
      </c>
      <c r="CI44" s="706" t="str">
        <f t="shared" si="234"/>
        <v/>
      </c>
      <c r="CJ44" s="706" t="str">
        <f t="shared" si="235"/>
        <v/>
      </c>
      <c r="CK44" s="706" t="str">
        <f t="shared" si="236"/>
        <v/>
      </c>
      <c r="CL44" s="706" t="str">
        <f t="shared" si="237"/>
        <v/>
      </c>
      <c r="CM44" s="706" t="str">
        <f t="shared" si="238"/>
        <v/>
      </c>
      <c r="CN44" s="706" t="str">
        <f t="shared" si="239"/>
        <v/>
      </c>
      <c r="CO44" s="706" t="str">
        <f t="shared" si="240"/>
        <v/>
      </c>
      <c r="CP44" s="706" t="str">
        <f t="shared" si="241"/>
        <v/>
      </c>
      <c r="CQ44" s="706" t="str">
        <f t="shared" si="242"/>
        <v/>
      </c>
      <c r="CR44" s="706" t="str">
        <f t="shared" si="243"/>
        <v/>
      </c>
      <c r="CS44" s="706" t="str">
        <f t="shared" si="244"/>
        <v/>
      </c>
      <c r="CT44" s="706" t="str">
        <f t="shared" si="245"/>
        <v/>
      </c>
      <c r="CU44" s="706" t="str">
        <f t="shared" si="246"/>
        <v/>
      </c>
      <c r="CV44" s="706" t="str">
        <f t="shared" si="247"/>
        <v/>
      </c>
      <c r="CW44" s="706" t="str">
        <f t="shared" si="248"/>
        <v/>
      </c>
      <c r="CX44" s="706" t="str">
        <f t="shared" si="249"/>
        <v/>
      </c>
      <c r="CY44" s="706" t="str">
        <f t="shared" si="250"/>
        <v/>
      </c>
      <c r="CZ44" s="706" t="str">
        <f t="shared" si="251"/>
        <v/>
      </c>
      <c r="DA44" s="706" t="str">
        <f t="shared" si="252"/>
        <v/>
      </c>
      <c r="DB44" s="706" t="str">
        <f t="shared" si="253"/>
        <v/>
      </c>
      <c r="DC44" s="706" t="str">
        <f t="shared" si="254"/>
        <v/>
      </c>
      <c r="DD44" s="706" t="str">
        <f t="shared" si="255"/>
        <v/>
      </c>
      <c r="DE44" s="706" t="str">
        <f t="shared" si="256"/>
        <v/>
      </c>
      <c r="DF44" s="706" t="str">
        <f t="shared" si="257"/>
        <v/>
      </c>
      <c r="DG44" s="706" t="str">
        <f t="shared" si="258"/>
        <v/>
      </c>
      <c r="DH44" s="706" t="str">
        <f t="shared" si="259"/>
        <v/>
      </c>
      <c r="DI44" s="706" t="str">
        <f t="shared" si="260"/>
        <v/>
      </c>
      <c r="DJ44" s="706" t="str">
        <f t="shared" si="261"/>
        <v/>
      </c>
      <c r="DK44" s="706" t="str">
        <f t="shared" si="262"/>
        <v/>
      </c>
      <c r="DL44" s="704" t="s">
        <v>166</v>
      </c>
    </row>
    <row r="45" spans="1:116" x14ac:dyDescent="0.2">
      <c r="A45" s="700"/>
      <c r="B45" s="700"/>
      <c r="C45" s="700"/>
      <c r="D45" s="700"/>
      <c r="E45" s="700"/>
      <c r="F45" s="700" t="str">
        <f t="shared" si="2"/>
        <v>D</v>
      </c>
      <c r="H45" s="71"/>
      <c r="I45" s="725"/>
      <c r="J45" s="726"/>
      <c r="K45" s="721" t="str">
        <f t="shared" si="58"/>
        <v/>
      </c>
      <c r="L45" s="715">
        <f t="shared" si="212"/>
        <v>0</v>
      </c>
      <c r="M45" s="716" t="str">
        <f t="shared" si="263"/>
        <v/>
      </c>
      <c r="N45" s="728"/>
      <c r="O45" s="728"/>
      <c r="P45" s="728"/>
      <c r="Q45" s="728"/>
      <c r="R45" s="728"/>
      <c r="S45" s="728"/>
      <c r="T45" s="728"/>
      <c r="U45" s="728"/>
      <c r="V45" s="728"/>
      <c r="W45" s="728"/>
      <c r="X45" s="728"/>
      <c r="Y45" s="728"/>
      <c r="Z45" s="728"/>
      <c r="AA45" s="728"/>
      <c r="AB45" s="728"/>
      <c r="AC45" s="728"/>
      <c r="AD45" s="728"/>
      <c r="AE45" s="728"/>
      <c r="AF45" s="728"/>
      <c r="AG45" s="728"/>
      <c r="AH45" s="728"/>
      <c r="AI45" s="728"/>
      <c r="AJ45" s="728"/>
      <c r="AK45" s="728"/>
      <c r="AL45" s="728"/>
      <c r="AM45" s="728"/>
      <c r="AN45" s="728"/>
      <c r="AO45" s="728"/>
      <c r="AP45" s="728"/>
      <c r="AQ45" s="728"/>
      <c r="AR45" s="728"/>
      <c r="AS45" s="728"/>
      <c r="AT45" s="728"/>
      <c r="AU45" s="728"/>
      <c r="AV45" s="728"/>
      <c r="AW45" s="728"/>
      <c r="AX45" s="728"/>
      <c r="AY45" s="728"/>
      <c r="AZ45" s="728"/>
      <c r="BA45" s="728"/>
      <c r="BB45" s="728"/>
      <c r="BC45" s="728"/>
      <c r="BD45" s="728"/>
      <c r="BE45" s="728"/>
      <c r="BF45" s="728"/>
      <c r="BG45" s="728"/>
      <c r="BH45" s="728"/>
      <c r="BI45" s="728"/>
      <c r="BJ45" s="728"/>
      <c r="BK45" s="728"/>
      <c r="BL45" s="703" t="s">
        <v>165</v>
      </c>
      <c r="BM45" s="703"/>
      <c r="BN45" s="706" t="str">
        <f t="shared" si="213"/>
        <v/>
      </c>
      <c r="BO45" s="706" t="str">
        <f t="shared" si="214"/>
        <v/>
      </c>
      <c r="BP45" s="706" t="str">
        <f t="shared" si="215"/>
        <v/>
      </c>
      <c r="BQ45" s="706" t="str">
        <f t="shared" si="216"/>
        <v/>
      </c>
      <c r="BR45" s="706" t="str">
        <f t="shared" si="217"/>
        <v/>
      </c>
      <c r="BS45" s="706" t="str">
        <f t="shared" si="218"/>
        <v/>
      </c>
      <c r="BT45" s="706" t="str">
        <f t="shared" si="219"/>
        <v/>
      </c>
      <c r="BU45" s="706" t="str">
        <f t="shared" si="220"/>
        <v/>
      </c>
      <c r="BV45" s="706" t="str">
        <f t="shared" si="221"/>
        <v/>
      </c>
      <c r="BW45" s="706" t="str">
        <f t="shared" si="222"/>
        <v/>
      </c>
      <c r="BX45" s="706" t="str">
        <f t="shared" si="223"/>
        <v/>
      </c>
      <c r="BY45" s="706" t="str">
        <f t="shared" si="224"/>
        <v/>
      </c>
      <c r="BZ45" s="706" t="str">
        <f t="shared" si="225"/>
        <v/>
      </c>
      <c r="CA45" s="706" t="str">
        <f t="shared" si="226"/>
        <v/>
      </c>
      <c r="CB45" s="706" t="str">
        <f t="shared" si="227"/>
        <v/>
      </c>
      <c r="CC45" s="706" t="str">
        <f t="shared" si="228"/>
        <v/>
      </c>
      <c r="CD45" s="706" t="str">
        <f t="shared" si="229"/>
        <v/>
      </c>
      <c r="CE45" s="706" t="str">
        <f t="shared" si="230"/>
        <v/>
      </c>
      <c r="CF45" s="706" t="str">
        <f t="shared" si="231"/>
        <v/>
      </c>
      <c r="CG45" s="706" t="str">
        <f t="shared" si="232"/>
        <v/>
      </c>
      <c r="CH45" s="706" t="str">
        <f t="shared" si="233"/>
        <v/>
      </c>
      <c r="CI45" s="706" t="str">
        <f t="shared" si="234"/>
        <v/>
      </c>
      <c r="CJ45" s="706" t="str">
        <f t="shared" si="235"/>
        <v/>
      </c>
      <c r="CK45" s="706" t="str">
        <f t="shared" si="236"/>
        <v/>
      </c>
      <c r="CL45" s="706" t="str">
        <f t="shared" si="237"/>
        <v/>
      </c>
      <c r="CM45" s="706" t="str">
        <f t="shared" si="238"/>
        <v/>
      </c>
      <c r="CN45" s="706" t="str">
        <f t="shared" si="239"/>
        <v/>
      </c>
      <c r="CO45" s="706" t="str">
        <f t="shared" si="240"/>
        <v/>
      </c>
      <c r="CP45" s="706" t="str">
        <f t="shared" si="241"/>
        <v/>
      </c>
      <c r="CQ45" s="706" t="str">
        <f t="shared" si="242"/>
        <v/>
      </c>
      <c r="CR45" s="706" t="str">
        <f t="shared" si="243"/>
        <v/>
      </c>
      <c r="CS45" s="706" t="str">
        <f t="shared" si="244"/>
        <v/>
      </c>
      <c r="CT45" s="706" t="str">
        <f t="shared" si="245"/>
        <v/>
      </c>
      <c r="CU45" s="706" t="str">
        <f t="shared" si="246"/>
        <v/>
      </c>
      <c r="CV45" s="706" t="str">
        <f t="shared" si="247"/>
        <v/>
      </c>
      <c r="CW45" s="706" t="str">
        <f t="shared" si="248"/>
        <v/>
      </c>
      <c r="CX45" s="706" t="str">
        <f t="shared" si="249"/>
        <v/>
      </c>
      <c r="CY45" s="706" t="str">
        <f t="shared" si="250"/>
        <v/>
      </c>
      <c r="CZ45" s="706" t="str">
        <f t="shared" si="251"/>
        <v/>
      </c>
      <c r="DA45" s="706" t="str">
        <f t="shared" si="252"/>
        <v/>
      </c>
      <c r="DB45" s="706" t="str">
        <f t="shared" si="253"/>
        <v/>
      </c>
      <c r="DC45" s="706" t="str">
        <f t="shared" si="254"/>
        <v/>
      </c>
      <c r="DD45" s="706" t="str">
        <f t="shared" si="255"/>
        <v/>
      </c>
      <c r="DE45" s="706" t="str">
        <f t="shared" si="256"/>
        <v/>
      </c>
      <c r="DF45" s="706" t="str">
        <f t="shared" si="257"/>
        <v/>
      </c>
      <c r="DG45" s="706" t="str">
        <f t="shared" si="258"/>
        <v/>
      </c>
      <c r="DH45" s="706" t="str">
        <f t="shared" si="259"/>
        <v/>
      </c>
      <c r="DI45" s="706" t="str">
        <f t="shared" si="260"/>
        <v/>
      </c>
      <c r="DJ45" s="706" t="str">
        <f t="shared" si="261"/>
        <v/>
      </c>
      <c r="DK45" s="706" t="str">
        <f t="shared" si="262"/>
        <v/>
      </c>
      <c r="DL45" s="704" t="s">
        <v>166</v>
      </c>
    </row>
    <row r="46" spans="1:116" x14ac:dyDescent="0.2">
      <c r="A46" s="700"/>
      <c r="B46" s="700"/>
      <c r="C46" s="700"/>
      <c r="D46" s="700"/>
      <c r="E46" s="700"/>
      <c r="F46" s="700" t="str">
        <f t="shared" si="2"/>
        <v>D</v>
      </c>
      <c r="H46" s="71"/>
      <c r="I46" s="725"/>
      <c r="J46" s="726"/>
      <c r="K46" s="721" t="str">
        <f t="shared" si="58"/>
        <v/>
      </c>
      <c r="L46" s="715">
        <f t="shared" si="212"/>
        <v>0</v>
      </c>
      <c r="M46" s="716" t="str">
        <f t="shared" si="263"/>
        <v/>
      </c>
      <c r="N46" s="728"/>
      <c r="O46" s="728"/>
      <c r="P46" s="728"/>
      <c r="Q46" s="728"/>
      <c r="R46" s="728"/>
      <c r="S46" s="728"/>
      <c r="T46" s="728"/>
      <c r="U46" s="728"/>
      <c r="V46" s="728"/>
      <c r="W46" s="728"/>
      <c r="X46" s="728"/>
      <c r="Y46" s="728"/>
      <c r="Z46" s="728"/>
      <c r="AA46" s="728"/>
      <c r="AB46" s="728"/>
      <c r="AC46" s="728"/>
      <c r="AD46" s="728"/>
      <c r="AE46" s="728"/>
      <c r="AF46" s="728"/>
      <c r="AG46" s="728"/>
      <c r="AH46" s="728"/>
      <c r="AI46" s="728"/>
      <c r="AJ46" s="728"/>
      <c r="AK46" s="728"/>
      <c r="AL46" s="728"/>
      <c r="AM46" s="728"/>
      <c r="AN46" s="728"/>
      <c r="AO46" s="728"/>
      <c r="AP46" s="728"/>
      <c r="AQ46" s="728"/>
      <c r="AR46" s="728"/>
      <c r="AS46" s="728"/>
      <c r="AT46" s="728"/>
      <c r="AU46" s="728"/>
      <c r="AV46" s="728"/>
      <c r="AW46" s="728"/>
      <c r="AX46" s="728"/>
      <c r="AY46" s="728"/>
      <c r="AZ46" s="728"/>
      <c r="BA46" s="728"/>
      <c r="BB46" s="728"/>
      <c r="BC46" s="728"/>
      <c r="BD46" s="728"/>
      <c r="BE46" s="728"/>
      <c r="BF46" s="728"/>
      <c r="BG46" s="728"/>
      <c r="BH46" s="728"/>
      <c r="BI46" s="728"/>
      <c r="BJ46" s="728"/>
      <c r="BK46" s="728"/>
      <c r="BL46" s="703" t="s">
        <v>165</v>
      </c>
      <c r="BM46" s="703"/>
      <c r="BN46" s="706" t="str">
        <f t="shared" si="213"/>
        <v/>
      </c>
      <c r="BO46" s="706" t="str">
        <f t="shared" si="214"/>
        <v/>
      </c>
      <c r="BP46" s="706" t="str">
        <f t="shared" si="215"/>
        <v/>
      </c>
      <c r="BQ46" s="706" t="str">
        <f t="shared" si="216"/>
        <v/>
      </c>
      <c r="BR46" s="706" t="str">
        <f t="shared" si="217"/>
        <v/>
      </c>
      <c r="BS46" s="706" t="str">
        <f t="shared" si="218"/>
        <v/>
      </c>
      <c r="BT46" s="706" t="str">
        <f t="shared" si="219"/>
        <v/>
      </c>
      <c r="BU46" s="706" t="str">
        <f t="shared" si="220"/>
        <v/>
      </c>
      <c r="BV46" s="706" t="str">
        <f t="shared" si="221"/>
        <v/>
      </c>
      <c r="BW46" s="706" t="str">
        <f t="shared" si="222"/>
        <v/>
      </c>
      <c r="BX46" s="706" t="str">
        <f t="shared" si="223"/>
        <v/>
      </c>
      <c r="BY46" s="706" t="str">
        <f t="shared" si="224"/>
        <v/>
      </c>
      <c r="BZ46" s="706" t="str">
        <f t="shared" si="225"/>
        <v/>
      </c>
      <c r="CA46" s="706" t="str">
        <f t="shared" si="226"/>
        <v/>
      </c>
      <c r="CB46" s="706" t="str">
        <f t="shared" si="227"/>
        <v/>
      </c>
      <c r="CC46" s="706" t="str">
        <f t="shared" si="228"/>
        <v/>
      </c>
      <c r="CD46" s="706" t="str">
        <f t="shared" si="229"/>
        <v/>
      </c>
      <c r="CE46" s="706" t="str">
        <f t="shared" si="230"/>
        <v/>
      </c>
      <c r="CF46" s="706" t="str">
        <f t="shared" si="231"/>
        <v/>
      </c>
      <c r="CG46" s="706" t="str">
        <f t="shared" si="232"/>
        <v/>
      </c>
      <c r="CH46" s="706" t="str">
        <f t="shared" si="233"/>
        <v/>
      </c>
      <c r="CI46" s="706" t="str">
        <f t="shared" si="234"/>
        <v/>
      </c>
      <c r="CJ46" s="706" t="str">
        <f t="shared" si="235"/>
        <v/>
      </c>
      <c r="CK46" s="706" t="str">
        <f t="shared" si="236"/>
        <v/>
      </c>
      <c r="CL46" s="706" t="str">
        <f t="shared" si="237"/>
        <v/>
      </c>
      <c r="CM46" s="706" t="str">
        <f t="shared" si="238"/>
        <v/>
      </c>
      <c r="CN46" s="706" t="str">
        <f t="shared" si="239"/>
        <v/>
      </c>
      <c r="CO46" s="706" t="str">
        <f t="shared" si="240"/>
        <v/>
      </c>
      <c r="CP46" s="706" t="str">
        <f t="shared" si="241"/>
        <v/>
      </c>
      <c r="CQ46" s="706" t="str">
        <f t="shared" si="242"/>
        <v/>
      </c>
      <c r="CR46" s="706" t="str">
        <f t="shared" si="243"/>
        <v/>
      </c>
      <c r="CS46" s="706" t="str">
        <f t="shared" si="244"/>
        <v/>
      </c>
      <c r="CT46" s="706" t="str">
        <f t="shared" si="245"/>
        <v/>
      </c>
      <c r="CU46" s="706" t="str">
        <f t="shared" si="246"/>
        <v/>
      </c>
      <c r="CV46" s="706" t="str">
        <f t="shared" si="247"/>
        <v/>
      </c>
      <c r="CW46" s="706" t="str">
        <f t="shared" si="248"/>
        <v/>
      </c>
      <c r="CX46" s="706" t="str">
        <f t="shared" si="249"/>
        <v/>
      </c>
      <c r="CY46" s="706" t="str">
        <f t="shared" si="250"/>
        <v/>
      </c>
      <c r="CZ46" s="706" t="str">
        <f t="shared" si="251"/>
        <v/>
      </c>
      <c r="DA46" s="706" t="str">
        <f t="shared" si="252"/>
        <v/>
      </c>
      <c r="DB46" s="706" t="str">
        <f t="shared" si="253"/>
        <v/>
      </c>
      <c r="DC46" s="706" t="str">
        <f t="shared" si="254"/>
        <v/>
      </c>
      <c r="DD46" s="706" t="str">
        <f t="shared" si="255"/>
        <v/>
      </c>
      <c r="DE46" s="706" t="str">
        <f t="shared" si="256"/>
        <v/>
      </c>
      <c r="DF46" s="706" t="str">
        <f t="shared" si="257"/>
        <v/>
      </c>
      <c r="DG46" s="706" t="str">
        <f t="shared" si="258"/>
        <v/>
      </c>
      <c r="DH46" s="706" t="str">
        <f t="shared" si="259"/>
        <v/>
      </c>
      <c r="DI46" s="706" t="str">
        <f t="shared" si="260"/>
        <v/>
      </c>
      <c r="DJ46" s="706" t="str">
        <f t="shared" si="261"/>
        <v/>
      </c>
      <c r="DK46" s="706" t="str">
        <f t="shared" si="262"/>
        <v/>
      </c>
      <c r="DL46" s="704" t="s">
        <v>166</v>
      </c>
    </row>
    <row r="47" spans="1:116" x14ac:dyDescent="0.2">
      <c r="A47" s="700"/>
      <c r="B47" s="700"/>
      <c r="C47" s="700"/>
      <c r="D47" s="700"/>
      <c r="E47" s="700"/>
      <c r="F47" s="700" t="str">
        <f t="shared" si="2"/>
        <v>D</v>
      </c>
      <c r="H47" s="71"/>
      <c r="I47" s="725"/>
      <c r="J47" s="726"/>
      <c r="K47" s="721" t="str">
        <f t="shared" si="58"/>
        <v/>
      </c>
      <c r="L47" s="715">
        <f t="shared" si="212"/>
        <v>0</v>
      </c>
      <c r="M47" s="716" t="str">
        <f t="shared" si="263"/>
        <v/>
      </c>
      <c r="N47" s="728"/>
      <c r="O47" s="728"/>
      <c r="P47" s="728"/>
      <c r="Q47" s="728"/>
      <c r="R47" s="728"/>
      <c r="S47" s="728"/>
      <c r="T47" s="728"/>
      <c r="U47" s="728"/>
      <c r="V47" s="728"/>
      <c r="W47" s="728"/>
      <c r="X47" s="728"/>
      <c r="Y47" s="728"/>
      <c r="Z47" s="728"/>
      <c r="AA47" s="728"/>
      <c r="AB47" s="728"/>
      <c r="AC47" s="728"/>
      <c r="AD47" s="728"/>
      <c r="AE47" s="728"/>
      <c r="AF47" s="728"/>
      <c r="AG47" s="728"/>
      <c r="AH47" s="728"/>
      <c r="AI47" s="728"/>
      <c r="AJ47" s="728"/>
      <c r="AK47" s="728"/>
      <c r="AL47" s="728"/>
      <c r="AM47" s="728"/>
      <c r="AN47" s="728"/>
      <c r="AO47" s="728"/>
      <c r="AP47" s="728"/>
      <c r="AQ47" s="728"/>
      <c r="AR47" s="728"/>
      <c r="AS47" s="728"/>
      <c r="AT47" s="728"/>
      <c r="AU47" s="728"/>
      <c r="AV47" s="728"/>
      <c r="AW47" s="728"/>
      <c r="AX47" s="728"/>
      <c r="AY47" s="728"/>
      <c r="AZ47" s="728"/>
      <c r="BA47" s="728"/>
      <c r="BB47" s="728"/>
      <c r="BC47" s="728"/>
      <c r="BD47" s="728"/>
      <c r="BE47" s="728"/>
      <c r="BF47" s="728"/>
      <c r="BG47" s="728"/>
      <c r="BH47" s="728"/>
      <c r="BI47" s="728"/>
      <c r="BJ47" s="728"/>
      <c r="BK47" s="728"/>
      <c r="BL47" s="703" t="s">
        <v>165</v>
      </c>
      <c r="BM47" s="703"/>
      <c r="BN47" s="706" t="str">
        <f t="shared" si="213"/>
        <v/>
      </c>
      <c r="BO47" s="706" t="str">
        <f t="shared" si="214"/>
        <v/>
      </c>
      <c r="BP47" s="706" t="str">
        <f t="shared" si="215"/>
        <v/>
      </c>
      <c r="BQ47" s="706" t="str">
        <f t="shared" si="216"/>
        <v/>
      </c>
      <c r="BR47" s="706" t="str">
        <f t="shared" si="217"/>
        <v/>
      </c>
      <c r="BS47" s="706" t="str">
        <f t="shared" si="218"/>
        <v/>
      </c>
      <c r="BT47" s="706" t="str">
        <f t="shared" si="219"/>
        <v/>
      </c>
      <c r="BU47" s="706" t="str">
        <f t="shared" si="220"/>
        <v/>
      </c>
      <c r="BV47" s="706" t="str">
        <f t="shared" si="221"/>
        <v/>
      </c>
      <c r="BW47" s="706" t="str">
        <f t="shared" si="222"/>
        <v/>
      </c>
      <c r="BX47" s="706" t="str">
        <f t="shared" si="223"/>
        <v/>
      </c>
      <c r="BY47" s="706" t="str">
        <f t="shared" si="224"/>
        <v/>
      </c>
      <c r="BZ47" s="706" t="str">
        <f t="shared" si="225"/>
        <v/>
      </c>
      <c r="CA47" s="706" t="str">
        <f t="shared" si="226"/>
        <v/>
      </c>
      <c r="CB47" s="706" t="str">
        <f t="shared" si="227"/>
        <v/>
      </c>
      <c r="CC47" s="706" t="str">
        <f t="shared" si="228"/>
        <v/>
      </c>
      <c r="CD47" s="706" t="str">
        <f t="shared" si="229"/>
        <v/>
      </c>
      <c r="CE47" s="706" t="str">
        <f t="shared" si="230"/>
        <v/>
      </c>
      <c r="CF47" s="706" t="str">
        <f t="shared" si="231"/>
        <v/>
      </c>
      <c r="CG47" s="706" t="str">
        <f t="shared" si="232"/>
        <v/>
      </c>
      <c r="CH47" s="706" t="str">
        <f t="shared" si="233"/>
        <v/>
      </c>
      <c r="CI47" s="706" t="str">
        <f t="shared" si="234"/>
        <v/>
      </c>
      <c r="CJ47" s="706" t="str">
        <f t="shared" si="235"/>
        <v/>
      </c>
      <c r="CK47" s="706" t="str">
        <f t="shared" si="236"/>
        <v/>
      </c>
      <c r="CL47" s="706" t="str">
        <f t="shared" si="237"/>
        <v/>
      </c>
      <c r="CM47" s="706" t="str">
        <f t="shared" si="238"/>
        <v/>
      </c>
      <c r="CN47" s="706" t="str">
        <f t="shared" si="239"/>
        <v/>
      </c>
      <c r="CO47" s="706" t="str">
        <f t="shared" si="240"/>
        <v/>
      </c>
      <c r="CP47" s="706" t="str">
        <f t="shared" si="241"/>
        <v/>
      </c>
      <c r="CQ47" s="706" t="str">
        <f t="shared" si="242"/>
        <v/>
      </c>
      <c r="CR47" s="706" t="str">
        <f t="shared" si="243"/>
        <v/>
      </c>
      <c r="CS47" s="706" t="str">
        <f t="shared" si="244"/>
        <v/>
      </c>
      <c r="CT47" s="706" t="str">
        <f t="shared" si="245"/>
        <v/>
      </c>
      <c r="CU47" s="706" t="str">
        <f t="shared" si="246"/>
        <v/>
      </c>
      <c r="CV47" s="706" t="str">
        <f t="shared" si="247"/>
        <v/>
      </c>
      <c r="CW47" s="706" t="str">
        <f t="shared" si="248"/>
        <v/>
      </c>
      <c r="CX47" s="706" t="str">
        <f t="shared" si="249"/>
        <v/>
      </c>
      <c r="CY47" s="706" t="str">
        <f t="shared" si="250"/>
        <v/>
      </c>
      <c r="CZ47" s="706" t="str">
        <f t="shared" si="251"/>
        <v/>
      </c>
      <c r="DA47" s="706" t="str">
        <f t="shared" si="252"/>
        <v/>
      </c>
      <c r="DB47" s="706" t="str">
        <f t="shared" si="253"/>
        <v/>
      </c>
      <c r="DC47" s="706" t="str">
        <f t="shared" si="254"/>
        <v/>
      </c>
      <c r="DD47" s="706" t="str">
        <f t="shared" si="255"/>
        <v/>
      </c>
      <c r="DE47" s="706" t="str">
        <f t="shared" si="256"/>
        <v/>
      </c>
      <c r="DF47" s="706" t="str">
        <f t="shared" si="257"/>
        <v/>
      </c>
      <c r="DG47" s="706" t="str">
        <f t="shared" si="258"/>
        <v/>
      </c>
      <c r="DH47" s="706" t="str">
        <f t="shared" si="259"/>
        <v/>
      </c>
      <c r="DI47" s="706" t="str">
        <f t="shared" si="260"/>
        <v/>
      </c>
      <c r="DJ47" s="706" t="str">
        <f t="shared" si="261"/>
        <v/>
      </c>
      <c r="DK47" s="706" t="str">
        <f t="shared" si="262"/>
        <v/>
      </c>
      <c r="DL47" s="704" t="s">
        <v>166</v>
      </c>
    </row>
    <row r="48" spans="1:116" x14ac:dyDescent="0.2">
      <c r="A48" s="700"/>
      <c r="B48" s="700"/>
      <c r="C48" s="700"/>
      <c r="D48" s="700"/>
      <c r="E48" s="700"/>
      <c r="F48" s="700" t="str">
        <f t="shared" si="2"/>
        <v>D</v>
      </c>
      <c r="H48" s="71"/>
      <c r="I48" s="725"/>
      <c r="J48" s="726"/>
      <c r="K48" s="721" t="str">
        <f t="shared" si="58"/>
        <v/>
      </c>
      <c r="L48" s="715">
        <f t="shared" si="212"/>
        <v>0</v>
      </c>
      <c r="M48" s="716" t="str">
        <f t="shared" si="263"/>
        <v/>
      </c>
      <c r="N48" s="728"/>
      <c r="O48" s="728"/>
      <c r="P48" s="728"/>
      <c r="Q48" s="728"/>
      <c r="R48" s="728"/>
      <c r="S48" s="728"/>
      <c r="T48" s="728"/>
      <c r="U48" s="728"/>
      <c r="V48" s="728"/>
      <c r="W48" s="728"/>
      <c r="X48" s="728"/>
      <c r="Y48" s="728"/>
      <c r="Z48" s="728"/>
      <c r="AA48" s="728"/>
      <c r="AB48" s="728"/>
      <c r="AC48" s="728"/>
      <c r="AD48" s="728"/>
      <c r="AE48" s="728"/>
      <c r="AF48" s="728"/>
      <c r="AG48" s="728"/>
      <c r="AH48" s="728"/>
      <c r="AI48" s="728"/>
      <c r="AJ48" s="728"/>
      <c r="AK48" s="728"/>
      <c r="AL48" s="728"/>
      <c r="AM48" s="728"/>
      <c r="AN48" s="728"/>
      <c r="AO48" s="728"/>
      <c r="AP48" s="728"/>
      <c r="AQ48" s="728"/>
      <c r="AR48" s="728"/>
      <c r="AS48" s="728"/>
      <c r="AT48" s="728"/>
      <c r="AU48" s="728"/>
      <c r="AV48" s="728"/>
      <c r="AW48" s="728"/>
      <c r="AX48" s="728"/>
      <c r="AY48" s="728"/>
      <c r="AZ48" s="728"/>
      <c r="BA48" s="728"/>
      <c r="BB48" s="728"/>
      <c r="BC48" s="728"/>
      <c r="BD48" s="728"/>
      <c r="BE48" s="728"/>
      <c r="BF48" s="728"/>
      <c r="BG48" s="728"/>
      <c r="BH48" s="728"/>
      <c r="BI48" s="728"/>
      <c r="BJ48" s="728"/>
      <c r="BK48" s="728"/>
      <c r="BL48" s="703" t="s">
        <v>165</v>
      </c>
      <c r="BM48" s="703"/>
      <c r="BN48" s="706" t="str">
        <f t="shared" si="213"/>
        <v/>
      </c>
      <c r="BO48" s="706" t="str">
        <f t="shared" si="214"/>
        <v/>
      </c>
      <c r="BP48" s="706" t="str">
        <f t="shared" si="215"/>
        <v/>
      </c>
      <c r="BQ48" s="706" t="str">
        <f t="shared" si="216"/>
        <v/>
      </c>
      <c r="BR48" s="706" t="str">
        <f t="shared" si="217"/>
        <v/>
      </c>
      <c r="BS48" s="706" t="str">
        <f t="shared" si="218"/>
        <v/>
      </c>
      <c r="BT48" s="706" t="str">
        <f t="shared" si="219"/>
        <v/>
      </c>
      <c r="BU48" s="706" t="str">
        <f t="shared" si="220"/>
        <v/>
      </c>
      <c r="BV48" s="706" t="str">
        <f t="shared" si="221"/>
        <v/>
      </c>
      <c r="BW48" s="706" t="str">
        <f t="shared" si="222"/>
        <v/>
      </c>
      <c r="BX48" s="706" t="str">
        <f t="shared" si="223"/>
        <v/>
      </c>
      <c r="BY48" s="706" t="str">
        <f t="shared" si="224"/>
        <v/>
      </c>
      <c r="BZ48" s="706" t="str">
        <f t="shared" si="225"/>
        <v/>
      </c>
      <c r="CA48" s="706" t="str">
        <f t="shared" si="226"/>
        <v/>
      </c>
      <c r="CB48" s="706" t="str">
        <f t="shared" si="227"/>
        <v/>
      </c>
      <c r="CC48" s="706" t="str">
        <f t="shared" si="228"/>
        <v/>
      </c>
      <c r="CD48" s="706" t="str">
        <f t="shared" si="229"/>
        <v/>
      </c>
      <c r="CE48" s="706" t="str">
        <f t="shared" si="230"/>
        <v/>
      </c>
      <c r="CF48" s="706" t="str">
        <f t="shared" si="231"/>
        <v/>
      </c>
      <c r="CG48" s="706" t="str">
        <f t="shared" si="232"/>
        <v/>
      </c>
      <c r="CH48" s="706" t="str">
        <f t="shared" si="233"/>
        <v/>
      </c>
      <c r="CI48" s="706" t="str">
        <f t="shared" si="234"/>
        <v/>
      </c>
      <c r="CJ48" s="706" t="str">
        <f t="shared" si="235"/>
        <v/>
      </c>
      <c r="CK48" s="706" t="str">
        <f t="shared" si="236"/>
        <v/>
      </c>
      <c r="CL48" s="706" t="str">
        <f t="shared" si="237"/>
        <v/>
      </c>
      <c r="CM48" s="706" t="str">
        <f t="shared" si="238"/>
        <v/>
      </c>
      <c r="CN48" s="706" t="str">
        <f t="shared" si="239"/>
        <v/>
      </c>
      <c r="CO48" s="706" t="str">
        <f t="shared" si="240"/>
        <v/>
      </c>
      <c r="CP48" s="706" t="str">
        <f t="shared" si="241"/>
        <v/>
      </c>
      <c r="CQ48" s="706" t="str">
        <f t="shared" si="242"/>
        <v/>
      </c>
      <c r="CR48" s="706" t="str">
        <f t="shared" si="243"/>
        <v/>
      </c>
      <c r="CS48" s="706" t="str">
        <f t="shared" si="244"/>
        <v/>
      </c>
      <c r="CT48" s="706" t="str">
        <f t="shared" si="245"/>
        <v/>
      </c>
      <c r="CU48" s="706" t="str">
        <f t="shared" si="246"/>
        <v/>
      </c>
      <c r="CV48" s="706" t="str">
        <f t="shared" si="247"/>
        <v/>
      </c>
      <c r="CW48" s="706" t="str">
        <f t="shared" si="248"/>
        <v/>
      </c>
      <c r="CX48" s="706" t="str">
        <f t="shared" si="249"/>
        <v/>
      </c>
      <c r="CY48" s="706" t="str">
        <f t="shared" si="250"/>
        <v/>
      </c>
      <c r="CZ48" s="706" t="str">
        <f t="shared" si="251"/>
        <v/>
      </c>
      <c r="DA48" s="706" t="str">
        <f t="shared" si="252"/>
        <v/>
      </c>
      <c r="DB48" s="706" t="str">
        <f t="shared" si="253"/>
        <v/>
      </c>
      <c r="DC48" s="706" t="str">
        <f t="shared" si="254"/>
        <v/>
      </c>
      <c r="DD48" s="706" t="str">
        <f t="shared" si="255"/>
        <v/>
      </c>
      <c r="DE48" s="706" t="str">
        <f t="shared" si="256"/>
        <v/>
      </c>
      <c r="DF48" s="706" t="str">
        <f t="shared" si="257"/>
        <v/>
      </c>
      <c r="DG48" s="706" t="str">
        <f t="shared" si="258"/>
        <v/>
      </c>
      <c r="DH48" s="706" t="str">
        <f t="shared" si="259"/>
        <v/>
      </c>
      <c r="DI48" s="706" t="str">
        <f t="shared" si="260"/>
        <v/>
      </c>
      <c r="DJ48" s="706" t="str">
        <f t="shared" si="261"/>
        <v/>
      </c>
      <c r="DK48" s="706" t="str">
        <f t="shared" si="262"/>
        <v/>
      </c>
      <c r="DL48" s="704" t="s">
        <v>166</v>
      </c>
    </row>
    <row r="49" spans="1:116" x14ac:dyDescent="0.2">
      <c r="A49" s="700"/>
      <c r="B49" s="700"/>
      <c r="C49" s="700"/>
      <c r="D49" s="700"/>
      <c r="E49" s="700"/>
      <c r="F49" s="700" t="str">
        <f t="shared" si="2"/>
        <v>D</v>
      </c>
      <c r="H49" s="71"/>
      <c r="I49" s="725"/>
      <c r="J49" s="726"/>
      <c r="K49" s="721" t="str">
        <f t="shared" si="58"/>
        <v/>
      </c>
      <c r="L49" s="715">
        <f t="shared" si="212"/>
        <v>0</v>
      </c>
      <c r="M49" s="716" t="str">
        <f t="shared" si="263"/>
        <v/>
      </c>
      <c r="N49" s="728"/>
      <c r="O49" s="728"/>
      <c r="P49" s="728"/>
      <c r="Q49" s="728"/>
      <c r="R49" s="728"/>
      <c r="S49" s="728"/>
      <c r="T49" s="728"/>
      <c r="U49" s="728"/>
      <c r="V49" s="728"/>
      <c r="W49" s="728"/>
      <c r="X49" s="728"/>
      <c r="Y49" s="728"/>
      <c r="Z49" s="728"/>
      <c r="AA49" s="728"/>
      <c r="AB49" s="728"/>
      <c r="AC49" s="728"/>
      <c r="AD49" s="728"/>
      <c r="AE49" s="728"/>
      <c r="AF49" s="728"/>
      <c r="AG49" s="728"/>
      <c r="AH49" s="728"/>
      <c r="AI49" s="728"/>
      <c r="AJ49" s="728"/>
      <c r="AK49" s="728"/>
      <c r="AL49" s="728"/>
      <c r="AM49" s="728"/>
      <c r="AN49" s="728"/>
      <c r="AO49" s="728"/>
      <c r="AP49" s="728"/>
      <c r="AQ49" s="728"/>
      <c r="AR49" s="728"/>
      <c r="AS49" s="728"/>
      <c r="AT49" s="728"/>
      <c r="AU49" s="728"/>
      <c r="AV49" s="728"/>
      <c r="AW49" s="728"/>
      <c r="AX49" s="728"/>
      <c r="AY49" s="728"/>
      <c r="AZ49" s="728"/>
      <c r="BA49" s="728"/>
      <c r="BB49" s="728"/>
      <c r="BC49" s="728"/>
      <c r="BD49" s="728"/>
      <c r="BE49" s="728"/>
      <c r="BF49" s="728"/>
      <c r="BG49" s="728"/>
      <c r="BH49" s="728"/>
      <c r="BI49" s="728"/>
      <c r="BJ49" s="728"/>
      <c r="BK49" s="728"/>
      <c r="BL49" s="703" t="s">
        <v>165</v>
      </c>
      <c r="BM49" s="703"/>
      <c r="BN49" s="706" t="str">
        <f t="shared" si="213"/>
        <v/>
      </c>
      <c r="BO49" s="706" t="str">
        <f t="shared" si="214"/>
        <v/>
      </c>
      <c r="BP49" s="706" t="str">
        <f t="shared" si="215"/>
        <v/>
      </c>
      <c r="BQ49" s="706" t="str">
        <f t="shared" si="216"/>
        <v/>
      </c>
      <c r="BR49" s="706" t="str">
        <f t="shared" si="217"/>
        <v/>
      </c>
      <c r="BS49" s="706" t="str">
        <f t="shared" si="218"/>
        <v/>
      </c>
      <c r="BT49" s="706" t="str">
        <f t="shared" si="219"/>
        <v/>
      </c>
      <c r="BU49" s="706" t="str">
        <f t="shared" si="220"/>
        <v/>
      </c>
      <c r="BV49" s="706" t="str">
        <f t="shared" si="221"/>
        <v/>
      </c>
      <c r="BW49" s="706" t="str">
        <f t="shared" si="222"/>
        <v/>
      </c>
      <c r="BX49" s="706" t="str">
        <f t="shared" si="223"/>
        <v/>
      </c>
      <c r="BY49" s="706" t="str">
        <f t="shared" si="224"/>
        <v/>
      </c>
      <c r="BZ49" s="706" t="str">
        <f t="shared" si="225"/>
        <v/>
      </c>
      <c r="CA49" s="706" t="str">
        <f t="shared" si="226"/>
        <v/>
      </c>
      <c r="CB49" s="706" t="str">
        <f t="shared" si="227"/>
        <v/>
      </c>
      <c r="CC49" s="706" t="str">
        <f t="shared" si="228"/>
        <v/>
      </c>
      <c r="CD49" s="706" t="str">
        <f t="shared" si="229"/>
        <v/>
      </c>
      <c r="CE49" s="706" t="str">
        <f t="shared" si="230"/>
        <v/>
      </c>
      <c r="CF49" s="706" t="str">
        <f t="shared" si="231"/>
        <v/>
      </c>
      <c r="CG49" s="706" t="str">
        <f t="shared" si="232"/>
        <v/>
      </c>
      <c r="CH49" s="706" t="str">
        <f t="shared" si="233"/>
        <v/>
      </c>
      <c r="CI49" s="706" t="str">
        <f t="shared" si="234"/>
        <v/>
      </c>
      <c r="CJ49" s="706" t="str">
        <f t="shared" si="235"/>
        <v/>
      </c>
      <c r="CK49" s="706" t="str">
        <f t="shared" si="236"/>
        <v/>
      </c>
      <c r="CL49" s="706" t="str">
        <f t="shared" si="237"/>
        <v/>
      </c>
      <c r="CM49" s="706" t="str">
        <f t="shared" si="238"/>
        <v/>
      </c>
      <c r="CN49" s="706" t="str">
        <f t="shared" si="239"/>
        <v/>
      </c>
      <c r="CO49" s="706" t="str">
        <f t="shared" si="240"/>
        <v/>
      </c>
      <c r="CP49" s="706" t="str">
        <f t="shared" si="241"/>
        <v/>
      </c>
      <c r="CQ49" s="706" t="str">
        <f t="shared" si="242"/>
        <v/>
      </c>
      <c r="CR49" s="706" t="str">
        <f t="shared" si="243"/>
        <v/>
      </c>
      <c r="CS49" s="706" t="str">
        <f t="shared" si="244"/>
        <v/>
      </c>
      <c r="CT49" s="706" t="str">
        <f t="shared" si="245"/>
        <v/>
      </c>
      <c r="CU49" s="706" t="str">
        <f t="shared" si="246"/>
        <v/>
      </c>
      <c r="CV49" s="706" t="str">
        <f t="shared" si="247"/>
        <v/>
      </c>
      <c r="CW49" s="706" t="str">
        <f t="shared" si="248"/>
        <v/>
      </c>
      <c r="CX49" s="706" t="str">
        <f t="shared" si="249"/>
        <v/>
      </c>
      <c r="CY49" s="706" t="str">
        <f t="shared" si="250"/>
        <v/>
      </c>
      <c r="CZ49" s="706" t="str">
        <f t="shared" si="251"/>
        <v/>
      </c>
      <c r="DA49" s="706" t="str">
        <f t="shared" si="252"/>
        <v/>
      </c>
      <c r="DB49" s="706" t="str">
        <f t="shared" si="253"/>
        <v/>
      </c>
      <c r="DC49" s="706" t="str">
        <f t="shared" si="254"/>
        <v/>
      </c>
      <c r="DD49" s="706" t="str">
        <f t="shared" si="255"/>
        <v/>
      </c>
      <c r="DE49" s="706" t="str">
        <f t="shared" si="256"/>
        <v/>
      </c>
      <c r="DF49" s="706" t="str">
        <f t="shared" si="257"/>
        <v/>
      </c>
      <c r="DG49" s="706" t="str">
        <f t="shared" si="258"/>
        <v/>
      </c>
      <c r="DH49" s="706" t="str">
        <f t="shared" si="259"/>
        <v/>
      </c>
      <c r="DI49" s="706" t="str">
        <f t="shared" si="260"/>
        <v/>
      </c>
      <c r="DJ49" s="706" t="str">
        <f t="shared" si="261"/>
        <v/>
      </c>
      <c r="DK49" s="706" t="str">
        <f t="shared" si="262"/>
        <v/>
      </c>
      <c r="DL49" s="704" t="s">
        <v>166</v>
      </c>
    </row>
    <row r="50" spans="1:116" x14ac:dyDescent="0.2">
      <c r="A50" s="700"/>
      <c r="B50" s="700"/>
      <c r="C50" s="700"/>
      <c r="D50" s="700"/>
      <c r="E50" s="700"/>
      <c r="F50" s="700" t="str">
        <f>IF(LEFT(I50,5)="Total","ET","D")</f>
        <v>ET</v>
      </c>
      <c r="H50" s="71"/>
      <c r="I50" s="151" t="str">
        <f>"Total "&amp;$H$38</f>
        <v>Total Professional Exempt</v>
      </c>
      <c r="J50" s="127">
        <f>SUM(J40:J49)</f>
        <v>0</v>
      </c>
      <c r="K50" s="714"/>
      <c r="L50" s="715">
        <f t="shared" ref="L50" si="264">SUM(L40:L49)</f>
        <v>0</v>
      </c>
      <c r="M50" s="716"/>
      <c r="N50" s="722" t="str">
        <f>IF(ISNUMBER(N$2),IFERROR(ROUND(BN50/$J50,4),""),"")</f>
        <v/>
      </c>
      <c r="O50" s="722" t="str">
        <f t="shared" ref="O50" si="265">IF(ISNUMBER(O$2),IFERROR(ROUND(BO50/$J50,4),""),"")</f>
        <v/>
      </c>
      <c r="P50" s="722" t="str">
        <f t="shared" ref="P50" si="266">IF(ISNUMBER(P$2),IFERROR(ROUND(BP50/$J50,4),""),"")</f>
        <v/>
      </c>
      <c r="Q50" s="722" t="str">
        <f t="shared" ref="Q50" si="267">IF(ISNUMBER(Q$2),IFERROR(ROUND(BQ50/$J50,4),""),"")</f>
        <v/>
      </c>
      <c r="R50" s="722" t="str">
        <f t="shared" ref="R50" si="268">IF(ISNUMBER(R$2),IFERROR(ROUND(BR50/$J50,4),""),"")</f>
        <v/>
      </c>
      <c r="S50" s="722" t="str">
        <f t="shared" ref="S50" si="269">IF(ISNUMBER(S$2),IFERROR(ROUND(BS50/$J50,4),""),"")</f>
        <v/>
      </c>
      <c r="T50" s="722" t="str">
        <f t="shared" ref="T50" si="270">IF(ISNUMBER(T$2),IFERROR(ROUND(BT50/$J50,4),""),"")</f>
        <v/>
      </c>
      <c r="U50" s="722" t="str">
        <f t="shared" ref="U50" si="271">IF(ISNUMBER(U$2),IFERROR(ROUND(BU50/$J50,4),""),"")</f>
        <v/>
      </c>
      <c r="V50" s="722" t="str">
        <f t="shared" ref="V50" si="272">IF(ISNUMBER(V$2),IFERROR(ROUND(BV50/$J50,4),""),"")</f>
        <v/>
      </c>
      <c r="W50" s="722" t="str">
        <f t="shared" ref="W50" si="273">IF(ISNUMBER(W$2),IFERROR(ROUND(BW50/$J50,4),""),"")</f>
        <v/>
      </c>
      <c r="X50" s="722" t="str">
        <f t="shared" ref="X50" si="274">IF(ISNUMBER(X$2),IFERROR(ROUND(BX50/$J50,4),""),"")</f>
        <v/>
      </c>
      <c r="Y50" s="722" t="str">
        <f t="shared" ref="Y50" si="275">IF(ISNUMBER(Y$2),IFERROR(ROUND(BY50/$J50,4),""),"")</f>
        <v/>
      </c>
      <c r="Z50" s="722" t="str">
        <f t="shared" ref="Z50" si="276">IF(ISNUMBER(Z$2),IFERROR(ROUND(BZ50/$J50,4),""),"")</f>
        <v/>
      </c>
      <c r="AA50" s="722" t="str">
        <f t="shared" ref="AA50" si="277">IF(ISNUMBER(AA$2),IFERROR(ROUND(CA50/$J50,4),""),"")</f>
        <v/>
      </c>
      <c r="AB50" s="722" t="str">
        <f t="shared" ref="AB50" si="278">IF(ISNUMBER(AB$2),IFERROR(ROUND(CB50/$J50,4),""),"")</f>
        <v/>
      </c>
      <c r="AC50" s="722" t="str">
        <f t="shared" ref="AC50" si="279">IF(ISNUMBER(AC$2),IFERROR(ROUND(CC50/$J50,4),""),"")</f>
        <v/>
      </c>
      <c r="AD50" s="722" t="str">
        <f t="shared" ref="AD50" si="280">IF(ISNUMBER(AD$2),IFERROR(ROUND(CD50/$J50,4),""),"")</f>
        <v/>
      </c>
      <c r="AE50" s="722" t="str">
        <f t="shared" ref="AE50" si="281">IF(ISNUMBER(AE$2),IFERROR(ROUND(CE50/$J50,4),""),"")</f>
        <v/>
      </c>
      <c r="AF50" s="722" t="str">
        <f t="shared" ref="AF50" si="282">IF(ISNUMBER(AF$2),IFERROR(ROUND(CF50/$J50,4),""),"")</f>
        <v/>
      </c>
      <c r="AG50" s="722" t="str">
        <f t="shared" ref="AG50" si="283">IF(ISNUMBER(AG$2),IFERROR(ROUND(CG50/$J50,4),""),"")</f>
        <v/>
      </c>
      <c r="AH50" s="722" t="str">
        <f t="shared" ref="AH50" si="284">IF(ISNUMBER(AH$2),IFERROR(ROUND(CH50/$J50,4),""),"")</f>
        <v/>
      </c>
      <c r="AI50" s="722" t="str">
        <f t="shared" ref="AI50" si="285">IF(ISNUMBER(AI$2),IFERROR(ROUND(CI50/$J50,4),""),"")</f>
        <v/>
      </c>
      <c r="AJ50" s="722" t="str">
        <f t="shared" ref="AJ50" si="286">IF(ISNUMBER(AJ$2),IFERROR(ROUND(CJ50/$J50,4),""),"")</f>
        <v/>
      </c>
      <c r="AK50" s="722" t="str">
        <f t="shared" ref="AK50" si="287">IF(ISNUMBER(AK$2),IFERROR(ROUND(CK50/$J50,4),""),"")</f>
        <v/>
      </c>
      <c r="AL50" s="722" t="str">
        <f t="shared" ref="AL50" si="288">IF(ISNUMBER(AL$2),IFERROR(ROUND(CL50/$J50,4),""),"")</f>
        <v/>
      </c>
      <c r="AM50" s="722" t="str">
        <f t="shared" ref="AM50" si="289">IF(ISNUMBER(AM$2),IFERROR(ROUND(CM50/$J50,4),""),"")</f>
        <v/>
      </c>
      <c r="AN50" s="722" t="str">
        <f t="shared" ref="AN50" si="290">IF(ISNUMBER(AN$2),IFERROR(ROUND(CN50/$J50,4),""),"")</f>
        <v/>
      </c>
      <c r="AO50" s="722" t="str">
        <f t="shared" ref="AO50" si="291">IF(ISNUMBER(AO$2),IFERROR(ROUND(CO50/$J50,4),""),"")</f>
        <v/>
      </c>
      <c r="AP50" s="722" t="str">
        <f t="shared" ref="AP50" si="292">IF(ISNUMBER(AP$2),IFERROR(ROUND(CP50/$J50,4),""),"")</f>
        <v/>
      </c>
      <c r="AQ50" s="722" t="str">
        <f t="shared" ref="AQ50" si="293">IF(ISNUMBER(AQ$2),IFERROR(ROUND(CQ50/$J50,4),""),"")</f>
        <v/>
      </c>
      <c r="AR50" s="722" t="str">
        <f t="shared" ref="AR50" si="294">IF(ISNUMBER(AR$2),IFERROR(ROUND(CR50/$J50,4),""),"")</f>
        <v/>
      </c>
      <c r="AS50" s="722" t="str">
        <f t="shared" ref="AS50" si="295">IF(ISNUMBER(AS$2),IFERROR(ROUND(CS50/$J50,4),""),"")</f>
        <v/>
      </c>
      <c r="AT50" s="722" t="str">
        <f t="shared" ref="AT50" si="296">IF(ISNUMBER(AT$2),IFERROR(ROUND(CT50/$J50,4),""),"")</f>
        <v/>
      </c>
      <c r="AU50" s="722" t="str">
        <f t="shared" ref="AU50" si="297">IF(ISNUMBER(AU$2),IFERROR(ROUND(CU50/$J50,4),""),"")</f>
        <v/>
      </c>
      <c r="AV50" s="722" t="str">
        <f t="shared" ref="AV50" si="298">IF(ISNUMBER(AV$2),IFERROR(ROUND(CV50/$J50,4),""),"")</f>
        <v/>
      </c>
      <c r="AW50" s="722" t="str">
        <f t="shared" ref="AW50" si="299">IF(ISNUMBER(AW$2),IFERROR(ROUND(CW50/$J50,4),""),"")</f>
        <v/>
      </c>
      <c r="AX50" s="722" t="str">
        <f t="shared" ref="AX50" si="300">IF(ISNUMBER(AX$2),IFERROR(ROUND(CX50/$J50,4),""),"")</f>
        <v/>
      </c>
      <c r="AY50" s="722" t="str">
        <f t="shared" ref="AY50" si="301">IF(ISNUMBER(AY$2),IFERROR(ROUND(CY50/$J50,4),""),"")</f>
        <v/>
      </c>
      <c r="AZ50" s="722" t="str">
        <f t="shared" ref="AZ50" si="302">IF(ISNUMBER(AZ$2),IFERROR(ROUND(CZ50/$J50,4),""),"")</f>
        <v/>
      </c>
      <c r="BA50" s="722" t="str">
        <f t="shared" ref="BA50" si="303">IF(ISNUMBER(BA$2),IFERROR(ROUND(DA50/$J50,4),""),"")</f>
        <v/>
      </c>
      <c r="BB50" s="722" t="str">
        <f t="shared" ref="BB50" si="304">IF(ISNUMBER(BB$2),IFERROR(ROUND(DB50/$J50,4),""),"")</f>
        <v/>
      </c>
      <c r="BC50" s="722" t="str">
        <f t="shared" ref="BC50" si="305">IF(ISNUMBER(BC$2),IFERROR(ROUND(DC50/$J50,4),""),"")</f>
        <v/>
      </c>
      <c r="BD50" s="722" t="str">
        <f t="shared" ref="BD50" si="306">IF(ISNUMBER(BD$2),IFERROR(ROUND(DD50/$J50,4),""),"")</f>
        <v/>
      </c>
      <c r="BE50" s="722" t="str">
        <f t="shared" ref="BE50" si="307">IF(ISNUMBER(BE$2),IFERROR(ROUND(DE50/$J50,4),""),"")</f>
        <v/>
      </c>
      <c r="BF50" s="722" t="str">
        <f t="shared" ref="BF50" si="308">IF(ISNUMBER(BF$2),IFERROR(ROUND(DF50/$J50,4),""),"")</f>
        <v/>
      </c>
      <c r="BG50" s="722" t="str">
        <f t="shared" ref="BG50" si="309">IF(ISNUMBER(BG$2),IFERROR(ROUND(DG50/$J50,4),""),"")</f>
        <v/>
      </c>
      <c r="BH50" s="722" t="str">
        <f t="shared" ref="BH50" si="310">IF(ISNUMBER(BH$2),IFERROR(ROUND(DH50/$J50,4),""),"")</f>
        <v/>
      </c>
      <c r="BI50" s="722" t="str">
        <f t="shared" ref="BI50" si="311">IF(ISNUMBER(BI$2),IFERROR(ROUND(DI50/$J50,4),""),"")</f>
        <v/>
      </c>
      <c r="BJ50" s="722" t="str">
        <f t="shared" ref="BJ50" si="312">IF(ISNUMBER(BJ$2),IFERROR(ROUND(DJ50/$J50,4),""),"")</f>
        <v/>
      </c>
      <c r="BK50" s="722" t="str">
        <f t="shared" ref="BK50" si="313">IF(ISNUMBER(BK$2),IFERROR(ROUND(DK50/$J50,4),""),"")</f>
        <v/>
      </c>
      <c r="BL50" s="703" t="s">
        <v>165</v>
      </c>
      <c r="BM50" s="703"/>
      <c r="BN50" s="706" t="str">
        <f t="shared" ref="BN50" si="314">IF(ISNUMBER(BN$2),SUM(BN40:BN49),"")</f>
        <v/>
      </c>
      <c r="BO50" s="706" t="str">
        <f t="shared" ref="BO50" si="315">IF(ISNUMBER(BO$2),SUM(BO40:BO49),"")</f>
        <v/>
      </c>
      <c r="BP50" s="706" t="str">
        <f t="shared" ref="BP50" si="316">IF(ISNUMBER(BP$2),SUM(BP40:BP49),"")</f>
        <v/>
      </c>
      <c r="BQ50" s="706" t="str">
        <f t="shared" ref="BQ50" si="317">IF(ISNUMBER(BQ$2),SUM(BQ40:BQ49),"")</f>
        <v/>
      </c>
      <c r="BR50" s="706" t="str">
        <f t="shared" ref="BR50" si="318">IF(ISNUMBER(BR$2),SUM(BR40:BR49),"")</f>
        <v/>
      </c>
      <c r="BS50" s="706" t="str">
        <f t="shared" ref="BS50" si="319">IF(ISNUMBER(BS$2),SUM(BS40:BS49),"")</f>
        <v/>
      </c>
      <c r="BT50" s="706" t="str">
        <f t="shared" ref="BT50" si="320">IF(ISNUMBER(BT$2),SUM(BT40:BT49),"")</f>
        <v/>
      </c>
      <c r="BU50" s="706" t="str">
        <f t="shared" ref="BU50" si="321">IF(ISNUMBER(BU$2),SUM(BU40:BU49),"")</f>
        <v/>
      </c>
      <c r="BV50" s="706" t="str">
        <f t="shared" ref="BV50" si="322">IF(ISNUMBER(BV$2),SUM(BV40:BV49),"")</f>
        <v/>
      </c>
      <c r="BW50" s="706" t="str">
        <f t="shared" ref="BW50" si="323">IF(ISNUMBER(BW$2),SUM(BW40:BW49),"")</f>
        <v/>
      </c>
      <c r="BX50" s="706" t="str">
        <f t="shared" ref="BX50" si="324">IF(ISNUMBER(BX$2),SUM(BX40:BX49),"")</f>
        <v/>
      </c>
      <c r="BY50" s="706" t="str">
        <f t="shared" ref="BY50" si="325">IF(ISNUMBER(BY$2),SUM(BY40:BY49),"")</f>
        <v/>
      </c>
      <c r="BZ50" s="706" t="str">
        <f t="shared" ref="BZ50" si="326">IF(ISNUMBER(BZ$2),SUM(BZ40:BZ49),"")</f>
        <v/>
      </c>
      <c r="CA50" s="706" t="str">
        <f t="shared" ref="CA50" si="327">IF(ISNUMBER(CA$2),SUM(CA40:CA49),"")</f>
        <v/>
      </c>
      <c r="CB50" s="706" t="str">
        <f t="shared" ref="CB50" si="328">IF(ISNUMBER(CB$2),SUM(CB40:CB49),"")</f>
        <v/>
      </c>
      <c r="CC50" s="706" t="str">
        <f t="shared" ref="CC50" si="329">IF(ISNUMBER(CC$2),SUM(CC40:CC49),"")</f>
        <v/>
      </c>
      <c r="CD50" s="706" t="str">
        <f t="shared" ref="CD50" si="330">IF(ISNUMBER(CD$2),SUM(CD40:CD49),"")</f>
        <v/>
      </c>
      <c r="CE50" s="706" t="str">
        <f t="shared" ref="CE50" si="331">IF(ISNUMBER(CE$2),SUM(CE40:CE49),"")</f>
        <v/>
      </c>
      <c r="CF50" s="706" t="str">
        <f t="shared" ref="CF50" si="332">IF(ISNUMBER(CF$2),SUM(CF40:CF49),"")</f>
        <v/>
      </c>
      <c r="CG50" s="706" t="str">
        <f t="shared" ref="CG50" si="333">IF(ISNUMBER(CG$2),SUM(CG40:CG49),"")</f>
        <v/>
      </c>
      <c r="CH50" s="706" t="str">
        <f t="shared" ref="CH50" si="334">IF(ISNUMBER(CH$2),SUM(CH40:CH49),"")</f>
        <v/>
      </c>
      <c r="CI50" s="706" t="str">
        <f t="shared" ref="CI50" si="335">IF(ISNUMBER(CI$2),SUM(CI40:CI49),"")</f>
        <v/>
      </c>
      <c r="CJ50" s="706" t="str">
        <f t="shared" ref="CJ50" si="336">IF(ISNUMBER(CJ$2),SUM(CJ40:CJ49),"")</f>
        <v/>
      </c>
      <c r="CK50" s="706" t="str">
        <f t="shared" ref="CK50" si="337">IF(ISNUMBER(CK$2),SUM(CK40:CK49),"")</f>
        <v/>
      </c>
      <c r="CL50" s="706" t="str">
        <f t="shared" ref="CL50" si="338">IF(ISNUMBER(CL$2),SUM(CL40:CL49),"")</f>
        <v/>
      </c>
      <c r="CM50" s="706" t="str">
        <f t="shared" ref="CM50" si="339">IF(ISNUMBER(CM$2),SUM(CM40:CM49),"")</f>
        <v/>
      </c>
      <c r="CN50" s="706" t="str">
        <f t="shared" ref="CN50" si="340">IF(ISNUMBER(CN$2),SUM(CN40:CN49),"")</f>
        <v/>
      </c>
      <c r="CO50" s="706" t="str">
        <f t="shared" ref="CO50" si="341">IF(ISNUMBER(CO$2),SUM(CO40:CO49),"")</f>
        <v/>
      </c>
      <c r="CP50" s="706" t="str">
        <f t="shared" ref="CP50" si="342">IF(ISNUMBER(CP$2),SUM(CP40:CP49),"")</f>
        <v/>
      </c>
      <c r="CQ50" s="706" t="str">
        <f t="shared" ref="CQ50" si="343">IF(ISNUMBER(CQ$2),SUM(CQ40:CQ49),"")</f>
        <v/>
      </c>
      <c r="CR50" s="706" t="str">
        <f t="shared" ref="CR50" si="344">IF(ISNUMBER(CR$2),SUM(CR40:CR49),"")</f>
        <v/>
      </c>
      <c r="CS50" s="706" t="str">
        <f t="shared" ref="CS50" si="345">IF(ISNUMBER(CS$2),SUM(CS40:CS49),"")</f>
        <v/>
      </c>
      <c r="CT50" s="706" t="str">
        <f t="shared" ref="CT50" si="346">IF(ISNUMBER(CT$2),SUM(CT40:CT49),"")</f>
        <v/>
      </c>
      <c r="CU50" s="706" t="str">
        <f t="shared" ref="CU50" si="347">IF(ISNUMBER(CU$2),SUM(CU40:CU49),"")</f>
        <v/>
      </c>
      <c r="CV50" s="706" t="str">
        <f t="shared" ref="CV50" si="348">IF(ISNUMBER(CV$2),SUM(CV40:CV49),"")</f>
        <v/>
      </c>
      <c r="CW50" s="706" t="str">
        <f t="shared" ref="CW50" si="349">IF(ISNUMBER(CW$2),SUM(CW40:CW49),"")</f>
        <v/>
      </c>
      <c r="CX50" s="706" t="str">
        <f t="shared" ref="CX50" si="350">IF(ISNUMBER(CX$2),SUM(CX40:CX49),"")</f>
        <v/>
      </c>
      <c r="CY50" s="706" t="str">
        <f t="shared" ref="CY50" si="351">IF(ISNUMBER(CY$2),SUM(CY40:CY49),"")</f>
        <v/>
      </c>
      <c r="CZ50" s="706" t="str">
        <f t="shared" ref="CZ50" si="352">IF(ISNUMBER(CZ$2),SUM(CZ40:CZ49),"")</f>
        <v/>
      </c>
      <c r="DA50" s="706" t="str">
        <f t="shared" ref="DA50" si="353">IF(ISNUMBER(DA$2),SUM(DA40:DA49),"")</f>
        <v/>
      </c>
      <c r="DB50" s="706" t="str">
        <f t="shared" ref="DB50" si="354">IF(ISNUMBER(DB$2),SUM(DB40:DB49),"")</f>
        <v/>
      </c>
      <c r="DC50" s="706" t="str">
        <f t="shared" ref="DC50" si="355">IF(ISNUMBER(DC$2),SUM(DC40:DC49),"")</f>
        <v/>
      </c>
      <c r="DD50" s="706" t="str">
        <f t="shared" ref="DD50" si="356">IF(ISNUMBER(DD$2),SUM(DD40:DD49),"")</f>
        <v/>
      </c>
      <c r="DE50" s="706" t="str">
        <f t="shared" ref="DE50" si="357">IF(ISNUMBER(DE$2),SUM(DE40:DE49),"")</f>
        <v/>
      </c>
      <c r="DF50" s="706" t="str">
        <f t="shared" ref="DF50" si="358">IF(ISNUMBER(DF$2),SUM(DF40:DF49),"")</f>
        <v/>
      </c>
      <c r="DG50" s="706" t="str">
        <f t="shared" ref="DG50" si="359">IF(ISNUMBER(DG$2),SUM(DG40:DG49),"")</f>
        <v/>
      </c>
      <c r="DH50" s="706" t="str">
        <f t="shared" ref="DH50" si="360">IF(ISNUMBER(DH$2),SUM(DH40:DH49),"")</f>
        <v/>
      </c>
      <c r="DI50" s="706" t="str">
        <f t="shared" ref="DI50" si="361">IF(ISNUMBER(DI$2),SUM(DI40:DI49),"")</f>
        <v/>
      </c>
      <c r="DJ50" s="706" t="str">
        <f t="shared" ref="DJ50" si="362">IF(ISNUMBER(DJ$2),SUM(DJ40:DJ49),"")</f>
        <v/>
      </c>
      <c r="DK50" s="706" t="str">
        <f t="shared" ref="DK50" si="363">IF(ISNUMBER(DK$2),SUM(DK40:DK49),"")</f>
        <v/>
      </c>
      <c r="DL50" s="704" t="s">
        <v>166</v>
      </c>
    </row>
    <row r="51" spans="1:116" ht="4.5" customHeight="1" x14ac:dyDescent="0.2">
      <c r="A51" s="700"/>
      <c r="B51" s="700"/>
      <c r="C51" s="700"/>
      <c r="D51" s="700"/>
      <c r="E51" s="700"/>
      <c r="F51" s="700"/>
      <c r="H51" s="71"/>
      <c r="I51" s="71"/>
      <c r="J51" s="127"/>
      <c r="K51" s="714"/>
      <c r="L51" s="715"/>
      <c r="M51" s="716"/>
      <c r="BL51" s="703" t="s">
        <v>165</v>
      </c>
      <c r="BM51" s="703"/>
      <c r="DL51" s="704" t="s">
        <v>166</v>
      </c>
    </row>
    <row r="52" spans="1:116" x14ac:dyDescent="0.2">
      <c r="A52" s="700"/>
      <c r="B52" s="700"/>
      <c r="C52" s="700"/>
      <c r="D52" s="700"/>
      <c r="E52" s="700"/>
      <c r="F52" s="700" t="s">
        <v>163</v>
      </c>
      <c r="H52" s="71" t="s">
        <v>4</v>
      </c>
      <c r="I52" s="71"/>
      <c r="J52" s="127"/>
      <c r="K52" s="714"/>
      <c r="L52" s="715"/>
      <c r="M52" s="716"/>
      <c r="BL52" s="703" t="s">
        <v>165</v>
      </c>
      <c r="BM52" s="703"/>
      <c r="DL52" s="704" t="s">
        <v>166</v>
      </c>
    </row>
    <row r="53" spans="1:116" x14ac:dyDescent="0.2">
      <c r="A53" s="700"/>
      <c r="B53" s="700"/>
      <c r="C53" s="700"/>
      <c r="D53" s="700"/>
      <c r="E53" s="700"/>
      <c r="F53" s="700" t="s">
        <v>164</v>
      </c>
      <c r="H53" s="71"/>
      <c r="I53" s="99" t="s">
        <v>162</v>
      </c>
      <c r="J53" s="717" t="s">
        <v>64</v>
      </c>
      <c r="K53" s="718" t="s">
        <v>72</v>
      </c>
      <c r="L53" s="719" t="s">
        <v>169</v>
      </c>
      <c r="M53" s="716" t="str">
        <f>IF(AND(COUNTIF(N55:BK55,"&lt;2")&gt;1,COUNTIF(N55:BK55,"&gt;=2")&gt;1),"B","")</f>
        <v/>
      </c>
      <c r="N53" s="1170" t="str">
        <f>IF(COUNTIF(M54:M63,"B")&gt;0,"Both $ amounts and percentages are used on a single row; choose only one (error code B)",IF(AND(COUNTIF(M54:M63,"P")&gt;0,COUNTIF(M54:M63,"A")&gt;0),"Both percentage (error code P) and $ amounts (error code A) entered do not match total",IF(COUNTIF(M54:M63,"A")&gt;0,"$ Amounts entered do not equal total in column J (error code A); "&amp;IF(L64&lt;0,"increase by ","decrease by ")&amp;TEXT(ABS(L64),"$#,##0.00;($#,##0.00)"),IF(COUNTIF(M54:M63,"P")&gt;0,IF(L64=0,"Percentages entered do not total to 100%","Percentages entered do not total to 100% (error code P); "&amp;IF(L64&gt;0,"increase by ","decrease by ")&amp;TEXT(ABS(L64),"0.00%")),""))))</f>
        <v/>
      </c>
      <c r="O53" s="1170"/>
      <c r="P53" s="1170"/>
      <c r="Q53" s="1170"/>
      <c r="BL53" s="703" t="s">
        <v>165</v>
      </c>
      <c r="BM53" s="703"/>
      <c r="DL53" s="704" t="s">
        <v>166</v>
      </c>
    </row>
    <row r="54" spans="1:116" x14ac:dyDescent="0.2">
      <c r="A54" s="700"/>
      <c r="B54" s="700"/>
      <c r="C54" s="700"/>
      <c r="D54" s="700"/>
      <c r="E54" s="700"/>
      <c r="F54" s="700" t="str">
        <f t="shared" ref="F54:F63" si="364">IF(LEFT(I54,5)="Total","ET","D")</f>
        <v>D</v>
      </c>
      <c r="H54" s="71"/>
      <c r="I54" s="725"/>
      <c r="J54" s="726"/>
      <c r="K54" s="721" t="str">
        <f t="shared" ref="K54" si="365">IF(ISNUMBER(J54),IF(COUNTBLANK(N54:BK54)=50,"",IF(SUM(N54:BK54)&lt;5,"Pct","Amt")),"")</f>
        <v/>
      </c>
      <c r="L54" s="715">
        <f t="shared" ref="L54:L63" si="366">IF(ISNUMBER(J54),IF(K54="Amt",ROUND(SUM(N54:BK54)-J54,2),ROUND(1-SUM(N54:BK54),4)),0)</f>
        <v>0</v>
      </c>
      <c r="M54" s="716" t="str">
        <f>IF(ISNUMBER(J54),IF(AND(COUNTIF(N54:BK54,"&lt;2")&gt;0,COUNTIF(N54:BK54,"&gt;=2")&gt;0),"B",IF(L54=0,"",IF(K54="Pct","P","A"))),"")</f>
        <v/>
      </c>
      <c r="N54" s="730"/>
      <c r="O54" s="728"/>
      <c r="P54" s="728"/>
      <c r="Q54" s="728"/>
      <c r="R54" s="728"/>
      <c r="S54" s="728"/>
      <c r="T54" s="728"/>
      <c r="U54" s="728"/>
      <c r="V54" s="728"/>
      <c r="W54" s="728"/>
      <c r="X54" s="728"/>
      <c r="Y54" s="728"/>
      <c r="Z54" s="728"/>
      <c r="AA54" s="728"/>
      <c r="AB54" s="728"/>
      <c r="AC54" s="728"/>
      <c r="AD54" s="728"/>
      <c r="AE54" s="728"/>
      <c r="AF54" s="728"/>
      <c r="AG54" s="728"/>
      <c r="AH54" s="728"/>
      <c r="AI54" s="728"/>
      <c r="AJ54" s="728"/>
      <c r="AK54" s="728"/>
      <c r="AL54" s="728"/>
      <c r="AM54" s="728"/>
      <c r="AN54" s="728"/>
      <c r="AO54" s="728"/>
      <c r="AP54" s="728"/>
      <c r="AQ54" s="728"/>
      <c r="AR54" s="728"/>
      <c r="AS54" s="728"/>
      <c r="AT54" s="728"/>
      <c r="AU54" s="728"/>
      <c r="AV54" s="728"/>
      <c r="AW54" s="728"/>
      <c r="AX54" s="728"/>
      <c r="AY54" s="728"/>
      <c r="AZ54" s="728"/>
      <c r="BA54" s="728"/>
      <c r="BB54" s="728"/>
      <c r="BC54" s="728"/>
      <c r="BD54" s="728"/>
      <c r="BE54" s="728"/>
      <c r="BF54" s="728"/>
      <c r="BG54" s="728"/>
      <c r="BH54" s="728"/>
      <c r="BI54" s="728"/>
      <c r="BJ54" s="728"/>
      <c r="BK54" s="728"/>
      <c r="BL54" s="703" t="s">
        <v>165</v>
      </c>
      <c r="BM54" s="703"/>
      <c r="BN54" s="706" t="str">
        <f t="shared" ref="BN54:BN63" si="367">IF(ISNUMBER(BN$2),IF(SUM($N54:$BK54)&lt;2,N54*$J54,N54),"")</f>
        <v/>
      </c>
      <c r="BO54" s="706" t="str">
        <f t="shared" ref="BO54:BO63" si="368">IF(ISNUMBER(BO$2),IF(SUM($N54:$BK54)&lt;2,O54*$J54,O54),"")</f>
        <v/>
      </c>
      <c r="BP54" s="706" t="str">
        <f t="shared" ref="BP54:BP63" si="369">IF(ISNUMBER(BP$2),IF(SUM($N54:$BK54)&lt;2,P54*$J54,P54),"")</f>
        <v/>
      </c>
      <c r="BQ54" s="706" t="str">
        <f t="shared" ref="BQ54:BQ63" si="370">IF(ISNUMBER(BQ$2),IF(SUM($N54:$BK54)&lt;2,Q54*$J54,Q54),"")</f>
        <v/>
      </c>
      <c r="BR54" s="706" t="str">
        <f t="shared" ref="BR54:BR63" si="371">IF(ISNUMBER(BR$2),IF(SUM($N54:$BK54)&lt;2,R54*$J54,R54),"")</f>
        <v/>
      </c>
      <c r="BS54" s="706" t="str">
        <f t="shared" ref="BS54:BS63" si="372">IF(ISNUMBER(BS$2),IF(SUM($N54:$BK54)&lt;2,S54*$J54,S54),"")</f>
        <v/>
      </c>
      <c r="BT54" s="706" t="str">
        <f t="shared" ref="BT54:BT63" si="373">IF(ISNUMBER(BT$2),IF(SUM($N54:$BK54)&lt;2,T54*$J54,T54),"")</f>
        <v/>
      </c>
      <c r="BU54" s="706" t="str">
        <f t="shared" ref="BU54:BU63" si="374">IF(ISNUMBER(BU$2),IF(SUM($N54:$BK54)&lt;2,U54*$J54,U54),"")</f>
        <v/>
      </c>
      <c r="BV54" s="706" t="str">
        <f t="shared" ref="BV54:BV63" si="375">IF(ISNUMBER(BV$2),IF(SUM($N54:$BK54)&lt;2,V54*$J54,V54),"")</f>
        <v/>
      </c>
      <c r="BW54" s="706" t="str">
        <f t="shared" ref="BW54:BW63" si="376">IF(ISNUMBER(BW$2),IF(SUM($N54:$BK54)&lt;2,W54*$J54,W54),"")</f>
        <v/>
      </c>
      <c r="BX54" s="706" t="str">
        <f t="shared" ref="BX54:BX63" si="377">IF(ISNUMBER(BX$2),IF(SUM($N54:$BK54)&lt;2,X54*$J54,X54),"")</f>
        <v/>
      </c>
      <c r="BY54" s="706" t="str">
        <f t="shared" ref="BY54:BY63" si="378">IF(ISNUMBER(BY$2),IF(SUM($N54:$BK54)&lt;2,Y54*$J54,Y54),"")</f>
        <v/>
      </c>
      <c r="BZ54" s="706" t="str">
        <f t="shared" ref="BZ54:BZ63" si="379">IF(ISNUMBER(BZ$2),IF(SUM($N54:$BK54)&lt;2,Z54*$J54,Z54),"")</f>
        <v/>
      </c>
      <c r="CA54" s="706" t="str">
        <f t="shared" ref="CA54:CA63" si="380">IF(ISNUMBER(CA$2),IF(SUM($N54:$BK54)&lt;2,AA54*$J54,AA54),"")</f>
        <v/>
      </c>
      <c r="CB54" s="706" t="str">
        <f t="shared" ref="CB54:CB63" si="381">IF(ISNUMBER(CB$2),IF(SUM($N54:$BK54)&lt;2,AB54*$J54,AB54),"")</f>
        <v/>
      </c>
      <c r="CC54" s="706" t="str">
        <f t="shared" ref="CC54:CC63" si="382">IF(ISNUMBER(CC$2),IF(SUM($N54:$BK54)&lt;2,AC54*$J54,AC54),"")</f>
        <v/>
      </c>
      <c r="CD54" s="706" t="str">
        <f t="shared" ref="CD54:CD63" si="383">IF(ISNUMBER(CD$2),IF(SUM($N54:$BK54)&lt;2,AD54*$J54,AD54),"")</f>
        <v/>
      </c>
      <c r="CE54" s="706" t="str">
        <f t="shared" ref="CE54:CE63" si="384">IF(ISNUMBER(CE$2),IF(SUM($N54:$BK54)&lt;2,AE54*$J54,AE54),"")</f>
        <v/>
      </c>
      <c r="CF54" s="706" t="str">
        <f t="shared" ref="CF54:CF63" si="385">IF(ISNUMBER(CF$2),IF(SUM($N54:$BK54)&lt;2,AF54*$J54,AF54),"")</f>
        <v/>
      </c>
      <c r="CG54" s="706" t="str">
        <f t="shared" ref="CG54:CG63" si="386">IF(ISNUMBER(CG$2),IF(SUM($N54:$BK54)&lt;2,AG54*$J54,AG54),"")</f>
        <v/>
      </c>
      <c r="CH54" s="706" t="str">
        <f t="shared" ref="CH54:CH63" si="387">IF(ISNUMBER(CH$2),IF(SUM($N54:$BK54)&lt;2,AH54*$J54,AH54),"")</f>
        <v/>
      </c>
      <c r="CI54" s="706" t="str">
        <f t="shared" ref="CI54:CI63" si="388">IF(ISNUMBER(CI$2),IF(SUM($N54:$BK54)&lt;2,AI54*$J54,AI54),"")</f>
        <v/>
      </c>
      <c r="CJ54" s="706" t="str">
        <f t="shared" ref="CJ54:CJ63" si="389">IF(ISNUMBER(CJ$2),IF(SUM($N54:$BK54)&lt;2,AJ54*$J54,AJ54),"")</f>
        <v/>
      </c>
      <c r="CK54" s="706" t="str">
        <f t="shared" ref="CK54:CK63" si="390">IF(ISNUMBER(CK$2),IF(SUM($N54:$BK54)&lt;2,AK54*$J54,AK54),"")</f>
        <v/>
      </c>
      <c r="CL54" s="706" t="str">
        <f t="shared" ref="CL54:CL63" si="391">IF(ISNUMBER(CL$2),IF(SUM($N54:$BK54)&lt;2,AL54*$J54,AL54),"")</f>
        <v/>
      </c>
      <c r="CM54" s="706" t="str">
        <f t="shared" ref="CM54:CM63" si="392">IF(ISNUMBER(CM$2),IF(SUM($N54:$BK54)&lt;2,AM54*$J54,AM54),"")</f>
        <v/>
      </c>
      <c r="CN54" s="706" t="str">
        <f t="shared" ref="CN54:CN63" si="393">IF(ISNUMBER(CN$2),IF(SUM($N54:$BK54)&lt;2,AN54*$J54,AN54),"")</f>
        <v/>
      </c>
      <c r="CO54" s="706" t="str">
        <f t="shared" ref="CO54:CO63" si="394">IF(ISNUMBER(CO$2),IF(SUM($N54:$BK54)&lt;2,AO54*$J54,AO54),"")</f>
        <v/>
      </c>
      <c r="CP54" s="706" t="str">
        <f t="shared" ref="CP54:CP63" si="395">IF(ISNUMBER(CP$2),IF(SUM($N54:$BK54)&lt;2,AP54*$J54,AP54),"")</f>
        <v/>
      </c>
      <c r="CQ54" s="706" t="str">
        <f t="shared" ref="CQ54:CQ63" si="396">IF(ISNUMBER(CQ$2),IF(SUM($N54:$BK54)&lt;2,AQ54*$J54,AQ54),"")</f>
        <v/>
      </c>
      <c r="CR54" s="706" t="str">
        <f t="shared" ref="CR54:CR63" si="397">IF(ISNUMBER(CR$2),IF(SUM($N54:$BK54)&lt;2,AR54*$J54,AR54),"")</f>
        <v/>
      </c>
      <c r="CS54" s="706" t="str">
        <f t="shared" ref="CS54:CS63" si="398">IF(ISNUMBER(CS$2),IF(SUM($N54:$BK54)&lt;2,AS54*$J54,AS54),"")</f>
        <v/>
      </c>
      <c r="CT54" s="706" t="str">
        <f t="shared" ref="CT54:CT63" si="399">IF(ISNUMBER(CT$2),IF(SUM($N54:$BK54)&lt;2,AT54*$J54,AT54),"")</f>
        <v/>
      </c>
      <c r="CU54" s="706" t="str">
        <f t="shared" ref="CU54:CU63" si="400">IF(ISNUMBER(CU$2),IF(SUM($N54:$BK54)&lt;2,AU54*$J54,AU54),"")</f>
        <v/>
      </c>
      <c r="CV54" s="706" t="str">
        <f t="shared" ref="CV54:CV63" si="401">IF(ISNUMBER(CV$2),IF(SUM($N54:$BK54)&lt;2,AV54*$J54,AV54),"")</f>
        <v/>
      </c>
      <c r="CW54" s="706" t="str">
        <f t="shared" ref="CW54:CW63" si="402">IF(ISNUMBER(CW$2),IF(SUM($N54:$BK54)&lt;2,AW54*$J54,AW54),"")</f>
        <v/>
      </c>
      <c r="CX54" s="706" t="str">
        <f t="shared" ref="CX54:CX63" si="403">IF(ISNUMBER(CX$2),IF(SUM($N54:$BK54)&lt;2,AX54*$J54,AX54),"")</f>
        <v/>
      </c>
      <c r="CY54" s="706" t="str">
        <f t="shared" ref="CY54:CY63" si="404">IF(ISNUMBER(CY$2),IF(SUM($N54:$BK54)&lt;2,AY54*$J54,AY54),"")</f>
        <v/>
      </c>
      <c r="CZ54" s="706" t="str">
        <f t="shared" ref="CZ54:CZ63" si="405">IF(ISNUMBER(CZ$2),IF(SUM($N54:$BK54)&lt;2,AZ54*$J54,AZ54),"")</f>
        <v/>
      </c>
      <c r="DA54" s="706" t="str">
        <f t="shared" ref="DA54:DA63" si="406">IF(ISNUMBER(DA$2),IF(SUM($N54:$BK54)&lt;2,BA54*$J54,BA54),"")</f>
        <v/>
      </c>
      <c r="DB54" s="706" t="str">
        <f t="shared" ref="DB54:DB63" si="407">IF(ISNUMBER(DB$2),IF(SUM($N54:$BK54)&lt;2,BB54*$J54,BB54),"")</f>
        <v/>
      </c>
      <c r="DC54" s="706" t="str">
        <f t="shared" ref="DC54:DC63" si="408">IF(ISNUMBER(DC$2),IF(SUM($N54:$BK54)&lt;2,BC54*$J54,BC54),"")</f>
        <v/>
      </c>
      <c r="DD54" s="706" t="str">
        <f t="shared" ref="DD54:DD63" si="409">IF(ISNUMBER(DD$2),IF(SUM($N54:$BK54)&lt;2,BD54*$J54,BD54),"")</f>
        <v/>
      </c>
      <c r="DE54" s="706" t="str">
        <f t="shared" ref="DE54:DE63" si="410">IF(ISNUMBER(DE$2),IF(SUM($N54:$BK54)&lt;2,BE54*$J54,BE54),"")</f>
        <v/>
      </c>
      <c r="DF54" s="706" t="str">
        <f t="shared" ref="DF54:DF63" si="411">IF(ISNUMBER(DF$2),IF(SUM($N54:$BK54)&lt;2,BF54*$J54,BF54),"")</f>
        <v/>
      </c>
      <c r="DG54" s="706" t="str">
        <f t="shared" ref="DG54:DG63" si="412">IF(ISNUMBER(DG$2),IF(SUM($N54:$BK54)&lt;2,BG54*$J54,BG54),"")</f>
        <v/>
      </c>
      <c r="DH54" s="706" t="str">
        <f t="shared" ref="DH54:DH63" si="413">IF(ISNUMBER(DH$2),IF(SUM($N54:$BK54)&lt;2,BH54*$J54,BH54),"")</f>
        <v/>
      </c>
      <c r="DI54" s="706" t="str">
        <f t="shared" ref="DI54:DI63" si="414">IF(ISNUMBER(DI$2),IF(SUM($N54:$BK54)&lt;2,BI54*$J54,BI54),"")</f>
        <v/>
      </c>
      <c r="DJ54" s="706" t="str">
        <f t="shared" ref="DJ54:DJ63" si="415">IF(ISNUMBER(DJ$2),IF(SUM($N54:$BK54)&lt;2,BJ54*$J54,BJ54),"")</f>
        <v/>
      </c>
      <c r="DK54" s="706" t="str">
        <f t="shared" ref="DK54:DK63" si="416">IF(ISNUMBER(DK$2),IF(SUM($N54:$BK54)&lt;2,BK54*$J54,BK54),"")</f>
        <v/>
      </c>
      <c r="DL54" s="704" t="s">
        <v>166</v>
      </c>
    </row>
    <row r="55" spans="1:116" x14ac:dyDescent="0.2">
      <c r="A55" s="700"/>
      <c r="B55" s="700"/>
      <c r="C55" s="700"/>
      <c r="D55" s="700"/>
      <c r="E55" s="700"/>
      <c r="F55" s="700" t="str">
        <f t="shared" si="364"/>
        <v>D</v>
      </c>
      <c r="H55" s="71"/>
      <c r="I55" s="725"/>
      <c r="J55" s="726"/>
      <c r="K55" s="721" t="str">
        <f t="shared" si="58"/>
        <v/>
      </c>
      <c r="L55" s="715">
        <f t="shared" si="366"/>
        <v>0</v>
      </c>
      <c r="M55" s="716" t="str">
        <f t="shared" ref="M55:M63" si="417">IF(ISNUMBER(J55),IF(AND(COUNTIF(N55:BK55,"&lt;2")&gt;0,COUNTIF(N55:BK55,"&gt;=2")&gt;0),"B",IF(L55=0,"",IF(K55="Pct","P","A"))),"")</f>
        <v/>
      </c>
      <c r="N55" s="728"/>
      <c r="O55" s="730"/>
      <c r="P55" s="732"/>
      <c r="Q55" s="728"/>
      <c r="R55" s="728"/>
      <c r="S55" s="728"/>
      <c r="T55" s="728"/>
      <c r="U55" s="728"/>
      <c r="V55" s="728"/>
      <c r="W55" s="728"/>
      <c r="X55" s="728"/>
      <c r="Y55" s="728"/>
      <c r="Z55" s="728"/>
      <c r="AA55" s="728"/>
      <c r="AB55" s="728"/>
      <c r="AC55" s="728"/>
      <c r="AD55" s="728"/>
      <c r="AE55" s="728"/>
      <c r="AF55" s="728"/>
      <c r="AG55" s="728"/>
      <c r="AH55" s="728"/>
      <c r="AI55" s="728"/>
      <c r="AJ55" s="728"/>
      <c r="AK55" s="728"/>
      <c r="AL55" s="728"/>
      <c r="AM55" s="728"/>
      <c r="AN55" s="728"/>
      <c r="AO55" s="728"/>
      <c r="AP55" s="728"/>
      <c r="AQ55" s="728"/>
      <c r="AR55" s="728"/>
      <c r="AS55" s="728"/>
      <c r="AT55" s="728"/>
      <c r="AU55" s="728"/>
      <c r="AV55" s="728"/>
      <c r="AW55" s="728"/>
      <c r="AX55" s="728"/>
      <c r="AY55" s="728"/>
      <c r="AZ55" s="728"/>
      <c r="BA55" s="728"/>
      <c r="BB55" s="728"/>
      <c r="BC55" s="728"/>
      <c r="BD55" s="728"/>
      <c r="BE55" s="728"/>
      <c r="BF55" s="728"/>
      <c r="BG55" s="728"/>
      <c r="BH55" s="728"/>
      <c r="BI55" s="728"/>
      <c r="BJ55" s="728"/>
      <c r="BK55" s="728"/>
      <c r="BL55" s="703" t="s">
        <v>165</v>
      </c>
      <c r="BM55" s="703"/>
      <c r="BN55" s="706" t="str">
        <f t="shared" si="367"/>
        <v/>
      </c>
      <c r="BO55" s="706" t="str">
        <f t="shared" si="368"/>
        <v/>
      </c>
      <c r="BP55" s="706" t="str">
        <f t="shared" si="369"/>
        <v/>
      </c>
      <c r="BQ55" s="706" t="str">
        <f t="shared" si="370"/>
        <v/>
      </c>
      <c r="BR55" s="706" t="str">
        <f t="shared" si="371"/>
        <v/>
      </c>
      <c r="BS55" s="706" t="str">
        <f t="shared" si="372"/>
        <v/>
      </c>
      <c r="BT55" s="706" t="str">
        <f t="shared" si="373"/>
        <v/>
      </c>
      <c r="BU55" s="706" t="str">
        <f t="shared" si="374"/>
        <v/>
      </c>
      <c r="BV55" s="706" t="str">
        <f t="shared" si="375"/>
        <v/>
      </c>
      <c r="BW55" s="706" t="str">
        <f t="shared" si="376"/>
        <v/>
      </c>
      <c r="BX55" s="706" t="str">
        <f t="shared" si="377"/>
        <v/>
      </c>
      <c r="BY55" s="706" t="str">
        <f t="shared" si="378"/>
        <v/>
      </c>
      <c r="BZ55" s="706" t="str">
        <f t="shared" si="379"/>
        <v/>
      </c>
      <c r="CA55" s="706" t="str">
        <f t="shared" si="380"/>
        <v/>
      </c>
      <c r="CB55" s="706" t="str">
        <f t="shared" si="381"/>
        <v/>
      </c>
      <c r="CC55" s="706" t="str">
        <f t="shared" si="382"/>
        <v/>
      </c>
      <c r="CD55" s="706" t="str">
        <f t="shared" si="383"/>
        <v/>
      </c>
      <c r="CE55" s="706" t="str">
        <f t="shared" si="384"/>
        <v/>
      </c>
      <c r="CF55" s="706" t="str">
        <f t="shared" si="385"/>
        <v/>
      </c>
      <c r="CG55" s="706" t="str">
        <f t="shared" si="386"/>
        <v/>
      </c>
      <c r="CH55" s="706" t="str">
        <f t="shared" si="387"/>
        <v/>
      </c>
      <c r="CI55" s="706" t="str">
        <f t="shared" si="388"/>
        <v/>
      </c>
      <c r="CJ55" s="706" t="str">
        <f t="shared" si="389"/>
        <v/>
      </c>
      <c r="CK55" s="706" t="str">
        <f t="shared" si="390"/>
        <v/>
      </c>
      <c r="CL55" s="706" t="str">
        <f t="shared" si="391"/>
        <v/>
      </c>
      <c r="CM55" s="706" t="str">
        <f t="shared" si="392"/>
        <v/>
      </c>
      <c r="CN55" s="706" t="str">
        <f t="shared" si="393"/>
        <v/>
      </c>
      <c r="CO55" s="706" t="str">
        <f t="shared" si="394"/>
        <v/>
      </c>
      <c r="CP55" s="706" t="str">
        <f t="shared" si="395"/>
        <v/>
      </c>
      <c r="CQ55" s="706" t="str">
        <f t="shared" si="396"/>
        <v/>
      </c>
      <c r="CR55" s="706" t="str">
        <f t="shared" si="397"/>
        <v/>
      </c>
      <c r="CS55" s="706" t="str">
        <f t="shared" si="398"/>
        <v/>
      </c>
      <c r="CT55" s="706" t="str">
        <f t="shared" si="399"/>
        <v/>
      </c>
      <c r="CU55" s="706" t="str">
        <f t="shared" si="400"/>
        <v/>
      </c>
      <c r="CV55" s="706" t="str">
        <f t="shared" si="401"/>
        <v/>
      </c>
      <c r="CW55" s="706" t="str">
        <f t="shared" si="402"/>
        <v/>
      </c>
      <c r="CX55" s="706" t="str">
        <f t="shared" si="403"/>
        <v/>
      </c>
      <c r="CY55" s="706" t="str">
        <f t="shared" si="404"/>
        <v/>
      </c>
      <c r="CZ55" s="706" t="str">
        <f t="shared" si="405"/>
        <v/>
      </c>
      <c r="DA55" s="706" t="str">
        <f t="shared" si="406"/>
        <v/>
      </c>
      <c r="DB55" s="706" t="str">
        <f t="shared" si="407"/>
        <v/>
      </c>
      <c r="DC55" s="706" t="str">
        <f t="shared" si="408"/>
        <v/>
      </c>
      <c r="DD55" s="706" t="str">
        <f t="shared" si="409"/>
        <v/>
      </c>
      <c r="DE55" s="706" t="str">
        <f t="shared" si="410"/>
        <v/>
      </c>
      <c r="DF55" s="706" t="str">
        <f t="shared" si="411"/>
        <v/>
      </c>
      <c r="DG55" s="706" t="str">
        <f t="shared" si="412"/>
        <v/>
      </c>
      <c r="DH55" s="706" t="str">
        <f t="shared" si="413"/>
        <v/>
      </c>
      <c r="DI55" s="706" t="str">
        <f t="shared" si="414"/>
        <v/>
      </c>
      <c r="DJ55" s="706" t="str">
        <f t="shared" si="415"/>
        <v/>
      </c>
      <c r="DK55" s="706" t="str">
        <f t="shared" si="416"/>
        <v/>
      </c>
      <c r="DL55" s="704" t="s">
        <v>166</v>
      </c>
    </row>
    <row r="56" spans="1:116" x14ac:dyDescent="0.2">
      <c r="A56" s="700"/>
      <c r="B56" s="700"/>
      <c r="C56" s="700"/>
      <c r="D56" s="700"/>
      <c r="E56" s="700"/>
      <c r="F56" s="700" t="str">
        <f t="shared" si="364"/>
        <v>D</v>
      </c>
      <c r="H56" s="71"/>
      <c r="I56" s="725"/>
      <c r="J56" s="726"/>
      <c r="K56" s="721" t="str">
        <f t="shared" si="58"/>
        <v/>
      </c>
      <c r="L56" s="715">
        <f t="shared" si="366"/>
        <v>0</v>
      </c>
      <c r="M56" s="716" t="str">
        <f t="shared" si="417"/>
        <v/>
      </c>
      <c r="N56" s="728"/>
      <c r="O56" s="728"/>
      <c r="P56" s="728"/>
      <c r="Q56" s="728"/>
      <c r="R56" s="728"/>
      <c r="S56" s="728"/>
      <c r="T56" s="728"/>
      <c r="U56" s="728"/>
      <c r="V56" s="728"/>
      <c r="W56" s="728"/>
      <c r="X56" s="728"/>
      <c r="Y56" s="728"/>
      <c r="Z56" s="728"/>
      <c r="AA56" s="728"/>
      <c r="AB56" s="728"/>
      <c r="AC56" s="728"/>
      <c r="AD56" s="728"/>
      <c r="AE56" s="728"/>
      <c r="AF56" s="728"/>
      <c r="AG56" s="728"/>
      <c r="AH56" s="728"/>
      <c r="AI56" s="728"/>
      <c r="AJ56" s="728"/>
      <c r="AK56" s="728"/>
      <c r="AL56" s="728"/>
      <c r="AM56" s="728"/>
      <c r="AN56" s="728"/>
      <c r="AO56" s="728"/>
      <c r="AP56" s="728"/>
      <c r="AQ56" s="728"/>
      <c r="AR56" s="728"/>
      <c r="AS56" s="728"/>
      <c r="AT56" s="728"/>
      <c r="AU56" s="728"/>
      <c r="AV56" s="728"/>
      <c r="AW56" s="728"/>
      <c r="AX56" s="728"/>
      <c r="AY56" s="728"/>
      <c r="AZ56" s="728"/>
      <c r="BA56" s="728"/>
      <c r="BB56" s="728"/>
      <c r="BC56" s="728"/>
      <c r="BD56" s="728"/>
      <c r="BE56" s="728"/>
      <c r="BF56" s="728"/>
      <c r="BG56" s="728"/>
      <c r="BH56" s="728"/>
      <c r="BI56" s="728"/>
      <c r="BJ56" s="728"/>
      <c r="BK56" s="728"/>
      <c r="BL56" s="703" t="s">
        <v>165</v>
      </c>
      <c r="BM56" s="703"/>
      <c r="BN56" s="706" t="str">
        <f t="shared" si="367"/>
        <v/>
      </c>
      <c r="BO56" s="706" t="str">
        <f t="shared" si="368"/>
        <v/>
      </c>
      <c r="BP56" s="706" t="str">
        <f t="shared" si="369"/>
        <v/>
      </c>
      <c r="BQ56" s="706" t="str">
        <f t="shared" si="370"/>
        <v/>
      </c>
      <c r="BR56" s="706" t="str">
        <f t="shared" si="371"/>
        <v/>
      </c>
      <c r="BS56" s="706" t="str">
        <f t="shared" si="372"/>
        <v/>
      </c>
      <c r="BT56" s="706" t="str">
        <f t="shared" si="373"/>
        <v/>
      </c>
      <c r="BU56" s="706" t="str">
        <f t="shared" si="374"/>
        <v/>
      </c>
      <c r="BV56" s="706" t="str">
        <f t="shared" si="375"/>
        <v/>
      </c>
      <c r="BW56" s="706" t="str">
        <f t="shared" si="376"/>
        <v/>
      </c>
      <c r="BX56" s="706" t="str">
        <f t="shared" si="377"/>
        <v/>
      </c>
      <c r="BY56" s="706" t="str">
        <f t="shared" si="378"/>
        <v/>
      </c>
      <c r="BZ56" s="706" t="str">
        <f t="shared" si="379"/>
        <v/>
      </c>
      <c r="CA56" s="706" t="str">
        <f t="shared" si="380"/>
        <v/>
      </c>
      <c r="CB56" s="706" t="str">
        <f t="shared" si="381"/>
        <v/>
      </c>
      <c r="CC56" s="706" t="str">
        <f t="shared" si="382"/>
        <v/>
      </c>
      <c r="CD56" s="706" t="str">
        <f t="shared" si="383"/>
        <v/>
      </c>
      <c r="CE56" s="706" t="str">
        <f t="shared" si="384"/>
        <v/>
      </c>
      <c r="CF56" s="706" t="str">
        <f t="shared" si="385"/>
        <v/>
      </c>
      <c r="CG56" s="706" t="str">
        <f t="shared" si="386"/>
        <v/>
      </c>
      <c r="CH56" s="706" t="str">
        <f t="shared" si="387"/>
        <v/>
      </c>
      <c r="CI56" s="706" t="str">
        <f t="shared" si="388"/>
        <v/>
      </c>
      <c r="CJ56" s="706" t="str">
        <f t="shared" si="389"/>
        <v/>
      </c>
      <c r="CK56" s="706" t="str">
        <f t="shared" si="390"/>
        <v/>
      </c>
      <c r="CL56" s="706" t="str">
        <f t="shared" si="391"/>
        <v/>
      </c>
      <c r="CM56" s="706" t="str">
        <f t="shared" si="392"/>
        <v/>
      </c>
      <c r="CN56" s="706" t="str">
        <f t="shared" si="393"/>
        <v/>
      </c>
      <c r="CO56" s="706" t="str">
        <f t="shared" si="394"/>
        <v/>
      </c>
      <c r="CP56" s="706" t="str">
        <f t="shared" si="395"/>
        <v/>
      </c>
      <c r="CQ56" s="706" t="str">
        <f t="shared" si="396"/>
        <v/>
      </c>
      <c r="CR56" s="706" t="str">
        <f t="shared" si="397"/>
        <v/>
      </c>
      <c r="CS56" s="706" t="str">
        <f t="shared" si="398"/>
        <v/>
      </c>
      <c r="CT56" s="706" t="str">
        <f t="shared" si="399"/>
        <v/>
      </c>
      <c r="CU56" s="706" t="str">
        <f t="shared" si="400"/>
        <v/>
      </c>
      <c r="CV56" s="706" t="str">
        <f t="shared" si="401"/>
        <v/>
      </c>
      <c r="CW56" s="706" t="str">
        <f t="shared" si="402"/>
        <v/>
      </c>
      <c r="CX56" s="706" t="str">
        <f t="shared" si="403"/>
        <v/>
      </c>
      <c r="CY56" s="706" t="str">
        <f t="shared" si="404"/>
        <v/>
      </c>
      <c r="CZ56" s="706" t="str">
        <f t="shared" si="405"/>
        <v/>
      </c>
      <c r="DA56" s="706" t="str">
        <f t="shared" si="406"/>
        <v/>
      </c>
      <c r="DB56" s="706" t="str">
        <f t="shared" si="407"/>
        <v/>
      </c>
      <c r="DC56" s="706" t="str">
        <f t="shared" si="408"/>
        <v/>
      </c>
      <c r="DD56" s="706" t="str">
        <f t="shared" si="409"/>
        <v/>
      </c>
      <c r="DE56" s="706" t="str">
        <f t="shared" si="410"/>
        <v/>
      </c>
      <c r="DF56" s="706" t="str">
        <f t="shared" si="411"/>
        <v/>
      </c>
      <c r="DG56" s="706" t="str">
        <f t="shared" si="412"/>
        <v/>
      </c>
      <c r="DH56" s="706" t="str">
        <f t="shared" si="413"/>
        <v/>
      </c>
      <c r="DI56" s="706" t="str">
        <f t="shared" si="414"/>
        <v/>
      </c>
      <c r="DJ56" s="706" t="str">
        <f t="shared" si="415"/>
        <v/>
      </c>
      <c r="DK56" s="706" t="str">
        <f t="shared" si="416"/>
        <v/>
      </c>
      <c r="DL56" s="704" t="s">
        <v>166</v>
      </c>
    </row>
    <row r="57" spans="1:116" x14ac:dyDescent="0.2">
      <c r="A57" s="700"/>
      <c r="B57" s="700"/>
      <c r="C57" s="700"/>
      <c r="D57" s="700"/>
      <c r="E57" s="700"/>
      <c r="F57" s="700" t="str">
        <f t="shared" si="364"/>
        <v>D</v>
      </c>
      <c r="H57" s="71"/>
      <c r="I57" s="725"/>
      <c r="J57" s="726"/>
      <c r="K57" s="721" t="str">
        <f t="shared" si="58"/>
        <v/>
      </c>
      <c r="L57" s="715">
        <f t="shared" si="366"/>
        <v>0</v>
      </c>
      <c r="M57" s="716" t="str">
        <f t="shared" si="417"/>
        <v/>
      </c>
      <c r="N57" s="728"/>
      <c r="O57" s="728"/>
      <c r="P57" s="728"/>
      <c r="Q57" s="728"/>
      <c r="R57" s="728"/>
      <c r="S57" s="728"/>
      <c r="T57" s="728"/>
      <c r="U57" s="728"/>
      <c r="V57" s="728"/>
      <c r="W57" s="728"/>
      <c r="X57" s="728"/>
      <c r="Y57" s="728"/>
      <c r="Z57" s="728"/>
      <c r="AA57" s="728"/>
      <c r="AB57" s="728"/>
      <c r="AC57" s="728"/>
      <c r="AD57" s="728"/>
      <c r="AE57" s="728"/>
      <c r="AF57" s="728"/>
      <c r="AG57" s="728"/>
      <c r="AH57" s="728"/>
      <c r="AI57" s="728"/>
      <c r="AJ57" s="728"/>
      <c r="AK57" s="728"/>
      <c r="AL57" s="728"/>
      <c r="AM57" s="728"/>
      <c r="AN57" s="728"/>
      <c r="AO57" s="728"/>
      <c r="AP57" s="728"/>
      <c r="AQ57" s="728"/>
      <c r="AR57" s="728"/>
      <c r="AS57" s="728"/>
      <c r="AT57" s="728"/>
      <c r="AU57" s="728"/>
      <c r="AV57" s="728"/>
      <c r="AW57" s="728"/>
      <c r="AX57" s="728"/>
      <c r="AY57" s="728"/>
      <c r="AZ57" s="728"/>
      <c r="BA57" s="728"/>
      <c r="BB57" s="728"/>
      <c r="BC57" s="728"/>
      <c r="BD57" s="728"/>
      <c r="BE57" s="728"/>
      <c r="BF57" s="728"/>
      <c r="BG57" s="728"/>
      <c r="BH57" s="728"/>
      <c r="BI57" s="728"/>
      <c r="BJ57" s="728"/>
      <c r="BK57" s="728"/>
      <c r="BL57" s="703" t="s">
        <v>165</v>
      </c>
      <c r="BM57" s="703"/>
      <c r="BN57" s="706" t="str">
        <f t="shared" si="367"/>
        <v/>
      </c>
      <c r="BO57" s="706" t="str">
        <f t="shared" si="368"/>
        <v/>
      </c>
      <c r="BP57" s="706" t="str">
        <f t="shared" si="369"/>
        <v/>
      </c>
      <c r="BQ57" s="706" t="str">
        <f t="shared" si="370"/>
        <v/>
      </c>
      <c r="BR57" s="706" t="str">
        <f t="shared" si="371"/>
        <v/>
      </c>
      <c r="BS57" s="706" t="str">
        <f t="shared" si="372"/>
        <v/>
      </c>
      <c r="BT57" s="706" t="str">
        <f t="shared" si="373"/>
        <v/>
      </c>
      <c r="BU57" s="706" t="str">
        <f t="shared" si="374"/>
        <v/>
      </c>
      <c r="BV57" s="706" t="str">
        <f t="shared" si="375"/>
        <v/>
      </c>
      <c r="BW57" s="706" t="str">
        <f t="shared" si="376"/>
        <v/>
      </c>
      <c r="BX57" s="706" t="str">
        <f t="shared" si="377"/>
        <v/>
      </c>
      <c r="BY57" s="706" t="str">
        <f t="shared" si="378"/>
        <v/>
      </c>
      <c r="BZ57" s="706" t="str">
        <f t="shared" si="379"/>
        <v/>
      </c>
      <c r="CA57" s="706" t="str">
        <f t="shared" si="380"/>
        <v/>
      </c>
      <c r="CB57" s="706" t="str">
        <f t="shared" si="381"/>
        <v/>
      </c>
      <c r="CC57" s="706" t="str">
        <f t="shared" si="382"/>
        <v/>
      </c>
      <c r="CD57" s="706" t="str">
        <f t="shared" si="383"/>
        <v/>
      </c>
      <c r="CE57" s="706" t="str">
        <f t="shared" si="384"/>
        <v/>
      </c>
      <c r="CF57" s="706" t="str">
        <f t="shared" si="385"/>
        <v/>
      </c>
      <c r="CG57" s="706" t="str">
        <f t="shared" si="386"/>
        <v/>
      </c>
      <c r="CH57" s="706" t="str">
        <f t="shared" si="387"/>
        <v/>
      </c>
      <c r="CI57" s="706" t="str">
        <f t="shared" si="388"/>
        <v/>
      </c>
      <c r="CJ57" s="706" t="str">
        <f t="shared" si="389"/>
        <v/>
      </c>
      <c r="CK57" s="706" t="str">
        <f t="shared" si="390"/>
        <v/>
      </c>
      <c r="CL57" s="706" t="str">
        <f t="shared" si="391"/>
        <v/>
      </c>
      <c r="CM57" s="706" t="str">
        <f t="shared" si="392"/>
        <v/>
      </c>
      <c r="CN57" s="706" t="str">
        <f t="shared" si="393"/>
        <v/>
      </c>
      <c r="CO57" s="706" t="str">
        <f t="shared" si="394"/>
        <v/>
      </c>
      <c r="CP57" s="706" t="str">
        <f t="shared" si="395"/>
        <v/>
      </c>
      <c r="CQ57" s="706" t="str">
        <f t="shared" si="396"/>
        <v/>
      </c>
      <c r="CR57" s="706" t="str">
        <f t="shared" si="397"/>
        <v/>
      </c>
      <c r="CS57" s="706" t="str">
        <f t="shared" si="398"/>
        <v/>
      </c>
      <c r="CT57" s="706" t="str">
        <f t="shared" si="399"/>
        <v/>
      </c>
      <c r="CU57" s="706" t="str">
        <f t="shared" si="400"/>
        <v/>
      </c>
      <c r="CV57" s="706" t="str">
        <f t="shared" si="401"/>
        <v/>
      </c>
      <c r="CW57" s="706" t="str">
        <f t="shared" si="402"/>
        <v/>
      </c>
      <c r="CX57" s="706" t="str">
        <f t="shared" si="403"/>
        <v/>
      </c>
      <c r="CY57" s="706" t="str">
        <f t="shared" si="404"/>
        <v/>
      </c>
      <c r="CZ57" s="706" t="str">
        <f t="shared" si="405"/>
        <v/>
      </c>
      <c r="DA57" s="706" t="str">
        <f t="shared" si="406"/>
        <v/>
      </c>
      <c r="DB57" s="706" t="str">
        <f t="shared" si="407"/>
        <v/>
      </c>
      <c r="DC57" s="706" t="str">
        <f t="shared" si="408"/>
        <v/>
      </c>
      <c r="DD57" s="706" t="str">
        <f t="shared" si="409"/>
        <v/>
      </c>
      <c r="DE57" s="706" t="str">
        <f t="shared" si="410"/>
        <v/>
      </c>
      <c r="DF57" s="706" t="str">
        <f t="shared" si="411"/>
        <v/>
      </c>
      <c r="DG57" s="706" t="str">
        <f t="shared" si="412"/>
        <v/>
      </c>
      <c r="DH57" s="706" t="str">
        <f t="shared" si="413"/>
        <v/>
      </c>
      <c r="DI57" s="706" t="str">
        <f t="shared" si="414"/>
        <v/>
      </c>
      <c r="DJ57" s="706" t="str">
        <f t="shared" si="415"/>
        <v/>
      </c>
      <c r="DK57" s="706" t="str">
        <f t="shared" si="416"/>
        <v/>
      </c>
      <c r="DL57" s="704" t="s">
        <v>166</v>
      </c>
    </row>
    <row r="58" spans="1:116" x14ac:dyDescent="0.2">
      <c r="A58" s="700"/>
      <c r="B58" s="700"/>
      <c r="C58" s="700"/>
      <c r="D58" s="700"/>
      <c r="E58" s="700"/>
      <c r="F58" s="700" t="str">
        <f t="shared" si="364"/>
        <v>D</v>
      </c>
      <c r="H58" s="71"/>
      <c r="I58" s="725"/>
      <c r="J58" s="726"/>
      <c r="K58" s="721" t="str">
        <f t="shared" si="58"/>
        <v/>
      </c>
      <c r="L58" s="715">
        <f t="shared" si="366"/>
        <v>0</v>
      </c>
      <c r="M58" s="716" t="str">
        <f t="shared" si="417"/>
        <v/>
      </c>
      <c r="N58" s="728"/>
      <c r="O58" s="728"/>
      <c r="P58" s="728"/>
      <c r="Q58" s="728"/>
      <c r="R58" s="728"/>
      <c r="S58" s="728"/>
      <c r="T58" s="728"/>
      <c r="U58" s="728"/>
      <c r="V58" s="728"/>
      <c r="W58" s="728"/>
      <c r="X58" s="728"/>
      <c r="Y58" s="728"/>
      <c r="Z58" s="728"/>
      <c r="AA58" s="728"/>
      <c r="AB58" s="728"/>
      <c r="AC58" s="728"/>
      <c r="AD58" s="728"/>
      <c r="AE58" s="728"/>
      <c r="AF58" s="728"/>
      <c r="AG58" s="728"/>
      <c r="AH58" s="728"/>
      <c r="AI58" s="728"/>
      <c r="AJ58" s="728"/>
      <c r="AK58" s="728"/>
      <c r="AL58" s="728"/>
      <c r="AM58" s="728"/>
      <c r="AN58" s="728"/>
      <c r="AO58" s="728"/>
      <c r="AP58" s="728"/>
      <c r="AQ58" s="728"/>
      <c r="AR58" s="728"/>
      <c r="AS58" s="728"/>
      <c r="AT58" s="728"/>
      <c r="AU58" s="728"/>
      <c r="AV58" s="728"/>
      <c r="AW58" s="728"/>
      <c r="AX58" s="728"/>
      <c r="AY58" s="728"/>
      <c r="AZ58" s="728"/>
      <c r="BA58" s="728"/>
      <c r="BB58" s="728"/>
      <c r="BC58" s="728"/>
      <c r="BD58" s="728"/>
      <c r="BE58" s="728"/>
      <c r="BF58" s="728"/>
      <c r="BG58" s="728"/>
      <c r="BH58" s="728"/>
      <c r="BI58" s="728"/>
      <c r="BJ58" s="728"/>
      <c r="BK58" s="728"/>
      <c r="BL58" s="703" t="s">
        <v>165</v>
      </c>
      <c r="BM58" s="703"/>
      <c r="BN58" s="706" t="str">
        <f t="shared" si="367"/>
        <v/>
      </c>
      <c r="BO58" s="706" t="str">
        <f t="shared" si="368"/>
        <v/>
      </c>
      <c r="BP58" s="706" t="str">
        <f t="shared" si="369"/>
        <v/>
      </c>
      <c r="BQ58" s="706" t="str">
        <f t="shared" si="370"/>
        <v/>
      </c>
      <c r="BR58" s="706" t="str">
        <f t="shared" si="371"/>
        <v/>
      </c>
      <c r="BS58" s="706" t="str">
        <f t="shared" si="372"/>
        <v/>
      </c>
      <c r="BT58" s="706" t="str">
        <f t="shared" si="373"/>
        <v/>
      </c>
      <c r="BU58" s="706" t="str">
        <f t="shared" si="374"/>
        <v/>
      </c>
      <c r="BV58" s="706" t="str">
        <f t="shared" si="375"/>
        <v/>
      </c>
      <c r="BW58" s="706" t="str">
        <f t="shared" si="376"/>
        <v/>
      </c>
      <c r="BX58" s="706" t="str">
        <f t="shared" si="377"/>
        <v/>
      </c>
      <c r="BY58" s="706" t="str">
        <f t="shared" si="378"/>
        <v/>
      </c>
      <c r="BZ58" s="706" t="str">
        <f t="shared" si="379"/>
        <v/>
      </c>
      <c r="CA58" s="706" t="str">
        <f t="shared" si="380"/>
        <v/>
      </c>
      <c r="CB58" s="706" t="str">
        <f t="shared" si="381"/>
        <v/>
      </c>
      <c r="CC58" s="706" t="str">
        <f t="shared" si="382"/>
        <v/>
      </c>
      <c r="CD58" s="706" t="str">
        <f t="shared" si="383"/>
        <v/>
      </c>
      <c r="CE58" s="706" t="str">
        <f t="shared" si="384"/>
        <v/>
      </c>
      <c r="CF58" s="706" t="str">
        <f t="shared" si="385"/>
        <v/>
      </c>
      <c r="CG58" s="706" t="str">
        <f t="shared" si="386"/>
        <v/>
      </c>
      <c r="CH58" s="706" t="str">
        <f t="shared" si="387"/>
        <v/>
      </c>
      <c r="CI58" s="706" t="str">
        <f t="shared" si="388"/>
        <v/>
      </c>
      <c r="CJ58" s="706" t="str">
        <f t="shared" si="389"/>
        <v/>
      </c>
      <c r="CK58" s="706" t="str">
        <f t="shared" si="390"/>
        <v/>
      </c>
      <c r="CL58" s="706" t="str">
        <f t="shared" si="391"/>
        <v/>
      </c>
      <c r="CM58" s="706" t="str">
        <f t="shared" si="392"/>
        <v/>
      </c>
      <c r="CN58" s="706" t="str">
        <f t="shared" si="393"/>
        <v/>
      </c>
      <c r="CO58" s="706" t="str">
        <f t="shared" si="394"/>
        <v/>
      </c>
      <c r="CP58" s="706" t="str">
        <f t="shared" si="395"/>
        <v/>
      </c>
      <c r="CQ58" s="706" t="str">
        <f t="shared" si="396"/>
        <v/>
      </c>
      <c r="CR58" s="706" t="str">
        <f t="shared" si="397"/>
        <v/>
      </c>
      <c r="CS58" s="706" t="str">
        <f t="shared" si="398"/>
        <v/>
      </c>
      <c r="CT58" s="706" t="str">
        <f t="shared" si="399"/>
        <v/>
      </c>
      <c r="CU58" s="706" t="str">
        <f t="shared" si="400"/>
        <v/>
      </c>
      <c r="CV58" s="706" t="str">
        <f t="shared" si="401"/>
        <v/>
      </c>
      <c r="CW58" s="706" t="str">
        <f t="shared" si="402"/>
        <v/>
      </c>
      <c r="CX58" s="706" t="str">
        <f t="shared" si="403"/>
        <v/>
      </c>
      <c r="CY58" s="706" t="str">
        <f t="shared" si="404"/>
        <v/>
      </c>
      <c r="CZ58" s="706" t="str">
        <f t="shared" si="405"/>
        <v/>
      </c>
      <c r="DA58" s="706" t="str">
        <f t="shared" si="406"/>
        <v/>
      </c>
      <c r="DB58" s="706" t="str">
        <f t="shared" si="407"/>
        <v/>
      </c>
      <c r="DC58" s="706" t="str">
        <f t="shared" si="408"/>
        <v/>
      </c>
      <c r="DD58" s="706" t="str">
        <f t="shared" si="409"/>
        <v/>
      </c>
      <c r="DE58" s="706" t="str">
        <f t="shared" si="410"/>
        <v/>
      </c>
      <c r="DF58" s="706" t="str">
        <f t="shared" si="411"/>
        <v/>
      </c>
      <c r="DG58" s="706" t="str">
        <f t="shared" si="412"/>
        <v/>
      </c>
      <c r="DH58" s="706" t="str">
        <f t="shared" si="413"/>
        <v/>
      </c>
      <c r="DI58" s="706" t="str">
        <f t="shared" si="414"/>
        <v/>
      </c>
      <c r="DJ58" s="706" t="str">
        <f t="shared" si="415"/>
        <v/>
      </c>
      <c r="DK58" s="706" t="str">
        <f t="shared" si="416"/>
        <v/>
      </c>
      <c r="DL58" s="704" t="s">
        <v>166</v>
      </c>
    </row>
    <row r="59" spans="1:116" x14ac:dyDescent="0.2">
      <c r="A59" s="700"/>
      <c r="B59" s="700"/>
      <c r="C59" s="700"/>
      <c r="D59" s="700"/>
      <c r="E59" s="700"/>
      <c r="F59" s="700" t="str">
        <f t="shared" si="364"/>
        <v>D</v>
      </c>
      <c r="H59" s="71"/>
      <c r="I59" s="725"/>
      <c r="J59" s="726"/>
      <c r="K59" s="721" t="str">
        <f t="shared" si="58"/>
        <v/>
      </c>
      <c r="L59" s="715">
        <f t="shared" si="366"/>
        <v>0</v>
      </c>
      <c r="M59" s="716" t="str">
        <f t="shared" si="417"/>
        <v/>
      </c>
      <c r="N59" s="728"/>
      <c r="O59" s="728"/>
      <c r="P59" s="728"/>
      <c r="Q59" s="728"/>
      <c r="R59" s="728"/>
      <c r="S59" s="728"/>
      <c r="T59" s="728"/>
      <c r="U59" s="728"/>
      <c r="V59" s="728"/>
      <c r="W59" s="728"/>
      <c r="X59" s="728"/>
      <c r="Y59" s="728"/>
      <c r="Z59" s="728"/>
      <c r="AA59" s="728"/>
      <c r="AB59" s="728"/>
      <c r="AC59" s="728"/>
      <c r="AD59" s="728"/>
      <c r="AE59" s="728"/>
      <c r="AF59" s="728"/>
      <c r="AG59" s="728"/>
      <c r="AH59" s="728"/>
      <c r="AI59" s="728"/>
      <c r="AJ59" s="728"/>
      <c r="AK59" s="728"/>
      <c r="AL59" s="728"/>
      <c r="AM59" s="728"/>
      <c r="AN59" s="728"/>
      <c r="AO59" s="728"/>
      <c r="AP59" s="728"/>
      <c r="AQ59" s="728"/>
      <c r="AR59" s="728"/>
      <c r="AS59" s="728"/>
      <c r="AT59" s="728"/>
      <c r="AU59" s="728"/>
      <c r="AV59" s="728"/>
      <c r="AW59" s="728"/>
      <c r="AX59" s="728"/>
      <c r="AY59" s="728"/>
      <c r="AZ59" s="728"/>
      <c r="BA59" s="728"/>
      <c r="BB59" s="728"/>
      <c r="BC59" s="728"/>
      <c r="BD59" s="728"/>
      <c r="BE59" s="728"/>
      <c r="BF59" s="728"/>
      <c r="BG59" s="728"/>
      <c r="BH59" s="728"/>
      <c r="BI59" s="728"/>
      <c r="BJ59" s="728"/>
      <c r="BK59" s="728"/>
      <c r="BL59" s="703" t="s">
        <v>165</v>
      </c>
      <c r="BM59" s="703"/>
      <c r="BN59" s="706" t="str">
        <f t="shared" si="367"/>
        <v/>
      </c>
      <c r="BO59" s="706" t="str">
        <f t="shared" si="368"/>
        <v/>
      </c>
      <c r="BP59" s="706" t="str">
        <f t="shared" si="369"/>
        <v/>
      </c>
      <c r="BQ59" s="706" t="str">
        <f t="shared" si="370"/>
        <v/>
      </c>
      <c r="BR59" s="706" t="str">
        <f t="shared" si="371"/>
        <v/>
      </c>
      <c r="BS59" s="706" t="str">
        <f t="shared" si="372"/>
        <v/>
      </c>
      <c r="BT59" s="706" t="str">
        <f t="shared" si="373"/>
        <v/>
      </c>
      <c r="BU59" s="706" t="str">
        <f t="shared" si="374"/>
        <v/>
      </c>
      <c r="BV59" s="706" t="str">
        <f t="shared" si="375"/>
        <v/>
      </c>
      <c r="BW59" s="706" t="str">
        <f t="shared" si="376"/>
        <v/>
      </c>
      <c r="BX59" s="706" t="str">
        <f t="shared" si="377"/>
        <v/>
      </c>
      <c r="BY59" s="706" t="str">
        <f t="shared" si="378"/>
        <v/>
      </c>
      <c r="BZ59" s="706" t="str">
        <f t="shared" si="379"/>
        <v/>
      </c>
      <c r="CA59" s="706" t="str">
        <f t="shared" si="380"/>
        <v/>
      </c>
      <c r="CB59" s="706" t="str">
        <f t="shared" si="381"/>
        <v/>
      </c>
      <c r="CC59" s="706" t="str">
        <f t="shared" si="382"/>
        <v/>
      </c>
      <c r="CD59" s="706" t="str">
        <f t="shared" si="383"/>
        <v/>
      </c>
      <c r="CE59" s="706" t="str">
        <f t="shared" si="384"/>
        <v/>
      </c>
      <c r="CF59" s="706" t="str">
        <f t="shared" si="385"/>
        <v/>
      </c>
      <c r="CG59" s="706" t="str">
        <f t="shared" si="386"/>
        <v/>
      </c>
      <c r="CH59" s="706" t="str">
        <f t="shared" si="387"/>
        <v/>
      </c>
      <c r="CI59" s="706" t="str">
        <f t="shared" si="388"/>
        <v/>
      </c>
      <c r="CJ59" s="706" t="str">
        <f t="shared" si="389"/>
        <v/>
      </c>
      <c r="CK59" s="706" t="str">
        <f t="shared" si="390"/>
        <v/>
      </c>
      <c r="CL59" s="706" t="str">
        <f t="shared" si="391"/>
        <v/>
      </c>
      <c r="CM59" s="706" t="str">
        <f t="shared" si="392"/>
        <v/>
      </c>
      <c r="CN59" s="706" t="str">
        <f t="shared" si="393"/>
        <v/>
      </c>
      <c r="CO59" s="706" t="str">
        <f t="shared" si="394"/>
        <v/>
      </c>
      <c r="CP59" s="706" t="str">
        <f t="shared" si="395"/>
        <v/>
      </c>
      <c r="CQ59" s="706" t="str">
        <f t="shared" si="396"/>
        <v/>
      </c>
      <c r="CR59" s="706" t="str">
        <f t="shared" si="397"/>
        <v/>
      </c>
      <c r="CS59" s="706" t="str">
        <f t="shared" si="398"/>
        <v/>
      </c>
      <c r="CT59" s="706" t="str">
        <f t="shared" si="399"/>
        <v/>
      </c>
      <c r="CU59" s="706" t="str">
        <f t="shared" si="400"/>
        <v/>
      </c>
      <c r="CV59" s="706" t="str">
        <f t="shared" si="401"/>
        <v/>
      </c>
      <c r="CW59" s="706" t="str">
        <f t="shared" si="402"/>
        <v/>
      </c>
      <c r="CX59" s="706" t="str">
        <f t="shared" si="403"/>
        <v/>
      </c>
      <c r="CY59" s="706" t="str">
        <f t="shared" si="404"/>
        <v/>
      </c>
      <c r="CZ59" s="706" t="str">
        <f t="shared" si="405"/>
        <v/>
      </c>
      <c r="DA59" s="706" t="str">
        <f t="shared" si="406"/>
        <v/>
      </c>
      <c r="DB59" s="706" t="str">
        <f t="shared" si="407"/>
        <v/>
      </c>
      <c r="DC59" s="706" t="str">
        <f t="shared" si="408"/>
        <v/>
      </c>
      <c r="DD59" s="706" t="str">
        <f t="shared" si="409"/>
        <v/>
      </c>
      <c r="DE59" s="706" t="str">
        <f t="shared" si="410"/>
        <v/>
      </c>
      <c r="DF59" s="706" t="str">
        <f t="shared" si="411"/>
        <v/>
      </c>
      <c r="DG59" s="706" t="str">
        <f t="shared" si="412"/>
        <v/>
      </c>
      <c r="DH59" s="706" t="str">
        <f t="shared" si="413"/>
        <v/>
      </c>
      <c r="DI59" s="706" t="str">
        <f t="shared" si="414"/>
        <v/>
      </c>
      <c r="DJ59" s="706" t="str">
        <f t="shared" si="415"/>
        <v/>
      </c>
      <c r="DK59" s="706" t="str">
        <f t="shared" si="416"/>
        <v/>
      </c>
      <c r="DL59" s="704" t="s">
        <v>166</v>
      </c>
    </row>
    <row r="60" spans="1:116" x14ac:dyDescent="0.2">
      <c r="A60" s="700"/>
      <c r="B60" s="700"/>
      <c r="C60" s="700"/>
      <c r="D60" s="700"/>
      <c r="E60" s="700"/>
      <c r="F60" s="700" t="str">
        <f t="shared" si="364"/>
        <v>D</v>
      </c>
      <c r="H60" s="71"/>
      <c r="I60" s="725"/>
      <c r="J60" s="726"/>
      <c r="K60" s="721" t="str">
        <f t="shared" si="58"/>
        <v/>
      </c>
      <c r="L60" s="715">
        <f t="shared" si="366"/>
        <v>0</v>
      </c>
      <c r="M60" s="716" t="str">
        <f t="shared" si="417"/>
        <v/>
      </c>
      <c r="N60" s="728"/>
      <c r="O60" s="728"/>
      <c r="P60" s="728"/>
      <c r="Q60" s="728"/>
      <c r="R60" s="728"/>
      <c r="S60" s="728"/>
      <c r="T60" s="728"/>
      <c r="U60" s="728"/>
      <c r="V60" s="728"/>
      <c r="W60" s="728"/>
      <c r="X60" s="728"/>
      <c r="Y60" s="728"/>
      <c r="Z60" s="728"/>
      <c r="AA60" s="728"/>
      <c r="AB60" s="728"/>
      <c r="AC60" s="728"/>
      <c r="AD60" s="728"/>
      <c r="AE60" s="728"/>
      <c r="AF60" s="728"/>
      <c r="AG60" s="728"/>
      <c r="AH60" s="728"/>
      <c r="AI60" s="728"/>
      <c r="AJ60" s="728"/>
      <c r="AK60" s="728"/>
      <c r="AL60" s="728"/>
      <c r="AM60" s="728"/>
      <c r="AN60" s="728"/>
      <c r="AO60" s="728"/>
      <c r="AP60" s="728"/>
      <c r="AQ60" s="728"/>
      <c r="AR60" s="728"/>
      <c r="AS60" s="728"/>
      <c r="AT60" s="728"/>
      <c r="AU60" s="728"/>
      <c r="AV60" s="728"/>
      <c r="AW60" s="728"/>
      <c r="AX60" s="728"/>
      <c r="AY60" s="728"/>
      <c r="AZ60" s="728"/>
      <c r="BA60" s="728"/>
      <c r="BB60" s="728"/>
      <c r="BC60" s="728"/>
      <c r="BD60" s="728"/>
      <c r="BE60" s="728"/>
      <c r="BF60" s="728"/>
      <c r="BG60" s="728"/>
      <c r="BH60" s="728"/>
      <c r="BI60" s="728"/>
      <c r="BJ60" s="728"/>
      <c r="BK60" s="728"/>
      <c r="BL60" s="703" t="s">
        <v>165</v>
      </c>
      <c r="BM60" s="703"/>
      <c r="BN60" s="706" t="str">
        <f t="shared" si="367"/>
        <v/>
      </c>
      <c r="BO60" s="706" t="str">
        <f t="shared" si="368"/>
        <v/>
      </c>
      <c r="BP60" s="706" t="str">
        <f t="shared" si="369"/>
        <v/>
      </c>
      <c r="BQ60" s="706" t="str">
        <f t="shared" si="370"/>
        <v/>
      </c>
      <c r="BR60" s="706" t="str">
        <f t="shared" si="371"/>
        <v/>
      </c>
      <c r="BS60" s="706" t="str">
        <f t="shared" si="372"/>
        <v/>
      </c>
      <c r="BT60" s="706" t="str">
        <f t="shared" si="373"/>
        <v/>
      </c>
      <c r="BU60" s="706" t="str">
        <f t="shared" si="374"/>
        <v/>
      </c>
      <c r="BV60" s="706" t="str">
        <f t="shared" si="375"/>
        <v/>
      </c>
      <c r="BW60" s="706" t="str">
        <f t="shared" si="376"/>
        <v/>
      </c>
      <c r="BX60" s="706" t="str">
        <f t="shared" si="377"/>
        <v/>
      </c>
      <c r="BY60" s="706" t="str">
        <f t="shared" si="378"/>
        <v/>
      </c>
      <c r="BZ60" s="706" t="str">
        <f t="shared" si="379"/>
        <v/>
      </c>
      <c r="CA60" s="706" t="str">
        <f t="shared" si="380"/>
        <v/>
      </c>
      <c r="CB60" s="706" t="str">
        <f t="shared" si="381"/>
        <v/>
      </c>
      <c r="CC60" s="706" t="str">
        <f t="shared" si="382"/>
        <v/>
      </c>
      <c r="CD60" s="706" t="str">
        <f t="shared" si="383"/>
        <v/>
      </c>
      <c r="CE60" s="706" t="str">
        <f t="shared" si="384"/>
        <v/>
      </c>
      <c r="CF60" s="706" t="str">
        <f t="shared" si="385"/>
        <v/>
      </c>
      <c r="CG60" s="706" t="str">
        <f t="shared" si="386"/>
        <v/>
      </c>
      <c r="CH60" s="706" t="str">
        <f t="shared" si="387"/>
        <v/>
      </c>
      <c r="CI60" s="706" t="str">
        <f t="shared" si="388"/>
        <v/>
      </c>
      <c r="CJ60" s="706" t="str">
        <f t="shared" si="389"/>
        <v/>
      </c>
      <c r="CK60" s="706" t="str">
        <f t="shared" si="390"/>
        <v/>
      </c>
      <c r="CL60" s="706" t="str">
        <f t="shared" si="391"/>
        <v/>
      </c>
      <c r="CM60" s="706" t="str">
        <f t="shared" si="392"/>
        <v/>
      </c>
      <c r="CN60" s="706" t="str">
        <f t="shared" si="393"/>
        <v/>
      </c>
      <c r="CO60" s="706" t="str">
        <f t="shared" si="394"/>
        <v/>
      </c>
      <c r="CP60" s="706" t="str">
        <f t="shared" si="395"/>
        <v/>
      </c>
      <c r="CQ60" s="706" t="str">
        <f t="shared" si="396"/>
        <v/>
      </c>
      <c r="CR60" s="706" t="str">
        <f t="shared" si="397"/>
        <v/>
      </c>
      <c r="CS60" s="706" t="str">
        <f t="shared" si="398"/>
        <v/>
      </c>
      <c r="CT60" s="706" t="str">
        <f t="shared" si="399"/>
        <v/>
      </c>
      <c r="CU60" s="706" t="str">
        <f t="shared" si="400"/>
        <v/>
      </c>
      <c r="CV60" s="706" t="str">
        <f t="shared" si="401"/>
        <v/>
      </c>
      <c r="CW60" s="706" t="str">
        <f t="shared" si="402"/>
        <v/>
      </c>
      <c r="CX60" s="706" t="str">
        <f t="shared" si="403"/>
        <v/>
      </c>
      <c r="CY60" s="706" t="str">
        <f t="shared" si="404"/>
        <v/>
      </c>
      <c r="CZ60" s="706" t="str">
        <f t="shared" si="405"/>
        <v/>
      </c>
      <c r="DA60" s="706" t="str">
        <f t="shared" si="406"/>
        <v/>
      </c>
      <c r="DB60" s="706" t="str">
        <f t="shared" si="407"/>
        <v/>
      </c>
      <c r="DC60" s="706" t="str">
        <f t="shared" si="408"/>
        <v/>
      </c>
      <c r="DD60" s="706" t="str">
        <f t="shared" si="409"/>
        <v/>
      </c>
      <c r="DE60" s="706" t="str">
        <f t="shared" si="410"/>
        <v/>
      </c>
      <c r="DF60" s="706" t="str">
        <f t="shared" si="411"/>
        <v/>
      </c>
      <c r="DG60" s="706" t="str">
        <f t="shared" si="412"/>
        <v/>
      </c>
      <c r="DH60" s="706" t="str">
        <f t="shared" si="413"/>
        <v/>
      </c>
      <c r="DI60" s="706" t="str">
        <f t="shared" si="414"/>
        <v/>
      </c>
      <c r="DJ60" s="706" t="str">
        <f t="shared" si="415"/>
        <v/>
      </c>
      <c r="DK60" s="706" t="str">
        <f t="shared" si="416"/>
        <v/>
      </c>
      <c r="DL60" s="704" t="s">
        <v>166</v>
      </c>
    </row>
    <row r="61" spans="1:116" x14ac:dyDescent="0.2">
      <c r="A61" s="700"/>
      <c r="B61" s="700"/>
      <c r="C61" s="700"/>
      <c r="D61" s="700"/>
      <c r="E61" s="700"/>
      <c r="F61" s="700" t="str">
        <f t="shared" si="364"/>
        <v>D</v>
      </c>
      <c r="H61" s="71"/>
      <c r="I61" s="725"/>
      <c r="J61" s="726"/>
      <c r="K61" s="721" t="str">
        <f t="shared" si="58"/>
        <v/>
      </c>
      <c r="L61" s="715">
        <f t="shared" si="366"/>
        <v>0</v>
      </c>
      <c r="M61" s="716" t="str">
        <f t="shared" si="417"/>
        <v/>
      </c>
      <c r="N61" s="728"/>
      <c r="O61" s="728"/>
      <c r="P61" s="728"/>
      <c r="Q61" s="728"/>
      <c r="R61" s="728"/>
      <c r="S61" s="728"/>
      <c r="T61" s="728"/>
      <c r="U61" s="728"/>
      <c r="V61" s="728"/>
      <c r="W61" s="728"/>
      <c r="X61" s="728"/>
      <c r="Y61" s="728"/>
      <c r="Z61" s="728"/>
      <c r="AA61" s="728"/>
      <c r="AB61" s="728"/>
      <c r="AC61" s="728"/>
      <c r="AD61" s="728"/>
      <c r="AE61" s="728"/>
      <c r="AF61" s="728"/>
      <c r="AG61" s="728"/>
      <c r="AH61" s="728"/>
      <c r="AI61" s="728"/>
      <c r="AJ61" s="728"/>
      <c r="AK61" s="728"/>
      <c r="AL61" s="728"/>
      <c r="AM61" s="728"/>
      <c r="AN61" s="728"/>
      <c r="AO61" s="728"/>
      <c r="AP61" s="728"/>
      <c r="AQ61" s="728"/>
      <c r="AR61" s="728"/>
      <c r="AS61" s="728"/>
      <c r="AT61" s="728"/>
      <c r="AU61" s="728"/>
      <c r="AV61" s="728"/>
      <c r="AW61" s="728"/>
      <c r="AX61" s="728"/>
      <c r="AY61" s="728"/>
      <c r="AZ61" s="728"/>
      <c r="BA61" s="728"/>
      <c r="BB61" s="728"/>
      <c r="BC61" s="728"/>
      <c r="BD61" s="728"/>
      <c r="BE61" s="728"/>
      <c r="BF61" s="728"/>
      <c r="BG61" s="728"/>
      <c r="BH61" s="728"/>
      <c r="BI61" s="728"/>
      <c r="BJ61" s="728"/>
      <c r="BK61" s="728"/>
      <c r="BL61" s="703" t="s">
        <v>165</v>
      </c>
      <c r="BM61" s="703"/>
      <c r="BN61" s="706" t="str">
        <f t="shared" si="367"/>
        <v/>
      </c>
      <c r="BO61" s="706" t="str">
        <f t="shared" si="368"/>
        <v/>
      </c>
      <c r="BP61" s="706" t="str">
        <f t="shared" si="369"/>
        <v/>
      </c>
      <c r="BQ61" s="706" t="str">
        <f t="shared" si="370"/>
        <v/>
      </c>
      <c r="BR61" s="706" t="str">
        <f t="shared" si="371"/>
        <v/>
      </c>
      <c r="BS61" s="706" t="str">
        <f t="shared" si="372"/>
        <v/>
      </c>
      <c r="BT61" s="706" t="str">
        <f t="shared" si="373"/>
        <v/>
      </c>
      <c r="BU61" s="706" t="str">
        <f t="shared" si="374"/>
        <v/>
      </c>
      <c r="BV61" s="706" t="str">
        <f t="shared" si="375"/>
        <v/>
      </c>
      <c r="BW61" s="706" t="str">
        <f t="shared" si="376"/>
        <v/>
      </c>
      <c r="BX61" s="706" t="str">
        <f t="shared" si="377"/>
        <v/>
      </c>
      <c r="BY61" s="706" t="str">
        <f t="shared" si="378"/>
        <v/>
      </c>
      <c r="BZ61" s="706" t="str">
        <f t="shared" si="379"/>
        <v/>
      </c>
      <c r="CA61" s="706" t="str">
        <f t="shared" si="380"/>
        <v/>
      </c>
      <c r="CB61" s="706" t="str">
        <f t="shared" si="381"/>
        <v/>
      </c>
      <c r="CC61" s="706" t="str">
        <f t="shared" si="382"/>
        <v/>
      </c>
      <c r="CD61" s="706" t="str">
        <f t="shared" si="383"/>
        <v/>
      </c>
      <c r="CE61" s="706" t="str">
        <f t="shared" si="384"/>
        <v/>
      </c>
      <c r="CF61" s="706" t="str">
        <f t="shared" si="385"/>
        <v/>
      </c>
      <c r="CG61" s="706" t="str">
        <f t="shared" si="386"/>
        <v/>
      </c>
      <c r="CH61" s="706" t="str">
        <f t="shared" si="387"/>
        <v/>
      </c>
      <c r="CI61" s="706" t="str">
        <f t="shared" si="388"/>
        <v/>
      </c>
      <c r="CJ61" s="706" t="str">
        <f t="shared" si="389"/>
        <v/>
      </c>
      <c r="CK61" s="706" t="str">
        <f t="shared" si="390"/>
        <v/>
      </c>
      <c r="CL61" s="706" t="str">
        <f t="shared" si="391"/>
        <v/>
      </c>
      <c r="CM61" s="706" t="str">
        <f t="shared" si="392"/>
        <v/>
      </c>
      <c r="CN61" s="706" t="str">
        <f t="shared" si="393"/>
        <v/>
      </c>
      <c r="CO61" s="706" t="str">
        <f t="shared" si="394"/>
        <v/>
      </c>
      <c r="CP61" s="706" t="str">
        <f t="shared" si="395"/>
        <v/>
      </c>
      <c r="CQ61" s="706" t="str">
        <f t="shared" si="396"/>
        <v/>
      </c>
      <c r="CR61" s="706" t="str">
        <f t="shared" si="397"/>
        <v/>
      </c>
      <c r="CS61" s="706" t="str">
        <f t="shared" si="398"/>
        <v/>
      </c>
      <c r="CT61" s="706" t="str">
        <f t="shared" si="399"/>
        <v/>
      </c>
      <c r="CU61" s="706" t="str">
        <f t="shared" si="400"/>
        <v/>
      </c>
      <c r="CV61" s="706" t="str">
        <f t="shared" si="401"/>
        <v/>
      </c>
      <c r="CW61" s="706" t="str">
        <f t="shared" si="402"/>
        <v/>
      </c>
      <c r="CX61" s="706" t="str">
        <f t="shared" si="403"/>
        <v/>
      </c>
      <c r="CY61" s="706" t="str">
        <f t="shared" si="404"/>
        <v/>
      </c>
      <c r="CZ61" s="706" t="str">
        <f t="shared" si="405"/>
        <v/>
      </c>
      <c r="DA61" s="706" t="str">
        <f t="shared" si="406"/>
        <v/>
      </c>
      <c r="DB61" s="706" t="str">
        <f t="shared" si="407"/>
        <v/>
      </c>
      <c r="DC61" s="706" t="str">
        <f t="shared" si="408"/>
        <v/>
      </c>
      <c r="DD61" s="706" t="str">
        <f t="shared" si="409"/>
        <v/>
      </c>
      <c r="DE61" s="706" t="str">
        <f t="shared" si="410"/>
        <v/>
      </c>
      <c r="DF61" s="706" t="str">
        <f t="shared" si="411"/>
        <v/>
      </c>
      <c r="DG61" s="706" t="str">
        <f t="shared" si="412"/>
        <v/>
      </c>
      <c r="DH61" s="706" t="str">
        <f t="shared" si="413"/>
        <v/>
      </c>
      <c r="DI61" s="706" t="str">
        <f t="shared" si="414"/>
        <v/>
      </c>
      <c r="DJ61" s="706" t="str">
        <f t="shared" si="415"/>
        <v/>
      </c>
      <c r="DK61" s="706" t="str">
        <f t="shared" si="416"/>
        <v/>
      </c>
      <c r="DL61" s="704" t="s">
        <v>166</v>
      </c>
    </row>
    <row r="62" spans="1:116" x14ac:dyDescent="0.2">
      <c r="A62" s="700"/>
      <c r="B62" s="700"/>
      <c r="C62" s="700"/>
      <c r="D62" s="700"/>
      <c r="E62" s="700"/>
      <c r="F62" s="700" t="str">
        <f t="shared" si="364"/>
        <v>D</v>
      </c>
      <c r="H62" s="71"/>
      <c r="I62" s="725"/>
      <c r="J62" s="726"/>
      <c r="K62" s="721" t="str">
        <f t="shared" si="58"/>
        <v/>
      </c>
      <c r="L62" s="715">
        <f t="shared" si="366"/>
        <v>0</v>
      </c>
      <c r="M62" s="716" t="str">
        <f t="shared" si="417"/>
        <v/>
      </c>
      <c r="N62" s="728"/>
      <c r="O62" s="728"/>
      <c r="P62" s="728"/>
      <c r="Q62" s="728"/>
      <c r="R62" s="728"/>
      <c r="S62" s="728"/>
      <c r="T62" s="728"/>
      <c r="U62" s="728"/>
      <c r="V62" s="728"/>
      <c r="W62" s="728"/>
      <c r="X62" s="728"/>
      <c r="Y62" s="728"/>
      <c r="Z62" s="728"/>
      <c r="AA62" s="728"/>
      <c r="AB62" s="728"/>
      <c r="AC62" s="728"/>
      <c r="AD62" s="728"/>
      <c r="AE62" s="728"/>
      <c r="AF62" s="728"/>
      <c r="AG62" s="728"/>
      <c r="AH62" s="728"/>
      <c r="AI62" s="728"/>
      <c r="AJ62" s="728"/>
      <c r="AK62" s="728"/>
      <c r="AL62" s="728"/>
      <c r="AM62" s="728"/>
      <c r="AN62" s="728"/>
      <c r="AO62" s="728"/>
      <c r="AP62" s="728"/>
      <c r="AQ62" s="728"/>
      <c r="AR62" s="728"/>
      <c r="AS62" s="728"/>
      <c r="AT62" s="728"/>
      <c r="AU62" s="728"/>
      <c r="AV62" s="728"/>
      <c r="AW62" s="728"/>
      <c r="AX62" s="728"/>
      <c r="AY62" s="728"/>
      <c r="AZ62" s="728"/>
      <c r="BA62" s="728"/>
      <c r="BB62" s="728"/>
      <c r="BC62" s="728"/>
      <c r="BD62" s="728"/>
      <c r="BE62" s="728"/>
      <c r="BF62" s="728"/>
      <c r="BG62" s="728"/>
      <c r="BH62" s="728"/>
      <c r="BI62" s="728"/>
      <c r="BJ62" s="728"/>
      <c r="BK62" s="728"/>
      <c r="BL62" s="703" t="s">
        <v>165</v>
      </c>
      <c r="BM62" s="703"/>
      <c r="BN62" s="706" t="str">
        <f t="shared" si="367"/>
        <v/>
      </c>
      <c r="BO62" s="706" t="str">
        <f t="shared" si="368"/>
        <v/>
      </c>
      <c r="BP62" s="706" t="str">
        <f t="shared" si="369"/>
        <v/>
      </c>
      <c r="BQ62" s="706" t="str">
        <f t="shared" si="370"/>
        <v/>
      </c>
      <c r="BR62" s="706" t="str">
        <f t="shared" si="371"/>
        <v/>
      </c>
      <c r="BS62" s="706" t="str">
        <f t="shared" si="372"/>
        <v/>
      </c>
      <c r="BT62" s="706" t="str">
        <f t="shared" si="373"/>
        <v/>
      </c>
      <c r="BU62" s="706" t="str">
        <f t="shared" si="374"/>
        <v/>
      </c>
      <c r="BV62" s="706" t="str">
        <f t="shared" si="375"/>
        <v/>
      </c>
      <c r="BW62" s="706" t="str">
        <f t="shared" si="376"/>
        <v/>
      </c>
      <c r="BX62" s="706" t="str">
        <f t="shared" si="377"/>
        <v/>
      </c>
      <c r="BY62" s="706" t="str">
        <f t="shared" si="378"/>
        <v/>
      </c>
      <c r="BZ62" s="706" t="str">
        <f t="shared" si="379"/>
        <v/>
      </c>
      <c r="CA62" s="706" t="str">
        <f t="shared" si="380"/>
        <v/>
      </c>
      <c r="CB62" s="706" t="str">
        <f t="shared" si="381"/>
        <v/>
      </c>
      <c r="CC62" s="706" t="str">
        <f t="shared" si="382"/>
        <v/>
      </c>
      <c r="CD62" s="706" t="str">
        <f t="shared" si="383"/>
        <v/>
      </c>
      <c r="CE62" s="706" t="str">
        <f t="shared" si="384"/>
        <v/>
      </c>
      <c r="CF62" s="706" t="str">
        <f t="shared" si="385"/>
        <v/>
      </c>
      <c r="CG62" s="706" t="str">
        <f t="shared" si="386"/>
        <v/>
      </c>
      <c r="CH62" s="706" t="str">
        <f t="shared" si="387"/>
        <v/>
      </c>
      <c r="CI62" s="706" t="str">
        <f t="shared" si="388"/>
        <v/>
      </c>
      <c r="CJ62" s="706" t="str">
        <f t="shared" si="389"/>
        <v/>
      </c>
      <c r="CK62" s="706" t="str">
        <f t="shared" si="390"/>
        <v/>
      </c>
      <c r="CL62" s="706" t="str">
        <f t="shared" si="391"/>
        <v/>
      </c>
      <c r="CM62" s="706" t="str">
        <f t="shared" si="392"/>
        <v/>
      </c>
      <c r="CN62" s="706" t="str">
        <f t="shared" si="393"/>
        <v/>
      </c>
      <c r="CO62" s="706" t="str">
        <f t="shared" si="394"/>
        <v/>
      </c>
      <c r="CP62" s="706" t="str">
        <f t="shared" si="395"/>
        <v/>
      </c>
      <c r="CQ62" s="706" t="str">
        <f t="shared" si="396"/>
        <v/>
      </c>
      <c r="CR62" s="706" t="str">
        <f t="shared" si="397"/>
        <v/>
      </c>
      <c r="CS62" s="706" t="str">
        <f t="shared" si="398"/>
        <v/>
      </c>
      <c r="CT62" s="706" t="str">
        <f t="shared" si="399"/>
        <v/>
      </c>
      <c r="CU62" s="706" t="str">
        <f t="shared" si="400"/>
        <v/>
      </c>
      <c r="CV62" s="706" t="str">
        <f t="shared" si="401"/>
        <v/>
      </c>
      <c r="CW62" s="706" t="str">
        <f t="shared" si="402"/>
        <v/>
      </c>
      <c r="CX62" s="706" t="str">
        <f t="shared" si="403"/>
        <v/>
      </c>
      <c r="CY62" s="706" t="str">
        <f t="shared" si="404"/>
        <v/>
      </c>
      <c r="CZ62" s="706" t="str">
        <f t="shared" si="405"/>
        <v/>
      </c>
      <c r="DA62" s="706" t="str">
        <f t="shared" si="406"/>
        <v/>
      </c>
      <c r="DB62" s="706" t="str">
        <f t="shared" si="407"/>
        <v/>
      </c>
      <c r="DC62" s="706" t="str">
        <f t="shared" si="408"/>
        <v/>
      </c>
      <c r="DD62" s="706" t="str">
        <f t="shared" si="409"/>
        <v/>
      </c>
      <c r="DE62" s="706" t="str">
        <f t="shared" si="410"/>
        <v/>
      </c>
      <c r="DF62" s="706" t="str">
        <f t="shared" si="411"/>
        <v/>
      </c>
      <c r="DG62" s="706" t="str">
        <f t="shared" si="412"/>
        <v/>
      </c>
      <c r="DH62" s="706" t="str">
        <f t="shared" si="413"/>
        <v/>
      </c>
      <c r="DI62" s="706" t="str">
        <f t="shared" si="414"/>
        <v/>
      </c>
      <c r="DJ62" s="706" t="str">
        <f t="shared" si="415"/>
        <v/>
      </c>
      <c r="DK62" s="706" t="str">
        <f t="shared" si="416"/>
        <v/>
      </c>
      <c r="DL62" s="704" t="s">
        <v>166</v>
      </c>
    </row>
    <row r="63" spans="1:116" x14ac:dyDescent="0.2">
      <c r="A63" s="700"/>
      <c r="B63" s="700"/>
      <c r="C63" s="700"/>
      <c r="D63" s="700"/>
      <c r="E63" s="700"/>
      <c r="F63" s="700" t="str">
        <f t="shared" si="364"/>
        <v>D</v>
      </c>
      <c r="H63" s="71"/>
      <c r="I63" s="725"/>
      <c r="J63" s="726"/>
      <c r="K63" s="721" t="str">
        <f t="shared" si="58"/>
        <v/>
      </c>
      <c r="L63" s="715">
        <f t="shared" si="366"/>
        <v>0</v>
      </c>
      <c r="M63" s="716" t="str">
        <f t="shared" si="417"/>
        <v/>
      </c>
      <c r="N63" s="728"/>
      <c r="O63" s="728"/>
      <c r="P63" s="728"/>
      <c r="Q63" s="728"/>
      <c r="R63" s="728"/>
      <c r="S63" s="728"/>
      <c r="T63" s="728"/>
      <c r="U63" s="728"/>
      <c r="V63" s="728"/>
      <c r="W63" s="728"/>
      <c r="X63" s="728"/>
      <c r="Y63" s="728"/>
      <c r="Z63" s="728"/>
      <c r="AA63" s="728"/>
      <c r="AB63" s="728"/>
      <c r="AC63" s="728"/>
      <c r="AD63" s="728"/>
      <c r="AE63" s="728"/>
      <c r="AF63" s="728"/>
      <c r="AG63" s="728"/>
      <c r="AH63" s="728"/>
      <c r="AI63" s="728"/>
      <c r="AJ63" s="728"/>
      <c r="AK63" s="728"/>
      <c r="AL63" s="728"/>
      <c r="AM63" s="728"/>
      <c r="AN63" s="728"/>
      <c r="AO63" s="728"/>
      <c r="AP63" s="728"/>
      <c r="AQ63" s="728"/>
      <c r="AR63" s="728"/>
      <c r="AS63" s="728"/>
      <c r="AT63" s="728"/>
      <c r="AU63" s="728"/>
      <c r="AV63" s="728"/>
      <c r="AW63" s="728"/>
      <c r="AX63" s="728"/>
      <c r="AY63" s="728"/>
      <c r="AZ63" s="728"/>
      <c r="BA63" s="728"/>
      <c r="BB63" s="728"/>
      <c r="BC63" s="728"/>
      <c r="BD63" s="728"/>
      <c r="BE63" s="728"/>
      <c r="BF63" s="728"/>
      <c r="BG63" s="728"/>
      <c r="BH63" s="728"/>
      <c r="BI63" s="728"/>
      <c r="BJ63" s="728"/>
      <c r="BK63" s="728"/>
      <c r="BL63" s="703" t="s">
        <v>165</v>
      </c>
      <c r="BM63" s="703"/>
      <c r="BN63" s="706" t="str">
        <f t="shared" si="367"/>
        <v/>
      </c>
      <c r="BO63" s="706" t="str">
        <f t="shared" si="368"/>
        <v/>
      </c>
      <c r="BP63" s="706" t="str">
        <f t="shared" si="369"/>
        <v/>
      </c>
      <c r="BQ63" s="706" t="str">
        <f t="shared" si="370"/>
        <v/>
      </c>
      <c r="BR63" s="706" t="str">
        <f t="shared" si="371"/>
        <v/>
      </c>
      <c r="BS63" s="706" t="str">
        <f t="shared" si="372"/>
        <v/>
      </c>
      <c r="BT63" s="706" t="str">
        <f t="shared" si="373"/>
        <v/>
      </c>
      <c r="BU63" s="706" t="str">
        <f t="shared" si="374"/>
        <v/>
      </c>
      <c r="BV63" s="706" t="str">
        <f t="shared" si="375"/>
        <v/>
      </c>
      <c r="BW63" s="706" t="str">
        <f t="shared" si="376"/>
        <v/>
      </c>
      <c r="BX63" s="706" t="str">
        <f t="shared" si="377"/>
        <v/>
      </c>
      <c r="BY63" s="706" t="str">
        <f t="shared" si="378"/>
        <v/>
      </c>
      <c r="BZ63" s="706" t="str">
        <f t="shared" si="379"/>
        <v/>
      </c>
      <c r="CA63" s="706" t="str">
        <f t="shared" si="380"/>
        <v/>
      </c>
      <c r="CB63" s="706" t="str">
        <f t="shared" si="381"/>
        <v/>
      </c>
      <c r="CC63" s="706" t="str">
        <f t="shared" si="382"/>
        <v/>
      </c>
      <c r="CD63" s="706" t="str">
        <f t="shared" si="383"/>
        <v/>
      </c>
      <c r="CE63" s="706" t="str">
        <f t="shared" si="384"/>
        <v/>
      </c>
      <c r="CF63" s="706" t="str">
        <f t="shared" si="385"/>
        <v/>
      </c>
      <c r="CG63" s="706" t="str">
        <f t="shared" si="386"/>
        <v/>
      </c>
      <c r="CH63" s="706" t="str">
        <f t="shared" si="387"/>
        <v/>
      </c>
      <c r="CI63" s="706" t="str">
        <f t="shared" si="388"/>
        <v/>
      </c>
      <c r="CJ63" s="706" t="str">
        <f t="shared" si="389"/>
        <v/>
      </c>
      <c r="CK63" s="706" t="str">
        <f t="shared" si="390"/>
        <v/>
      </c>
      <c r="CL63" s="706" t="str">
        <f t="shared" si="391"/>
        <v/>
      </c>
      <c r="CM63" s="706" t="str">
        <f t="shared" si="392"/>
        <v/>
      </c>
      <c r="CN63" s="706" t="str">
        <f t="shared" si="393"/>
        <v/>
      </c>
      <c r="CO63" s="706" t="str">
        <f t="shared" si="394"/>
        <v/>
      </c>
      <c r="CP63" s="706" t="str">
        <f t="shared" si="395"/>
        <v/>
      </c>
      <c r="CQ63" s="706" t="str">
        <f t="shared" si="396"/>
        <v/>
      </c>
      <c r="CR63" s="706" t="str">
        <f t="shared" si="397"/>
        <v/>
      </c>
      <c r="CS63" s="706" t="str">
        <f t="shared" si="398"/>
        <v/>
      </c>
      <c r="CT63" s="706" t="str">
        <f t="shared" si="399"/>
        <v/>
      </c>
      <c r="CU63" s="706" t="str">
        <f t="shared" si="400"/>
        <v/>
      </c>
      <c r="CV63" s="706" t="str">
        <f t="shared" si="401"/>
        <v/>
      </c>
      <c r="CW63" s="706" t="str">
        <f t="shared" si="402"/>
        <v/>
      </c>
      <c r="CX63" s="706" t="str">
        <f t="shared" si="403"/>
        <v/>
      </c>
      <c r="CY63" s="706" t="str">
        <f t="shared" si="404"/>
        <v/>
      </c>
      <c r="CZ63" s="706" t="str">
        <f t="shared" si="405"/>
        <v/>
      </c>
      <c r="DA63" s="706" t="str">
        <f t="shared" si="406"/>
        <v/>
      </c>
      <c r="DB63" s="706" t="str">
        <f t="shared" si="407"/>
        <v/>
      </c>
      <c r="DC63" s="706" t="str">
        <f t="shared" si="408"/>
        <v/>
      </c>
      <c r="DD63" s="706" t="str">
        <f t="shared" si="409"/>
        <v/>
      </c>
      <c r="DE63" s="706" t="str">
        <f t="shared" si="410"/>
        <v/>
      </c>
      <c r="DF63" s="706" t="str">
        <f t="shared" si="411"/>
        <v/>
      </c>
      <c r="DG63" s="706" t="str">
        <f t="shared" si="412"/>
        <v/>
      </c>
      <c r="DH63" s="706" t="str">
        <f t="shared" si="413"/>
        <v/>
      </c>
      <c r="DI63" s="706" t="str">
        <f t="shared" si="414"/>
        <v/>
      </c>
      <c r="DJ63" s="706" t="str">
        <f t="shared" si="415"/>
        <v/>
      </c>
      <c r="DK63" s="706" t="str">
        <f t="shared" si="416"/>
        <v/>
      </c>
      <c r="DL63" s="704" t="s">
        <v>166</v>
      </c>
    </row>
    <row r="64" spans="1:116" x14ac:dyDescent="0.2">
      <c r="A64" s="700"/>
      <c r="B64" s="700"/>
      <c r="C64" s="700"/>
      <c r="D64" s="700"/>
      <c r="E64" s="700"/>
      <c r="F64" s="700" t="str">
        <f>IF(LEFT(I64,5)="Total","ET","D")</f>
        <v>ET</v>
      </c>
      <c r="H64" s="71"/>
      <c r="I64" s="151" t="str">
        <f>"Total "&amp;$H$52</f>
        <v>Total Classified - regular, permanent</v>
      </c>
      <c r="J64" s="127">
        <f>SUM(J54:J63)</f>
        <v>0</v>
      </c>
      <c r="K64" s="714"/>
      <c r="L64" s="715">
        <f t="shared" ref="L64" si="418">SUM(L54:L63)</f>
        <v>0</v>
      </c>
      <c r="M64" s="716"/>
      <c r="N64" s="722" t="str">
        <f>IF(ISNUMBER(N$2),IFERROR(ROUND(BN64/$J64,4),""),"")</f>
        <v/>
      </c>
      <c r="O64" s="722" t="str">
        <f t="shared" ref="O64" si="419">IF(ISNUMBER(O$2),IFERROR(ROUND(BO64/$J64,4),""),"")</f>
        <v/>
      </c>
      <c r="P64" s="722" t="str">
        <f t="shared" ref="P64" si="420">IF(ISNUMBER(P$2),IFERROR(ROUND(BP64/$J64,4),""),"")</f>
        <v/>
      </c>
      <c r="Q64" s="722" t="str">
        <f t="shared" ref="Q64" si="421">IF(ISNUMBER(Q$2),IFERROR(ROUND(BQ64/$J64,4),""),"")</f>
        <v/>
      </c>
      <c r="R64" s="722" t="str">
        <f t="shared" ref="R64" si="422">IF(ISNUMBER(R$2),IFERROR(ROUND(BR64/$J64,4),""),"")</f>
        <v/>
      </c>
      <c r="S64" s="722" t="str">
        <f t="shared" ref="S64" si="423">IF(ISNUMBER(S$2),IFERROR(ROUND(BS64/$J64,4),""),"")</f>
        <v/>
      </c>
      <c r="T64" s="722" t="str">
        <f t="shared" ref="T64" si="424">IF(ISNUMBER(T$2),IFERROR(ROUND(BT64/$J64,4),""),"")</f>
        <v/>
      </c>
      <c r="U64" s="722" t="str">
        <f t="shared" ref="U64" si="425">IF(ISNUMBER(U$2),IFERROR(ROUND(BU64/$J64,4),""),"")</f>
        <v/>
      </c>
      <c r="V64" s="722" t="str">
        <f t="shared" ref="V64" si="426">IF(ISNUMBER(V$2),IFERROR(ROUND(BV64/$J64,4),""),"")</f>
        <v/>
      </c>
      <c r="W64" s="722" t="str">
        <f t="shared" ref="W64" si="427">IF(ISNUMBER(W$2),IFERROR(ROUND(BW64/$J64,4),""),"")</f>
        <v/>
      </c>
      <c r="X64" s="722" t="str">
        <f t="shared" ref="X64" si="428">IF(ISNUMBER(X$2),IFERROR(ROUND(BX64/$J64,4),""),"")</f>
        <v/>
      </c>
      <c r="Y64" s="722" t="str">
        <f t="shared" ref="Y64" si="429">IF(ISNUMBER(Y$2),IFERROR(ROUND(BY64/$J64,4),""),"")</f>
        <v/>
      </c>
      <c r="Z64" s="722" t="str">
        <f t="shared" ref="Z64" si="430">IF(ISNUMBER(Z$2),IFERROR(ROUND(BZ64/$J64,4),""),"")</f>
        <v/>
      </c>
      <c r="AA64" s="722" t="str">
        <f t="shared" ref="AA64" si="431">IF(ISNUMBER(AA$2),IFERROR(ROUND(CA64/$J64,4),""),"")</f>
        <v/>
      </c>
      <c r="AB64" s="722" t="str">
        <f t="shared" ref="AB64" si="432">IF(ISNUMBER(AB$2),IFERROR(ROUND(CB64/$J64,4),""),"")</f>
        <v/>
      </c>
      <c r="AC64" s="722" t="str">
        <f t="shared" ref="AC64" si="433">IF(ISNUMBER(AC$2),IFERROR(ROUND(CC64/$J64,4),""),"")</f>
        <v/>
      </c>
      <c r="AD64" s="722" t="str">
        <f t="shared" ref="AD64" si="434">IF(ISNUMBER(AD$2),IFERROR(ROUND(CD64/$J64,4),""),"")</f>
        <v/>
      </c>
      <c r="AE64" s="722" t="str">
        <f t="shared" ref="AE64" si="435">IF(ISNUMBER(AE$2),IFERROR(ROUND(CE64/$J64,4),""),"")</f>
        <v/>
      </c>
      <c r="AF64" s="722" t="str">
        <f t="shared" ref="AF64" si="436">IF(ISNUMBER(AF$2),IFERROR(ROUND(CF64/$J64,4),""),"")</f>
        <v/>
      </c>
      <c r="AG64" s="722" t="str">
        <f t="shared" ref="AG64" si="437">IF(ISNUMBER(AG$2),IFERROR(ROUND(CG64/$J64,4),""),"")</f>
        <v/>
      </c>
      <c r="AH64" s="722" t="str">
        <f t="shared" ref="AH64" si="438">IF(ISNUMBER(AH$2),IFERROR(ROUND(CH64/$J64,4),""),"")</f>
        <v/>
      </c>
      <c r="AI64" s="722" t="str">
        <f t="shared" ref="AI64" si="439">IF(ISNUMBER(AI$2),IFERROR(ROUND(CI64/$J64,4),""),"")</f>
        <v/>
      </c>
      <c r="AJ64" s="722" t="str">
        <f t="shared" ref="AJ64" si="440">IF(ISNUMBER(AJ$2),IFERROR(ROUND(CJ64/$J64,4),""),"")</f>
        <v/>
      </c>
      <c r="AK64" s="722" t="str">
        <f t="shared" ref="AK64" si="441">IF(ISNUMBER(AK$2),IFERROR(ROUND(CK64/$J64,4),""),"")</f>
        <v/>
      </c>
      <c r="AL64" s="722" t="str">
        <f t="shared" ref="AL64" si="442">IF(ISNUMBER(AL$2),IFERROR(ROUND(CL64/$J64,4),""),"")</f>
        <v/>
      </c>
      <c r="AM64" s="722" t="str">
        <f t="shared" ref="AM64" si="443">IF(ISNUMBER(AM$2),IFERROR(ROUND(CM64/$J64,4),""),"")</f>
        <v/>
      </c>
      <c r="AN64" s="722" t="str">
        <f t="shared" ref="AN64" si="444">IF(ISNUMBER(AN$2),IFERROR(ROUND(CN64/$J64,4),""),"")</f>
        <v/>
      </c>
      <c r="AO64" s="722" t="str">
        <f t="shared" ref="AO64" si="445">IF(ISNUMBER(AO$2),IFERROR(ROUND(CO64/$J64,4),""),"")</f>
        <v/>
      </c>
      <c r="AP64" s="722" t="str">
        <f t="shared" ref="AP64" si="446">IF(ISNUMBER(AP$2),IFERROR(ROUND(CP64/$J64,4),""),"")</f>
        <v/>
      </c>
      <c r="AQ64" s="722" t="str">
        <f t="shared" ref="AQ64" si="447">IF(ISNUMBER(AQ$2),IFERROR(ROUND(CQ64/$J64,4),""),"")</f>
        <v/>
      </c>
      <c r="AR64" s="722" t="str">
        <f t="shared" ref="AR64" si="448">IF(ISNUMBER(AR$2),IFERROR(ROUND(CR64/$J64,4),""),"")</f>
        <v/>
      </c>
      <c r="AS64" s="722" t="str">
        <f t="shared" ref="AS64" si="449">IF(ISNUMBER(AS$2),IFERROR(ROUND(CS64/$J64,4),""),"")</f>
        <v/>
      </c>
      <c r="AT64" s="722" t="str">
        <f t="shared" ref="AT64" si="450">IF(ISNUMBER(AT$2),IFERROR(ROUND(CT64/$J64,4),""),"")</f>
        <v/>
      </c>
      <c r="AU64" s="722" t="str">
        <f t="shared" ref="AU64" si="451">IF(ISNUMBER(AU$2),IFERROR(ROUND(CU64/$J64,4),""),"")</f>
        <v/>
      </c>
      <c r="AV64" s="722" t="str">
        <f t="shared" ref="AV64" si="452">IF(ISNUMBER(AV$2),IFERROR(ROUND(CV64/$J64,4),""),"")</f>
        <v/>
      </c>
      <c r="AW64" s="722" t="str">
        <f t="shared" ref="AW64" si="453">IF(ISNUMBER(AW$2),IFERROR(ROUND(CW64/$J64,4),""),"")</f>
        <v/>
      </c>
      <c r="AX64" s="722" t="str">
        <f t="shared" ref="AX64" si="454">IF(ISNUMBER(AX$2),IFERROR(ROUND(CX64/$J64,4),""),"")</f>
        <v/>
      </c>
      <c r="AY64" s="722" t="str">
        <f t="shared" ref="AY64" si="455">IF(ISNUMBER(AY$2),IFERROR(ROUND(CY64/$J64,4),""),"")</f>
        <v/>
      </c>
      <c r="AZ64" s="722" t="str">
        <f t="shared" ref="AZ64" si="456">IF(ISNUMBER(AZ$2),IFERROR(ROUND(CZ64/$J64,4),""),"")</f>
        <v/>
      </c>
      <c r="BA64" s="722" t="str">
        <f t="shared" ref="BA64" si="457">IF(ISNUMBER(BA$2),IFERROR(ROUND(DA64/$J64,4),""),"")</f>
        <v/>
      </c>
      <c r="BB64" s="722" t="str">
        <f t="shared" ref="BB64" si="458">IF(ISNUMBER(BB$2),IFERROR(ROUND(DB64/$J64,4),""),"")</f>
        <v/>
      </c>
      <c r="BC64" s="722" t="str">
        <f t="shared" ref="BC64" si="459">IF(ISNUMBER(BC$2),IFERROR(ROUND(DC64/$J64,4),""),"")</f>
        <v/>
      </c>
      <c r="BD64" s="722" t="str">
        <f t="shared" ref="BD64" si="460">IF(ISNUMBER(BD$2),IFERROR(ROUND(DD64/$J64,4),""),"")</f>
        <v/>
      </c>
      <c r="BE64" s="722" t="str">
        <f t="shared" ref="BE64" si="461">IF(ISNUMBER(BE$2),IFERROR(ROUND(DE64/$J64,4),""),"")</f>
        <v/>
      </c>
      <c r="BF64" s="722" t="str">
        <f t="shared" ref="BF64" si="462">IF(ISNUMBER(BF$2),IFERROR(ROUND(DF64/$J64,4),""),"")</f>
        <v/>
      </c>
      <c r="BG64" s="722" t="str">
        <f t="shared" ref="BG64" si="463">IF(ISNUMBER(BG$2),IFERROR(ROUND(DG64/$J64,4),""),"")</f>
        <v/>
      </c>
      <c r="BH64" s="722" t="str">
        <f t="shared" ref="BH64" si="464">IF(ISNUMBER(BH$2),IFERROR(ROUND(DH64/$J64,4),""),"")</f>
        <v/>
      </c>
      <c r="BI64" s="722" t="str">
        <f t="shared" ref="BI64" si="465">IF(ISNUMBER(BI$2),IFERROR(ROUND(DI64/$J64,4),""),"")</f>
        <v/>
      </c>
      <c r="BJ64" s="722" t="str">
        <f t="shared" ref="BJ64" si="466">IF(ISNUMBER(BJ$2),IFERROR(ROUND(DJ64/$J64,4),""),"")</f>
        <v/>
      </c>
      <c r="BK64" s="722" t="str">
        <f t="shared" ref="BK64" si="467">IF(ISNUMBER(BK$2),IFERROR(ROUND(DK64/$J64,4),""),"")</f>
        <v/>
      </c>
      <c r="BL64" s="703" t="s">
        <v>165</v>
      </c>
      <c r="BM64" s="703"/>
      <c r="BN64" s="706" t="str">
        <f t="shared" ref="BN64" si="468">IF(ISNUMBER(BN$2),SUM(BN54:BN63),"")</f>
        <v/>
      </c>
      <c r="BO64" s="706" t="str">
        <f t="shared" ref="BO64" si="469">IF(ISNUMBER(BO$2),SUM(BO54:BO63),"")</f>
        <v/>
      </c>
      <c r="BP64" s="706" t="str">
        <f t="shared" ref="BP64" si="470">IF(ISNUMBER(BP$2),SUM(BP54:BP63),"")</f>
        <v/>
      </c>
      <c r="BQ64" s="706" t="str">
        <f t="shared" ref="BQ64" si="471">IF(ISNUMBER(BQ$2),SUM(BQ54:BQ63),"")</f>
        <v/>
      </c>
      <c r="BR64" s="706" t="str">
        <f t="shared" ref="BR64" si="472">IF(ISNUMBER(BR$2),SUM(BR54:BR63),"")</f>
        <v/>
      </c>
      <c r="BS64" s="706" t="str">
        <f t="shared" ref="BS64" si="473">IF(ISNUMBER(BS$2),SUM(BS54:BS63),"")</f>
        <v/>
      </c>
      <c r="BT64" s="706" t="str">
        <f t="shared" ref="BT64" si="474">IF(ISNUMBER(BT$2),SUM(BT54:BT63),"")</f>
        <v/>
      </c>
      <c r="BU64" s="706" t="str">
        <f t="shared" ref="BU64" si="475">IF(ISNUMBER(BU$2),SUM(BU54:BU63),"")</f>
        <v/>
      </c>
      <c r="BV64" s="706" t="str">
        <f t="shared" ref="BV64" si="476">IF(ISNUMBER(BV$2),SUM(BV54:BV63),"")</f>
        <v/>
      </c>
      <c r="BW64" s="706" t="str">
        <f t="shared" ref="BW64" si="477">IF(ISNUMBER(BW$2),SUM(BW54:BW63),"")</f>
        <v/>
      </c>
      <c r="BX64" s="706" t="str">
        <f t="shared" ref="BX64" si="478">IF(ISNUMBER(BX$2),SUM(BX54:BX63),"")</f>
        <v/>
      </c>
      <c r="BY64" s="706" t="str">
        <f t="shared" ref="BY64" si="479">IF(ISNUMBER(BY$2),SUM(BY54:BY63),"")</f>
        <v/>
      </c>
      <c r="BZ64" s="706" t="str">
        <f t="shared" ref="BZ64" si="480">IF(ISNUMBER(BZ$2),SUM(BZ54:BZ63),"")</f>
        <v/>
      </c>
      <c r="CA64" s="706" t="str">
        <f t="shared" ref="CA64" si="481">IF(ISNUMBER(CA$2),SUM(CA54:CA63),"")</f>
        <v/>
      </c>
      <c r="CB64" s="706" t="str">
        <f t="shared" ref="CB64" si="482">IF(ISNUMBER(CB$2),SUM(CB54:CB63),"")</f>
        <v/>
      </c>
      <c r="CC64" s="706" t="str">
        <f t="shared" ref="CC64" si="483">IF(ISNUMBER(CC$2),SUM(CC54:CC63),"")</f>
        <v/>
      </c>
      <c r="CD64" s="706" t="str">
        <f t="shared" ref="CD64" si="484">IF(ISNUMBER(CD$2),SUM(CD54:CD63),"")</f>
        <v/>
      </c>
      <c r="CE64" s="706" t="str">
        <f t="shared" ref="CE64" si="485">IF(ISNUMBER(CE$2),SUM(CE54:CE63),"")</f>
        <v/>
      </c>
      <c r="CF64" s="706" t="str">
        <f t="shared" ref="CF64" si="486">IF(ISNUMBER(CF$2),SUM(CF54:CF63),"")</f>
        <v/>
      </c>
      <c r="CG64" s="706" t="str">
        <f t="shared" ref="CG64" si="487">IF(ISNUMBER(CG$2),SUM(CG54:CG63),"")</f>
        <v/>
      </c>
      <c r="CH64" s="706" t="str">
        <f t="shared" ref="CH64" si="488">IF(ISNUMBER(CH$2),SUM(CH54:CH63),"")</f>
        <v/>
      </c>
      <c r="CI64" s="706" t="str">
        <f t="shared" ref="CI64" si="489">IF(ISNUMBER(CI$2),SUM(CI54:CI63),"")</f>
        <v/>
      </c>
      <c r="CJ64" s="706" t="str">
        <f t="shared" ref="CJ64" si="490">IF(ISNUMBER(CJ$2),SUM(CJ54:CJ63),"")</f>
        <v/>
      </c>
      <c r="CK64" s="706" t="str">
        <f t="shared" ref="CK64" si="491">IF(ISNUMBER(CK$2),SUM(CK54:CK63),"")</f>
        <v/>
      </c>
      <c r="CL64" s="706" t="str">
        <f t="shared" ref="CL64" si="492">IF(ISNUMBER(CL$2),SUM(CL54:CL63),"")</f>
        <v/>
      </c>
      <c r="CM64" s="706" t="str">
        <f t="shared" ref="CM64" si="493">IF(ISNUMBER(CM$2),SUM(CM54:CM63),"")</f>
        <v/>
      </c>
      <c r="CN64" s="706" t="str">
        <f t="shared" ref="CN64" si="494">IF(ISNUMBER(CN$2),SUM(CN54:CN63),"")</f>
        <v/>
      </c>
      <c r="CO64" s="706" t="str">
        <f t="shared" ref="CO64" si="495">IF(ISNUMBER(CO$2),SUM(CO54:CO63),"")</f>
        <v/>
      </c>
      <c r="CP64" s="706" t="str">
        <f t="shared" ref="CP64" si="496">IF(ISNUMBER(CP$2),SUM(CP54:CP63),"")</f>
        <v/>
      </c>
      <c r="CQ64" s="706" t="str">
        <f t="shared" ref="CQ64" si="497">IF(ISNUMBER(CQ$2),SUM(CQ54:CQ63),"")</f>
        <v/>
      </c>
      <c r="CR64" s="706" t="str">
        <f t="shared" ref="CR64" si="498">IF(ISNUMBER(CR$2),SUM(CR54:CR63),"")</f>
        <v/>
      </c>
      <c r="CS64" s="706" t="str">
        <f t="shared" ref="CS64" si="499">IF(ISNUMBER(CS$2),SUM(CS54:CS63),"")</f>
        <v/>
      </c>
      <c r="CT64" s="706" t="str">
        <f t="shared" ref="CT64" si="500">IF(ISNUMBER(CT$2),SUM(CT54:CT63),"")</f>
        <v/>
      </c>
      <c r="CU64" s="706" t="str">
        <f t="shared" ref="CU64" si="501">IF(ISNUMBER(CU$2),SUM(CU54:CU63),"")</f>
        <v/>
      </c>
      <c r="CV64" s="706" t="str">
        <f t="shared" ref="CV64" si="502">IF(ISNUMBER(CV$2),SUM(CV54:CV63),"")</f>
        <v/>
      </c>
      <c r="CW64" s="706" t="str">
        <f t="shared" ref="CW64" si="503">IF(ISNUMBER(CW$2),SUM(CW54:CW63),"")</f>
        <v/>
      </c>
      <c r="CX64" s="706" t="str">
        <f t="shared" ref="CX64" si="504">IF(ISNUMBER(CX$2),SUM(CX54:CX63),"")</f>
        <v/>
      </c>
      <c r="CY64" s="706" t="str">
        <f t="shared" ref="CY64" si="505">IF(ISNUMBER(CY$2),SUM(CY54:CY63),"")</f>
        <v/>
      </c>
      <c r="CZ64" s="706" t="str">
        <f t="shared" ref="CZ64" si="506">IF(ISNUMBER(CZ$2),SUM(CZ54:CZ63),"")</f>
        <v/>
      </c>
      <c r="DA64" s="706" t="str">
        <f t="shared" ref="DA64" si="507">IF(ISNUMBER(DA$2),SUM(DA54:DA63),"")</f>
        <v/>
      </c>
      <c r="DB64" s="706" t="str">
        <f t="shared" ref="DB64" si="508">IF(ISNUMBER(DB$2),SUM(DB54:DB63),"")</f>
        <v/>
      </c>
      <c r="DC64" s="706" t="str">
        <f t="shared" ref="DC64" si="509">IF(ISNUMBER(DC$2),SUM(DC54:DC63),"")</f>
        <v/>
      </c>
      <c r="DD64" s="706" t="str">
        <f t="shared" ref="DD64" si="510">IF(ISNUMBER(DD$2),SUM(DD54:DD63),"")</f>
        <v/>
      </c>
      <c r="DE64" s="706" t="str">
        <f t="shared" ref="DE64" si="511">IF(ISNUMBER(DE$2),SUM(DE54:DE63),"")</f>
        <v/>
      </c>
      <c r="DF64" s="706" t="str">
        <f t="shared" ref="DF64" si="512">IF(ISNUMBER(DF$2),SUM(DF54:DF63),"")</f>
        <v/>
      </c>
      <c r="DG64" s="706" t="str">
        <f t="shared" ref="DG64" si="513">IF(ISNUMBER(DG$2),SUM(DG54:DG63),"")</f>
        <v/>
      </c>
      <c r="DH64" s="706" t="str">
        <f t="shared" ref="DH64" si="514">IF(ISNUMBER(DH$2),SUM(DH54:DH63),"")</f>
        <v/>
      </c>
      <c r="DI64" s="706" t="str">
        <f t="shared" ref="DI64" si="515">IF(ISNUMBER(DI$2),SUM(DI54:DI63),"")</f>
        <v/>
      </c>
      <c r="DJ64" s="706" t="str">
        <f t="shared" ref="DJ64" si="516">IF(ISNUMBER(DJ$2),SUM(DJ54:DJ63),"")</f>
        <v/>
      </c>
      <c r="DK64" s="706" t="str">
        <f t="shared" ref="DK64" si="517">IF(ISNUMBER(DK$2),SUM(DK54:DK63),"")</f>
        <v/>
      </c>
      <c r="DL64" s="704" t="s">
        <v>166</v>
      </c>
    </row>
    <row r="65" spans="1:116" ht="4.5" customHeight="1" x14ac:dyDescent="0.2">
      <c r="A65" s="700"/>
      <c r="B65" s="700"/>
      <c r="C65" s="700"/>
      <c r="D65" s="700"/>
      <c r="E65" s="700"/>
      <c r="F65" s="700"/>
      <c r="H65" s="71"/>
      <c r="I65" s="71"/>
      <c r="J65" s="127"/>
      <c r="K65" s="714"/>
      <c r="L65" s="715"/>
      <c r="M65" s="716"/>
      <c r="BL65" s="703" t="s">
        <v>165</v>
      </c>
      <c r="BM65" s="703"/>
      <c r="DL65" s="704" t="s">
        <v>166</v>
      </c>
    </row>
    <row r="66" spans="1:116" x14ac:dyDescent="0.2">
      <c r="A66" s="700"/>
      <c r="B66" s="700"/>
      <c r="C66" s="700"/>
      <c r="D66" s="700"/>
      <c r="E66" s="700"/>
      <c r="F66" s="700" t="s">
        <v>163</v>
      </c>
      <c r="H66" s="71" t="s">
        <v>5</v>
      </c>
      <c r="J66" s="127"/>
      <c r="K66" s="714"/>
      <c r="L66" s="715"/>
      <c r="M66" s="716"/>
      <c r="BL66" s="703" t="s">
        <v>165</v>
      </c>
      <c r="BM66" s="703"/>
      <c r="DL66" s="704" t="s">
        <v>166</v>
      </c>
    </row>
    <row r="67" spans="1:116" x14ac:dyDescent="0.2">
      <c r="A67" s="700"/>
      <c r="B67" s="700"/>
      <c r="C67" s="700"/>
      <c r="D67" s="700"/>
      <c r="E67" s="700"/>
      <c r="F67" s="700" t="s">
        <v>164</v>
      </c>
      <c r="H67" s="71"/>
      <c r="I67" s="99" t="s">
        <v>162</v>
      </c>
      <c r="J67" s="717" t="s">
        <v>64</v>
      </c>
      <c r="K67" s="718" t="s">
        <v>72</v>
      </c>
      <c r="L67" s="719" t="s">
        <v>169</v>
      </c>
      <c r="M67" s="716"/>
      <c r="N67" s="1170" t="str">
        <f>IF(COUNTIF(M68:M77,"B")&gt;0,"Both $ amounts and percentages are used on a single row; choose only one (error code B)",IF(AND(COUNTIF(M68:M77,"P")&gt;0,COUNTIF(M68:M77,"A")&gt;0),"Both percentage (error code P) and $ amounts (error code A) entered do not match total",IF(COUNTIF(M68:M77,"A")&gt;0,"$ Amounts entered do not equal total in column J (error code A); "&amp;IF(L78&lt;0,"increase by ","decrease by ")&amp;TEXT(ABS(L78),"$#,##0.00;($#,##0.00)"),IF(COUNTIF(M68:M77,"P")&gt;0,IF(L78=0,"Percentages entered do not total to 100%","Percentages entered do not total to 100% (error code P); "&amp;IF(L78&gt;0,"increase by ","decrease by ")&amp;TEXT(ABS(L78),"0.00%")),""))))</f>
        <v/>
      </c>
      <c r="O67" s="1170"/>
      <c r="P67" s="1170"/>
      <c r="Q67" s="1170"/>
      <c r="BL67" s="703" t="s">
        <v>165</v>
      </c>
      <c r="BM67" s="703"/>
      <c r="DL67" s="704" t="s">
        <v>166</v>
      </c>
    </row>
    <row r="68" spans="1:116" x14ac:dyDescent="0.2">
      <c r="A68" s="700"/>
      <c r="B68" s="700"/>
      <c r="C68" s="700"/>
      <c r="D68" s="700"/>
      <c r="E68" s="700"/>
      <c r="F68" s="700" t="str">
        <f t="shared" ref="F68:F77" si="518">IF(LEFT(I68,5)="Total","ET","D")</f>
        <v>D</v>
      </c>
      <c r="H68" s="71"/>
      <c r="I68" s="725"/>
      <c r="J68" s="726"/>
      <c r="K68" s="721" t="str">
        <f t="shared" ref="K68" si="519">IF(ISNUMBER(J68),IF(COUNTBLANK(N68:BK68)=50,"",IF(SUM(N68:BK68)&lt;5,"Pct","Amt")),"")</f>
        <v/>
      </c>
      <c r="L68" s="715">
        <f t="shared" ref="L68:L77" si="520">IF(ISNUMBER(J68),IF(K68="Amt",ROUND(SUM(N68:BK68)-J68,2),ROUND(1-SUM(N68:BK68),4)),0)</f>
        <v>0</v>
      </c>
      <c r="M68" s="716" t="str">
        <f>IF(ISNUMBER(J68),IF(AND(COUNTIF(N68:BK68,"&lt;2")&gt;0,COUNTIF(N68:BK68,"&gt;=2")&gt;0),"B",IF(L68=0,"",IF(K68="Pct","P","A"))),"")</f>
        <v/>
      </c>
      <c r="N68" s="728"/>
      <c r="O68" s="728"/>
      <c r="P68" s="728"/>
      <c r="Q68" s="728"/>
      <c r="R68" s="728"/>
      <c r="S68" s="728"/>
      <c r="T68" s="728"/>
      <c r="U68" s="728"/>
      <c r="V68" s="728"/>
      <c r="W68" s="728"/>
      <c r="X68" s="728"/>
      <c r="Y68" s="728"/>
      <c r="Z68" s="728"/>
      <c r="AA68" s="728"/>
      <c r="AB68" s="728"/>
      <c r="AC68" s="728"/>
      <c r="AD68" s="728"/>
      <c r="AE68" s="728"/>
      <c r="AF68" s="728"/>
      <c r="AG68" s="728"/>
      <c r="AH68" s="728"/>
      <c r="AI68" s="728"/>
      <c r="AJ68" s="728"/>
      <c r="AK68" s="728"/>
      <c r="AL68" s="728"/>
      <c r="AM68" s="728"/>
      <c r="AN68" s="728"/>
      <c r="AO68" s="728"/>
      <c r="AP68" s="728"/>
      <c r="AQ68" s="728"/>
      <c r="AR68" s="728"/>
      <c r="AS68" s="728"/>
      <c r="AT68" s="728"/>
      <c r="AU68" s="728"/>
      <c r="AV68" s="728"/>
      <c r="AW68" s="728"/>
      <c r="AX68" s="728"/>
      <c r="AY68" s="728"/>
      <c r="AZ68" s="728"/>
      <c r="BA68" s="728"/>
      <c r="BB68" s="728"/>
      <c r="BC68" s="728"/>
      <c r="BD68" s="728"/>
      <c r="BE68" s="728"/>
      <c r="BF68" s="728"/>
      <c r="BG68" s="728"/>
      <c r="BH68" s="728"/>
      <c r="BI68" s="728"/>
      <c r="BJ68" s="728"/>
      <c r="BK68" s="728"/>
      <c r="BL68" s="703" t="s">
        <v>165</v>
      </c>
      <c r="BM68" s="703"/>
      <c r="BN68" s="706" t="str">
        <f t="shared" ref="BN68:BN77" si="521">IF(ISNUMBER(BN$2),IF(SUM($N68:$BK68)&lt;2,N68*$J68,N68),"")</f>
        <v/>
      </c>
      <c r="BO68" s="706" t="str">
        <f t="shared" ref="BO68:BO77" si="522">IF(ISNUMBER(BO$2),IF(SUM($N68:$BK68)&lt;2,O68*$J68,O68),"")</f>
        <v/>
      </c>
      <c r="BP68" s="706" t="str">
        <f t="shared" ref="BP68:BP77" si="523">IF(ISNUMBER(BP$2),IF(SUM($N68:$BK68)&lt;2,P68*$J68,P68),"")</f>
        <v/>
      </c>
      <c r="BQ68" s="706" t="str">
        <f t="shared" ref="BQ68:BQ77" si="524">IF(ISNUMBER(BQ$2),IF(SUM($N68:$BK68)&lt;2,Q68*$J68,Q68),"")</f>
        <v/>
      </c>
      <c r="BR68" s="706" t="str">
        <f t="shared" ref="BR68:BR77" si="525">IF(ISNUMBER(BR$2),IF(SUM($N68:$BK68)&lt;2,R68*$J68,R68),"")</f>
        <v/>
      </c>
      <c r="BS68" s="706" t="str">
        <f t="shared" ref="BS68:BS77" si="526">IF(ISNUMBER(BS$2),IF(SUM($N68:$BK68)&lt;2,S68*$J68,S68),"")</f>
        <v/>
      </c>
      <c r="BT68" s="706" t="str">
        <f t="shared" ref="BT68:BT77" si="527">IF(ISNUMBER(BT$2),IF(SUM($N68:$BK68)&lt;2,T68*$J68,T68),"")</f>
        <v/>
      </c>
      <c r="BU68" s="706" t="str">
        <f t="shared" ref="BU68:BU77" si="528">IF(ISNUMBER(BU$2),IF(SUM($N68:$BK68)&lt;2,U68*$J68,U68),"")</f>
        <v/>
      </c>
      <c r="BV68" s="706" t="str">
        <f t="shared" ref="BV68:BV77" si="529">IF(ISNUMBER(BV$2),IF(SUM($N68:$BK68)&lt;2,V68*$J68,V68),"")</f>
        <v/>
      </c>
      <c r="BW68" s="706" t="str">
        <f t="shared" ref="BW68:BW77" si="530">IF(ISNUMBER(BW$2),IF(SUM($N68:$BK68)&lt;2,W68*$J68,W68),"")</f>
        <v/>
      </c>
      <c r="BX68" s="706" t="str">
        <f t="shared" ref="BX68:BX77" si="531">IF(ISNUMBER(BX$2),IF(SUM($N68:$BK68)&lt;2,X68*$J68,X68),"")</f>
        <v/>
      </c>
      <c r="BY68" s="706" t="str">
        <f t="shared" ref="BY68:BY77" si="532">IF(ISNUMBER(BY$2),IF(SUM($N68:$BK68)&lt;2,Y68*$J68,Y68),"")</f>
        <v/>
      </c>
      <c r="BZ68" s="706" t="str">
        <f t="shared" ref="BZ68:BZ77" si="533">IF(ISNUMBER(BZ$2),IF(SUM($N68:$BK68)&lt;2,Z68*$J68,Z68),"")</f>
        <v/>
      </c>
      <c r="CA68" s="706" t="str">
        <f t="shared" ref="CA68:CA77" si="534">IF(ISNUMBER(CA$2),IF(SUM($N68:$BK68)&lt;2,AA68*$J68,AA68),"")</f>
        <v/>
      </c>
      <c r="CB68" s="706" t="str">
        <f t="shared" ref="CB68:CB77" si="535">IF(ISNUMBER(CB$2),IF(SUM($N68:$BK68)&lt;2,AB68*$J68,AB68),"")</f>
        <v/>
      </c>
      <c r="CC68" s="706" t="str">
        <f t="shared" ref="CC68:CC77" si="536">IF(ISNUMBER(CC$2),IF(SUM($N68:$BK68)&lt;2,AC68*$J68,AC68),"")</f>
        <v/>
      </c>
      <c r="CD68" s="706" t="str">
        <f t="shared" ref="CD68:CD77" si="537">IF(ISNUMBER(CD$2),IF(SUM($N68:$BK68)&lt;2,AD68*$J68,AD68),"")</f>
        <v/>
      </c>
      <c r="CE68" s="706" t="str">
        <f t="shared" ref="CE68:CE77" si="538">IF(ISNUMBER(CE$2),IF(SUM($N68:$BK68)&lt;2,AE68*$J68,AE68),"")</f>
        <v/>
      </c>
      <c r="CF68" s="706" t="str">
        <f t="shared" ref="CF68:CF77" si="539">IF(ISNUMBER(CF$2),IF(SUM($N68:$BK68)&lt;2,AF68*$J68,AF68),"")</f>
        <v/>
      </c>
      <c r="CG68" s="706" t="str">
        <f t="shared" ref="CG68:CG77" si="540">IF(ISNUMBER(CG$2),IF(SUM($N68:$BK68)&lt;2,AG68*$J68,AG68),"")</f>
        <v/>
      </c>
      <c r="CH68" s="706" t="str">
        <f t="shared" ref="CH68:CH77" si="541">IF(ISNUMBER(CH$2),IF(SUM($N68:$BK68)&lt;2,AH68*$J68,AH68),"")</f>
        <v/>
      </c>
      <c r="CI68" s="706" t="str">
        <f t="shared" ref="CI68:CI77" si="542">IF(ISNUMBER(CI$2),IF(SUM($N68:$BK68)&lt;2,AI68*$J68,AI68),"")</f>
        <v/>
      </c>
      <c r="CJ68" s="706" t="str">
        <f t="shared" ref="CJ68:CJ77" si="543">IF(ISNUMBER(CJ$2),IF(SUM($N68:$BK68)&lt;2,AJ68*$J68,AJ68),"")</f>
        <v/>
      </c>
      <c r="CK68" s="706" t="str">
        <f t="shared" ref="CK68:CK77" si="544">IF(ISNUMBER(CK$2),IF(SUM($N68:$BK68)&lt;2,AK68*$J68,AK68),"")</f>
        <v/>
      </c>
      <c r="CL68" s="706" t="str">
        <f t="shared" ref="CL68:CL77" si="545">IF(ISNUMBER(CL$2),IF(SUM($N68:$BK68)&lt;2,AL68*$J68,AL68),"")</f>
        <v/>
      </c>
      <c r="CM68" s="706" t="str">
        <f t="shared" ref="CM68:CM77" si="546">IF(ISNUMBER(CM$2),IF(SUM($N68:$BK68)&lt;2,AM68*$J68,AM68),"")</f>
        <v/>
      </c>
      <c r="CN68" s="706" t="str">
        <f t="shared" ref="CN68:CN77" si="547">IF(ISNUMBER(CN$2),IF(SUM($N68:$BK68)&lt;2,AN68*$J68,AN68),"")</f>
        <v/>
      </c>
      <c r="CO68" s="706" t="str">
        <f t="shared" ref="CO68:CO77" si="548">IF(ISNUMBER(CO$2),IF(SUM($N68:$BK68)&lt;2,AO68*$J68,AO68),"")</f>
        <v/>
      </c>
      <c r="CP68" s="706" t="str">
        <f t="shared" ref="CP68:CP77" si="549">IF(ISNUMBER(CP$2),IF(SUM($N68:$BK68)&lt;2,AP68*$J68,AP68),"")</f>
        <v/>
      </c>
      <c r="CQ68" s="706" t="str">
        <f t="shared" ref="CQ68:CQ77" si="550">IF(ISNUMBER(CQ$2),IF(SUM($N68:$BK68)&lt;2,AQ68*$J68,AQ68),"")</f>
        <v/>
      </c>
      <c r="CR68" s="706" t="str">
        <f t="shared" ref="CR68:CR77" si="551">IF(ISNUMBER(CR$2),IF(SUM($N68:$BK68)&lt;2,AR68*$J68,AR68),"")</f>
        <v/>
      </c>
      <c r="CS68" s="706" t="str">
        <f t="shared" ref="CS68:CS77" si="552">IF(ISNUMBER(CS$2),IF(SUM($N68:$BK68)&lt;2,AS68*$J68,AS68),"")</f>
        <v/>
      </c>
      <c r="CT68" s="706" t="str">
        <f t="shared" ref="CT68:CT77" si="553">IF(ISNUMBER(CT$2),IF(SUM($N68:$BK68)&lt;2,AT68*$J68,AT68),"")</f>
        <v/>
      </c>
      <c r="CU68" s="706" t="str">
        <f t="shared" ref="CU68:CU77" si="554">IF(ISNUMBER(CU$2),IF(SUM($N68:$BK68)&lt;2,AU68*$J68,AU68),"")</f>
        <v/>
      </c>
      <c r="CV68" s="706" t="str">
        <f t="shared" ref="CV68:CV77" si="555">IF(ISNUMBER(CV$2),IF(SUM($N68:$BK68)&lt;2,AV68*$J68,AV68),"")</f>
        <v/>
      </c>
      <c r="CW68" s="706" t="str">
        <f t="shared" ref="CW68:CW77" si="556">IF(ISNUMBER(CW$2),IF(SUM($N68:$BK68)&lt;2,AW68*$J68,AW68),"")</f>
        <v/>
      </c>
      <c r="CX68" s="706" t="str">
        <f t="shared" ref="CX68:CX77" si="557">IF(ISNUMBER(CX$2),IF(SUM($N68:$BK68)&lt;2,AX68*$J68,AX68),"")</f>
        <v/>
      </c>
      <c r="CY68" s="706" t="str">
        <f t="shared" ref="CY68:CY77" si="558">IF(ISNUMBER(CY$2),IF(SUM($N68:$BK68)&lt;2,AY68*$J68,AY68),"")</f>
        <v/>
      </c>
      <c r="CZ68" s="706" t="str">
        <f t="shared" ref="CZ68:CZ77" si="559">IF(ISNUMBER(CZ$2),IF(SUM($N68:$BK68)&lt;2,AZ68*$J68,AZ68),"")</f>
        <v/>
      </c>
      <c r="DA68" s="706" t="str">
        <f t="shared" ref="DA68:DA77" si="560">IF(ISNUMBER(DA$2),IF(SUM($N68:$BK68)&lt;2,BA68*$J68,BA68),"")</f>
        <v/>
      </c>
      <c r="DB68" s="706" t="str">
        <f t="shared" ref="DB68:DB77" si="561">IF(ISNUMBER(DB$2),IF(SUM($N68:$BK68)&lt;2,BB68*$J68,BB68),"")</f>
        <v/>
      </c>
      <c r="DC68" s="706" t="str">
        <f t="shared" ref="DC68:DC77" si="562">IF(ISNUMBER(DC$2),IF(SUM($N68:$BK68)&lt;2,BC68*$J68,BC68),"")</f>
        <v/>
      </c>
      <c r="DD68" s="706" t="str">
        <f t="shared" ref="DD68:DD77" si="563">IF(ISNUMBER(DD$2),IF(SUM($N68:$BK68)&lt;2,BD68*$J68,BD68),"")</f>
        <v/>
      </c>
      <c r="DE68" s="706" t="str">
        <f t="shared" ref="DE68:DE77" si="564">IF(ISNUMBER(DE$2),IF(SUM($N68:$BK68)&lt;2,BE68*$J68,BE68),"")</f>
        <v/>
      </c>
      <c r="DF68" s="706" t="str">
        <f t="shared" ref="DF68:DF77" si="565">IF(ISNUMBER(DF$2),IF(SUM($N68:$BK68)&lt;2,BF68*$J68,BF68),"")</f>
        <v/>
      </c>
      <c r="DG68" s="706" t="str">
        <f t="shared" ref="DG68:DG77" si="566">IF(ISNUMBER(DG$2),IF(SUM($N68:$BK68)&lt;2,BG68*$J68,BG68),"")</f>
        <v/>
      </c>
      <c r="DH68" s="706" t="str">
        <f t="shared" ref="DH68:DH77" si="567">IF(ISNUMBER(DH$2),IF(SUM($N68:$BK68)&lt;2,BH68*$J68,BH68),"")</f>
        <v/>
      </c>
      <c r="DI68" s="706" t="str">
        <f t="shared" ref="DI68:DI77" si="568">IF(ISNUMBER(DI$2),IF(SUM($N68:$BK68)&lt;2,BI68*$J68,BI68),"")</f>
        <v/>
      </c>
      <c r="DJ68" s="706" t="str">
        <f t="shared" ref="DJ68:DJ77" si="569">IF(ISNUMBER(DJ$2),IF(SUM($N68:$BK68)&lt;2,BJ68*$J68,BJ68),"")</f>
        <v/>
      </c>
      <c r="DK68" s="706" t="str">
        <f t="shared" ref="DK68:DK77" si="570">IF(ISNUMBER(DK$2),IF(SUM($N68:$BK68)&lt;2,BK68*$J68,BK68),"")</f>
        <v/>
      </c>
      <c r="DL68" s="704" t="s">
        <v>166</v>
      </c>
    </row>
    <row r="69" spans="1:116" x14ac:dyDescent="0.2">
      <c r="A69" s="700"/>
      <c r="B69" s="700"/>
      <c r="C69" s="700"/>
      <c r="D69" s="700"/>
      <c r="E69" s="700"/>
      <c r="F69" s="700" t="str">
        <f t="shared" si="518"/>
        <v>D</v>
      </c>
      <c r="H69" s="71"/>
      <c r="I69" s="725"/>
      <c r="J69" s="726"/>
      <c r="K69" s="721" t="str">
        <f t="shared" si="58"/>
        <v/>
      </c>
      <c r="L69" s="715">
        <f t="shared" si="520"/>
        <v>0</v>
      </c>
      <c r="M69" s="716" t="str">
        <f t="shared" ref="M69:M77" si="571">IF(ISNUMBER(J69),IF(AND(COUNTIF(N69:BK69,"&lt;2")&gt;0,COUNTIF(N69:BK69,"&gt;=2")&gt;0),"B",IF(L69=0,"",IF(K69="Pct","P","A"))),"")</f>
        <v/>
      </c>
      <c r="N69" s="728"/>
      <c r="O69" s="728"/>
      <c r="P69" s="728"/>
      <c r="Q69" s="728"/>
      <c r="R69" s="728"/>
      <c r="S69" s="728"/>
      <c r="T69" s="728"/>
      <c r="U69" s="728"/>
      <c r="V69" s="728"/>
      <c r="W69" s="728"/>
      <c r="X69" s="728"/>
      <c r="Y69" s="728"/>
      <c r="Z69" s="728"/>
      <c r="AA69" s="728"/>
      <c r="AB69" s="728"/>
      <c r="AC69" s="728"/>
      <c r="AD69" s="728"/>
      <c r="AE69" s="728"/>
      <c r="AF69" s="728"/>
      <c r="AG69" s="728"/>
      <c r="AH69" s="728"/>
      <c r="AI69" s="728"/>
      <c r="AJ69" s="728"/>
      <c r="AK69" s="728"/>
      <c r="AL69" s="728"/>
      <c r="AM69" s="728"/>
      <c r="AN69" s="728"/>
      <c r="AO69" s="728"/>
      <c r="AP69" s="728"/>
      <c r="AQ69" s="728"/>
      <c r="AR69" s="728"/>
      <c r="AS69" s="728"/>
      <c r="AT69" s="728"/>
      <c r="AU69" s="728"/>
      <c r="AV69" s="728"/>
      <c r="AW69" s="728"/>
      <c r="AX69" s="728"/>
      <c r="AY69" s="728"/>
      <c r="AZ69" s="728"/>
      <c r="BA69" s="728"/>
      <c r="BB69" s="728"/>
      <c r="BC69" s="728"/>
      <c r="BD69" s="728"/>
      <c r="BE69" s="728"/>
      <c r="BF69" s="728"/>
      <c r="BG69" s="728"/>
      <c r="BH69" s="728"/>
      <c r="BI69" s="728"/>
      <c r="BJ69" s="728"/>
      <c r="BK69" s="728"/>
      <c r="BL69" s="703" t="s">
        <v>165</v>
      </c>
      <c r="BM69" s="703"/>
      <c r="BN69" s="706" t="str">
        <f t="shared" si="521"/>
        <v/>
      </c>
      <c r="BO69" s="706" t="str">
        <f t="shared" si="522"/>
        <v/>
      </c>
      <c r="BP69" s="706" t="str">
        <f t="shared" si="523"/>
        <v/>
      </c>
      <c r="BQ69" s="706" t="str">
        <f t="shared" si="524"/>
        <v/>
      </c>
      <c r="BR69" s="706" t="str">
        <f t="shared" si="525"/>
        <v/>
      </c>
      <c r="BS69" s="706" t="str">
        <f t="shared" si="526"/>
        <v/>
      </c>
      <c r="BT69" s="706" t="str">
        <f t="shared" si="527"/>
        <v/>
      </c>
      <c r="BU69" s="706" t="str">
        <f t="shared" si="528"/>
        <v/>
      </c>
      <c r="BV69" s="706" t="str">
        <f t="shared" si="529"/>
        <v/>
      </c>
      <c r="BW69" s="706" t="str">
        <f t="shared" si="530"/>
        <v/>
      </c>
      <c r="BX69" s="706" t="str">
        <f t="shared" si="531"/>
        <v/>
      </c>
      <c r="BY69" s="706" t="str">
        <f t="shared" si="532"/>
        <v/>
      </c>
      <c r="BZ69" s="706" t="str">
        <f t="shared" si="533"/>
        <v/>
      </c>
      <c r="CA69" s="706" t="str">
        <f t="shared" si="534"/>
        <v/>
      </c>
      <c r="CB69" s="706" t="str">
        <f t="shared" si="535"/>
        <v/>
      </c>
      <c r="CC69" s="706" t="str">
        <f t="shared" si="536"/>
        <v/>
      </c>
      <c r="CD69" s="706" t="str">
        <f t="shared" si="537"/>
        <v/>
      </c>
      <c r="CE69" s="706" t="str">
        <f t="shared" si="538"/>
        <v/>
      </c>
      <c r="CF69" s="706" t="str">
        <f t="shared" si="539"/>
        <v/>
      </c>
      <c r="CG69" s="706" t="str">
        <f t="shared" si="540"/>
        <v/>
      </c>
      <c r="CH69" s="706" t="str">
        <f t="shared" si="541"/>
        <v/>
      </c>
      <c r="CI69" s="706" t="str">
        <f t="shared" si="542"/>
        <v/>
      </c>
      <c r="CJ69" s="706" t="str">
        <f t="shared" si="543"/>
        <v/>
      </c>
      <c r="CK69" s="706" t="str">
        <f t="shared" si="544"/>
        <v/>
      </c>
      <c r="CL69" s="706" t="str">
        <f t="shared" si="545"/>
        <v/>
      </c>
      <c r="CM69" s="706" t="str">
        <f t="shared" si="546"/>
        <v/>
      </c>
      <c r="CN69" s="706" t="str">
        <f t="shared" si="547"/>
        <v/>
      </c>
      <c r="CO69" s="706" t="str">
        <f t="shared" si="548"/>
        <v/>
      </c>
      <c r="CP69" s="706" t="str">
        <f t="shared" si="549"/>
        <v/>
      </c>
      <c r="CQ69" s="706" t="str">
        <f t="shared" si="550"/>
        <v/>
      </c>
      <c r="CR69" s="706" t="str">
        <f t="shared" si="551"/>
        <v/>
      </c>
      <c r="CS69" s="706" t="str">
        <f t="shared" si="552"/>
        <v/>
      </c>
      <c r="CT69" s="706" t="str">
        <f t="shared" si="553"/>
        <v/>
      </c>
      <c r="CU69" s="706" t="str">
        <f t="shared" si="554"/>
        <v/>
      </c>
      <c r="CV69" s="706" t="str">
        <f t="shared" si="555"/>
        <v/>
      </c>
      <c r="CW69" s="706" t="str">
        <f t="shared" si="556"/>
        <v/>
      </c>
      <c r="CX69" s="706" t="str">
        <f t="shared" si="557"/>
        <v/>
      </c>
      <c r="CY69" s="706" t="str">
        <f t="shared" si="558"/>
        <v/>
      </c>
      <c r="CZ69" s="706" t="str">
        <f t="shared" si="559"/>
        <v/>
      </c>
      <c r="DA69" s="706" t="str">
        <f t="shared" si="560"/>
        <v/>
      </c>
      <c r="DB69" s="706" t="str">
        <f t="shared" si="561"/>
        <v/>
      </c>
      <c r="DC69" s="706" t="str">
        <f t="shared" si="562"/>
        <v/>
      </c>
      <c r="DD69" s="706" t="str">
        <f t="shared" si="563"/>
        <v/>
      </c>
      <c r="DE69" s="706" t="str">
        <f t="shared" si="564"/>
        <v/>
      </c>
      <c r="DF69" s="706" t="str">
        <f t="shared" si="565"/>
        <v/>
      </c>
      <c r="DG69" s="706" t="str">
        <f t="shared" si="566"/>
        <v/>
      </c>
      <c r="DH69" s="706" t="str">
        <f t="shared" si="567"/>
        <v/>
      </c>
      <c r="DI69" s="706" t="str">
        <f t="shared" si="568"/>
        <v/>
      </c>
      <c r="DJ69" s="706" t="str">
        <f t="shared" si="569"/>
        <v/>
      </c>
      <c r="DK69" s="706" t="str">
        <f t="shared" si="570"/>
        <v/>
      </c>
      <c r="DL69" s="704" t="s">
        <v>166</v>
      </c>
    </row>
    <row r="70" spans="1:116" x14ac:dyDescent="0.2">
      <c r="A70" s="700"/>
      <c r="B70" s="700"/>
      <c r="C70" s="700"/>
      <c r="D70" s="700"/>
      <c r="E70" s="700"/>
      <c r="F70" s="700" t="str">
        <f t="shared" si="518"/>
        <v>D</v>
      </c>
      <c r="H70" s="71"/>
      <c r="I70" s="725"/>
      <c r="J70" s="726"/>
      <c r="K70" s="721" t="str">
        <f t="shared" si="58"/>
        <v/>
      </c>
      <c r="L70" s="715">
        <f t="shared" si="520"/>
        <v>0</v>
      </c>
      <c r="M70" s="716" t="str">
        <f t="shared" si="571"/>
        <v/>
      </c>
      <c r="N70" s="728"/>
      <c r="O70" s="728"/>
      <c r="P70" s="728"/>
      <c r="Q70" s="728"/>
      <c r="R70" s="728"/>
      <c r="S70" s="728"/>
      <c r="T70" s="728"/>
      <c r="U70" s="728"/>
      <c r="V70" s="728"/>
      <c r="W70" s="728"/>
      <c r="X70" s="728"/>
      <c r="Y70" s="728"/>
      <c r="Z70" s="728"/>
      <c r="AA70" s="728"/>
      <c r="AB70" s="728"/>
      <c r="AC70" s="728"/>
      <c r="AD70" s="728"/>
      <c r="AE70" s="728"/>
      <c r="AF70" s="728"/>
      <c r="AG70" s="728"/>
      <c r="AH70" s="728"/>
      <c r="AI70" s="728"/>
      <c r="AJ70" s="728"/>
      <c r="AK70" s="728"/>
      <c r="AL70" s="728"/>
      <c r="AM70" s="728"/>
      <c r="AN70" s="728"/>
      <c r="AO70" s="728"/>
      <c r="AP70" s="728"/>
      <c r="AQ70" s="728"/>
      <c r="AR70" s="728"/>
      <c r="AS70" s="728"/>
      <c r="AT70" s="728"/>
      <c r="AU70" s="728"/>
      <c r="AV70" s="728"/>
      <c r="AW70" s="728"/>
      <c r="AX70" s="728"/>
      <c r="AY70" s="728"/>
      <c r="AZ70" s="728"/>
      <c r="BA70" s="728"/>
      <c r="BB70" s="728"/>
      <c r="BC70" s="728"/>
      <c r="BD70" s="728"/>
      <c r="BE70" s="728"/>
      <c r="BF70" s="728"/>
      <c r="BG70" s="728"/>
      <c r="BH70" s="728"/>
      <c r="BI70" s="728"/>
      <c r="BJ70" s="728"/>
      <c r="BK70" s="728"/>
      <c r="BL70" s="703" t="s">
        <v>165</v>
      </c>
      <c r="BM70" s="703"/>
      <c r="BN70" s="706" t="str">
        <f t="shared" si="521"/>
        <v/>
      </c>
      <c r="BO70" s="706" t="str">
        <f t="shared" si="522"/>
        <v/>
      </c>
      <c r="BP70" s="706" t="str">
        <f t="shared" si="523"/>
        <v/>
      </c>
      <c r="BQ70" s="706" t="str">
        <f t="shared" si="524"/>
        <v/>
      </c>
      <c r="BR70" s="706" t="str">
        <f t="shared" si="525"/>
        <v/>
      </c>
      <c r="BS70" s="706" t="str">
        <f t="shared" si="526"/>
        <v/>
      </c>
      <c r="BT70" s="706" t="str">
        <f t="shared" si="527"/>
        <v/>
      </c>
      <c r="BU70" s="706" t="str">
        <f t="shared" si="528"/>
        <v/>
      </c>
      <c r="BV70" s="706" t="str">
        <f t="shared" si="529"/>
        <v/>
      </c>
      <c r="BW70" s="706" t="str">
        <f t="shared" si="530"/>
        <v/>
      </c>
      <c r="BX70" s="706" t="str">
        <f t="shared" si="531"/>
        <v/>
      </c>
      <c r="BY70" s="706" t="str">
        <f t="shared" si="532"/>
        <v/>
      </c>
      <c r="BZ70" s="706" t="str">
        <f t="shared" si="533"/>
        <v/>
      </c>
      <c r="CA70" s="706" t="str">
        <f t="shared" si="534"/>
        <v/>
      </c>
      <c r="CB70" s="706" t="str">
        <f t="shared" si="535"/>
        <v/>
      </c>
      <c r="CC70" s="706" t="str">
        <f t="shared" si="536"/>
        <v/>
      </c>
      <c r="CD70" s="706" t="str">
        <f t="shared" si="537"/>
        <v/>
      </c>
      <c r="CE70" s="706" t="str">
        <f t="shared" si="538"/>
        <v/>
      </c>
      <c r="CF70" s="706" t="str">
        <f t="shared" si="539"/>
        <v/>
      </c>
      <c r="CG70" s="706" t="str">
        <f t="shared" si="540"/>
        <v/>
      </c>
      <c r="CH70" s="706" t="str">
        <f t="shared" si="541"/>
        <v/>
      </c>
      <c r="CI70" s="706" t="str">
        <f t="shared" si="542"/>
        <v/>
      </c>
      <c r="CJ70" s="706" t="str">
        <f t="shared" si="543"/>
        <v/>
      </c>
      <c r="CK70" s="706" t="str">
        <f t="shared" si="544"/>
        <v/>
      </c>
      <c r="CL70" s="706" t="str">
        <f t="shared" si="545"/>
        <v/>
      </c>
      <c r="CM70" s="706" t="str">
        <f t="shared" si="546"/>
        <v/>
      </c>
      <c r="CN70" s="706" t="str">
        <f t="shared" si="547"/>
        <v/>
      </c>
      <c r="CO70" s="706" t="str">
        <f t="shared" si="548"/>
        <v/>
      </c>
      <c r="CP70" s="706" t="str">
        <f t="shared" si="549"/>
        <v/>
      </c>
      <c r="CQ70" s="706" t="str">
        <f t="shared" si="550"/>
        <v/>
      </c>
      <c r="CR70" s="706" t="str">
        <f t="shared" si="551"/>
        <v/>
      </c>
      <c r="CS70" s="706" t="str">
        <f t="shared" si="552"/>
        <v/>
      </c>
      <c r="CT70" s="706" t="str">
        <f t="shared" si="553"/>
        <v/>
      </c>
      <c r="CU70" s="706" t="str">
        <f t="shared" si="554"/>
        <v/>
      </c>
      <c r="CV70" s="706" t="str">
        <f t="shared" si="555"/>
        <v/>
      </c>
      <c r="CW70" s="706" t="str">
        <f t="shared" si="556"/>
        <v/>
      </c>
      <c r="CX70" s="706" t="str">
        <f t="shared" si="557"/>
        <v/>
      </c>
      <c r="CY70" s="706" t="str">
        <f t="shared" si="558"/>
        <v/>
      </c>
      <c r="CZ70" s="706" t="str">
        <f t="shared" si="559"/>
        <v/>
      </c>
      <c r="DA70" s="706" t="str">
        <f t="shared" si="560"/>
        <v/>
      </c>
      <c r="DB70" s="706" t="str">
        <f t="shared" si="561"/>
        <v/>
      </c>
      <c r="DC70" s="706" t="str">
        <f t="shared" si="562"/>
        <v/>
      </c>
      <c r="DD70" s="706" t="str">
        <f t="shared" si="563"/>
        <v/>
      </c>
      <c r="DE70" s="706" t="str">
        <f t="shared" si="564"/>
        <v/>
      </c>
      <c r="DF70" s="706" t="str">
        <f t="shared" si="565"/>
        <v/>
      </c>
      <c r="DG70" s="706" t="str">
        <f t="shared" si="566"/>
        <v/>
      </c>
      <c r="DH70" s="706" t="str">
        <f t="shared" si="567"/>
        <v/>
      </c>
      <c r="DI70" s="706" t="str">
        <f t="shared" si="568"/>
        <v/>
      </c>
      <c r="DJ70" s="706" t="str">
        <f t="shared" si="569"/>
        <v/>
      </c>
      <c r="DK70" s="706" t="str">
        <f t="shared" si="570"/>
        <v/>
      </c>
      <c r="DL70" s="704" t="s">
        <v>166</v>
      </c>
    </row>
    <row r="71" spans="1:116" x14ac:dyDescent="0.2">
      <c r="A71" s="700"/>
      <c r="B71" s="700"/>
      <c r="C71" s="700"/>
      <c r="D71" s="700"/>
      <c r="E71" s="700"/>
      <c r="F71" s="700" t="str">
        <f t="shared" si="518"/>
        <v>D</v>
      </c>
      <c r="H71" s="71"/>
      <c r="I71" s="725"/>
      <c r="J71" s="726"/>
      <c r="K71" s="721" t="str">
        <f t="shared" si="58"/>
        <v/>
      </c>
      <c r="L71" s="715">
        <f t="shared" si="520"/>
        <v>0</v>
      </c>
      <c r="M71" s="716" t="str">
        <f t="shared" si="571"/>
        <v/>
      </c>
      <c r="N71" s="728"/>
      <c r="O71" s="728"/>
      <c r="P71" s="728"/>
      <c r="Q71" s="728"/>
      <c r="R71" s="728"/>
      <c r="S71" s="728"/>
      <c r="T71" s="728"/>
      <c r="U71" s="728"/>
      <c r="V71" s="728"/>
      <c r="W71" s="728"/>
      <c r="X71" s="728"/>
      <c r="Y71" s="728"/>
      <c r="Z71" s="728"/>
      <c r="AA71" s="728"/>
      <c r="AB71" s="728"/>
      <c r="AC71" s="728"/>
      <c r="AD71" s="728"/>
      <c r="AE71" s="728"/>
      <c r="AF71" s="728"/>
      <c r="AG71" s="728"/>
      <c r="AH71" s="728"/>
      <c r="AI71" s="728"/>
      <c r="AJ71" s="728"/>
      <c r="AK71" s="728"/>
      <c r="AL71" s="728"/>
      <c r="AM71" s="728"/>
      <c r="AN71" s="728"/>
      <c r="AO71" s="728"/>
      <c r="AP71" s="728"/>
      <c r="AQ71" s="728"/>
      <c r="AR71" s="728"/>
      <c r="AS71" s="728"/>
      <c r="AT71" s="728"/>
      <c r="AU71" s="728"/>
      <c r="AV71" s="728"/>
      <c r="AW71" s="728"/>
      <c r="AX71" s="728"/>
      <c r="AY71" s="728"/>
      <c r="AZ71" s="728"/>
      <c r="BA71" s="728"/>
      <c r="BB71" s="728"/>
      <c r="BC71" s="728"/>
      <c r="BD71" s="728"/>
      <c r="BE71" s="728"/>
      <c r="BF71" s="728"/>
      <c r="BG71" s="728"/>
      <c r="BH71" s="728"/>
      <c r="BI71" s="728"/>
      <c r="BJ71" s="728"/>
      <c r="BK71" s="728"/>
      <c r="BL71" s="703" t="s">
        <v>165</v>
      </c>
      <c r="BM71" s="703"/>
      <c r="BN71" s="706" t="str">
        <f t="shared" si="521"/>
        <v/>
      </c>
      <c r="BO71" s="706" t="str">
        <f t="shared" si="522"/>
        <v/>
      </c>
      <c r="BP71" s="706" t="str">
        <f t="shared" si="523"/>
        <v/>
      </c>
      <c r="BQ71" s="706" t="str">
        <f t="shared" si="524"/>
        <v/>
      </c>
      <c r="BR71" s="706" t="str">
        <f t="shared" si="525"/>
        <v/>
      </c>
      <c r="BS71" s="706" t="str">
        <f t="shared" si="526"/>
        <v/>
      </c>
      <c r="BT71" s="706" t="str">
        <f t="shared" si="527"/>
        <v/>
      </c>
      <c r="BU71" s="706" t="str">
        <f t="shared" si="528"/>
        <v/>
      </c>
      <c r="BV71" s="706" t="str">
        <f t="shared" si="529"/>
        <v/>
      </c>
      <c r="BW71" s="706" t="str">
        <f t="shared" si="530"/>
        <v/>
      </c>
      <c r="BX71" s="706" t="str">
        <f t="shared" si="531"/>
        <v/>
      </c>
      <c r="BY71" s="706" t="str">
        <f t="shared" si="532"/>
        <v/>
      </c>
      <c r="BZ71" s="706" t="str">
        <f t="shared" si="533"/>
        <v/>
      </c>
      <c r="CA71" s="706" t="str">
        <f t="shared" si="534"/>
        <v/>
      </c>
      <c r="CB71" s="706" t="str">
        <f t="shared" si="535"/>
        <v/>
      </c>
      <c r="CC71" s="706" t="str">
        <f t="shared" si="536"/>
        <v/>
      </c>
      <c r="CD71" s="706" t="str">
        <f t="shared" si="537"/>
        <v/>
      </c>
      <c r="CE71" s="706" t="str">
        <f t="shared" si="538"/>
        <v/>
      </c>
      <c r="CF71" s="706" t="str">
        <f t="shared" si="539"/>
        <v/>
      </c>
      <c r="CG71" s="706" t="str">
        <f t="shared" si="540"/>
        <v/>
      </c>
      <c r="CH71" s="706" t="str">
        <f t="shared" si="541"/>
        <v/>
      </c>
      <c r="CI71" s="706" t="str">
        <f t="shared" si="542"/>
        <v/>
      </c>
      <c r="CJ71" s="706" t="str">
        <f t="shared" si="543"/>
        <v/>
      </c>
      <c r="CK71" s="706" t="str">
        <f t="shared" si="544"/>
        <v/>
      </c>
      <c r="CL71" s="706" t="str">
        <f t="shared" si="545"/>
        <v/>
      </c>
      <c r="CM71" s="706" t="str">
        <f t="shared" si="546"/>
        <v/>
      </c>
      <c r="CN71" s="706" t="str">
        <f t="shared" si="547"/>
        <v/>
      </c>
      <c r="CO71" s="706" t="str">
        <f t="shared" si="548"/>
        <v/>
      </c>
      <c r="CP71" s="706" t="str">
        <f t="shared" si="549"/>
        <v/>
      </c>
      <c r="CQ71" s="706" t="str">
        <f t="shared" si="550"/>
        <v/>
      </c>
      <c r="CR71" s="706" t="str">
        <f t="shared" si="551"/>
        <v/>
      </c>
      <c r="CS71" s="706" t="str">
        <f t="shared" si="552"/>
        <v/>
      </c>
      <c r="CT71" s="706" t="str">
        <f t="shared" si="553"/>
        <v/>
      </c>
      <c r="CU71" s="706" t="str">
        <f t="shared" si="554"/>
        <v/>
      </c>
      <c r="CV71" s="706" t="str">
        <f t="shared" si="555"/>
        <v/>
      </c>
      <c r="CW71" s="706" t="str">
        <f t="shared" si="556"/>
        <v/>
      </c>
      <c r="CX71" s="706" t="str">
        <f t="shared" si="557"/>
        <v/>
      </c>
      <c r="CY71" s="706" t="str">
        <f t="shared" si="558"/>
        <v/>
      </c>
      <c r="CZ71" s="706" t="str">
        <f t="shared" si="559"/>
        <v/>
      </c>
      <c r="DA71" s="706" t="str">
        <f t="shared" si="560"/>
        <v/>
      </c>
      <c r="DB71" s="706" t="str">
        <f t="shared" si="561"/>
        <v/>
      </c>
      <c r="DC71" s="706" t="str">
        <f t="shared" si="562"/>
        <v/>
      </c>
      <c r="DD71" s="706" t="str">
        <f t="shared" si="563"/>
        <v/>
      </c>
      <c r="DE71" s="706" t="str">
        <f t="shared" si="564"/>
        <v/>
      </c>
      <c r="DF71" s="706" t="str">
        <f t="shared" si="565"/>
        <v/>
      </c>
      <c r="DG71" s="706" t="str">
        <f t="shared" si="566"/>
        <v/>
      </c>
      <c r="DH71" s="706" t="str">
        <f t="shared" si="567"/>
        <v/>
      </c>
      <c r="DI71" s="706" t="str">
        <f t="shared" si="568"/>
        <v/>
      </c>
      <c r="DJ71" s="706" t="str">
        <f t="shared" si="569"/>
        <v/>
      </c>
      <c r="DK71" s="706" t="str">
        <f t="shared" si="570"/>
        <v/>
      </c>
      <c r="DL71" s="704" t="s">
        <v>166</v>
      </c>
    </row>
    <row r="72" spans="1:116" x14ac:dyDescent="0.2">
      <c r="A72" s="700"/>
      <c r="B72" s="700"/>
      <c r="C72" s="700"/>
      <c r="D72" s="700"/>
      <c r="E72" s="700"/>
      <c r="F72" s="700" t="str">
        <f t="shared" si="518"/>
        <v>D</v>
      </c>
      <c r="H72" s="71"/>
      <c r="I72" s="725"/>
      <c r="J72" s="726"/>
      <c r="K72" s="721" t="str">
        <f t="shared" si="58"/>
        <v/>
      </c>
      <c r="L72" s="715">
        <f t="shared" si="520"/>
        <v>0</v>
      </c>
      <c r="M72" s="716" t="str">
        <f t="shared" si="571"/>
        <v/>
      </c>
      <c r="N72" s="728"/>
      <c r="O72" s="728"/>
      <c r="P72" s="728"/>
      <c r="Q72" s="728"/>
      <c r="R72" s="728"/>
      <c r="S72" s="728"/>
      <c r="T72" s="728"/>
      <c r="U72" s="728"/>
      <c r="V72" s="728"/>
      <c r="W72" s="728"/>
      <c r="X72" s="728"/>
      <c r="Y72" s="728"/>
      <c r="Z72" s="728"/>
      <c r="AA72" s="728"/>
      <c r="AB72" s="728"/>
      <c r="AC72" s="728"/>
      <c r="AD72" s="728"/>
      <c r="AE72" s="728"/>
      <c r="AF72" s="728"/>
      <c r="AG72" s="728"/>
      <c r="AH72" s="728"/>
      <c r="AI72" s="728"/>
      <c r="AJ72" s="728"/>
      <c r="AK72" s="728"/>
      <c r="AL72" s="728"/>
      <c r="AM72" s="728"/>
      <c r="AN72" s="728"/>
      <c r="AO72" s="728"/>
      <c r="AP72" s="728"/>
      <c r="AQ72" s="728"/>
      <c r="AR72" s="728"/>
      <c r="AS72" s="728"/>
      <c r="AT72" s="728"/>
      <c r="AU72" s="728"/>
      <c r="AV72" s="728"/>
      <c r="AW72" s="728"/>
      <c r="AX72" s="728"/>
      <c r="AY72" s="728"/>
      <c r="AZ72" s="728"/>
      <c r="BA72" s="728"/>
      <c r="BB72" s="728"/>
      <c r="BC72" s="728"/>
      <c r="BD72" s="728"/>
      <c r="BE72" s="728"/>
      <c r="BF72" s="728"/>
      <c r="BG72" s="728"/>
      <c r="BH72" s="728"/>
      <c r="BI72" s="728"/>
      <c r="BJ72" s="728"/>
      <c r="BK72" s="728"/>
      <c r="BL72" s="703" t="s">
        <v>165</v>
      </c>
      <c r="BM72" s="703"/>
      <c r="BN72" s="706" t="str">
        <f t="shared" si="521"/>
        <v/>
      </c>
      <c r="BO72" s="706" t="str">
        <f t="shared" si="522"/>
        <v/>
      </c>
      <c r="BP72" s="706" t="str">
        <f t="shared" si="523"/>
        <v/>
      </c>
      <c r="BQ72" s="706" t="str">
        <f t="shared" si="524"/>
        <v/>
      </c>
      <c r="BR72" s="706" t="str">
        <f t="shared" si="525"/>
        <v/>
      </c>
      <c r="BS72" s="706" t="str">
        <f t="shared" si="526"/>
        <v/>
      </c>
      <c r="BT72" s="706" t="str">
        <f t="shared" si="527"/>
        <v/>
      </c>
      <c r="BU72" s="706" t="str">
        <f t="shared" si="528"/>
        <v/>
      </c>
      <c r="BV72" s="706" t="str">
        <f t="shared" si="529"/>
        <v/>
      </c>
      <c r="BW72" s="706" t="str">
        <f t="shared" si="530"/>
        <v/>
      </c>
      <c r="BX72" s="706" t="str">
        <f t="shared" si="531"/>
        <v/>
      </c>
      <c r="BY72" s="706" t="str">
        <f t="shared" si="532"/>
        <v/>
      </c>
      <c r="BZ72" s="706" t="str">
        <f t="shared" si="533"/>
        <v/>
      </c>
      <c r="CA72" s="706" t="str">
        <f t="shared" si="534"/>
        <v/>
      </c>
      <c r="CB72" s="706" t="str">
        <f t="shared" si="535"/>
        <v/>
      </c>
      <c r="CC72" s="706" t="str">
        <f t="shared" si="536"/>
        <v/>
      </c>
      <c r="CD72" s="706" t="str">
        <f t="shared" si="537"/>
        <v/>
      </c>
      <c r="CE72" s="706" t="str">
        <f t="shared" si="538"/>
        <v/>
      </c>
      <c r="CF72" s="706" t="str">
        <f t="shared" si="539"/>
        <v/>
      </c>
      <c r="CG72" s="706" t="str">
        <f t="shared" si="540"/>
        <v/>
      </c>
      <c r="CH72" s="706" t="str">
        <f t="shared" si="541"/>
        <v/>
      </c>
      <c r="CI72" s="706" t="str">
        <f t="shared" si="542"/>
        <v/>
      </c>
      <c r="CJ72" s="706" t="str">
        <f t="shared" si="543"/>
        <v/>
      </c>
      <c r="CK72" s="706" t="str">
        <f t="shared" si="544"/>
        <v/>
      </c>
      <c r="CL72" s="706" t="str">
        <f t="shared" si="545"/>
        <v/>
      </c>
      <c r="CM72" s="706" t="str">
        <f t="shared" si="546"/>
        <v/>
      </c>
      <c r="CN72" s="706" t="str">
        <f t="shared" si="547"/>
        <v/>
      </c>
      <c r="CO72" s="706" t="str">
        <f t="shared" si="548"/>
        <v/>
      </c>
      <c r="CP72" s="706" t="str">
        <f t="shared" si="549"/>
        <v/>
      </c>
      <c r="CQ72" s="706" t="str">
        <f t="shared" si="550"/>
        <v/>
      </c>
      <c r="CR72" s="706" t="str">
        <f t="shared" si="551"/>
        <v/>
      </c>
      <c r="CS72" s="706" t="str">
        <f t="shared" si="552"/>
        <v/>
      </c>
      <c r="CT72" s="706" t="str">
        <f t="shared" si="553"/>
        <v/>
      </c>
      <c r="CU72" s="706" t="str">
        <f t="shared" si="554"/>
        <v/>
      </c>
      <c r="CV72" s="706" t="str">
        <f t="shared" si="555"/>
        <v/>
      </c>
      <c r="CW72" s="706" t="str">
        <f t="shared" si="556"/>
        <v/>
      </c>
      <c r="CX72" s="706" t="str">
        <f t="shared" si="557"/>
        <v/>
      </c>
      <c r="CY72" s="706" t="str">
        <f t="shared" si="558"/>
        <v/>
      </c>
      <c r="CZ72" s="706" t="str">
        <f t="shared" si="559"/>
        <v/>
      </c>
      <c r="DA72" s="706" t="str">
        <f t="shared" si="560"/>
        <v/>
      </c>
      <c r="DB72" s="706" t="str">
        <f t="shared" si="561"/>
        <v/>
      </c>
      <c r="DC72" s="706" t="str">
        <f t="shared" si="562"/>
        <v/>
      </c>
      <c r="DD72" s="706" t="str">
        <f t="shared" si="563"/>
        <v/>
      </c>
      <c r="DE72" s="706" t="str">
        <f t="shared" si="564"/>
        <v/>
      </c>
      <c r="DF72" s="706" t="str">
        <f t="shared" si="565"/>
        <v/>
      </c>
      <c r="DG72" s="706" t="str">
        <f t="shared" si="566"/>
        <v/>
      </c>
      <c r="DH72" s="706" t="str">
        <f t="shared" si="567"/>
        <v/>
      </c>
      <c r="DI72" s="706" t="str">
        <f t="shared" si="568"/>
        <v/>
      </c>
      <c r="DJ72" s="706" t="str">
        <f t="shared" si="569"/>
        <v/>
      </c>
      <c r="DK72" s="706" t="str">
        <f t="shared" si="570"/>
        <v/>
      </c>
      <c r="DL72" s="704" t="s">
        <v>166</v>
      </c>
    </row>
    <row r="73" spans="1:116" x14ac:dyDescent="0.2">
      <c r="A73" s="700"/>
      <c r="B73" s="700"/>
      <c r="C73" s="700"/>
      <c r="D73" s="700"/>
      <c r="E73" s="700"/>
      <c r="F73" s="700" t="str">
        <f t="shared" si="518"/>
        <v>D</v>
      </c>
      <c r="H73" s="71"/>
      <c r="I73" s="725"/>
      <c r="J73" s="726"/>
      <c r="K73" s="721" t="str">
        <f t="shared" si="58"/>
        <v/>
      </c>
      <c r="L73" s="715">
        <f t="shared" si="520"/>
        <v>0</v>
      </c>
      <c r="M73" s="716" t="str">
        <f t="shared" si="571"/>
        <v/>
      </c>
      <c r="N73" s="728"/>
      <c r="O73" s="728"/>
      <c r="P73" s="728"/>
      <c r="Q73" s="728"/>
      <c r="R73" s="728"/>
      <c r="S73" s="728"/>
      <c r="T73" s="728"/>
      <c r="U73" s="728"/>
      <c r="V73" s="728"/>
      <c r="W73" s="728"/>
      <c r="X73" s="728"/>
      <c r="Y73" s="728"/>
      <c r="Z73" s="728"/>
      <c r="AA73" s="728"/>
      <c r="AB73" s="728"/>
      <c r="AC73" s="728"/>
      <c r="AD73" s="728"/>
      <c r="AE73" s="728"/>
      <c r="AF73" s="728"/>
      <c r="AG73" s="728"/>
      <c r="AH73" s="728"/>
      <c r="AI73" s="728"/>
      <c r="AJ73" s="728"/>
      <c r="AK73" s="728"/>
      <c r="AL73" s="728"/>
      <c r="AM73" s="728"/>
      <c r="AN73" s="728"/>
      <c r="AO73" s="728"/>
      <c r="AP73" s="728"/>
      <c r="AQ73" s="728"/>
      <c r="AR73" s="728"/>
      <c r="AS73" s="728"/>
      <c r="AT73" s="728"/>
      <c r="AU73" s="728"/>
      <c r="AV73" s="728"/>
      <c r="AW73" s="728"/>
      <c r="AX73" s="728"/>
      <c r="AY73" s="728"/>
      <c r="AZ73" s="728"/>
      <c r="BA73" s="728"/>
      <c r="BB73" s="728"/>
      <c r="BC73" s="728"/>
      <c r="BD73" s="728"/>
      <c r="BE73" s="728"/>
      <c r="BF73" s="728"/>
      <c r="BG73" s="728"/>
      <c r="BH73" s="728"/>
      <c r="BI73" s="728"/>
      <c r="BJ73" s="728"/>
      <c r="BK73" s="728"/>
      <c r="BL73" s="703" t="s">
        <v>165</v>
      </c>
      <c r="BM73" s="703"/>
      <c r="BN73" s="706" t="str">
        <f t="shared" si="521"/>
        <v/>
      </c>
      <c r="BO73" s="706" t="str">
        <f t="shared" si="522"/>
        <v/>
      </c>
      <c r="BP73" s="706" t="str">
        <f t="shared" si="523"/>
        <v/>
      </c>
      <c r="BQ73" s="706" t="str">
        <f t="shared" si="524"/>
        <v/>
      </c>
      <c r="BR73" s="706" t="str">
        <f t="shared" si="525"/>
        <v/>
      </c>
      <c r="BS73" s="706" t="str">
        <f t="shared" si="526"/>
        <v/>
      </c>
      <c r="BT73" s="706" t="str">
        <f t="shared" si="527"/>
        <v/>
      </c>
      <c r="BU73" s="706" t="str">
        <f t="shared" si="528"/>
        <v/>
      </c>
      <c r="BV73" s="706" t="str">
        <f t="shared" si="529"/>
        <v/>
      </c>
      <c r="BW73" s="706" t="str">
        <f t="shared" si="530"/>
        <v/>
      </c>
      <c r="BX73" s="706" t="str">
        <f t="shared" si="531"/>
        <v/>
      </c>
      <c r="BY73" s="706" t="str">
        <f t="shared" si="532"/>
        <v/>
      </c>
      <c r="BZ73" s="706" t="str">
        <f t="shared" si="533"/>
        <v/>
      </c>
      <c r="CA73" s="706" t="str">
        <f t="shared" si="534"/>
        <v/>
      </c>
      <c r="CB73" s="706" t="str">
        <f t="shared" si="535"/>
        <v/>
      </c>
      <c r="CC73" s="706" t="str">
        <f t="shared" si="536"/>
        <v/>
      </c>
      <c r="CD73" s="706" t="str">
        <f t="shared" si="537"/>
        <v/>
      </c>
      <c r="CE73" s="706" t="str">
        <f t="shared" si="538"/>
        <v/>
      </c>
      <c r="CF73" s="706" t="str">
        <f t="shared" si="539"/>
        <v/>
      </c>
      <c r="CG73" s="706" t="str">
        <f t="shared" si="540"/>
        <v/>
      </c>
      <c r="CH73" s="706" t="str">
        <f t="shared" si="541"/>
        <v/>
      </c>
      <c r="CI73" s="706" t="str">
        <f t="shared" si="542"/>
        <v/>
      </c>
      <c r="CJ73" s="706" t="str">
        <f t="shared" si="543"/>
        <v/>
      </c>
      <c r="CK73" s="706" t="str">
        <f t="shared" si="544"/>
        <v/>
      </c>
      <c r="CL73" s="706" t="str">
        <f t="shared" si="545"/>
        <v/>
      </c>
      <c r="CM73" s="706" t="str">
        <f t="shared" si="546"/>
        <v/>
      </c>
      <c r="CN73" s="706" t="str">
        <f t="shared" si="547"/>
        <v/>
      </c>
      <c r="CO73" s="706" t="str">
        <f t="shared" si="548"/>
        <v/>
      </c>
      <c r="CP73" s="706" t="str">
        <f t="shared" si="549"/>
        <v/>
      </c>
      <c r="CQ73" s="706" t="str">
        <f t="shared" si="550"/>
        <v/>
      </c>
      <c r="CR73" s="706" t="str">
        <f t="shared" si="551"/>
        <v/>
      </c>
      <c r="CS73" s="706" t="str">
        <f t="shared" si="552"/>
        <v/>
      </c>
      <c r="CT73" s="706" t="str">
        <f t="shared" si="553"/>
        <v/>
      </c>
      <c r="CU73" s="706" t="str">
        <f t="shared" si="554"/>
        <v/>
      </c>
      <c r="CV73" s="706" t="str">
        <f t="shared" si="555"/>
        <v/>
      </c>
      <c r="CW73" s="706" t="str">
        <f t="shared" si="556"/>
        <v/>
      </c>
      <c r="CX73" s="706" t="str">
        <f t="shared" si="557"/>
        <v/>
      </c>
      <c r="CY73" s="706" t="str">
        <f t="shared" si="558"/>
        <v/>
      </c>
      <c r="CZ73" s="706" t="str">
        <f t="shared" si="559"/>
        <v/>
      </c>
      <c r="DA73" s="706" t="str">
        <f t="shared" si="560"/>
        <v/>
      </c>
      <c r="DB73" s="706" t="str">
        <f t="shared" si="561"/>
        <v/>
      </c>
      <c r="DC73" s="706" t="str">
        <f t="shared" si="562"/>
        <v/>
      </c>
      <c r="DD73" s="706" t="str">
        <f t="shared" si="563"/>
        <v/>
      </c>
      <c r="DE73" s="706" t="str">
        <f t="shared" si="564"/>
        <v/>
      </c>
      <c r="DF73" s="706" t="str">
        <f t="shared" si="565"/>
        <v/>
      </c>
      <c r="DG73" s="706" t="str">
        <f t="shared" si="566"/>
        <v/>
      </c>
      <c r="DH73" s="706" t="str">
        <f t="shared" si="567"/>
        <v/>
      </c>
      <c r="DI73" s="706" t="str">
        <f t="shared" si="568"/>
        <v/>
      </c>
      <c r="DJ73" s="706" t="str">
        <f t="shared" si="569"/>
        <v/>
      </c>
      <c r="DK73" s="706" t="str">
        <f t="shared" si="570"/>
        <v/>
      </c>
      <c r="DL73" s="704" t="s">
        <v>166</v>
      </c>
    </row>
    <row r="74" spans="1:116" x14ac:dyDescent="0.2">
      <c r="A74" s="700"/>
      <c r="B74" s="700"/>
      <c r="C74" s="700"/>
      <c r="D74" s="700"/>
      <c r="E74" s="700"/>
      <c r="F74" s="700" t="str">
        <f t="shared" si="518"/>
        <v>D</v>
      </c>
      <c r="H74" s="71"/>
      <c r="I74" s="725"/>
      <c r="J74" s="726"/>
      <c r="K74" s="721" t="str">
        <f t="shared" si="58"/>
        <v/>
      </c>
      <c r="L74" s="715">
        <f t="shared" si="520"/>
        <v>0</v>
      </c>
      <c r="M74" s="716" t="str">
        <f t="shared" si="571"/>
        <v/>
      </c>
      <c r="N74" s="728"/>
      <c r="O74" s="728"/>
      <c r="P74" s="728"/>
      <c r="Q74" s="728"/>
      <c r="R74" s="728"/>
      <c r="S74" s="728"/>
      <c r="T74" s="728"/>
      <c r="U74" s="728"/>
      <c r="V74" s="728"/>
      <c r="W74" s="728"/>
      <c r="X74" s="728"/>
      <c r="Y74" s="728"/>
      <c r="Z74" s="728"/>
      <c r="AA74" s="728"/>
      <c r="AB74" s="728"/>
      <c r="AC74" s="728"/>
      <c r="AD74" s="728"/>
      <c r="AE74" s="728"/>
      <c r="AF74" s="728"/>
      <c r="AG74" s="728"/>
      <c r="AH74" s="728"/>
      <c r="AI74" s="728"/>
      <c r="AJ74" s="728"/>
      <c r="AK74" s="728"/>
      <c r="AL74" s="728"/>
      <c r="AM74" s="728"/>
      <c r="AN74" s="728"/>
      <c r="AO74" s="728"/>
      <c r="AP74" s="728"/>
      <c r="AQ74" s="728"/>
      <c r="AR74" s="728"/>
      <c r="AS74" s="728"/>
      <c r="AT74" s="728"/>
      <c r="AU74" s="728"/>
      <c r="AV74" s="728"/>
      <c r="AW74" s="728"/>
      <c r="AX74" s="728"/>
      <c r="AY74" s="728"/>
      <c r="AZ74" s="728"/>
      <c r="BA74" s="728"/>
      <c r="BB74" s="728"/>
      <c r="BC74" s="728"/>
      <c r="BD74" s="728"/>
      <c r="BE74" s="728"/>
      <c r="BF74" s="728"/>
      <c r="BG74" s="728"/>
      <c r="BH74" s="728"/>
      <c r="BI74" s="728"/>
      <c r="BJ74" s="728"/>
      <c r="BK74" s="728"/>
      <c r="BL74" s="703" t="s">
        <v>165</v>
      </c>
      <c r="BM74" s="703"/>
      <c r="BN74" s="706" t="str">
        <f t="shared" si="521"/>
        <v/>
      </c>
      <c r="BO74" s="706" t="str">
        <f t="shared" si="522"/>
        <v/>
      </c>
      <c r="BP74" s="706" t="str">
        <f t="shared" si="523"/>
        <v/>
      </c>
      <c r="BQ74" s="706" t="str">
        <f t="shared" si="524"/>
        <v/>
      </c>
      <c r="BR74" s="706" t="str">
        <f t="shared" si="525"/>
        <v/>
      </c>
      <c r="BS74" s="706" t="str">
        <f t="shared" si="526"/>
        <v/>
      </c>
      <c r="BT74" s="706" t="str">
        <f t="shared" si="527"/>
        <v/>
      </c>
      <c r="BU74" s="706" t="str">
        <f t="shared" si="528"/>
        <v/>
      </c>
      <c r="BV74" s="706" t="str">
        <f t="shared" si="529"/>
        <v/>
      </c>
      <c r="BW74" s="706" t="str">
        <f t="shared" si="530"/>
        <v/>
      </c>
      <c r="BX74" s="706" t="str">
        <f t="shared" si="531"/>
        <v/>
      </c>
      <c r="BY74" s="706" t="str">
        <f t="shared" si="532"/>
        <v/>
      </c>
      <c r="BZ74" s="706" t="str">
        <f t="shared" si="533"/>
        <v/>
      </c>
      <c r="CA74" s="706" t="str">
        <f t="shared" si="534"/>
        <v/>
      </c>
      <c r="CB74" s="706" t="str">
        <f t="shared" si="535"/>
        <v/>
      </c>
      <c r="CC74" s="706" t="str">
        <f t="shared" si="536"/>
        <v/>
      </c>
      <c r="CD74" s="706" t="str">
        <f t="shared" si="537"/>
        <v/>
      </c>
      <c r="CE74" s="706" t="str">
        <f t="shared" si="538"/>
        <v/>
      </c>
      <c r="CF74" s="706" t="str">
        <f t="shared" si="539"/>
        <v/>
      </c>
      <c r="CG74" s="706" t="str">
        <f t="shared" si="540"/>
        <v/>
      </c>
      <c r="CH74" s="706" t="str">
        <f t="shared" si="541"/>
        <v/>
      </c>
      <c r="CI74" s="706" t="str">
        <f t="shared" si="542"/>
        <v/>
      </c>
      <c r="CJ74" s="706" t="str">
        <f t="shared" si="543"/>
        <v/>
      </c>
      <c r="CK74" s="706" t="str">
        <f t="shared" si="544"/>
        <v/>
      </c>
      <c r="CL74" s="706" t="str">
        <f t="shared" si="545"/>
        <v/>
      </c>
      <c r="CM74" s="706" t="str">
        <f t="shared" si="546"/>
        <v/>
      </c>
      <c r="CN74" s="706" t="str">
        <f t="shared" si="547"/>
        <v/>
      </c>
      <c r="CO74" s="706" t="str">
        <f t="shared" si="548"/>
        <v/>
      </c>
      <c r="CP74" s="706" t="str">
        <f t="shared" si="549"/>
        <v/>
      </c>
      <c r="CQ74" s="706" t="str">
        <f t="shared" si="550"/>
        <v/>
      </c>
      <c r="CR74" s="706" t="str">
        <f t="shared" si="551"/>
        <v/>
      </c>
      <c r="CS74" s="706" t="str">
        <f t="shared" si="552"/>
        <v/>
      </c>
      <c r="CT74" s="706" t="str">
        <f t="shared" si="553"/>
        <v/>
      </c>
      <c r="CU74" s="706" t="str">
        <f t="shared" si="554"/>
        <v/>
      </c>
      <c r="CV74" s="706" t="str">
        <f t="shared" si="555"/>
        <v/>
      </c>
      <c r="CW74" s="706" t="str">
        <f t="shared" si="556"/>
        <v/>
      </c>
      <c r="CX74" s="706" t="str">
        <f t="shared" si="557"/>
        <v/>
      </c>
      <c r="CY74" s="706" t="str">
        <f t="shared" si="558"/>
        <v/>
      </c>
      <c r="CZ74" s="706" t="str">
        <f t="shared" si="559"/>
        <v/>
      </c>
      <c r="DA74" s="706" t="str">
        <f t="shared" si="560"/>
        <v/>
      </c>
      <c r="DB74" s="706" t="str">
        <f t="shared" si="561"/>
        <v/>
      </c>
      <c r="DC74" s="706" t="str">
        <f t="shared" si="562"/>
        <v/>
      </c>
      <c r="DD74" s="706" t="str">
        <f t="shared" si="563"/>
        <v/>
      </c>
      <c r="DE74" s="706" t="str">
        <f t="shared" si="564"/>
        <v/>
      </c>
      <c r="DF74" s="706" t="str">
        <f t="shared" si="565"/>
        <v/>
      </c>
      <c r="DG74" s="706" t="str">
        <f t="shared" si="566"/>
        <v/>
      </c>
      <c r="DH74" s="706" t="str">
        <f t="shared" si="567"/>
        <v/>
      </c>
      <c r="DI74" s="706" t="str">
        <f t="shared" si="568"/>
        <v/>
      </c>
      <c r="DJ74" s="706" t="str">
        <f t="shared" si="569"/>
        <v/>
      </c>
      <c r="DK74" s="706" t="str">
        <f t="shared" si="570"/>
        <v/>
      </c>
      <c r="DL74" s="704" t="s">
        <v>166</v>
      </c>
    </row>
    <row r="75" spans="1:116" x14ac:dyDescent="0.2">
      <c r="A75" s="700"/>
      <c r="B75" s="700"/>
      <c r="C75" s="700"/>
      <c r="D75" s="700"/>
      <c r="E75" s="700"/>
      <c r="F75" s="700" t="str">
        <f t="shared" si="518"/>
        <v>D</v>
      </c>
      <c r="H75" s="71"/>
      <c r="I75" s="725"/>
      <c r="J75" s="726"/>
      <c r="K75" s="721" t="str">
        <f t="shared" si="58"/>
        <v/>
      </c>
      <c r="L75" s="715">
        <f t="shared" si="520"/>
        <v>0</v>
      </c>
      <c r="M75" s="716" t="str">
        <f t="shared" si="571"/>
        <v/>
      </c>
      <c r="N75" s="728"/>
      <c r="O75" s="728"/>
      <c r="P75" s="728"/>
      <c r="Q75" s="728"/>
      <c r="R75" s="728"/>
      <c r="S75" s="728"/>
      <c r="T75" s="728"/>
      <c r="U75" s="728"/>
      <c r="V75" s="728"/>
      <c r="W75" s="728"/>
      <c r="X75" s="728"/>
      <c r="Y75" s="728"/>
      <c r="Z75" s="728"/>
      <c r="AA75" s="728"/>
      <c r="AB75" s="728"/>
      <c r="AC75" s="728"/>
      <c r="AD75" s="728"/>
      <c r="AE75" s="728"/>
      <c r="AF75" s="728"/>
      <c r="AG75" s="728"/>
      <c r="AH75" s="728"/>
      <c r="AI75" s="728"/>
      <c r="AJ75" s="728"/>
      <c r="AK75" s="728"/>
      <c r="AL75" s="728"/>
      <c r="AM75" s="728"/>
      <c r="AN75" s="728"/>
      <c r="AO75" s="728"/>
      <c r="AP75" s="728"/>
      <c r="AQ75" s="728"/>
      <c r="AR75" s="728"/>
      <c r="AS75" s="728"/>
      <c r="AT75" s="728"/>
      <c r="AU75" s="728"/>
      <c r="AV75" s="728"/>
      <c r="AW75" s="728"/>
      <c r="AX75" s="728"/>
      <c r="AY75" s="728"/>
      <c r="AZ75" s="728"/>
      <c r="BA75" s="728"/>
      <c r="BB75" s="728"/>
      <c r="BC75" s="728"/>
      <c r="BD75" s="728"/>
      <c r="BE75" s="728"/>
      <c r="BF75" s="728"/>
      <c r="BG75" s="728"/>
      <c r="BH75" s="728"/>
      <c r="BI75" s="728"/>
      <c r="BJ75" s="728"/>
      <c r="BK75" s="728"/>
      <c r="BL75" s="703" t="s">
        <v>165</v>
      </c>
      <c r="BM75" s="703"/>
      <c r="BN75" s="706" t="str">
        <f t="shared" si="521"/>
        <v/>
      </c>
      <c r="BO75" s="706" t="str">
        <f t="shared" si="522"/>
        <v/>
      </c>
      <c r="BP75" s="706" t="str">
        <f t="shared" si="523"/>
        <v/>
      </c>
      <c r="BQ75" s="706" t="str">
        <f t="shared" si="524"/>
        <v/>
      </c>
      <c r="BR75" s="706" t="str">
        <f t="shared" si="525"/>
        <v/>
      </c>
      <c r="BS75" s="706" t="str">
        <f t="shared" si="526"/>
        <v/>
      </c>
      <c r="BT75" s="706" t="str">
        <f t="shared" si="527"/>
        <v/>
      </c>
      <c r="BU75" s="706" t="str">
        <f t="shared" si="528"/>
        <v/>
      </c>
      <c r="BV75" s="706" t="str">
        <f t="shared" si="529"/>
        <v/>
      </c>
      <c r="BW75" s="706" t="str">
        <f t="shared" si="530"/>
        <v/>
      </c>
      <c r="BX75" s="706" t="str">
        <f t="shared" si="531"/>
        <v/>
      </c>
      <c r="BY75" s="706" t="str">
        <f t="shared" si="532"/>
        <v/>
      </c>
      <c r="BZ75" s="706" t="str">
        <f t="shared" si="533"/>
        <v/>
      </c>
      <c r="CA75" s="706" t="str">
        <f t="shared" si="534"/>
        <v/>
      </c>
      <c r="CB75" s="706" t="str">
        <f t="shared" si="535"/>
        <v/>
      </c>
      <c r="CC75" s="706" t="str">
        <f t="shared" si="536"/>
        <v/>
      </c>
      <c r="CD75" s="706" t="str">
        <f t="shared" si="537"/>
        <v/>
      </c>
      <c r="CE75" s="706" t="str">
        <f t="shared" si="538"/>
        <v/>
      </c>
      <c r="CF75" s="706" t="str">
        <f t="shared" si="539"/>
        <v/>
      </c>
      <c r="CG75" s="706" t="str">
        <f t="shared" si="540"/>
        <v/>
      </c>
      <c r="CH75" s="706" t="str">
        <f t="shared" si="541"/>
        <v/>
      </c>
      <c r="CI75" s="706" t="str">
        <f t="shared" si="542"/>
        <v/>
      </c>
      <c r="CJ75" s="706" t="str">
        <f t="shared" si="543"/>
        <v/>
      </c>
      <c r="CK75" s="706" t="str">
        <f t="shared" si="544"/>
        <v/>
      </c>
      <c r="CL75" s="706" t="str">
        <f t="shared" si="545"/>
        <v/>
      </c>
      <c r="CM75" s="706" t="str">
        <f t="shared" si="546"/>
        <v/>
      </c>
      <c r="CN75" s="706" t="str">
        <f t="shared" si="547"/>
        <v/>
      </c>
      <c r="CO75" s="706" t="str">
        <f t="shared" si="548"/>
        <v/>
      </c>
      <c r="CP75" s="706" t="str">
        <f t="shared" si="549"/>
        <v/>
      </c>
      <c r="CQ75" s="706" t="str">
        <f t="shared" si="550"/>
        <v/>
      </c>
      <c r="CR75" s="706" t="str">
        <f t="shared" si="551"/>
        <v/>
      </c>
      <c r="CS75" s="706" t="str">
        <f t="shared" si="552"/>
        <v/>
      </c>
      <c r="CT75" s="706" t="str">
        <f t="shared" si="553"/>
        <v/>
      </c>
      <c r="CU75" s="706" t="str">
        <f t="shared" si="554"/>
        <v/>
      </c>
      <c r="CV75" s="706" t="str">
        <f t="shared" si="555"/>
        <v/>
      </c>
      <c r="CW75" s="706" t="str">
        <f t="shared" si="556"/>
        <v/>
      </c>
      <c r="CX75" s="706" t="str">
        <f t="shared" si="557"/>
        <v/>
      </c>
      <c r="CY75" s="706" t="str">
        <f t="shared" si="558"/>
        <v/>
      </c>
      <c r="CZ75" s="706" t="str">
        <f t="shared" si="559"/>
        <v/>
      </c>
      <c r="DA75" s="706" t="str">
        <f t="shared" si="560"/>
        <v/>
      </c>
      <c r="DB75" s="706" t="str">
        <f t="shared" si="561"/>
        <v/>
      </c>
      <c r="DC75" s="706" t="str">
        <f t="shared" si="562"/>
        <v/>
      </c>
      <c r="DD75" s="706" t="str">
        <f t="shared" si="563"/>
        <v/>
      </c>
      <c r="DE75" s="706" t="str">
        <f t="shared" si="564"/>
        <v/>
      </c>
      <c r="DF75" s="706" t="str">
        <f t="shared" si="565"/>
        <v/>
      </c>
      <c r="DG75" s="706" t="str">
        <f t="shared" si="566"/>
        <v/>
      </c>
      <c r="DH75" s="706" t="str">
        <f t="shared" si="567"/>
        <v/>
      </c>
      <c r="DI75" s="706" t="str">
        <f t="shared" si="568"/>
        <v/>
      </c>
      <c r="DJ75" s="706" t="str">
        <f t="shared" si="569"/>
        <v/>
      </c>
      <c r="DK75" s="706" t="str">
        <f t="shared" si="570"/>
        <v/>
      </c>
      <c r="DL75" s="704" t="s">
        <v>166</v>
      </c>
    </row>
    <row r="76" spans="1:116" x14ac:dyDescent="0.2">
      <c r="A76" s="700"/>
      <c r="B76" s="700"/>
      <c r="C76" s="700"/>
      <c r="D76" s="700"/>
      <c r="E76" s="700"/>
      <c r="F76" s="700" t="str">
        <f t="shared" si="518"/>
        <v>D</v>
      </c>
      <c r="H76" s="71"/>
      <c r="I76" s="725"/>
      <c r="J76" s="726"/>
      <c r="K76" s="721" t="str">
        <f t="shared" si="58"/>
        <v/>
      </c>
      <c r="L76" s="715">
        <f t="shared" si="520"/>
        <v>0</v>
      </c>
      <c r="M76" s="716" t="str">
        <f t="shared" si="571"/>
        <v/>
      </c>
      <c r="N76" s="728"/>
      <c r="O76" s="728"/>
      <c r="P76" s="728"/>
      <c r="Q76" s="728"/>
      <c r="R76" s="728"/>
      <c r="S76" s="728"/>
      <c r="T76" s="728"/>
      <c r="U76" s="728"/>
      <c r="V76" s="728"/>
      <c r="W76" s="728"/>
      <c r="X76" s="728"/>
      <c r="Y76" s="728"/>
      <c r="Z76" s="728"/>
      <c r="AA76" s="728"/>
      <c r="AB76" s="728"/>
      <c r="AC76" s="728"/>
      <c r="AD76" s="728"/>
      <c r="AE76" s="728"/>
      <c r="AF76" s="728"/>
      <c r="AG76" s="728"/>
      <c r="AH76" s="728"/>
      <c r="AI76" s="728"/>
      <c r="AJ76" s="728"/>
      <c r="AK76" s="728"/>
      <c r="AL76" s="728"/>
      <c r="AM76" s="728"/>
      <c r="AN76" s="728"/>
      <c r="AO76" s="728"/>
      <c r="AP76" s="728"/>
      <c r="AQ76" s="728"/>
      <c r="AR76" s="728"/>
      <c r="AS76" s="728"/>
      <c r="AT76" s="728"/>
      <c r="AU76" s="728"/>
      <c r="AV76" s="728"/>
      <c r="AW76" s="728"/>
      <c r="AX76" s="728"/>
      <c r="AY76" s="728"/>
      <c r="AZ76" s="728"/>
      <c r="BA76" s="728"/>
      <c r="BB76" s="728"/>
      <c r="BC76" s="728"/>
      <c r="BD76" s="728"/>
      <c r="BE76" s="728"/>
      <c r="BF76" s="728"/>
      <c r="BG76" s="728"/>
      <c r="BH76" s="728"/>
      <c r="BI76" s="728"/>
      <c r="BJ76" s="728"/>
      <c r="BK76" s="728"/>
      <c r="BL76" s="703" t="s">
        <v>165</v>
      </c>
      <c r="BM76" s="703"/>
      <c r="BN76" s="706" t="str">
        <f t="shared" si="521"/>
        <v/>
      </c>
      <c r="BO76" s="706" t="str">
        <f t="shared" si="522"/>
        <v/>
      </c>
      <c r="BP76" s="706" t="str">
        <f t="shared" si="523"/>
        <v/>
      </c>
      <c r="BQ76" s="706" t="str">
        <f t="shared" si="524"/>
        <v/>
      </c>
      <c r="BR76" s="706" t="str">
        <f t="shared" si="525"/>
        <v/>
      </c>
      <c r="BS76" s="706" t="str">
        <f t="shared" si="526"/>
        <v/>
      </c>
      <c r="BT76" s="706" t="str">
        <f t="shared" si="527"/>
        <v/>
      </c>
      <c r="BU76" s="706" t="str">
        <f t="shared" si="528"/>
        <v/>
      </c>
      <c r="BV76" s="706" t="str">
        <f t="shared" si="529"/>
        <v/>
      </c>
      <c r="BW76" s="706" t="str">
        <f t="shared" si="530"/>
        <v/>
      </c>
      <c r="BX76" s="706" t="str">
        <f t="shared" si="531"/>
        <v/>
      </c>
      <c r="BY76" s="706" t="str">
        <f t="shared" si="532"/>
        <v/>
      </c>
      <c r="BZ76" s="706" t="str">
        <f t="shared" si="533"/>
        <v/>
      </c>
      <c r="CA76" s="706" t="str">
        <f t="shared" si="534"/>
        <v/>
      </c>
      <c r="CB76" s="706" t="str">
        <f t="shared" si="535"/>
        <v/>
      </c>
      <c r="CC76" s="706" t="str">
        <f t="shared" si="536"/>
        <v/>
      </c>
      <c r="CD76" s="706" t="str">
        <f t="shared" si="537"/>
        <v/>
      </c>
      <c r="CE76" s="706" t="str">
        <f t="shared" si="538"/>
        <v/>
      </c>
      <c r="CF76" s="706" t="str">
        <f t="shared" si="539"/>
        <v/>
      </c>
      <c r="CG76" s="706" t="str">
        <f t="shared" si="540"/>
        <v/>
      </c>
      <c r="CH76" s="706" t="str">
        <f t="shared" si="541"/>
        <v/>
      </c>
      <c r="CI76" s="706" t="str">
        <f t="shared" si="542"/>
        <v/>
      </c>
      <c r="CJ76" s="706" t="str">
        <f t="shared" si="543"/>
        <v/>
      </c>
      <c r="CK76" s="706" t="str">
        <f t="shared" si="544"/>
        <v/>
      </c>
      <c r="CL76" s="706" t="str">
        <f t="shared" si="545"/>
        <v/>
      </c>
      <c r="CM76" s="706" t="str">
        <f t="shared" si="546"/>
        <v/>
      </c>
      <c r="CN76" s="706" t="str">
        <f t="shared" si="547"/>
        <v/>
      </c>
      <c r="CO76" s="706" t="str">
        <f t="shared" si="548"/>
        <v/>
      </c>
      <c r="CP76" s="706" t="str">
        <f t="shared" si="549"/>
        <v/>
      </c>
      <c r="CQ76" s="706" t="str">
        <f t="shared" si="550"/>
        <v/>
      </c>
      <c r="CR76" s="706" t="str">
        <f t="shared" si="551"/>
        <v/>
      </c>
      <c r="CS76" s="706" t="str">
        <f t="shared" si="552"/>
        <v/>
      </c>
      <c r="CT76" s="706" t="str">
        <f t="shared" si="553"/>
        <v/>
      </c>
      <c r="CU76" s="706" t="str">
        <f t="shared" si="554"/>
        <v/>
      </c>
      <c r="CV76" s="706" t="str">
        <f t="shared" si="555"/>
        <v/>
      </c>
      <c r="CW76" s="706" t="str">
        <f t="shared" si="556"/>
        <v/>
      </c>
      <c r="CX76" s="706" t="str">
        <f t="shared" si="557"/>
        <v/>
      </c>
      <c r="CY76" s="706" t="str">
        <f t="shared" si="558"/>
        <v/>
      </c>
      <c r="CZ76" s="706" t="str">
        <f t="shared" si="559"/>
        <v/>
      </c>
      <c r="DA76" s="706" t="str">
        <f t="shared" si="560"/>
        <v/>
      </c>
      <c r="DB76" s="706" t="str">
        <f t="shared" si="561"/>
        <v/>
      </c>
      <c r="DC76" s="706" t="str">
        <f t="shared" si="562"/>
        <v/>
      </c>
      <c r="DD76" s="706" t="str">
        <f t="shared" si="563"/>
        <v/>
      </c>
      <c r="DE76" s="706" t="str">
        <f t="shared" si="564"/>
        <v/>
      </c>
      <c r="DF76" s="706" t="str">
        <f t="shared" si="565"/>
        <v/>
      </c>
      <c r="DG76" s="706" t="str">
        <f t="shared" si="566"/>
        <v/>
      </c>
      <c r="DH76" s="706" t="str">
        <f t="shared" si="567"/>
        <v/>
      </c>
      <c r="DI76" s="706" t="str">
        <f t="shared" si="568"/>
        <v/>
      </c>
      <c r="DJ76" s="706" t="str">
        <f t="shared" si="569"/>
        <v/>
      </c>
      <c r="DK76" s="706" t="str">
        <f t="shared" si="570"/>
        <v/>
      </c>
      <c r="DL76" s="704" t="s">
        <v>166</v>
      </c>
    </row>
    <row r="77" spans="1:116" x14ac:dyDescent="0.2">
      <c r="A77" s="700"/>
      <c r="B77" s="700"/>
      <c r="C77" s="700"/>
      <c r="D77" s="700"/>
      <c r="E77" s="700"/>
      <c r="F77" s="700" t="str">
        <f t="shared" si="518"/>
        <v>D</v>
      </c>
      <c r="H77" s="71"/>
      <c r="I77" s="725"/>
      <c r="J77" s="726"/>
      <c r="K77" s="721" t="str">
        <f t="shared" si="58"/>
        <v/>
      </c>
      <c r="L77" s="715">
        <f t="shared" si="520"/>
        <v>0</v>
      </c>
      <c r="M77" s="716" t="str">
        <f t="shared" si="571"/>
        <v/>
      </c>
      <c r="N77" s="728"/>
      <c r="O77" s="728"/>
      <c r="P77" s="728"/>
      <c r="Q77" s="728"/>
      <c r="R77" s="728"/>
      <c r="S77" s="728"/>
      <c r="T77" s="728"/>
      <c r="U77" s="728"/>
      <c r="V77" s="728"/>
      <c r="W77" s="728"/>
      <c r="X77" s="728"/>
      <c r="Y77" s="728"/>
      <c r="Z77" s="728"/>
      <c r="AA77" s="728"/>
      <c r="AB77" s="728"/>
      <c r="AC77" s="728"/>
      <c r="AD77" s="728"/>
      <c r="AE77" s="728"/>
      <c r="AF77" s="728"/>
      <c r="AG77" s="728"/>
      <c r="AH77" s="728"/>
      <c r="AI77" s="728"/>
      <c r="AJ77" s="728"/>
      <c r="AK77" s="728"/>
      <c r="AL77" s="728"/>
      <c r="AM77" s="728"/>
      <c r="AN77" s="728"/>
      <c r="AO77" s="728"/>
      <c r="AP77" s="728"/>
      <c r="AQ77" s="728"/>
      <c r="AR77" s="728"/>
      <c r="AS77" s="728"/>
      <c r="AT77" s="728"/>
      <c r="AU77" s="728"/>
      <c r="AV77" s="728"/>
      <c r="AW77" s="728"/>
      <c r="AX77" s="728"/>
      <c r="AY77" s="728"/>
      <c r="AZ77" s="728"/>
      <c r="BA77" s="728"/>
      <c r="BB77" s="728"/>
      <c r="BC77" s="728"/>
      <c r="BD77" s="728"/>
      <c r="BE77" s="728"/>
      <c r="BF77" s="728"/>
      <c r="BG77" s="728"/>
      <c r="BH77" s="728"/>
      <c r="BI77" s="728"/>
      <c r="BJ77" s="728"/>
      <c r="BK77" s="728"/>
      <c r="BL77" s="703" t="s">
        <v>165</v>
      </c>
      <c r="BM77" s="703"/>
      <c r="BN77" s="706" t="str">
        <f t="shared" si="521"/>
        <v/>
      </c>
      <c r="BO77" s="706" t="str">
        <f t="shared" si="522"/>
        <v/>
      </c>
      <c r="BP77" s="706" t="str">
        <f t="shared" si="523"/>
        <v/>
      </c>
      <c r="BQ77" s="706" t="str">
        <f t="shared" si="524"/>
        <v/>
      </c>
      <c r="BR77" s="706" t="str">
        <f t="shared" si="525"/>
        <v/>
      </c>
      <c r="BS77" s="706" t="str">
        <f t="shared" si="526"/>
        <v/>
      </c>
      <c r="BT77" s="706" t="str">
        <f t="shared" si="527"/>
        <v/>
      </c>
      <c r="BU77" s="706" t="str">
        <f t="shared" si="528"/>
        <v/>
      </c>
      <c r="BV77" s="706" t="str">
        <f t="shared" si="529"/>
        <v/>
      </c>
      <c r="BW77" s="706" t="str">
        <f t="shared" si="530"/>
        <v/>
      </c>
      <c r="BX77" s="706" t="str">
        <f t="shared" si="531"/>
        <v/>
      </c>
      <c r="BY77" s="706" t="str">
        <f t="shared" si="532"/>
        <v/>
      </c>
      <c r="BZ77" s="706" t="str">
        <f t="shared" si="533"/>
        <v/>
      </c>
      <c r="CA77" s="706" t="str">
        <f t="shared" si="534"/>
        <v/>
      </c>
      <c r="CB77" s="706" t="str">
        <f t="shared" si="535"/>
        <v/>
      </c>
      <c r="CC77" s="706" t="str">
        <f t="shared" si="536"/>
        <v/>
      </c>
      <c r="CD77" s="706" t="str">
        <f t="shared" si="537"/>
        <v/>
      </c>
      <c r="CE77" s="706" t="str">
        <f t="shared" si="538"/>
        <v/>
      </c>
      <c r="CF77" s="706" t="str">
        <f t="shared" si="539"/>
        <v/>
      </c>
      <c r="CG77" s="706" t="str">
        <f t="shared" si="540"/>
        <v/>
      </c>
      <c r="CH77" s="706" t="str">
        <f t="shared" si="541"/>
        <v/>
      </c>
      <c r="CI77" s="706" t="str">
        <f t="shared" si="542"/>
        <v/>
      </c>
      <c r="CJ77" s="706" t="str">
        <f t="shared" si="543"/>
        <v/>
      </c>
      <c r="CK77" s="706" t="str">
        <f t="shared" si="544"/>
        <v/>
      </c>
      <c r="CL77" s="706" t="str">
        <f t="shared" si="545"/>
        <v/>
      </c>
      <c r="CM77" s="706" t="str">
        <f t="shared" si="546"/>
        <v/>
      </c>
      <c r="CN77" s="706" t="str">
        <f t="shared" si="547"/>
        <v/>
      </c>
      <c r="CO77" s="706" t="str">
        <f t="shared" si="548"/>
        <v/>
      </c>
      <c r="CP77" s="706" t="str">
        <f t="shared" si="549"/>
        <v/>
      </c>
      <c r="CQ77" s="706" t="str">
        <f t="shared" si="550"/>
        <v/>
      </c>
      <c r="CR77" s="706" t="str">
        <f t="shared" si="551"/>
        <v/>
      </c>
      <c r="CS77" s="706" t="str">
        <f t="shared" si="552"/>
        <v/>
      </c>
      <c r="CT77" s="706" t="str">
        <f t="shared" si="553"/>
        <v/>
      </c>
      <c r="CU77" s="706" t="str">
        <f t="shared" si="554"/>
        <v/>
      </c>
      <c r="CV77" s="706" t="str">
        <f t="shared" si="555"/>
        <v/>
      </c>
      <c r="CW77" s="706" t="str">
        <f t="shared" si="556"/>
        <v/>
      </c>
      <c r="CX77" s="706" t="str">
        <f t="shared" si="557"/>
        <v/>
      </c>
      <c r="CY77" s="706" t="str">
        <f t="shared" si="558"/>
        <v/>
      </c>
      <c r="CZ77" s="706" t="str">
        <f t="shared" si="559"/>
        <v/>
      </c>
      <c r="DA77" s="706" t="str">
        <f t="shared" si="560"/>
        <v/>
      </c>
      <c r="DB77" s="706" t="str">
        <f t="shared" si="561"/>
        <v/>
      </c>
      <c r="DC77" s="706" t="str">
        <f t="shared" si="562"/>
        <v/>
      </c>
      <c r="DD77" s="706" t="str">
        <f t="shared" si="563"/>
        <v/>
      </c>
      <c r="DE77" s="706" t="str">
        <f t="shared" si="564"/>
        <v/>
      </c>
      <c r="DF77" s="706" t="str">
        <f t="shared" si="565"/>
        <v/>
      </c>
      <c r="DG77" s="706" t="str">
        <f t="shared" si="566"/>
        <v/>
      </c>
      <c r="DH77" s="706" t="str">
        <f t="shared" si="567"/>
        <v/>
      </c>
      <c r="DI77" s="706" t="str">
        <f t="shared" si="568"/>
        <v/>
      </c>
      <c r="DJ77" s="706" t="str">
        <f t="shared" si="569"/>
        <v/>
      </c>
      <c r="DK77" s="706" t="str">
        <f t="shared" si="570"/>
        <v/>
      </c>
      <c r="DL77" s="704" t="s">
        <v>166</v>
      </c>
    </row>
    <row r="78" spans="1:116" x14ac:dyDescent="0.2">
      <c r="A78" s="700"/>
      <c r="B78" s="700"/>
      <c r="C78" s="700"/>
      <c r="D78" s="700"/>
      <c r="E78" s="700"/>
      <c r="F78" s="700" t="str">
        <f>IF(LEFT(I78,5)="Total","ET","D")</f>
        <v>ET</v>
      </c>
      <c r="H78" s="71"/>
      <c r="I78" s="151" t="str">
        <f>"Total "&amp;$H$66</f>
        <v>Total Professional Exempt, temp</v>
      </c>
      <c r="J78" s="127">
        <f>SUM(J68:J77)</f>
        <v>0</v>
      </c>
      <c r="K78" s="714"/>
      <c r="L78" s="715">
        <f t="shared" ref="L78" si="572">SUM(L68:L77)</f>
        <v>0</v>
      </c>
      <c r="M78" s="716"/>
      <c r="N78" s="722" t="str">
        <f>IF(ISNUMBER(N$2),IFERROR(ROUND(BN78/$J78,4),""),"")</f>
        <v/>
      </c>
      <c r="O78" s="722" t="str">
        <f t="shared" ref="O78" si="573">IF(ISNUMBER(O$2),IFERROR(ROUND(BO78/$J78,4),""),"")</f>
        <v/>
      </c>
      <c r="P78" s="722" t="str">
        <f t="shared" ref="P78" si="574">IF(ISNUMBER(P$2),IFERROR(ROUND(BP78/$J78,4),""),"")</f>
        <v/>
      </c>
      <c r="Q78" s="722" t="str">
        <f t="shared" ref="Q78" si="575">IF(ISNUMBER(Q$2),IFERROR(ROUND(BQ78/$J78,4),""),"")</f>
        <v/>
      </c>
      <c r="R78" s="722" t="str">
        <f t="shared" ref="R78" si="576">IF(ISNUMBER(R$2),IFERROR(ROUND(BR78/$J78,4),""),"")</f>
        <v/>
      </c>
      <c r="S78" s="722" t="str">
        <f t="shared" ref="S78" si="577">IF(ISNUMBER(S$2),IFERROR(ROUND(BS78/$J78,4),""),"")</f>
        <v/>
      </c>
      <c r="T78" s="722" t="str">
        <f t="shared" ref="T78" si="578">IF(ISNUMBER(T$2),IFERROR(ROUND(BT78/$J78,4),""),"")</f>
        <v/>
      </c>
      <c r="U78" s="722" t="str">
        <f t="shared" ref="U78" si="579">IF(ISNUMBER(U$2),IFERROR(ROUND(BU78/$J78,4),""),"")</f>
        <v/>
      </c>
      <c r="V78" s="722" t="str">
        <f t="shared" ref="V78" si="580">IF(ISNUMBER(V$2),IFERROR(ROUND(BV78/$J78,4),""),"")</f>
        <v/>
      </c>
      <c r="W78" s="722" t="str">
        <f t="shared" ref="W78" si="581">IF(ISNUMBER(W$2),IFERROR(ROUND(BW78/$J78,4),""),"")</f>
        <v/>
      </c>
      <c r="X78" s="722" t="str">
        <f t="shared" ref="X78" si="582">IF(ISNUMBER(X$2),IFERROR(ROUND(BX78/$J78,4),""),"")</f>
        <v/>
      </c>
      <c r="Y78" s="722" t="str">
        <f t="shared" ref="Y78" si="583">IF(ISNUMBER(Y$2),IFERROR(ROUND(BY78/$J78,4),""),"")</f>
        <v/>
      </c>
      <c r="Z78" s="722" t="str">
        <f t="shared" ref="Z78" si="584">IF(ISNUMBER(Z$2),IFERROR(ROUND(BZ78/$J78,4),""),"")</f>
        <v/>
      </c>
      <c r="AA78" s="722" t="str">
        <f t="shared" ref="AA78" si="585">IF(ISNUMBER(AA$2),IFERROR(ROUND(CA78/$J78,4),""),"")</f>
        <v/>
      </c>
      <c r="AB78" s="722" t="str">
        <f t="shared" ref="AB78" si="586">IF(ISNUMBER(AB$2),IFERROR(ROUND(CB78/$J78,4),""),"")</f>
        <v/>
      </c>
      <c r="AC78" s="722" t="str">
        <f t="shared" ref="AC78" si="587">IF(ISNUMBER(AC$2),IFERROR(ROUND(CC78/$J78,4),""),"")</f>
        <v/>
      </c>
      <c r="AD78" s="722" t="str">
        <f t="shared" ref="AD78" si="588">IF(ISNUMBER(AD$2),IFERROR(ROUND(CD78/$J78,4),""),"")</f>
        <v/>
      </c>
      <c r="AE78" s="722" t="str">
        <f t="shared" ref="AE78" si="589">IF(ISNUMBER(AE$2),IFERROR(ROUND(CE78/$J78,4),""),"")</f>
        <v/>
      </c>
      <c r="AF78" s="722" t="str">
        <f t="shared" ref="AF78" si="590">IF(ISNUMBER(AF$2),IFERROR(ROUND(CF78/$J78,4),""),"")</f>
        <v/>
      </c>
      <c r="AG78" s="722" t="str">
        <f t="shared" ref="AG78" si="591">IF(ISNUMBER(AG$2),IFERROR(ROUND(CG78/$J78,4),""),"")</f>
        <v/>
      </c>
      <c r="AH78" s="722" t="str">
        <f t="shared" ref="AH78" si="592">IF(ISNUMBER(AH$2),IFERROR(ROUND(CH78/$J78,4),""),"")</f>
        <v/>
      </c>
      <c r="AI78" s="722" t="str">
        <f t="shared" ref="AI78" si="593">IF(ISNUMBER(AI$2),IFERROR(ROUND(CI78/$J78,4),""),"")</f>
        <v/>
      </c>
      <c r="AJ78" s="722" t="str">
        <f t="shared" ref="AJ78" si="594">IF(ISNUMBER(AJ$2),IFERROR(ROUND(CJ78/$J78,4),""),"")</f>
        <v/>
      </c>
      <c r="AK78" s="722" t="str">
        <f t="shared" ref="AK78" si="595">IF(ISNUMBER(AK$2),IFERROR(ROUND(CK78/$J78,4),""),"")</f>
        <v/>
      </c>
      <c r="AL78" s="722" t="str">
        <f t="shared" ref="AL78" si="596">IF(ISNUMBER(AL$2),IFERROR(ROUND(CL78/$J78,4),""),"")</f>
        <v/>
      </c>
      <c r="AM78" s="722" t="str">
        <f t="shared" ref="AM78" si="597">IF(ISNUMBER(AM$2),IFERROR(ROUND(CM78/$J78,4),""),"")</f>
        <v/>
      </c>
      <c r="AN78" s="722" t="str">
        <f t="shared" ref="AN78" si="598">IF(ISNUMBER(AN$2),IFERROR(ROUND(CN78/$J78,4),""),"")</f>
        <v/>
      </c>
      <c r="AO78" s="722" t="str">
        <f t="shared" ref="AO78" si="599">IF(ISNUMBER(AO$2),IFERROR(ROUND(CO78/$J78,4),""),"")</f>
        <v/>
      </c>
      <c r="AP78" s="722" t="str">
        <f t="shared" ref="AP78" si="600">IF(ISNUMBER(AP$2),IFERROR(ROUND(CP78/$J78,4),""),"")</f>
        <v/>
      </c>
      <c r="AQ78" s="722" t="str">
        <f t="shared" ref="AQ78" si="601">IF(ISNUMBER(AQ$2),IFERROR(ROUND(CQ78/$J78,4),""),"")</f>
        <v/>
      </c>
      <c r="AR78" s="722" t="str">
        <f t="shared" ref="AR78" si="602">IF(ISNUMBER(AR$2),IFERROR(ROUND(CR78/$J78,4),""),"")</f>
        <v/>
      </c>
      <c r="AS78" s="722" t="str">
        <f t="shared" ref="AS78" si="603">IF(ISNUMBER(AS$2),IFERROR(ROUND(CS78/$J78,4),""),"")</f>
        <v/>
      </c>
      <c r="AT78" s="722" t="str">
        <f t="shared" ref="AT78" si="604">IF(ISNUMBER(AT$2),IFERROR(ROUND(CT78/$J78,4),""),"")</f>
        <v/>
      </c>
      <c r="AU78" s="722" t="str">
        <f t="shared" ref="AU78" si="605">IF(ISNUMBER(AU$2),IFERROR(ROUND(CU78/$J78,4),""),"")</f>
        <v/>
      </c>
      <c r="AV78" s="722" t="str">
        <f t="shared" ref="AV78" si="606">IF(ISNUMBER(AV$2),IFERROR(ROUND(CV78/$J78,4),""),"")</f>
        <v/>
      </c>
      <c r="AW78" s="722" t="str">
        <f t="shared" ref="AW78" si="607">IF(ISNUMBER(AW$2),IFERROR(ROUND(CW78/$J78,4),""),"")</f>
        <v/>
      </c>
      <c r="AX78" s="722" t="str">
        <f t="shared" ref="AX78" si="608">IF(ISNUMBER(AX$2),IFERROR(ROUND(CX78/$J78,4),""),"")</f>
        <v/>
      </c>
      <c r="AY78" s="722" t="str">
        <f t="shared" ref="AY78" si="609">IF(ISNUMBER(AY$2),IFERROR(ROUND(CY78/$J78,4),""),"")</f>
        <v/>
      </c>
      <c r="AZ78" s="722" t="str">
        <f t="shared" ref="AZ78" si="610">IF(ISNUMBER(AZ$2),IFERROR(ROUND(CZ78/$J78,4),""),"")</f>
        <v/>
      </c>
      <c r="BA78" s="722" t="str">
        <f t="shared" ref="BA78" si="611">IF(ISNUMBER(BA$2),IFERROR(ROUND(DA78/$J78,4),""),"")</f>
        <v/>
      </c>
      <c r="BB78" s="722" t="str">
        <f t="shared" ref="BB78" si="612">IF(ISNUMBER(BB$2),IFERROR(ROUND(DB78/$J78,4),""),"")</f>
        <v/>
      </c>
      <c r="BC78" s="722" t="str">
        <f t="shared" ref="BC78" si="613">IF(ISNUMBER(BC$2),IFERROR(ROUND(DC78/$J78,4),""),"")</f>
        <v/>
      </c>
      <c r="BD78" s="722" t="str">
        <f t="shared" ref="BD78" si="614">IF(ISNUMBER(BD$2),IFERROR(ROUND(DD78/$J78,4),""),"")</f>
        <v/>
      </c>
      <c r="BE78" s="722" t="str">
        <f t="shared" ref="BE78" si="615">IF(ISNUMBER(BE$2),IFERROR(ROUND(DE78/$J78,4),""),"")</f>
        <v/>
      </c>
      <c r="BF78" s="722" t="str">
        <f t="shared" ref="BF78" si="616">IF(ISNUMBER(BF$2),IFERROR(ROUND(DF78/$J78,4),""),"")</f>
        <v/>
      </c>
      <c r="BG78" s="722" t="str">
        <f t="shared" ref="BG78" si="617">IF(ISNUMBER(BG$2),IFERROR(ROUND(DG78/$J78,4),""),"")</f>
        <v/>
      </c>
      <c r="BH78" s="722" t="str">
        <f t="shared" ref="BH78" si="618">IF(ISNUMBER(BH$2),IFERROR(ROUND(DH78/$J78,4),""),"")</f>
        <v/>
      </c>
      <c r="BI78" s="722" t="str">
        <f t="shared" ref="BI78" si="619">IF(ISNUMBER(BI$2),IFERROR(ROUND(DI78/$J78,4),""),"")</f>
        <v/>
      </c>
      <c r="BJ78" s="722" t="str">
        <f t="shared" ref="BJ78" si="620">IF(ISNUMBER(BJ$2),IFERROR(ROUND(DJ78/$J78,4),""),"")</f>
        <v/>
      </c>
      <c r="BK78" s="722" t="str">
        <f t="shared" ref="BK78" si="621">IF(ISNUMBER(BK$2),IFERROR(ROUND(DK78/$J78,4),""),"")</f>
        <v/>
      </c>
      <c r="BL78" s="703" t="s">
        <v>165</v>
      </c>
      <c r="BM78" s="703"/>
      <c r="BN78" s="706" t="str">
        <f t="shared" ref="BN78" si="622">IF(ISNUMBER(BN$2),SUM(BN68:BN77),"")</f>
        <v/>
      </c>
      <c r="BO78" s="706" t="str">
        <f t="shared" ref="BO78" si="623">IF(ISNUMBER(BO$2),SUM(BO68:BO77),"")</f>
        <v/>
      </c>
      <c r="BP78" s="706" t="str">
        <f t="shared" ref="BP78" si="624">IF(ISNUMBER(BP$2),SUM(BP68:BP77),"")</f>
        <v/>
      </c>
      <c r="BQ78" s="706" t="str">
        <f t="shared" ref="BQ78" si="625">IF(ISNUMBER(BQ$2),SUM(BQ68:BQ77),"")</f>
        <v/>
      </c>
      <c r="BR78" s="706" t="str">
        <f t="shared" ref="BR78" si="626">IF(ISNUMBER(BR$2),SUM(BR68:BR77),"")</f>
        <v/>
      </c>
      <c r="BS78" s="706" t="str">
        <f t="shared" ref="BS78" si="627">IF(ISNUMBER(BS$2),SUM(BS68:BS77),"")</f>
        <v/>
      </c>
      <c r="BT78" s="706" t="str">
        <f t="shared" ref="BT78" si="628">IF(ISNUMBER(BT$2),SUM(BT68:BT77),"")</f>
        <v/>
      </c>
      <c r="BU78" s="706" t="str">
        <f t="shared" ref="BU78" si="629">IF(ISNUMBER(BU$2),SUM(BU68:BU77),"")</f>
        <v/>
      </c>
      <c r="BV78" s="706" t="str">
        <f t="shared" ref="BV78" si="630">IF(ISNUMBER(BV$2),SUM(BV68:BV77),"")</f>
        <v/>
      </c>
      <c r="BW78" s="706" t="str">
        <f t="shared" ref="BW78" si="631">IF(ISNUMBER(BW$2),SUM(BW68:BW77),"")</f>
        <v/>
      </c>
      <c r="BX78" s="706" t="str">
        <f t="shared" ref="BX78" si="632">IF(ISNUMBER(BX$2),SUM(BX68:BX77),"")</f>
        <v/>
      </c>
      <c r="BY78" s="706" t="str">
        <f t="shared" ref="BY78" si="633">IF(ISNUMBER(BY$2),SUM(BY68:BY77),"")</f>
        <v/>
      </c>
      <c r="BZ78" s="706" t="str">
        <f t="shared" ref="BZ78" si="634">IF(ISNUMBER(BZ$2),SUM(BZ68:BZ77),"")</f>
        <v/>
      </c>
      <c r="CA78" s="706" t="str">
        <f t="shared" ref="CA78" si="635">IF(ISNUMBER(CA$2),SUM(CA68:CA77),"")</f>
        <v/>
      </c>
      <c r="CB78" s="706" t="str">
        <f t="shared" ref="CB78" si="636">IF(ISNUMBER(CB$2),SUM(CB68:CB77),"")</f>
        <v/>
      </c>
      <c r="CC78" s="706" t="str">
        <f t="shared" ref="CC78" si="637">IF(ISNUMBER(CC$2),SUM(CC68:CC77),"")</f>
        <v/>
      </c>
      <c r="CD78" s="706" t="str">
        <f t="shared" ref="CD78" si="638">IF(ISNUMBER(CD$2),SUM(CD68:CD77),"")</f>
        <v/>
      </c>
      <c r="CE78" s="706" t="str">
        <f t="shared" ref="CE78" si="639">IF(ISNUMBER(CE$2),SUM(CE68:CE77),"")</f>
        <v/>
      </c>
      <c r="CF78" s="706" t="str">
        <f t="shared" ref="CF78" si="640">IF(ISNUMBER(CF$2),SUM(CF68:CF77),"")</f>
        <v/>
      </c>
      <c r="CG78" s="706" t="str">
        <f t="shared" ref="CG78" si="641">IF(ISNUMBER(CG$2),SUM(CG68:CG77),"")</f>
        <v/>
      </c>
      <c r="CH78" s="706" t="str">
        <f t="shared" ref="CH78" si="642">IF(ISNUMBER(CH$2),SUM(CH68:CH77),"")</f>
        <v/>
      </c>
      <c r="CI78" s="706" t="str">
        <f t="shared" ref="CI78" si="643">IF(ISNUMBER(CI$2),SUM(CI68:CI77),"")</f>
        <v/>
      </c>
      <c r="CJ78" s="706" t="str">
        <f t="shared" ref="CJ78" si="644">IF(ISNUMBER(CJ$2),SUM(CJ68:CJ77),"")</f>
        <v/>
      </c>
      <c r="CK78" s="706" t="str">
        <f t="shared" ref="CK78" si="645">IF(ISNUMBER(CK$2),SUM(CK68:CK77),"")</f>
        <v/>
      </c>
      <c r="CL78" s="706" t="str">
        <f t="shared" ref="CL78" si="646">IF(ISNUMBER(CL$2),SUM(CL68:CL77),"")</f>
        <v/>
      </c>
      <c r="CM78" s="706" t="str">
        <f t="shared" ref="CM78" si="647">IF(ISNUMBER(CM$2),SUM(CM68:CM77),"")</f>
        <v/>
      </c>
      <c r="CN78" s="706" t="str">
        <f t="shared" ref="CN78" si="648">IF(ISNUMBER(CN$2),SUM(CN68:CN77),"")</f>
        <v/>
      </c>
      <c r="CO78" s="706" t="str">
        <f t="shared" ref="CO78" si="649">IF(ISNUMBER(CO$2),SUM(CO68:CO77),"")</f>
        <v/>
      </c>
      <c r="CP78" s="706" t="str">
        <f t="shared" ref="CP78" si="650">IF(ISNUMBER(CP$2),SUM(CP68:CP77),"")</f>
        <v/>
      </c>
      <c r="CQ78" s="706" t="str">
        <f t="shared" ref="CQ78" si="651">IF(ISNUMBER(CQ$2),SUM(CQ68:CQ77),"")</f>
        <v/>
      </c>
      <c r="CR78" s="706" t="str">
        <f t="shared" ref="CR78" si="652">IF(ISNUMBER(CR$2),SUM(CR68:CR77),"")</f>
        <v/>
      </c>
      <c r="CS78" s="706" t="str">
        <f t="shared" ref="CS78" si="653">IF(ISNUMBER(CS$2),SUM(CS68:CS77),"")</f>
        <v/>
      </c>
      <c r="CT78" s="706" t="str">
        <f t="shared" ref="CT78" si="654">IF(ISNUMBER(CT$2),SUM(CT68:CT77),"")</f>
        <v/>
      </c>
      <c r="CU78" s="706" t="str">
        <f t="shared" ref="CU78" si="655">IF(ISNUMBER(CU$2),SUM(CU68:CU77),"")</f>
        <v/>
      </c>
      <c r="CV78" s="706" t="str">
        <f t="shared" ref="CV78" si="656">IF(ISNUMBER(CV$2),SUM(CV68:CV77),"")</f>
        <v/>
      </c>
      <c r="CW78" s="706" t="str">
        <f t="shared" ref="CW78" si="657">IF(ISNUMBER(CW$2),SUM(CW68:CW77),"")</f>
        <v/>
      </c>
      <c r="CX78" s="706" t="str">
        <f t="shared" ref="CX78" si="658">IF(ISNUMBER(CX$2),SUM(CX68:CX77),"")</f>
        <v/>
      </c>
      <c r="CY78" s="706" t="str">
        <f t="shared" ref="CY78" si="659">IF(ISNUMBER(CY$2),SUM(CY68:CY77),"")</f>
        <v/>
      </c>
      <c r="CZ78" s="706" t="str">
        <f t="shared" ref="CZ78" si="660">IF(ISNUMBER(CZ$2),SUM(CZ68:CZ77),"")</f>
        <v/>
      </c>
      <c r="DA78" s="706" t="str">
        <f t="shared" ref="DA78" si="661">IF(ISNUMBER(DA$2),SUM(DA68:DA77),"")</f>
        <v/>
      </c>
      <c r="DB78" s="706" t="str">
        <f t="shared" ref="DB78" si="662">IF(ISNUMBER(DB$2),SUM(DB68:DB77),"")</f>
        <v/>
      </c>
      <c r="DC78" s="706" t="str">
        <f t="shared" ref="DC78" si="663">IF(ISNUMBER(DC$2),SUM(DC68:DC77),"")</f>
        <v/>
      </c>
      <c r="DD78" s="706" t="str">
        <f t="shared" ref="DD78" si="664">IF(ISNUMBER(DD$2),SUM(DD68:DD77),"")</f>
        <v/>
      </c>
      <c r="DE78" s="706" t="str">
        <f t="shared" ref="DE78" si="665">IF(ISNUMBER(DE$2),SUM(DE68:DE77),"")</f>
        <v/>
      </c>
      <c r="DF78" s="706" t="str">
        <f t="shared" ref="DF78" si="666">IF(ISNUMBER(DF$2),SUM(DF68:DF77),"")</f>
        <v/>
      </c>
      <c r="DG78" s="706" t="str">
        <f t="shared" ref="DG78" si="667">IF(ISNUMBER(DG$2),SUM(DG68:DG77),"")</f>
        <v/>
      </c>
      <c r="DH78" s="706" t="str">
        <f t="shared" ref="DH78" si="668">IF(ISNUMBER(DH$2),SUM(DH68:DH77),"")</f>
        <v/>
      </c>
      <c r="DI78" s="706" t="str">
        <f t="shared" ref="DI78" si="669">IF(ISNUMBER(DI$2),SUM(DI68:DI77),"")</f>
        <v/>
      </c>
      <c r="DJ78" s="706" t="str">
        <f t="shared" ref="DJ78" si="670">IF(ISNUMBER(DJ$2),SUM(DJ68:DJ77),"")</f>
        <v/>
      </c>
      <c r="DK78" s="706" t="str">
        <f t="shared" ref="DK78" si="671">IF(ISNUMBER(DK$2),SUM(DK68:DK77),"")</f>
        <v/>
      </c>
      <c r="DL78" s="704" t="s">
        <v>166</v>
      </c>
    </row>
    <row r="79" spans="1:116" ht="4.5" customHeight="1" x14ac:dyDescent="0.2">
      <c r="A79" s="700"/>
      <c r="B79" s="700"/>
      <c r="C79" s="700"/>
      <c r="D79" s="700"/>
      <c r="E79" s="700"/>
      <c r="F79" s="700"/>
      <c r="H79" s="71"/>
      <c r="J79" s="127"/>
      <c r="K79" s="714"/>
      <c r="L79" s="715"/>
      <c r="M79" s="716"/>
      <c r="BL79" s="703" t="s">
        <v>165</v>
      </c>
      <c r="BM79" s="703"/>
      <c r="DL79" s="704" t="s">
        <v>166</v>
      </c>
    </row>
    <row r="80" spans="1:116" x14ac:dyDescent="0.2">
      <c r="A80" s="700"/>
      <c r="B80" s="700"/>
      <c r="C80" s="700"/>
      <c r="D80" s="700"/>
      <c r="E80" s="700"/>
      <c r="F80" s="700" t="s">
        <v>163</v>
      </c>
      <c r="H80" s="71" t="s">
        <v>6</v>
      </c>
      <c r="J80" s="127"/>
      <c r="K80" s="714"/>
      <c r="L80" s="715"/>
      <c r="M80" s="716"/>
      <c r="BL80" s="703" t="s">
        <v>165</v>
      </c>
      <c r="BM80" s="703"/>
      <c r="DL80" s="704" t="s">
        <v>166</v>
      </c>
    </row>
    <row r="81" spans="1:116" x14ac:dyDescent="0.2">
      <c r="A81" s="700"/>
      <c r="B81" s="700"/>
      <c r="C81" s="700"/>
      <c r="D81" s="700"/>
      <c r="E81" s="700"/>
      <c r="F81" s="700" t="s">
        <v>164</v>
      </c>
      <c r="H81" s="71"/>
      <c r="I81" s="99" t="s">
        <v>162</v>
      </c>
      <c r="J81" s="717" t="s">
        <v>64</v>
      </c>
      <c r="K81" s="718" t="s">
        <v>72</v>
      </c>
      <c r="L81" s="719" t="s">
        <v>169</v>
      </c>
      <c r="M81" s="716"/>
      <c r="N81" s="1170" t="str">
        <f>IF(COUNTIF(M82:M91,"B")&gt;0,"Both $ amounts and percentages are used on a single row; choose only one (error code B)",IF(AND(COUNTIF(M82:M91,"P")&gt;0,COUNTIF(M82:M91,"A")&gt;0),"Both percentage (error code P) and $ amounts (error code A) entered do not match total",IF(COUNTIF(M82:M91,"A")&gt;0,"$ Amounts entered do not equal total in column J (error code A); "&amp;IF(L92&lt;0,"increase by ","decrease by ")&amp;TEXT(ABS(L92),"$#,##0.00;($#,##0.00)"),IF(COUNTIF(M82:M91,"P")&gt;0,IF(L92=0,"Percentages entered do not total to 100%","Percentages entered do not total to 100% (error code P); "&amp;IF(L92&gt;0,"increase by ","decrease by ")&amp;TEXT(ABS(L92),"0.00%")),""))))</f>
        <v/>
      </c>
      <c r="O81" s="1170"/>
      <c r="P81" s="1170"/>
      <c r="Q81" s="1170"/>
      <c r="BL81" s="703" t="s">
        <v>165</v>
      </c>
      <c r="BM81" s="703"/>
      <c r="DL81" s="704" t="s">
        <v>166</v>
      </c>
    </row>
    <row r="82" spans="1:116" x14ac:dyDescent="0.2">
      <c r="A82" s="700"/>
      <c r="B82" s="700"/>
      <c r="C82" s="700"/>
      <c r="D82" s="700"/>
      <c r="E82" s="700"/>
      <c r="F82" s="700" t="str">
        <f t="shared" ref="F82:F91" si="672">IF(LEFT(I82,5)="Total","ET","D")</f>
        <v>D</v>
      </c>
      <c r="H82" s="71"/>
      <c r="I82" s="725"/>
      <c r="J82" s="726"/>
      <c r="K82" s="721" t="str">
        <f t="shared" ref="K82" si="673">IF(ISNUMBER(J82),IF(COUNTBLANK(N82:BK82)=50,"",IF(SUM(N82:BK82)&lt;5,"Pct","Amt")),"")</f>
        <v/>
      </c>
      <c r="L82" s="715">
        <f t="shared" ref="L82:L91" si="674">IF(ISNUMBER(J82),IF(K82="Amt",ROUND(SUM(N82:BK82)-J82,2),ROUND(1-SUM(N82:BK82),4)),0)</f>
        <v>0</v>
      </c>
      <c r="M82" s="716" t="str">
        <f>IF(ISNUMBER(J82),IF(AND(COUNTIF(N82:BK82,"&lt;2")&gt;0,COUNTIF(N82:BK82,"&gt;=2")&gt;0),"B",IF(L82=0,"",IF(K82="Pct","P","A"))),"")</f>
        <v/>
      </c>
      <c r="N82" s="728"/>
      <c r="O82" s="728"/>
      <c r="P82" s="728"/>
      <c r="Q82" s="728"/>
      <c r="R82" s="728"/>
      <c r="S82" s="728"/>
      <c r="T82" s="728"/>
      <c r="U82" s="728"/>
      <c r="V82" s="728"/>
      <c r="W82" s="728"/>
      <c r="X82" s="728"/>
      <c r="Y82" s="728"/>
      <c r="Z82" s="728"/>
      <c r="AA82" s="728"/>
      <c r="AB82" s="728"/>
      <c r="AC82" s="728"/>
      <c r="AD82" s="728"/>
      <c r="AE82" s="728"/>
      <c r="AF82" s="728"/>
      <c r="AG82" s="728"/>
      <c r="AH82" s="728"/>
      <c r="AI82" s="728"/>
      <c r="AJ82" s="728"/>
      <c r="AK82" s="728"/>
      <c r="AL82" s="728"/>
      <c r="AM82" s="728"/>
      <c r="AN82" s="728"/>
      <c r="AO82" s="728"/>
      <c r="AP82" s="728"/>
      <c r="AQ82" s="728"/>
      <c r="AR82" s="728"/>
      <c r="AS82" s="728"/>
      <c r="AT82" s="728"/>
      <c r="AU82" s="728"/>
      <c r="AV82" s="728"/>
      <c r="AW82" s="728"/>
      <c r="AX82" s="728"/>
      <c r="AY82" s="728"/>
      <c r="AZ82" s="728"/>
      <c r="BA82" s="728"/>
      <c r="BB82" s="728"/>
      <c r="BC82" s="728"/>
      <c r="BD82" s="728"/>
      <c r="BE82" s="728"/>
      <c r="BF82" s="728"/>
      <c r="BG82" s="728"/>
      <c r="BH82" s="728"/>
      <c r="BI82" s="728"/>
      <c r="BJ82" s="728"/>
      <c r="BK82" s="728"/>
      <c r="BL82" s="703" t="s">
        <v>165</v>
      </c>
      <c r="BM82" s="703"/>
      <c r="BN82" s="706" t="str">
        <f t="shared" ref="BN82:BN91" si="675">IF(ISNUMBER(BN$2),IF(SUM($N82:$BK82)&lt;2,N82*$J82,N82),"")</f>
        <v/>
      </c>
      <c r="BO82" s="706" t="str">
        <f t="shared" ref="BO82:BO91" si="676">IF(ISNUMBER(BO$2),IF(SUM($N82:$BK82)&lt;2,O82*$J82,O82),"")</f>
        <v/>
      </c>
      <c r="BP82" s="706" t="str">
        <f t="shared" ref="BP82:BP91" si="677">IF(ISNUMBER(BP$2),IF(SUM($N82:$BK82)&lt;2,P82*$J82,P82),"")</f>
        <v/>
      </c>
      <c r="BQ82" s="706" t="str">
        <f t="shared" ref="BQ82:BQ91" si="678">IF(ISNUMBER(BQ$2),IF(SUM($N82:$BK82)&lt;2,Q82*$J82,Q82),"")</f>
        <v/>
      </c>
      <c r="BR82" s="706" t="str">
        <f t="shared" ref="BR82:BR91" si="679">IF(ISNUMBER(BR$2),IF(SUM($N82:$BK82)&lt;2,R82*$J82,R82),"")</f>
        <v/>
      </c>
      <c r="BS82" s="706" t="str">
        <f t="shared" ref="BS82:BS91" si="680">IF(ISNUMBER(BS$2),IF(SUM($N82:$BK82)&lt;2,S82*$J82,S82),"")</f>
        <v/>
      </c>
      <c r="BT82" s="706" t="str">
        <f t="shared" ref="BT82:BT91" si="681">IF(ISNUMBER(BT$2),IF(SUM($N82:$BK82)&lt;2,T82*$J82,T82),"")</f>
        <v/>
      </c>
      <c r="BU82" s="706" t="str">
        <f t="shared" ref="BU82:BU91" si="682">IF(ISNUMBER(BU$2),IF(SUM($N82:$BK82)&lt;2,U82*$J82,U82),"")</f>
        <v/>
      </c>
      <c r="BV82" s="706" t="str">
        <f t="shared" ref="BV82:BV91" si="683">IF(ISNUMBER(BV$2),IF(SUM($N82:$BK82)&lt;2,V82*$J82,V82),"")</f>
        <v/>
      </c>
      <c r="BW82" s="706" t="str">
        <f t="shared" ref="BW82:BW91" si="684">IF(ISNUMBER(BW$2),IF(SUM($N82:$BK82)&lt;2,W82*$J82,W82),"")</f>
        <v/>
      </c>
      <c r="BX82" s="706" t="str">
        <f t="shared" ref="BX82:BX91" si="685">IF(ISNUMBER(BX$2),IF(SUM($N82:$BK82)&lt;2,X82*$J82,X82),"")</f>
        <v/>
      </c>
      <c r="BY82" s="706" t="str">
        <f t="shared" ref="BY82:BY91" si="686">IF(ISNUMBER(BY$2),IF(SUM($N82:$BK82)&lt;2,Y82*$J82,Y82),"")</f>
        <v/>
      </c>
      <c r="BZ82" s="706" t="str">
        <f t="shared" ref="BZ82:BZ91" si="687">IF(ISNUMBER(BZ$2),IF(SUM($N82:$BK82)&lt;2,Z82*$J82,Z82),"")</f>
        <v/>
      </c>
      <c r="CA82" s="706" t="str">
        <f t="shared" ref="CA82:CA91" si="688">IF(ISNUMBER(CA$2),IF(SUM($N82:$BK82)&lt;2,AA82*$J82,AA82),"")</f>
        <v/>
      </c>
      <c r="CB82" s="706" t="str">
        <f t="shared" ref="CB82:CB91" si="689">IF(ISNUMBER(CB$2),IF(SUM($N82:$BK82)&lt;2,AB82*$J82,AB82),"")</f>
        <v/>
      </c>
      <c r="CC82" s="706" t="str">
        <f t="shared" ref="CC82:CC91" si="690">IF(ISNUMBER(CC$2),IF(SUM($N82:$BK82)&lt;2,AC82*$J82,AC82),"")</f>
        <v/>
      </c>
      <c r="CD82" s="706" t="str">
        <f t="shared" ref="CD82:CD91" si="691">IF(ISNUMBER(CD$2),IF(SUM($N82:$BK82)&lt;2,AD82*$J82,AD82),"")</f>
        <v/>
      </c>
      <c r="CE82" s="706" t="str">
        <f t="shared" ref="CE82:CE91" si="692">IF(ISNUMBER(CE$2),IF(SUM($N82:$BK82)&lt;2,AE82*$J82,AE82),"")</f>
        <v/>
      </c>
      <c r="CF82" s="706" t="str">
        <f t="shared" ref="CF82:CF91" si="693">IF(ISNUMBER(CF$2),IF(SUM($N82:$BK82)&lt;2,AF82*$J82,AF82),"")</f>
        <v/>
      </c>
      <c r="CG82" s="706" t="str">
        <f t="shared" ref="CG82:CG91" si="694">IF(ISNUMBER(CG$2),IF(SUM($N82:$BK82)&lt;2,AG82*$J82,AG82),"")</f>
        <v/>
      </c>
      <c r="CH82" s="706" t="str">
        <f t="shared" ref="CH82:CH91" si="695">IF(ISNUMBER(CH$2),IF(SUM($N82:$BK82)&lt;2,AH82*$J82,AH82),"")</f>
        <v/>
      </c>
      <c r="CI82" s="706" t="str">
        <f t="shared" ref="CI82:CI91" si="696">IF(ISNUMBER(CI$2),IF(SUM($N82:$BK82)&lt;2,AI82*$J82,AI82),"")</f>
        <v/>
      </c>
      <c r="CJ82" s="706" t="str">
        <f t="shared" ref="CJ82:CJ91" si="697">IF(ISNUMBER(CJ$2),IF(SUM($N82:$BK82)&lt;2,AJ82*$J82,AJ82),"")</f>
        <v/>
      </c>
      <c r="CK82" s="706" t="str">
        <f t="shared" ref="CK82:CK91" si="698">IF(ISNUMBER(CK$2),IF(SUM($N82:$BK82)&lt;2,AK82*$J82,AK82),"")</f>
        <v/>
      </c>
      <c r="CL82" s="706" t="str">
        <f t="shared" ref="CL82:CL91" si="699">IF(ISNUMBER(CL$2),IF(SUM($N82:$BK82)&lt;2,AL82*$J82,AL82),"")</f>
        <v/>
      </c>
      <c r="CM82" s="706" t="str">
        <f t="shared" ref="CM82:CM91" si="700">IF(ISNUMBER(CM$2),IF(SUM($N82:$BK82)&lt;2,AM82*$J82,AM82),"")</f>
        <v/>
      </c>
      <c r="CN82" s="706" t="str">
        <f t="shared" ref="CN82:CN91" si="701">IF(ISNUMBER(CN$2),IF(SUM($N82:$BK82)&lt;2,AN82*$J82,AN82),"")</f>
        <v/>
      </c>
      <c r="CO82" s="706" t="str">
        <f t="shared" ref="CO82:CO91" si="702">IF(ISNUMBER(CO$2),IF(SUM($N82:$BK82)&lt;2,AO82*$J82,AO82),"")</f>
        <v/>
      </c>
      <c r="CP82" s="706" t="str">
        <f t="shared" ref="CP82:CP91" si="703">IF(ISNUMBER(CP$2),IF(SUM($N82:$BK82)&lt;2,AP82*$J82,AP82),"")</f>
        <v/>
      </c>
      <c r="CQ82" s="706" t="str">
        <f t="shared" ref="CQ82:CQ91" si="704">IF(ISNUMBER(CQ$2),IF(SUM($N82:$BK82)&lt;2,AQ82*$J82,AQ82),"")</f>
        <v/>
      </c>
      <c r="CR82" s="706" t="str">
        <f t="shared" ref="CR82:CR91" si="705">IF(ISNUMBER(CR$2),IF(SUM($N82:$BK82)&lt;2,AR82*$J82,AR82),"")</f>
        <v/>
      </c>
      <c r="CS82" s="706" t="str">
        <f t="shared" ref="CS82:CS91" si="706">IF(ISNUMBER(CS$2),IF(SUM($N82:$BK82)&lt;2,AS82*$J82,AS82),"")</f>
        <v/>
      </c>
      <c r="CT82" s="706" t="str">
        <f t="shared" ref="CT82:CT91" si="707">IF(ISNUMBER(CT$2),IF(SUM($N82:$BK82)&lt;2,AT82*$J82,AT82),"")</f>
        <v/>
      </c>
      <c r="CU82" s="706" t="str">
        <f t="shared" ref="CU82:CU91" si="708">IF(ISNUMBER(CU$2),IF(SUM($N82:$BK82)&lt;2,AU82*$J82,AU82),"")</f>
        <v/>
      </c>
      <c r="CV82" s="706" t="str">
        <f t="shared" ref="CV82:CV91" si="709">IF(ISNUMBER(CV$2),IF(SUM($N82:$BK82)&lt;2,AV82*$J82,AV82),"")</f>
        <v/>
      </c>
      <c r="CW82" s="706" t="str">
        <f t="shared" ref="CW82:CW91" si="710">IF(ISNUMBER(CW$2),IF(SUM($N82:$BK82)&lt;2,AW82*$J82,AW82),"")</f>
        <v/>
      </c>
      <c r="CX82" s="706" t="str">
        <f t="shared" ref="CX82:CX91" si="711">IF(ISNUMBER(CX$2),IF(SUM($N82:$BK82)&lt;2,AX82*$J82,AX82),"")</f>
        <v/>
      </c>
      <c r="CY82" s="706" t="str">
        <f t="shared" ref="CY82:CY91" si="712">IF(ISNUMBER(CY$2),IF(SUM($N82:$BK82)&lt;2,AY82*$J82,AY82),"")</f>
        <v/>
      </c>
      <c r="CZ82" s="706" t="str">
        <f t="shared" ref="CZ82:CZ91" si="713">IF(ISNUMBER(CZ$2),IF(SUM($N82:$BK82)&lt;2,AZ82*$J82,AZ82),"")</f>
        <v/>
      </c>
      <c r="DA82" s="706" t="str">
        <f t="shared" ref="DA82:DA91" si="714">IF(ISNUMBER(DA$2),IF(SUM($N82:$BK82)&lt;2,BA82*$J82,BA82),"")</f>
        <v/>
      </c>
      <c r="DB82" s="706" t="str">
        <f t="shared" ref="DB82:DB91" si="715">IF(ISNUMBER(DB$2),IF(SUM($N82:$BK82)&lt;2,BB82*$J82,BB82),"")</f>
        <v/>
      </c>
      <c r="DC82" s="706" t="str">
        <f t="shared" ref="DC82:DC91" si="716">IF(ISNUMBER(DC$2),IF(SUM($N82:$BK82)&lt;2,BC82*$J82,BC82),"")</f>
        <v/>
      </c>
      <c r="DD82" s="706" t="str">
        <f t="shared" ref="DD82:DD91" si="717">IF(ISNUMBER(DD$2),IF(SUM($N82:$BK82)&lt;2,BD82*$J82,BD82),"")</f>
        <v/>
      </c>
      <c r="DE82" s="706" t="str">
        <f t="shared" ref="DE82:DE91" si="718">IF(ISNUMBER(DE$2),IF(SUM($N82:$BK82)&lt;2,BE82*$J82,BE82),"")</f>
        <v/>
      </c>
      <c r="DF82" s="706" t="str">
        <f t="shared" ref="DF82:DF91" si="719">IF(ISNUMBER(DF$2),IF(SUM($N82:$BK82)&lt;2,BF82*$J82,BF82),"")</f>
        <v/>
      </c>
      <c r="DG82" s="706" t="str">
        <f t="shared" ref="DG82:DG91" si="720">IF(ISNUMBER(DG$2),IF(SUM($N82:$BK82)&lt;2,BG82*$J82,BG82),"")</f>
        <v/>
      </c>
      <c r="DH82" s="706" t="str">
        <f t="shared" ref="DH82:DH91" si="721">IF(ISNUMBER(DH$2),IF(SUM($N82:$BK82)&lt;2,BH82*$J82,BH82),"")</f>
        <v/>
      </c>
      <c r="DI82" s="706" t="str">
        <f t="shared" ref="DI82:DI91" si="722">IF(ISNUMBER(DI$2),IF(SUM($N82:$BK82)&lt;2,BI82*$J82,BI82),"")</f>
        <v/>
      </c>
      <c r="DJ82" s="706" t="str">
        <f t="shared" ref="DJ82:DJ91" si="723">IF(ISNUMBER(DJ$2),IF(SUM($N82:$BK82)&lt;2,BJ82*$J82,BJ82),"")</f>
        <v/>
      </c>
      <c r="DK82" s="706" t="str">
        <f t="shared" ref="DK82:DK91" si="724">IF(ISNUMBER(DK$2),IF(SUM($N82:$BK82)&lt;2,BK82*$J82,BK82),"")</f>
        <v/>
      </c>
      <c r="DL82" s="704" t="s">
        <v>166</v>
      </c>
    </row>
    <row r="83" spans="1:116" x14ac:dyDescent="0.2">
      <c r="A83" s="700"/>
      <c r="B83" s="700"/>
      <c r="C83" s="700"/>
      <c r="D83" s="700"/>
      <c r="E83" s="700"/>
      <c r="F83" s="700" t="str">
        <f t="shared" si="672"/>
        <v>D</v>
      </c>
      <c r="H83" s="71"/>
      <c r="I83" s="725"/>
      <c r="J83" s="726"/>
      <c r="K83" s="721" t="str">
        <f t="shared" si="58"/>
        <v/>
      </c>
      <c r="L83" s="715">
        <f t="shared" si="674"/>
        <v>0</v>
      </c>
      <c r="M83" s="716" t="str">
        <f t="shared" ref="M83:M91" si="725">IF(ISNUMBER(J83),IF(AND(COUNTIF(N83:BK83,"&lt;2")&gt;0,COUNTIF(N83:BK83,"&gt;=2")&gt;0),"B",IF(L83=0,"",IF(K83="Pct","P","A"))),"")</f>
        <v/>
      </c>
      <c r="N83" s="728"/>
      <c r="O83" s="728"/>
      <c r="P83" s="728"/>
      <c r="Q83" s="728"/>
      <c r="R83" s="728"/>
      <c r="S83" s="728"/>
      <c r="T83" s="728"/>
      <c r="U83" s="728"/>
      <c r="V83" s="728"/>
      <c r="W83" s="728"/>
      <c r="X83" s="728"/>
      <c r="Y83" s="728"/>
      <c r="Z83" s="728"/>
      <c r="AA83" s="728"/>
      <c r="AB83" s="728"/>
      <c r="AC83" s="728"/>
      <c r="AD83" s="728"/>
      <c r="AE83" s="728"/>
      <c r="AF83" s="728"/>
      <c r="AG83" s="728"/>
      <c r="AH83" s="728"/>
      <c r="AI83" s="728"/>
      <c r="AJ83" s="728"/>
      <c r="AK83" s="728"/>
      <c r="AL83" s="728"/>
      <c r="AM83" s="728"/>
      <c r="AN83" s="728"/>
      <c r="AO83" s="728"/>
      <c r="AP83" s="728"/>
      <c r="AQ83" s="728"/>
      <c r="AR83" s="728"/>
      <c r="AS83" s="728"/>
      <c r="AT83" s="728"/>
      <c r="AU83" s="728"/>
      <c r="AV83" s="728"/>
      <c r="AW83" s="728"/>
      <c r="AX83" s="728"/>
      <c r="AY83" s="728"/>
      <c r="AZ83" s="728"/>
      <c r="BA83" s="728"/>
      <c r="BB83" s="728"/>
      <c r="BC83" s="728"/>
      <c r="BD83" s="728"/>
      <c r="BE83" s="728"/>
      <c r="BF83" s="728"/>
      <c r="BG83" s="728"/>
      <c r="BH83" s="728"/>
      <c r="BI83" s="728"/>
      <c r="BJ83" s="728"/>
      <c r="BK83" s="728"/>
      <c r="BL83" s="703" t="s">
        <v>165</v>
      </c>
      <c r="BM83" s="703"/>
      <c r="BN83" s="706" t="str">
        <f t="shared" si="675"/>
        <v/>
      </c>
      <c r="BO83" s="706" t="str">
        <f t="shared" si="676"/>
        <v/>
      </c>
      <c r="BP83" s="706" t="str">
        <f t="shared" si="677"/>
        <v/>
      </c>
      <c r="BQ83" s="706" t="str">
        <f t="shared" si="678"/>
        <v/>
      </c>
      <c r="BR83" s="706" t="str">
        <f t="shared" si="679"/>
        <v/>
      </c>
      <c r="BS83" s="706" t="str">
        <f t="shared" si="680"/>
        <v/>
      </c>
      <c r="BT83" s="706" t="str">
        <f t="shared" si="681"/>
        <v/>
      </c>
      <c r="BU83" s="706" t="str">
        <f t="shared" si="682"/>
        <v/>
      </c>
      <c r="BV83" s="706" t="str">
        <f t="shared" si="683"/>
        <v/>
      </c>
      <c r="BW83" s="706" t="str">
        <f t="shared" si="684"/>
        <v/>
      </c>
      <c r="BX83" s="706" t="str">
        <f t="shared" si="685"/>
        <v/>
      </c>
      <c r="BY83" s="706" t="str">
        <f t="shared" si="686"/>
        <v/>
      </c>
      <c r="BZ83" s="706" t="str">
        <f t="shared" si="687"/>
        <v/>
      </c>
      <c r="CA83" s="706" t="str">
        <f t="shared" si="688"/>
        <v/>
      </c>
      <c r="CB83" s="706" t="str">
        <f t="shared" si="689"/>
        <v/>
      </c>
      <c r="CC83" s="706" t="str">
        <f t="shared" si="690"/>
        <v/>
      </c>
      <c r="CD83" s="706" t="str">
        <f t="shared" si="691"/>
        <v/>
      </c>
      <c r="CE83" s="706" t="str">
        <f t="shared" si="692"/>
        <v/>
      </c>
      <c r="CF83" s="706" t="str">
        <f t="shared" si="693"/>
        <v/>
      </c>
      <c r="CG83" s="706" t="str">
        <f t="shared" si="694"/>
        <v/>
      </c>
      <c r="CH83" s="706" t="str">
        <f t="shared" si="695"/>
        <v/>
      </c>
      <c r="CI83" s="706" t="str">
        <f t="shared" si="696"/>
        <v/>
      </c>
      <c r="CJ83" s="706" t="str">
        <f t="shared" si="697"/>
        <v/>
      </c>
      <c r="CK83" s="706" t="str">
        <f t="shared" si="698"/>
        <v/>
      </c>
      <c r="CL83" s="706" t="str">
        <f t="shared" si="699"/>
        <v/>
      </c>
      <c r="CM83" s="706" t="str">
        <f t="shared" si="700"/>
        <v/>
      </c>
      <c r="CN83" s="706" t="str">
        <f t="shared" si="701"/>
        <v/>
      </c>
      <c r="CO83" s="706" t="str">
        <f t="shared" si="702"/>
        <v/>
      </c>
      <c r="CP83" s="706" t="str">
        <f t="shared" si="703"/>
        <v/>
      </c>
      <c r="CQ83" s="706" t="str">
        <f t="shared" si="704"/>
        <v/>
      </c>
      <c r="CR83" s="706" t="str">
        <f t="shared" si="705"/>
        <v/>
      </c>
      <c r="CS83" s="706" t="str">
        <f t="shared" si="706"/>
        <v/>
      </c>
      <c r="CT83" s="706" t="str">
        <f t="shared" si="707"/>
        <v/>
      </c>
      <c r="CU83" s="706" t="str">
        <f t="shared" si="708"/>
        <v/>
      </c>
      <c r="CV83" s="706" t="str">
        <f t="shared" si="709"/>
        <v/>
      </c>
      <c r="CW83" s="706" t="str">
        <f t="shared" si="710"/>
        <v/>
      </c>
      <c r="CX83" s="706" t="str">
        <f t="shared" si="711"/>
        <v/>
      </c>
      <c r="CY83" s="706" t="str">
        <f t="shared" si="712"/>
        <v/>
      </c>
      <c r="CZ83" s="706" t="str">
        <f t="shared" si="713"/>
        <v/>
      </c>
      <c r="DA83" s="706" t="str">
        <f t="shared" si="714"/>
        <v/>
      </c>
      <c r="DB83" s="706" t="str">
        <f t="shared" si="715"/>
        <v/>
      </c>
      <c r="DC83" s="706" t="str">
        <f t="shared" si="716"/>
        <v/>
      </c>
      <c r="DD83" s="706" t="str">
        <f t="shared" si="717"/>
        <v/>
      </c>
      <c r="DE83" s="706" t="str">
        <f t="shared" si="718"/>
        <v/>
      </c>
      <c r="DF83" s="706" t="str">
        <f t="shared" si="719"/>
        <v/>
      </c>
      <c r="DG83" s="706" t="str">
        <f t="shared" si="720"/>
        <v/>
      </c>
      <c r="DH83" s="706" t="str">
        <f t="shared" si="721"/>
        <v/>
      </c>
      <c r="DI83" s="706" t="str">
        <f t="shared" si="722"/>
        <v/>
      </c>
      <c r="DJ83" s="706" t="str">
        <f t="shared" si="723"/>
        <v/>
      </c>
      <c r="DK83" s="706" t="str">
        <f t="shared" si="724"/>
        <v/>
      </c>
      <c r="DL83" s="704" t="s">
        <v>166</v>
      </c>
    </row>
    <row r="84" spans="1:116" x14ac:dyDescent="0.2">
      <c r="A84" s="700"/>
      <c r="B84" s="700"/>
      <c r="C84" s="700"/>
      <c r="D84" s="700"/>
      <c r="E84" s="700"/>
      <c r="F84" s="700" t="str">
        <f t="shared" si="672"/>
        <v>D</v>
      </c>
      <c r="H84" s="71"/>
      <c r="I84" s="725"/>
      <c r="J84" s="726"/>
      <c r="K84" s="721" t="str">
        <f t="shared" si="58"/>
        <v/>
      </c>
      <c r="L84" s="715">
        <f t="shared" si="674"/>
        <v>0</v>
      </c>
      <c r="M84" s="716" t="str">
        <f t="shared" si="725"/>
        <v/>
      </c>
      <c r="N84" s="728"/>
      <c r="O84" s="728"/>
      <c r="P84" s="728"/>
      <c r="Q84" s="728"/>
      <c r="R84" s="728"/>
      <c r="S84" s="728"/>
      <c r="T84" s="728"/>
      <c r="U84" s="728"/>
      <c r="V84" s="728"/>
      <c r="W84" s="728"/>
      <c r="X84" s="728"/>
      <c r="Y84" s="728"/>
      <c r="Z84" s="728"/>
      <c r="AA84" s="728"/>
      <c r="AB84" s="728"/>
      <c r="AC84" s="728"/>
      <c r="AD84" s="728"/>
      <c r="AE84" s="728"/>
      <c r="AF84" s="728"/>
      <c r="AG84" s="728"/>
      <c r="AH84" s="728"/>
      <c r="AI84" s="728"/>
      <c r="AJ84" s="728"/>
      <c r="AK84" s="728"/>
      <c r="AL84" s="728"/>
      <c r="AM84" s="728"/>
      <c r="AN84" s="728"/>
      <c r="AO84" s="728"/>
      <c r="AP84" s="728"/>
      <c r="AQ84" s="728"/>
      <c r="AR84" s="728"/>
      <c r="AS84" s="728"/>
      <c r="AT84" s="728"/>
      <c r="AU84" s="728"/>
      <c r="AV84" s="728"/>
      <c r="AW84" s="728"/>
      <c r="AX84" s="728"/>
      <c r="AY84" s="728"/>
      <c r="AZ84" s="728"/>
      <c r="BA84" s="728"/>
      <c r="BB84" s="728"/>
      <c r="BC84" s="728"/>
      <c r="BD84" s="728"/>
      <c r="BE84" s="728"/>
      <c r="BF84" s="728"/>
      <c r="BG84" s="728"/>
      <c r="BH84" s="728"/>
      <c r="BI84" s="728"/>
      <c r="BJ84" s="728"/>
      <c r="BK84" s="728"/>
      <c r="BL84" s="703" t="s">
        <v>165</v>
      </c>
      <c r="BM84" s="703"/>
      <c r="BN84" s="706" t="str">
        <f t="shared" si="675"/>
        <v/>
      </c>
      <c r="BO84" s="706" t="str">
        <f t="shared" si="676"/>
        <v/>
      </c>
      <c r="BP84" s="706" t="str">
        <f t="shared" si="677"/>
        <v/>
      </c>
      <c r="BQ84" s="706" t="str">
        <f t="shared" si="678"/>
        <v/>
      </c>
      <c r="BR84" s="706" t="str">
        <f t="shared" si="679"/>
        <v/>
      </c>
      <c r="BS84" s="706" t="str">
        <f t="shared" si="680"/>
        <v/>
      </c>
      <c r="BT84" s="706" t="str">
        <f t="shared" si="681"/>
        <v/>
      </c>
      <c r="BU84" s="706" t="str">
        <f t="shared" si="682"/>
        <v/>
      </c>
      <c r="BV84" s="706" t="str">
        <f t="shared" si="683"/>
        <v/>
      </c>
      <c r="BW84" s="706" t="str">
        <f t="shared" si="684"/>
        <v/>
      </c>
      <c r="BX84" s="706" t="str">
        <f t="shared" si="685"/>
        <v/>
      </c>
      <c r="BY84" s="706" t="str">
        <f t="shared" si="686"/>
        <v/>
      </c>
      <c r="BZ84" s="706" t="str">
        <f t="shared" si="687"/>
        <v/>
      </c>
      <c r="CA84" s="706" t="str">
        <f t="shared" si="688"/>
        <v/>
      </c>
      <c r="CB84" s="706" t="str">
        <f t="shared" si="689"/>
        <v/>
      </c>
      <c r="CC84" s="706" t="str">
        <f t="shared" si="690"/>
        <v/>
      </c>
      <c r="CD84" s="706" t="str">
        <f t="shared" si="691"/>
        <v/>
      </c>
      <c r="CE84" s="706" t="str">
        <f t="shared" si="692"/>
        <v/>
      </c>
      <c r="CF84" s="706" t="str">
        <f t="shared" si="693"/>
        <v/>
      </c>
      <c r="CG84" s="706" t="str">
        <f t="shared" si="694"/>
        <v/>
      </c>
      <c r="CH84" s="706" t="str">
        <f t="shared" si="695"/>
        <v/>
      </c>
      <c r="CI84" s="706" t="str">
        <f t="shared" si="696"/>
        <v/>
      </c>
      <c r="CJ84" s="706" t="str">
        <f t="shared" si="697"/>
        <v/>
      </c>
      <c r="CK84" s="706" t="str">
        <f t="shared" si="698"/>
        <v/>
      </c>
      <c r="CL84" s="706" t="str">
        <f t="shared" si="699"/>
        <v/>
      </c>
      <c r="CM84" s="706" t="str">
        <f t="shared" si="700"/>
        <v/>
      </c>
      <c r="CN84" s="706" t="str">
        <f t="shared" si="701"/>
        <v/>
      </c>
      <c r="CO84" s="706" t="str">
        <f t="shared" si="702"/>
        <v/>
      </c>
      <c r="CP84" s="706" t="str">
        <f t="shared" si="703"/>
        <v/>
      </c>
      <c r="CQ84" s="706" t="str">
        <f t="shared" si="704"/>
        <v/>
      </c>
      <c r="CR84" s="706" t="str">
        <f t="shared" si="705"/>
        <v/>
      </c>
      <c r="CS84" s="706" t="str">
        <f t="shared" si="706"/>
        <v/>
      </c>
      <c r="CT84" s="706" t="str">
        <f t="shared" si="707"/>
        <v/>
      </c>
      <c r="CU84" s="706" t="str">
        <f t="shared" si="708"/>
        <v/>
      </c>
      <c r="CV84" s="706" t="str">
        <f t="shared" si="709"/>
        <v/>
      </c>
      <c r="CW84" s="706" t="str">
        <f t="shared" si="710"/>
        <v/>
      </c>
      <c r="CX84" s="706" t="str">
        <f t="shared" si="711"/>
        <v/>
      </c>
      <c r="CY84" s="706" t="str">
        <f t="shared" si="712"/>
        <v/>
      </c>
      <c r="CZ84" s="706" t="str">
        <f t="shared" si="713"/>
        <v/>
      </c>
      <c r="DA84" s="706" t="str">
        <f t="shared" si="714"/>
        <v/>
      </c>
      <c r="DB84" s="706" t="str">
        <f t="shared" si="715"/>
        <v/>
      </c>
      <c r="DC84" s="706" t="str">
        <f t="shared" si="716"/>
        <v/>
      </c>
      <c r="DD84" s="706" t="str">
        <f t="shared" si="717"/>
        <v/>
      </c>
      <c r="DE84" s="706" t="str">
        <f t="shared" si="718"/>
        <v/>
      </c>
      <c r="DF84" s="706" t="str">
        <f t="shared" si="719"/>
        <v/>
      </c>
      <c r="DG84" s="706" t="str">
        <f t="shared" si="720"/>
        <v/>
      </c>
      <c r="DH84" s="706" t="str">
        <f t="shared" si="721"/>
        <v/>
      </c>
      <c r="DI84" s="706" t="str">
        <f t="shared" si="722"/>
        <v/>
      </c>
      <c r="DJ84" s="706" t="str">
        <f t="shared" si="723"/>
        <v/>
      </c>
      <c r="DK84" s="706" t="str">
        <f t="shared" si="724"/>
        <v/>
      </c>
      <c r="DL84" s="704" t="s">
        <v>166</v>
      </c>
    </row>
    <row r="85" spans="1:116" x14ac:dyDescent="0.2">
      <c r="A85" s="700"/>
      <c r="B85" s="700"/>
      <c r="C85" s="700"/>
      <c r="D85" s="700"/>
      <c r="E85" s="700"/>
      <c r="F85" s="700" t="str">
        <f t="shared" si="672"/>
        <v>D</v>
      </c>
      <c r="H85" s="71"/>
      <c r="I85" s="725"/>
      <c r="J85" s="726"/>
      <c r="K85" s="721" t="str">
        <f t="shared" si="58"/>
        <v/>
      </c>
      <c r="L85" s="715">
        <f t="shared" si="674"/>
        <v>0</v>
      </c>
      <c r="M85" s="716" t="str">
        <f t="shared" si="725"/>
        <v/>
      </c>
      <c r="N85" s="728"/>
      <c r="O85" s="728"/>
      <c r="P85" s="728"/>
      <c r="Q85" s="728"/>
      <c r="R85" s="728"/>
      <c r="S85" s="728"/>
      <c r="T85" s="728"/>
      <c r="U85" s="728"/>
      <c r="V85" s="728"/>
      <c r="W85" s="728"/>
      <c r="X85" s="728"/>
      <c r="Y85" s="728"/>
      <c r="Z85" s="728"/>
      <c r="AA85" s="728"/>
      <c r="AB85" s="728"/>
      <c r="AC85" s="728"/>
      <c r="AD85" s="728"/>
      <c r="AE85" s="728"/>
      <c r="AF85" s="728"/>
      <c r="AG85" s="728"/>
      <c r="AH85" s="728"/>
      <c r="AI85" s="728"/>
      <c r="AJ85" s="728"/>
      <c r="AK85" s="728"/>
      <c r="AL85" s="728"/>
      <c r="AM85" s="728"/>
      <c r="AN85" s="728"/>
      <c r="AO85" s="728"/>
      <c r="AP85" s="728"/>
      <c r="AQ85" s="728"/>
      <c r="AR85" s="728"/>
      <c r="AS85" s="728"/>
      <c r="AT85" s="728"/>
      <c r="AU85" s="728"/>
      <c r="AV85" s="728"/>
      <c r="AW85" s="728"/>
      <c r="AX85" s="728"/>
      <c r="AY85" s="728"/>
      <c r="AZ85" s="728"/>
      <c r="BA85" s="728"/>
      <c r="BB85" s="728"/>
      <c r="BC85" s="728"/>
      <c r="BD85" s="728"/>
      <c r="BE85" s="728"/>
      <c r="BF85" s="728"/>
      <c r="BG85" s="728"/>
      <c r="BH85" s="728"/>
      <c r="BI85" s="728"/>
      <c r="BJ85" s="728"/>
      <c r="BK85" s="728"/>
      <c r="BL85" s="703" t="s">
        <v>165</v>
      </c>
      <c r="BM85" s="703"/>
      <c r="BN85" s="706" t="str">
        <f t="shared" si="675"/>
        <v/>
      </c>
      <c r="BO85" s="706" t="str">
        <f t="shared" si="676"/>
        <v/>
      </c>
      <c r="BP85" s="706" t="str">
        <f t="shared" si="677"/>
        <v/>
      </c>
      <c r="BQ85" s="706" t="str">
        <f t="shared" si="678"/>
        <v/>
      </c>
      <c r="BR85" s="706" t="str">
        <f t="shared" si="679"/>
        <v/>
      </c>
      <c r="BS85" s="706" t="str">
        <f t="shared" si="680"/>
        <v/>
      </c>
      <c r="BT85" s="706" t="str">
        <f t="shared" si="681"/>
        <v/>
      </c>
      <c r="BU85" s="706" t="str">
        <f t="shared" si="682"/>
        <v/>
      </c>
      <c r="BV85" s="706" t="str">
        <f t="shared" si="683"/>
        <v/>
      </c>
      <c r="BW85" s="706" t="str">
        <f t="shared" si="684"/>
        <v/>
      </c>
      <c r="BX85" s="706" t="str">
        <f t="shared" si="685"/>
        <v/>
      </c>
      <c r="BY85" s="706" t="str">
        <f t="shared" si="686"/>
        <v/>
      </c>
      <c r="BZ85" s="706" t="str">
        <f t="shared" si="687"/>
        <v/>
      </c>
      <c r="CA85" s="706" t="str">
        <f t="shared" si="688"/>
        <v/>
      </c>
      <c r="CB85" s="706" t="str">
        <f t="shared" si="689"/>
        <v/>
      </c>
      <c r="CC85" s="706" t="str">
        <f t="shared" si="690"/>
        <v/>
      </c>
      <c r="CD85" s="706" t="str">
        <f t="shared" si="691"/>
        <v/>
      </c>
      <c r="CE85" s="706" t="str">
        <f t="shared" si="692"/>
        <v/>
      </c>
      <c r="CF85" s="706" t="str">
        <f t="shared" si="693"/>
        <v/>
      </c>
      <c r="CG85" s="706" t="str">
        <f t="shared" si="694"/>
        <v/>
      </c>
      <c r="CH85" s="706" t="str">
        <f t="shared" si="695"/>
        <v/>
      </c>
      <c r="CI85" s="706" t="str">
        <f t="shared" si="696"/>
        <v/>
      </c>
      <c r="CJ85" s="706" t="str">
        <f t="shared" si="697"/>
        <v/>
      </c>
      <c r="CK85" s="706" t="str">
        <f t="shared" si="698"/>
        <v/>
      </c>
      <c r="CL85" s="706" t="str">
        <f t="shared" si="699"/>
        <v/>
      </c>
      <c r="CM85" s="706" t="str">
        <f t="shared" si="700"/>
        <v/>
      </c>
      <c r="CN85" s="706" t="str">
        <f t="shared" si="701"/>
        <v/>
      </c>
      <c r="CO85" s="706" t="str">
        <f t="shared" si="702"/>
        <v/>
      </c>
      <c r="CP85" s="706" t="str">
        <f t="shared" si="703"/>
        <v/>
      </c>
      <c r="CQ85" s="706" t="str">
        <f t="shared" si="704"/>
        <v/>
      </c>
      <c r="CR85" s="706" t="str">
        <f t="shared" si="705"/>
        <v/>
      </c>
      <c r="CS85" s="706" t="str">
        <f t="shared" si="706"/>
        <v/>
      </c>
      <c r="CT85" s="706" t="str">
        <f t="shared" si="707"/>
        <v/>
      </c>
      <c r="CU85" s="706" t="str">
        <f t="shared" si="708"/>
        <v/>
      </c>
      <c r="CV85" s="706" t="str">
        <f t="shared" si="709"/>
        <v/>
      </c>
      <c r="CW85" s="706" t="str">
        <f t="shared" si="710"/>
        <v/>
      </c>
      <c r="CX85" s="706" t="str">
        <f t="shared" si="711"/>
        <v/>
      </c>
      <c r="CY85" s="706" t="str">
        <f t="shared" si="712"/>
        <v/>
      </c>
      <c r="CZ85" s="706" t="str">
        <f t="shared" si="713"/>
        <v/>
      </c>
      <c r="DA85" s="706" t="str">
        <f t="shared" si="714"/>
        <v/>
      </c>
      <c r="DB85" s="706" t="str">
        <f t="shared" si="715"/>
        <v/>
      </c>
      <c r="DC85" s="706" t="str">
        <f t="shared" si="716"/>
        <v/>
      </c>
      <c r="DD85" s="706" t="str">
        <f t="shared" si="717"/>
        <v/>
      </c>
      <c r="DE85" s="706" t="str">
        <f t="shared" si="718"/>
        <v/>
      </c>
      <c r="DF85" s="706" t="str">
        <f t="shared" si="719"/>
        <v/>
      </c>
      <c r="DG85" s="706" t="str">
        <f t="shared" si="720"/>
        <v/>
      </c>
      <c r="DH85" s="706" t="str">
        <f t="shared" si="721"/>
        <v/>
      </c>
      <c r="DI85" s="706" t="str">
        <f t="shared" si="722"/>
        <v/>
      </c>
      <c r="DJ85" s="706" t="str">
        <f t="shared" si="723"/>
        <v/>
      </c>
      <c r="DK85" s="706" t="str">
        <f t="shared" si="724"/>
        <v/>
      </c>
      <c r="DL85" s="704" t="s">
        <v>166</v>
      </c>
    </row>
    <row r="86" spans="1:116" x14ac:dyDescent="0.2">
      <c r="A86" s="700"/>
      <c r="B86" s="700"/>
      <c r="C86" s="700"/>
      <c r="D86" s="700"/>
      <c r="E86" s="700"/>
      <c r="F86" s="700" t="str">
        <f t="shared" si="672"/>
        <v>D</v>
      </c>
      <c r="H86" s="71"/>
      <c r="I86" s="725"/>
      <c r="J86" s="726"/>
      <c r="K86" s="721" t="str">
        <f t="shared" si="58"/>
        <v/>
      </c>
      <c r="L86" s="715">
        <f t="shared" si="674"/>
        <v>0</v>
      </c>
      <c r="M86" s="716" t="str">
        <f t="shared" si="725"/>
        <v/>
      </c>
      <c r="N86" s="728"/>
      <c r="O86" s="728"/>
      <c r="P86" s="728"/>
      <c r="Q86" s="728"/>
      <c r="R86" s="728"/>
      <c r="S86" s="728"/>
      <c r="T86" s="728"/>
      <c r="U86" s="728"/>
      <c r="V86" s="728"/>
      <c r="W86" s="728"/>
      <c r="X86" s="728"/>
      <c r="Y86" s="728"/>
      <c r="Z86" s="728"/>
      <c r="AA86" s="728"/>
      <c r="AB86" s="728"/>
      <c r="AC86" s="728"/>
      <c r="AD86" s="728"/>
      <c r="AE86" s="728"/>
      <c r="AF86" s="728"/>
      <c r="AG86" s="728"/>
      <c r="AH86" s="728"/>
      <c r="AI86" s="728"/>
      <c r="AJ86" s="728"/>
      <c r="AK86" s="728"/>
      <c r="AL86" s="728"/>
      <c r="AM86" s="728"/>
      <c r="AN86" s="728"/>
      <c r="AO86" s="728"/>
      <c r="AP86" s="728"/>
      <c r="AQ86" s="728"/>
      <c r="AR86" s="728"/>
      <c r="AS86" s="728"/>
      <c r="AT86" s="728"/>
      <c r="AU86" s="728"/>
      <c r="AV86" s="728"/>
      <c r="AW86" s="728"/>
      <c r="AX86" s="728"/>
      <c r="AY86" s="728"/>
      <c r="AZ86" s="728"/>
      <c r="BA86" s="728"/>
      <c r="BB86" s="728"/>
      <c r="BC86" s="728"/>
      <c r="BD86" s="728"/>
      <c r="BE86" s="728"/>
      <c r="BF86" s="728"/>
      <c r="BG86" s="728"/>
      <c r="BH86" s="728"/>
      <c r="BI86" s="728"/>
      <c r="BJ86" s="728"/>
      <c r="BK86" s="728"/>
      <c r="BL86" s="703" t="s">
        <v>165</v>
      </c>
      <c r="BM86" s="703"/>
      <c r="BN86" s="706" t="str">
        <f t="shared" si="675"/>
        <v/>
      </c>
      <c r="BO86" s="706" t="str">
        <f t="shared" si="676"/>
        <v/>
      </c>
      <c r="BP86" s="706" t="str">
        <f t="shared" si="677"/>
        <v/>
      </c>
      <c r="BQ86" s="706" t="str">
        <f t="shared" si="678"/>
        <v/>
      </c>
      <c r="BR86" s="706" t="str">
        <f t="shared" si="679"/>
        <v/>
      </c>
      <c r="BS86" s="706" t="str">
        <f t="shared" si="680"/>
        <v/>
      </c>
      <c r="BT86" s="706" t="str">
        <f t="shared" si="681"/>
        <v/>
      </c>
      <c r="BU86" s="706" t="str">
        <f t="shared" si="682"/>
        <v/>
      </c>
      <c r="BV86" s="706" t="str">
        <f t="shared" si="683"/>
        <v/>
      </c>
      <c r="BW86" s="706" t="str">
        <f t="shared" si="684"/>
        <v/>
      </c>
      <c r="BX86" s="706" t="str">
        <f t="shared" si="685"/>
        <v/>
      </c>
      <c r="BY86" s="706" t="str">
        <f t="shared" si="686"/>
        <v/>
      </c>
      <c r="BZ86" s="706" t="str">
        <f t="shared" si="687"/>
        <v/>
      </c>
      <c r="CA86" s="706" t="str">
        <f t="shared" si="688"/>
        <v/>
      </c>
      <c r="CB86" s="706" t="str">
        <f t="shared" si="689"/>
        <v/>
      </c>
      <c r="CC86" s="706" t="str">
        <f t="shared" si="690"/>
        <v/>
      </c>
      <c r="CD86" s="706" t="str">
        <f t="shared" si="691"/>
        <v/>
      </c>
      <c r="CE86" s="706" t="str">
        <f t="shared" si="692"/>
        <v/>
      </c>
      <c r="CF86" s="706" t="str">
        <f t="shared" si="693"/>
        <v/>
      </c>
      <c r="CG86" s="706" t="str">
        <f t="shared" si="694"/>
        <v/>
      </c>
      <c r="CH86" s="706" t="str">
        <f t="shared" si="695"/>
        <v/>
      </c>
      <c r="CI86" s="706" t="str">
        <f t="shared" si="696"/>
        <v/>
      </c>
      <c r="CJ86" s="706" t="str">
        <f t="shared" si="697"/>
        <v/>
      </c>
      <c r="CK86" s="706" t="str">
        <f t="shared" si="698"/>
        <v/>
      </c>
      <c r="CL86" s="706" t="str">
        <f t="shared" si="699"/>
        <v/>
      </c>
      <c r="CM86" s="706" t="str">
        <f t="shared" si="700"/>
        <v/>
      </c>
      <c r="CN86" s="706" t="str">
        <f t="shared" si="701"/>
        <v/>
      </c>
      <c r="CO86" s="706" t="str">
        <f t="shared" si="702"/>
        <v/>
      </c>
      <c r="CP86" s="706" t="str">
        <f t="shared" si="703"/>
        <v/>
      </c>
      <c r="CQ86" s="706" t="str">
        <f t="shared" si="704"/>
        <v/>
      </c>
      <c r="CR86" s="706" t="str">
        <f t="shared" si="705"/>
        <v/>
      </c>
      <c r="CS86" s="706" t="str">
        <f t="shared" si="706"/>
        <v/>
      </c>
      <c r="CT86" s="706" t="str">
        <f t="shared" si="707"/>
        <v/>
      </c>
      <c r="CU86" s="706" t="str">
        <f t="shared" si="708"/>
        <v/>
      </c>
      <c r="CV86" s="706" t="str">
        <f t="shared" si="709"/>
        <v/>
      </c>
      <c r="CW86" s="706" t="str">
        <f t="shared" si="710"/>
        <v/>
      </c>
      <c r="CX86" s="706" t="str">
        <f t="shared" si="711"/>
        <v/>
      </c>
      <c r="CY86" s="706" t="str">
        <f t="shared" si="712"/>
        <v/>
      </c>
      <c r="CZ86" s="706" t="str">
        <f t="shared" si="713"/>
        <v/>
      </c>
      <c r="DA86" s="706" t="str">
        <f t="shared" si="714"/>
        <v/>
      </c>
      <c r="DB86" s="706" t="str">
        <f t="shared" si="715"/>
        <v/>
      </c>
      <c r="DC86" s="706" t="str">
        <f t="shared" si="716"/>
        <v/>
      </c>
      <c r="DD86" s="706" t="str">
        <f t="shared" si="717"/>
        <v/>
      </c>
      <c r="DE86" s="706" t="str">
        <f t="shared" si="718"/>
        <v/>
      </c>
      <c r="DF86" s="706" t="str">
        <f t="shared" si="719"/>
        <v/>
      </c>
      <c r="DG86" s="706" t="str">
        <f t="shared" si="720"/>
        <v/>
      </c>
      <c r="DH86" s="706" t="str">
        <f t="shared" si="721"/>
        <v/>
      </c>
      <c r="DI86" s="706" t="str">
        <f t="shared" si="722"/>
        <v/>
      </c>
      <c r="DJ86" s="706" t="str">
        <f t="shared" si="723"/>
        <v/>
      </c>
      <c r="DK86" s="706" t="str">
        <f t="shared" si="724"/>
        <v/>
      </c>
      <c r="DL86" s="704" t="s">
        <v>166</v>
      </c>
    </row>
    <row r="87" spans="1:116" x14ac:dyDescent="0.2">
      <c r="A87" s="700"/>
      <c r="B87" s="700"/>
      <c r="C87" s="700"/>
      <c r="D87" s="700"/>
      <c r="E87" s="700"/>
      <c r="F87" s="700" t="str">
        <f t="shared" si="672"/>
        <v>D</v>
      </c>
      <c r="H87" s="71"/>
      <c r="I87" s="725"/>
      <c r="J87" s="726"/>
      <c r="K87" s="721" t="str">
        <f t="shared" si="58"/>
        <v/>
      </c>
      <c r="L87" s="715">
        <f t="shared" si="674"/>
        <v>0</v>
      </c>
      <c r="M87" s="716" t="str">
        <f t="shared" si="725"/>
        <v/>
      </c>
      <c r="N87" s="728"/>
      <c r="O87" s="728"/>
      <c r="P87" s="728"/>
      <c r="Q87" s="728"/>
      <c r="R87" s="728"/>
      <c r="S87" s="728"/>
      <c r="T87" s="728"/>
      <c r="U87" s="728"/>
      <c r="V87" s="728"/>
      <c r="W87" s="728"/>
      <c r="X87" s="728"/>
      <c r="Y87" s="728"/>
      <c r="Z87" s="728"/>
      <c r="AA87" s="728"/>
      <c r="AB87" s="728"/>
      <c r="AC87" s="728"/>
      <c r="AD87" s="728"/>
      <c r="AE87" s="728"/>
      <c r="AF87" s="728"/>
      <c r="AG87" s="728"/>
      <c r="AH87" s="728"/>
      <c r="AI87" s="728"/>
      <c r="AJ87" s="728"/>
      <c r="AK87" s="728"/>
      <c r="AL87" s="728"/>
      <c r="AM87" s="728"/>
      <c r="AN87" s="728"/>
      <c r="AO87" s="728"/>
      <c r="AP87" s="728"/>
      <c r="AQ87" s="728"/>
      <c r="AR87" s="728"/>
      <c r="AS87" s="728"/>
      <c r="AT87" s="728"/>
      <c r="AU87" s="728"/>
      <c r="AV87" s="728"/>
      <c r="AW87" s="728"/>
      <c r="AX87" s="728"/>
      <c r="AY87" s="728"/>
      <c r="AZ87" s="728"/>
      <c r="BA87" s="728"/>
      <c r="BB87" s="728"/>
      <c r="BC87" s="728"/>
      <c r="BD87" s="728"/>
      <c r="BE87" s="728"/>
      <c r="BF87" s="728"/>
      <c r="BG87" s="728"/>
      <c r="BH87" s="728"/>
      <c r="BI87" s="728"/>
      <c r="BJ87" s="728"/>
      <c r="BK87" s="728"/>
      <c r="BL87" s="703" t="s">
        <v>165</v>
      </c>
      <c r="BM87" s="703"/>
      <c r="BN87" s="706" t="str">
        <f t="shared" si="675"/>
        <v/>
      </c>
      <c r="BO87" s="706" t="str">
        <f t="shared" si="676"/>
        <v/>
      </c>
      <c r="BP87" s="706" t="str">
        <f t="shared" si="677"/>
        <v/>
      </c>
      <c r="BQ87" s="706" t="str">
        <f t="shared" si="678"/>
        <v/>
      </c>
      <c r="BR87" s="706" t="str">
        <f t="shared" si="679"/>
        <v/>
      </c>
      <c r="BS87" s="706" t="str">
        <f t="shared" si="680"/>
        <v/>
      </c>
      <c r="BT87" s="706" t="str">
        <f t="shared" si="681"/>
        <v/>
      </c>
      <c r="BU87" s="706" t="str">
        <f t="shared" si="682"/>
        <v/>
      </c>
      <c r="BV87" s="706" t="str">
        <f t="shared" si="683"/>
        <v/>
      </c>
      <c r="BW87" s="706" t="str">
        <f t="shared" si="684"/>
        <v/>
      </c>
      <c r="BX87" s="706" t="str">
        <f t="shared" si="685"/>
        <v/>
      </c>
      <c r="BY87" s="706" t="str">
        <f t="shared" si="686"/>
        <v/>
      </c>
      <c r="BZ87" s="706" t="str">
        <f t="shared" si="687"/>
        <v/>
      </c>
      <c r="CA87" s="706" t="str">
        <f t="shared" si="688"/>
        <v/>
      </c>
      <c r="CB87" s="706" t="str">
        <f t="shared" si="689"/>
        <v/>
      </c>
      <c r="CC87" s="706" t="str">
        <f t="shared" si="690"/>
        <v/>
      </c>
      <c r="CD87" s="706" t="str">
        <f t="shared" si="691"/>
        <v/>
      </c>
      <c r="CE87" s="706" t="str">
        <f t="shared" si="692"/>
        <v/>
      </c>
      <c r="CF87" s="706" t="str">
        <f t="shared" si="693"/>
        <v/>
      </c>
      <c r="CG87" s="706" t="str">
        <f t="shared" si="694"/>
        <v/>
      </c>
      <c r="CH87" s="706" t="str">
        <f t="shared" si="695"/>
        <v/>
      </c>
      <c r="CI87" s="706" t="str">
        <f t="shared" si="696"/>
        <v/>
      </c>
      <c r="CJ87" s="706" t="str">
        <f t="shared" si="697"/>
        <v/>
      </c>
      <c r="CK87" s="706" t="str">
        <f t="shared" si="698"/>
        <v/>
      </c>
      <c r="CL87" s="706" t="str">
        <f t="shared" si="699"/>
        <v/>
      </c>
      <c r="CM87" s="706" t="str">
        <f t="shared" si="700"/>
        <v/>
      </c>
      <c r="CN87" s="706" t="str">
        <f t="shared" si="701"/>
        <v/>
      </c>
      <c r="CO87" s="706" t="str">
        <f t="shared" si="702"/>
        <v/>
      </c>
      <c r="CP87" s="706" t="str">
        <f t="shared" si="703"/>
        <v/>
      </c>
      <c r="CQ87" s="706" t="str">
        <f t="shared" si="704"/>
        <v/>
      </c>
      <c r="CR87" s="706" t="str">
        <f t="shared" si="705"/>
        <v/>
      </c>
      <c r="CS87" s="706" t="str">
        <f t="shared" si="706"/>
        <v/>
      </c>
      <c r="CT87" s="706" t="str">
        <f t="shared" si="707"/>
        <v/>
      </c>
      <c r="CU87" s="706" t="str">
        <f t="shared" si="708"/>
        <v/>
      </c>
      <c r="CV87" s="706" t="str">
        <f t="shared" si="709"/>
        <v/>
      </c>
      <c r="CW87" s="706" t="str">
        <f t="shared" si="710"/>
        <v/>
      </c>
      <c r="CX87" s="706" t="str">
        <f t="shared" si="711"/>
        <v/>
      </c>
      <c r="CY87" s="706" t="str">
        <f t="shared" si="712"/>
        <v/>
      </c>
      <c r="CZ87" s="706" t="str">
        <f t="shared" si="713"/>
        <v/>
      </c>
      <c r="DA87" s="706" t="str">
        <f t="shared" si="714"/>
        <v/>
      </c>
      <c r="DB87" s="706" t="str">
        <f t="shared" si="715"/>
        <v/>
      </c>
      <c r="DC87" s="706" t="str">
        <f t="shared" si="716"/>
        <v/>
      </c>
      <c r="DD87" s="706" t="str">
        <f t="shared" si="717"/>
        <v/>
      </c>
      <c r="DE87" s="706" t="str">
        <f t="shared" si="718"/>
        <v/>
      </c>
      <c r="DF87" s="706" t="str">
        <f t="shared" si="719"/>
        <v/>
      </c>
      <c r="DG87" s="706" t="str">
        <f t="shared" si="720"/>
        <v/>
      </c>
      <c r="DH87" s="706" t="str">
        <f t="shared" si="721"/>
        <v/>
      </c>
      <c r="DI87" s="706" t="str">
        <f t="shared" si="722"/>
        <v/>
      </c>
      <c r="DJ87" s="706" t="str">
        <f t="shared" si="723"/>
        <v/>
      </c>
      <c r="DK87" s="706" t="str">
        <f t="shared" si="724"/>
        <v/>
      </c>
      <c r="DL87" s="704" t="s">
        <v>166</v>
      </c>
    </row>
    <row r="88" spans="1:116" x14ac:dyDescent="0.2">
      <c r="A88" s="700"/>
      <c r="B88" s="700"/>
      <c r="C88" s="700"/>
      <c r="D88" s="700"/>
      <c r="E88" s="700"/>
      <c r="F88" s="700" t="str">
        <f t="shared" si="672"/>
        <v>D</v>
      </c>
      <c r="H88" s="71"/>
      <c r="I88" s="725"/>
      <c r="J88" s="726"/>
      <c r="K88" s="721" t="str">
        <f t="shared" si="58"/>
        <v/>
      </c>
      <c r="L88" s="715">
        <f t="shared" si="674"/>
        <v>0</v>
      </c>
      <c r="M88" s="716" t="str">
        <f t="shared" si="725"/>
        <v/>
      </c>
      <c r="N88" s="728"/>
      <c r="O88" s="728"/>
      <c r="P88" s="728"/>
      <c r="Q88" s="728"/>
      <c r="R88" s="728"/>
      <c r="S88" s="728"/>
      <c r="T88" s="728"/>
      <c r="U88" s="728"/>
      <c r="V88" s="728"/>
      <c r="W88" s="728"/>
      <c r="X88" s="728"/>
      <c r="Y88" s="728"/>
      <c r="Z88" s="728"/>
      <c r="AA88" s="728"/>
      <c r="AB88" s="728"/>
      <c r="AC88" s="728"/>
      <c r="AD88" s="728"/>
      <c r="AE88" s="728"/>
      <c r="AF88" s="728"/>
      <c r="AG88" s="728"/>
      <c r="AH88" s="728"/>
      <c r="AI88" s="728"/>
      <c r="AJ88" s="728"/>
      <c r="AK88" s="728"/>
      <c r="AL88" s="728"/>
      <c r="AM88" s="728"/>
      <c r="AN88" s="728"/>
      <c r="AO88" s="728"/>
      <c r="AP88" s="728"/>
      <c r="AQ88" s="728"/>
      <c r="AR88" s="728"/>
      <c r="AS88" s="728"/>
      <c r="AT88" s="728"/>
      <c r="AU88" s="728"/>
      <c r="AV88" s="728"/>
      <c r="AW88" s="728"/>
      <c r="AX88" s="728"/>
      <c r="AY88" s="728"/>
      <c r="AZ88" s="728"/>
      <c r="BA88" s="728"/>
      <c r="BB88" s="728"/>
      <c r="BC88" s="728"/>
      <c r="BD88" s="728"/>
      <c r="BE88" s="728"/>
      <c r="BF88" s="728"/>
      <c r="BG88" s="728"/>
      <c r="BH88" s="728"/>
      <c r="BI88" s="728"/>
      <c r="BJ88" s="728"/>
      <c r="BK88" s="728"/>
      <c r="BL88" s="703" t="s">
        <v>165</v>
      </c>
      <c r="BM88" s="703"/>
      <c r="BN88" s="706" t="str">
        <f t="shared" si="675"/>
        <v/>
      </c>
      <c r="BO88" s="706" t="str">
        <f t="shared" si="676"/>
        <v/>
      </c>
      <c r="BP88" s="706" t="str">
        <f t="shared" si="677"/>
        <v/>
      </c>
      <c r="BQ88" s="706" t="str">
        <f t="shared" si="678"/>
        <v/>
      </c>
      <c r="BR88" s="706" t="str">
        <f t="shared" si="679"/>
        <v/>
      </c>
      <c r="BS88" s="706" t="str">
        <f t="shared" si="680"/>
        <v/>
      </c>
      <c r="BT88" s="706" t="str">
        <f t="shared" si="681"/>
        <v/>
      </c>
      <c r="BU88" s="706" t="str">
        <f t="shared" si="682"/>
        <v/>
      </c>
      <c r="BV88" s="706" t="str">
        <f t="shared" si="683"/>
        <v/>
      </c>
      <c r="BW88" s="706" t="str">
        <f t="shared" si="684"/>
        <v/>
      </c>
      <c r="BX88" s="706" t="str">
        <f t="shared" si="685"/>
        <v/>
      </c>
      <c r="BY88" s="706" t="str">
        <f t="shared" si="686"/>
        <v/>
      </c>
      <c r="BZ88" s="706" t="str">
        <f t="shared" si="687"/>
        <v/>
      </c>
      <c r="CA88" s="706" t="str">
        <f t="shared" si="688"/>
        <v/>
      </c>
      <c r="CB88" s="706" t="str">
        <f t="shared" si="689"/>
        <v/>
      </c>
      <c r="CC88" s="706" t="str">
        <f t="shared" si="690"/>
        <v/>
      </c>
      <c r="CD88" s="706" t="str">
        <f t="shared" si="691"/>
        <v/>
      </c>
      <c r="CE88" s="706" t="str">
        <f t="shared" si="692"/>
        <v/>
      </c>
      <c r="CF88" s="706" t="str">
        <f t="shared" si="693"/>
        <v/>
      </c>
      <c r="CG88" s="706" t="str">
        <f t="shared" si="694"/>
        <v/>
      </c>
      <c r="CH88" s="706" t="str">
        <f t="shared" si="695"/>
        <v/>
      </c>
      <c r="CI88" s="706" t="str">
        <f t="shared" si="696"/>
        <v/>
      </c>
      <c r="CJ88" s="706" t="str">
        <f t="shared" si="697"/>
        <v/>
      </c>
      <c r="CK88" s="706" t="str">
        <f t="shared" si="698"/>
        <v/>
      </c>
      <c r="CL88" s="706" t="str">
        <f t="shared" si="699"/>
        <v/>
      </c>
      <c r="CM88" s="706" t="str">
        <f t="shared" si="700"/>
        <v/>
      </c>
      <c r="CN88" s="706" t="str">
        <f t="shared" si="701"/>
        <v/>
      </c>
      <c r="CO88" s="706" t="str">
        <f t="shared" si="702"/>
        <v/>
      </c>
      <c r="CP88" s="706" t="str">
        <f t="shared" si="703"/>
        <v/>
      </c>
      <c r="CQ88" s="706" t="str">
        <f t="shared" si="704"/>
        <v/>
      </c>
      <c r="CR88" s="706" t="str">
        <f t="shared" si="705"/>
        <v/>
      </c>
      <c r="CS88" s="706" t="str">
        <f t="shared" si="706"/>
        <v/>
      </c>
      <c r="CT88" s="706" t="str">
        <f t="shared" si="707"/>
        <v/>
      </c>
      <c r="CU88" s="706" t="str">
        <f t="shared" si="708"/>
        <v/>
      </c>
      <c r="CV88" s="706" t="str">
        <f t="shared" si="709"/>
        <v/>
      </c>
      <c r="CW88" s="706" t="str">
        <f t="shared" si="710"/>
        <v/>
      </c>
      <c r="CX88" s="706" t="str">
        <f t="shared" si="711"/>
        <v/>
      </c>
      <c r="CY88" s="706" t="str">
        <f t="shared" si="712"/>
        <v/>
      </c>
      <c r="CZ88" s="706" t="str">
        <f t="shared" si="713"/>
        <v/>
      </c>
      <c r="DA88" s="706" t="str">
        <f t="shared" si="714"/>
        <v/>
      </c>
      <c r="DB88" s="706" t="str">
        <f t="shared" si="715"/>
        <v/>
      </c>
      <c r="DC88" s="706" t="str">
        <f t="shared" si="716"/>
        <v/>
      </c>
      <c r="DD88" s="706" t="str">
        <f t="shared" si="717"/>
        <v/>
      </c>
      <c r="DE88" s="706" t="str">
        <f t="shared" si="718"/>
        <v/>
      </c>
      <c r="DF88" s="706" t="str">
        <f t="shared" si="719"/>
        <v/>
      </c>
      <c r="DG88" s="706" t="str">
        <f t="shared" si="720"/>
        <v/>
      </c>
      <c r="DH88" s="706" t="str">
        <f t="shared" si="721"/>
        <v/>
      </c>
      <c r="DI88" s="706" t="str">
        <f t="shared" si="722"/>
        <v/>
      </c>
      <c r="DJ88" s="706" t="str">
        <f t="shared" si="723"/>
        <v/>
      </c>
      <c r="DK88" s="706" t="str">
        <f t="shared" si="724"/>
        <v/>
      </c>
      <c r="DL88" s="704" t="s">
        <v>166</v>
      </c>
    </row>
    <row r="89" spans="1:116" x14ac:dyDescent="0.2">
      <c r="A89" s="700"/>
      <c r="B89" s="700"/>
      <c r="C89" s="700"/>
      <c r="D89" s="700"/>
      <c r="E89" s="700"/>
      <c r="F89" s="700" t="str">
        <f t="shared" si="672"/>
        <v>D</v>
      </c>
      <c r="H89" s="71"/>
      <c r="I89" s="725"/>
      <c r="J89" s="726"/>
      <c r="K89" s="721" t="str">
        <f t="shared" si="58"/>
        <v/>
      </c>
      <c r="L89" s="715">
        <f t="shared" si="674"/>
        <v>0</v>
      </c>
      <c r="M89" s="716" t="str">
        <f t="shared" si="725"/>
        <v/>
      </c>
      <c r="N89" s="728"/>
      <c r="O89" s="728"/>
      <c r="P89" s="728"/>
      <c r="Q89" s="728"/>
      <c r="R89" s="728"/>
      <c r="S89" s="728"/>
      <c r="T89" s="728"/>
      <c r="U89" s="728"/>
      <c r="V89" s="728"/>
      <c r="W89" s="728"/>
      <c r="X89" s="728"/>
      <c r="Y89" s="728"/>
      <c r="Z89" s="728"/>
      <c r="AA89" s="728"/>
      <c r="AB89" s="728"/>
      <c r="AC89" s="728"/>
      <c r="AD89" s="728"/>
      <c r="AE89" s="728"/>
      <c r="AF89" s="728"/>
      <c r="AG89" s="728"/>
      <c r="AH89" s="728"/>
      <c r="AI89" s="728"/>
      <c r="AJ89" s="728"/>
      <c r="AK89" s="728"/>
      <c r="AL89" s="728"/>
      <c r="AM89" s="728"/>
      <c r="AN89" s="728"/>
      <c r="AO89" s="728"/>
      <c r="AP89" s="728"/>
      <c r="AQ89" s="728"/>
      <c r="AR89" s="728"/>
      <c r="AS89" s="728"/>
      <c r="AT89" s="728"/>
      <c r="AU89" s="728"/>
      <c r="AV89" s="728"/>
      <c r="AW89" s="728"/>
      <c r="AX89" s="728"/>
      <c r="AY89" s="728"/>
      <c r="AZ89" s="728"/>
      <c r="BA89" s="728"/>
      <c r="BB89" s="728"/>
      <c r="BC89" s="728"/>
      <c r="BD89" s="728"/>
      <c r="BE89" s="728"/>
      <c r="BF89" s="728"/>
      <c r="BG89" s="728"/>
      <c r="BH89" s="728"/>
      <c r="BI89" s="728"/>
      <c r="BJ89" s="728"/>
      <c r="BK89" s="728"/>
      <c r="BL89" s="703" t="s">
        <v>165</v>
      </c>
      <c r="BM89" s="703"/>
      <c r="BN89" s="706" t="str">
        <f t="shared" si="675"/>
        <v/>
      </c>
      <c r="BO89" s="706" t="str">
        <f t="shared" si="676"/>
        <v/>
      </c>
      <c r="BP89" s="706" t="str">
        <f t="shared" si="677"/>
        <v/>
      </c>
      <c r="BQ89" s="706" t="str">
        <f t="shared" si="678"/>
        <v/>
      </c>
      <c r="BR89" s="706" t="str">
        <f t="shared" si="679"/>
        <v/>
      </c>
      <c r="BS89" s="706" t="str">
        <f t="shared" si="680"/>
        <v/>
      </c>
      <c r="BT89" s="706" t="str">
        <f t="shared" si="681"/>
        <v/>
      </c>
      <c r="BU89" s="706" t="str">
        <f t="shared" si="682"/>
        <v/>
      </c>
      <c r="BV89" s="706" t="str">
        <f t="shared" si="683"/>
        <v/>
      </c>
      <c r="BW89" s="706" t="str">
        <f t="shared" si="684"/>
        <v/>
      </c>
      <c r="BX89" s="706" t="str">
        <f t="shared" si="685"/>
        <v/>
      </c>
      <c r="BY89" s="706" t="str">
        <f t="shared" si="686"/>
        <v/>
      </c>
      <c r="BZ89" s="706" t="str">
        <f t="shared" si="687"/>
        <v/>
      </c>
      <c r="CA89" s="706" t="str">
        <f t="shared" si="688"/>
        <v/>
      </c>
      <c r="CB89" s="706" t="str">
        <f t="shared" si="689"/>
        <v/>
      </c>
      <c r="CC89" s="706" t="str">
        <f t="shared" si="690"/>
        <v/>
      </c>
      <c r="CD89" s="706" t="str">
        <f t="shared" si="691"/>
        <v/>
      </c>
      <c r="CE89" s="706" t="str">
        <f t="shared" si="692"/>
        <v/>
      </c>
      <c r="CF89" s="706" t="str">
        <f t="shared" si="693"/>
        <v/>
      </c>
      <c r="CG89" s="706" t="str">
        <f t="shared" si="694"/>
        <v/>
      </c>
      <c r="CH89" s="706" t="str">
        <f t="shared" si="695"/>
        <v/>
      </c>
      <c r="CI89" s="706" t="str">
        <f t="shared" si="696"/>
        <v/>
      </c>
      <c r="CJ89" s="706" t="str">
        <f t="shared" si="697"/>
        <v/>
      </c>
      <c r="CK89" s="706" t="str">
        <f t="shared" si="698"/>
        <v/>
      </c>
      <c r="CL89" s="706" t="str">
        <f t="shared" si="699"/>
        <v/>
      </c>
      <c r="CM89" s="706" t="str">
        <f t="shared" si="700"/>
        <v/>
      </c>
      <c r="CN89" s="706" t="str">
        <f t="shared" si="701"/>
        <v/>
      </c>
      <c r="CO89" s="706" t="str">
        <f t="shared" si="702"/>
        <v/>
      </c>
      <c r="CP89" s="706" t="str">
        <f t="shared" si="703"/>
        <v/>
      </c>
      <c r="CQ89" s="706" t="str">
        <f t="shared" si="704"/>
        <v/>
      </c>
      <c r="CR89" s="706" t="str">
        <f t="shared" si="705"/>
        <v/>
      </c>
      <c r="CS89" s="706" t="str">
        <f t="shared" si="706"/>
        <v/>
      </c>
      <c r="CT89" s="706" t="str">
        <f t="shared" si="707"/>
        <v/>
      </c>
      <c r="CU89" s="706" t="str">
        <f t="shared" si="708"/>
        <v/>
      </c>
      <c r="CV89" s="706" t="str">
        <f t="shared" si="709"/>
        <v/>
      </c>
      <c r="CW89" s="706" t="str">
        <f t="shared" si="710"/>
        <v/>
      </c>
      <c r="CX89" s="706" t="str">
        <f t="shared" si="711"/>
        <v/>
      </c>
      <c r="CY89" s="706" t="str">
        <f t="shared" si="712"/>
        <v/>
      </c>
      <c r="CZ89" s="706" t="str">
        <f t="shared" si="713"/>
        <v/>
      </c>
      <c r="DA89" s="706" t="str">
        <f t="shared" si="714"/>
        <v/>
      </c>
      <c r="DB89" s="706" t="str">
        <f t="shared" si="715"/>
        <v/>
      </c>
      <c r="DC89" s="706" t="str">
        <f t="shared" si="716"/>
        <v/>
      </c>
      <c r="DD89" s="706" t="str">
        <f t="shared" si="717"/>
        <v/>
      </c>
      <c r="DE89" s="706" t="str">
        <f t="shared" si="718"/>
        <v/>
      </c>
      <c r="DF89" s="706" t="str">
        <f t="shared" si="719"/>
        <v/>
      </c>
      <c r="DG89" s="706" t="str">
        <f t="shared" si="720"/>
        <v/>
      </c>
      <c r="DH89" s="706" t="str">
        <f t="shared" si="721"/>
        <v/>
      </c>
      <c r="DI89" s="706" t="str">
        <f t="shared" si="722"/>
        <v/>
      </c>
      <c r="DJ89" s="706" t="str">
        <f t="shared" si="723"/>
        <v/>
      </c>
      <c r="DK89" s="706" t="str">
        <f t="shared" si="724"/>
        <v/>
      </c>
      <c r="DL89" s="704" t="s">
        <v>166</v>
      </c>
    </row>
    <row r="90" spans="1:116" x14ac:dyDescent="0.2">
      <c r="A90" s="700"/>
      <c r="B90" s="700"/>
      <c r="C90" s="700"/>
      <c r="D90" s="700"/>
      <c r="E90" s="700"/>
      <c r="F90" s="700" t="str">
        <f t="shared" si="672"/>
        <v>D</v>
      </c>
      <c r="H90" s="71"/>
      <c r="I90" s="725"/>
      <c r="J90" s="726"/>
      <c r="K90" s="721" t="str">
        <f t="shared" ref="K90:K119" si="726">IF(ISNUMBER(J90),IF(COUNTBLANK(N90:BK90)=50,"",IF(SUM(N90:BK90)&lt;5,"Pct","Amt")),"")</f>
        <v/>
      </c>
      <c r="L90" s="715">
        <f t="shared" si="674"/>
        <v>0</v>
      </c>
      <c r="M90" s="716" t="str">
        <f t="shared" si="725"/>
        <v/>
      </c>
      <c r="N90" s="728"/>
      <c r="O90" s="728"/>
      <c r="P90" s="728"/>
      <c r="Q90" s="728"/>
      <c r="R90" s="728"/>
      <c r="S90" s="728"/>
      <c r="T90" s="728"/>
      <c r="U90" s="728"/>
      <c r="V90" s="728"/>
      <c r="W90" s="728"/>
      <c r="X90" s="728"/>
      <c r="Y90" s="728"/>
      <c r="Z90" s="728"/>
      <c r="AA90" s="728"/>
      <c r="AB90" s="728"/>
      <c r="AC90" s="728"/>
      <c r="AD90" s="728"/>
      <c r="AE90" s="728"/>
      <c r="AF90" s="728"/>
      <c r="AG90" s="728"/>
      <c r="AH90" s="728"/>
      <c r="AI90" s="728"/>
      <c r="AJ90" s="728"/>
      <c r="AK90" s="728"/>
      <c r="AL90" s="728"/>
      <c r="AM90" s="728"/>
      <c r="AN90" s="728"/>
      <c r="AO90" s="728"/>
      <c r="AP90" s="728"/>
      <c r="AQ90" s="728"/>
      <c r="AR90" s="728"/>
      <c r="AS90" s="728"/>
      <c r="AT90" s="728"/>
      <c r="AU90" s="728"/>
      <c r="AV90" s="728"/>
      <c r="AW90" s="728"/>
      <c r="AX90" s="728"/>
      <c r="AY90" s="728"/>
      <c r="AZ90" s="728"/>
      <c r="BA90" s="728"/>
      <c r="BB90" s="728"/>
      <c r="BC90" s="728"/>
      <c r="BD90" s="728"/>
      <c r="BE90" s="728"/>
      <c r="BF90" s="728"/>
      <c r="BG90" s="728"/>
      <c r="BH90" s="728"/>
      <c r="BI90" s="728"/>
      <c r="BJ90" s="728"/>
      <c r="BK90" s="728"/>
      <c r="BL90" s="703" t="s">
        <v>165</v>
      </c>
      <c r="BM90" s="703"/>
      <c r="BN90" s="706" t="str">
        <f t="shared" si="675"/>
        <v/>
      </c>
      <c r="BO90" s="706" t="str">
        <f t="shared" si="676"/>
        <v/>
      </c>
      <c r="BP90" s="706" t="str">
        <f t="shared" si="677"/>
        <v/>
      </c>
      <c r="BQ90" s="706" t="str">
        <f t="shared" si="678"/>
        <v/>
      </c>
      <c r="BR90" s="706" t="str">
        <f t="shared" si="679"/>
        <v/>
      </c>
      <c r="BS90" s="706" t="str">
        <f t="shared" si="680"/>
        <v/>
      </c>
      <c r="BT90" s="706" t="str">
        <f t="shared" si="681"/>
        <v/>
      </c>
      <c r="BU90" s="706" t="str">
        <f t="shared" si="682"/>
        <v/>
      </c>
      <c r="BV90" s="706" t="str">
        <f t="shared" si="683"/>
        <v/>
      </c>
      <c r="BW90" s="706" t="str">
        <f t="shared" si="684"/>
        <v/>
      </c>
      <c r="BX90" s="706" t="str">
        <f t="shared" si="685"/>
        <v/>
      </c>
      <c r="BY90" s="706" t="str">
        <f t="shared" si="686"/>
        <v/>
      </c>
      <c r="BZ90" s="706" t="str">
        <f t="shared" si="687"/>
        <v/>
      </c>
      <c r="CA90" s="706" t="str">
        <f t="shared" si="688"/>
        <v/>
      </c>
      <c r="CB90" s="706" t="str">
        <f t="shared" si="689"/>
        <v/>
      </c>
      <c r="CC90" s="706" t="str">
        <f t="shared" si="690"/>
        <v/>
      </c>
      <c r="CD90" s="706" t="str">
        <f t="shared" si="691"/>
        <v/>
      </c>
      <c r="CE90" s="706" t="str">
        <f t="shared" si="692"/>
        <v/>
      </c>
      <c r="CF90" s="706" t="str">
        <f t="shared" si="693"/>
        <v/>
      </c>
      <c r="CG90" s="706" t="str">
        <f t="shared" si="694"/>
        <v/>
      </c>
      <c r="CH90" s="706" t="str">
        <f t="shared" si="695"/>
        <v/>
      </c>
      <c r="CI90" s="706" t="str">
        <f t="shared" si="696"/>
        <v/>
      </c>
      <c r="CJ90" s="706" t="str">
        <f t="shared" si="697"/>
        <v/>
      </c>
      <c r="CK90" s="706" t="str">
        <f t="shared" si="698"/>
        <v/>
      </c>
      <c r="CL90" s="706" t="str">
        <f t="shared" si="699"/>
        <v/>
      </c>
      <c r="CM90" s="706" t="str">
        <f t="shared" si="700"/>
        <v/>
      </c>
      <c r="CN90" s="706" t="str">
        <f t="shared" si="701"/>
        <v/>
      </c>
      <c r="CO90" s="706" t="str">
        <f t="shared" si="702"/>
        <v/>
      </c>
      <c r="CP90" s="706" t="str">
        <f t="shared" si="703"/>
        <v/>
      </c>
      <c r="CQ90" s="706" t="str">
        <f t="shared" si="704"/>
        <v/>
      </c>
      <c r="CR90" s="706" t="str">
        <f t="shared" si="705"/>
        <v/>
      </c>
      <c r="CS90" s="706" t="str">
        <f t="shared" si="706"/>
        <v/>
      </c>
      <c r="CT90" s="706" t="str">
        <f t="shared" si="707"/>
        <v/>
      </c>
      <c r="CU90" s="706" t="str">
        <f t="shared" si="708"/>
        <v/>
      </c>
      <c r="CV90" s="706" t="str">
        <f t="shared" si="709"/>
        <v/>
      </c>
      <c r="CW90" s="706" t="str">
        <f t="shared" si="710"/>
        <v/>
      </c>
      <c r="CX90" s="706" t="str">
        <f t="shared" si="711"/>
        <v/>
      </c>
      <c r="CY90" s="706" t="str">
        <f t="shared" si="712"/>
        <v/>
      </c>
      <c r="CZ90" s="706" t="str">
        <f t="shared" si="713"/>
        <v/>
      </c>
      <c r="DA90" s="706" t="str">
        <f t="shared" si="714"/>
        <v/>
      </c>
      <c r="DB90" s="706" t="str">
        <f t="shared" si="715"/>
        <v/>
      </c>
      <c r="DC90" s="706" t="str">
        <f t="shared" si="716"/>
        <v/>
      </c>
      <c r="DD90" s="706" t="str">
        <f t="shared" si="717"/>
        <v/>
      </c>
      <c r="DE90" s="706" t="str">
        <f t="shared" si="718"/>
        <v/>
      </c>
      <c r="DF90" s="706" t="str">
        <f t="shared" si="719"/>
        <v/>
      </c>
      <c r="DG90" s="706" t="str">
        <f t="shared" si="720"/>
        <v/>
      </c>
      <c r="DH90" s="706" t="str">
        <f t="shared" si="721"/>
        <v/>
      </c>
      <c r="DI90" s="706" t="str">
        <f t="shared" si="722"/>
        <v/>
      </c>
      <c r="DJ90" s="706" t="str">
        <f t="shared" si="723"/>
        <v/>
      </c>
      <c r="DK90" s="706" t="str">
        <f t="shared" si="724"/>
        <v/>
      </c>
      <c r="DL90" s="704" t="s">
        <v>166</v>
      </c>
    </row>
    <row r="91" spans="1:116" x14ac:dyDescent="0.2">
      <c r="A91" s="700"/>
      <c r="B91" s="700"/>
      <c r="C91" s="700"/>
      <c r="D91" s="700"/>
      <c r="E91" s="700"/>
      <c r="F91" s="700" t="str">
        <f t="shared" si="672"/>
        <v>D</v>
      </c>
      <c r="H91" s="71"/>
      <c r="I91" s="725"/>
      <c r="J91" s="726"/>
      <c r="K91" s="721" t="str">
        <f t="shared" si="726"/>
        <v/>
      </c>
      <c r="L91" s="715">
        <f t="shared" si="674"/>
        <v>0</v>
      </c>
      <c r="M91" s="716" t="str">
        <f t="shared" si="725"/>
        <v/>
      </c>
      <c r="N91" s="728"/>
      <c r="O91" s="728"/>
      <c r="P91" s="728"/>
      <c r="Q91" s="728"/>
      <c r="R91" s="728"/>
      <c r="S91" s="728"/>
      <c r="T91" s="728"/>
      <c r="U91" s="728"/>
      <c r="V91" s="728"/>
      <c r="W91" s="728"/>
      <c r="X91" s="728"/>
      <c r="Y91" s="728"/>
      <c r="Z91" s="728"/>
      <c r="AA91" s="728"/>
      <c r="AB91" s="728"/>
      <c r="AC91" s="728"/>
      <c r="AD91" s="728"/>
      <c r="AE91" s="728"/>
      <c r="AF91" s="728"/>
      <c r="AG91" s="728"/>
      <c r="AH91" s="728"/>
      <c r="AI91" s="728"/>
      <c r="AJ91" s="728"/>
      <c r="AK91" s="728"/>
      <c r="AL91" s="728"/>
      <c r="AM91" s="728"/>
      <c r="AN91" s="728"/>
      <c r="AO91" s="728"/>
      <c r="AP91" s="728"/>
      <c r="AQ91" s="728"/>
      <c r="AR91" s="728"/>
      <c r="AS91" s="728"/>
      <c r="AT91" s="728"/>
      <c r="AU91" s="728"/>
      <c r="AV91" s="728"/>
      <c r="AW91" s="728"/>
      <c r="AX91" s="728"/>
      <c r="AY91" s="728"/>
      <c r="AZ91" s="728"/>
      <c r="BA91" s="728"/>
      <c r="BB91" s="728"/>
      <c r="BC91" s="728"/>
      <c r="BD91" s="728"/>
      <c r="BE91" s="728"/>
      <c r="BF91" s="728"/>
      <c r="BG91" s="728"/>
      <c r="BH91" s="728"/>
      <c r="BI91" s="728"/>
      <c r="BJ91" s="728"/>
      <c r="BK91" s="728"/>
      <c r="BL91" s="703" t="s">
        <v>165</v>
      </c>
      <c r="BM91" s="703"/>
      <c r="BN91" s="706" t="str">
        <f t="shared" si="675"/>
        <v/>
      </c>
      <c r="BO91" s="706" t="str">
        <f t="shared" si="676"/>
        <v/>
      </c>
      <c r="BP91" s="706" t="str">
        <f t="shared" si="677"/>
        <v/>
      </c>
      <c r="BQ91" s="706" t="str">
        <f t="shared" si="678"/>
        <v/>
      </c>
      <c r="BR91" s="706" t="str">
        <f t="shared" si="679"/>
        <v/>
      </c>
      <c r="BS91" s="706" t="str">
        <f t="shared" si="680"/>
        <v/>
      </c>
      <c r="BT91" s="706" t="str">
        <f t="shared" si="681"/>
        <v/>
      </c>
      <c r="BU91" s="706" t="str">
        <f t="shared" si="682"/>
        <v/>
      </c>
      <c r="BV91" s="706" t="str">
        <f t="shared" si="683"/>
        <v/>
      </c>
      <c r="BW91" s="706" t="str">
        <f t="shared" si="684"/>
        <v/>
      </c>
      <c r="BX91" s="706" t="str">
        <f t="shared" si="685"/>
        <v/>
      </c>
      <c r="BY91" s="706" t="str">
        <f t="shared" si="686"/>
        <v/>
      </c>
      <c r="BZ91" s="706" t="str">
        <f t="shared" si="687"/>
        <v/>
      </c>
      <c r="CA91" s="706" t="str">
        <f t="shared" si="688"/>
        <v/>
      </c>
      <c r="CB91" s="706" t="str">
        <f t="shared" si="689"/>
        <v/>
      </c>
      <c r="CC91" s="706" t="str">
        <f t="shared" si="690"/>
        <v/>
      </c>
      <c r="CD91" s="706" t="str">
        <f t="shared" si="691"/>
        <v/>
      </c>
      <c r="CE91" s="706" t="str">
        <f t="shared" si="692"/>
        <v/>
      </c>
      <c r="CF91" s="706" t="str">
        <f t="shared" si="693"/>
        <v/>
      </c>
      <c r="CG91" s="706" t="str">
        <f t="shared" si="694"/>
        <v/>
      </c>
      <c r="CH91" s="706" t="str">
        <f t="shared" si="695"/>
        <v/>
      </c>
      <c r="CI91" s="706" t="str">
        <f t="shared" si="696"/>
        <v/>
      </c>
      <c r="CJ91" s="706" t="str">
        <f t="shared" si="697"/>
        <v/>
      </c>
      <c r="CK91" s="706" t="str">
        <f t="shared" si="698"/>
        <v/>
      </c>
      <c r="CL91" s="706" t="str">
        <f t="shared" si="699"/>
        <v/>
      </c>
      <c r="CM91" s="706" t="str">
        <f t="shared" si="700"/>
        <v/>
      </c>
      <c r="CN91" s="706" t="str">
        <f t="shared" si="701"/>
        <v/>
      </c>
      <c r="CO91" s="706" t="str">
        <f t="shared" si="702"/>
        <v/>
      </c>
      <c r="CP91" s="706" t="str">
        <f t="shared" si="703"/>
        <v/>
      </c>
      <c r="CQ91" s="706" t="str">
        <f t="shared" si="704"/>
        <v/>
      </c>
      <c r="CR91" s="706" t="str">
        <f t="shared" si="705"/>
        <v/>
      </c>
      <c r="CS91" s="706" t="str">
        <f t="shared" si="706"/>
        <v/>
      </c>
      <c r="CT91" s="706" t="str">
        <f t="shared" si="707"/>
        <v/>
      </c>
      <c r="CU91" s="706" t="str">
        <f t="shared" si="708"/>
        <v/>
      </c>
      <c r="CV91" s="706" t="str">
        <f t="shared" si="709"/>
        <v/>
      </c>
      <c r="CW91" s="706" t="str">
        <f t="shared" si="710"/>
        <v/>
      </c>
      <c r="CX91" s="706" t="str">
        <f t="shared" si="711"/>
        <v/>
      </c>
      <c r="CY91" s="706" t="str">
        <f t="shared" si="712"/>
        <v/>
      </c>
      <c r="CZ91" s="706" t="str">
        <f t="shared" si="713"/>
        <v/>
      </c>
      <c r="DA91" s="706" t="str">
        <f t="shared" si="714"/>
        <v/>
      </c>
      <c r="DB91" s="706" t="str">
        <f t="shared" si="715"/>
        <v/>
      </c>
      <c r="DC91" s="706" t="str">
        <f t="shared" si="716"/>
        <v/>
      </c>
      <c r="DD91" s="706" t="str">
        <f t="shared" si="717"/>
        <v/>
      </c>
      <c r="DE91" s="706" t="str">
        <f t="shared" si="718"/>
        <v/>
      </c>
      <c r="DF91" s="706" t="str">
        <f t="shared" si="719"/>
        <v/>
      </c>
      <c r="DG91" s="706" t="str">
        <f t="shared" si="720"/>
        <v/>
      </c>
      <c r="DH91" s="706" t="str">
        <f t="shared" si="721"/>
        <v/>
      </c>
      <c r="DI91" s="706" t="str">
        <f t="shared" si="722"/>
        <v/>
      </c>
      <c r="DJ91" s="706" t="str">
        <f t="shared" si="723"/>
        <v/>
      </c>
      <c r="DK91" s="706" t="str">
        <f t="shared" si="724"/>
        <v/>
      </c>
      <c r="DL91" s="704" t="s">
        <v>166</v>
      </c>
    </row>
    <row r="92" spans="1:116" x14ac:dyDescent="0.2">
      <c r="A92" s="700"/>
      <c r="B92" s="700"/>
      <c r="C92" s="700"/>
      <c r="D92" s="700"/>
      <c r="E92" s="700"/>
      <c r="F92" s="700" t="str">
        <f>IF(LEFT(I92,5)="Total","ET","D")</f>
        <v>ET</v>
      </c>
      <c r="H92" s="71"/>
      <c r="I92" s="151" t="str">
        <f>"Total "&amp;$H$80</f>
        <v>Total Classified, temp</v>
      </c>
      <c r="J92" s="127">
        <f>SUM(J82:J91)</f>
        <v>0</v>
      </c>
      <c r="K92" s="714"/>
      <c r="L92" s="715">
        <f t="shared" ref="L92" si="727">SUM(L82:L91)</f>
        <v>0</v>
      </c>
      <c r="M92" s="716"/>
      <c r="N92" s="722" t="str">
        <f>IF(ISNUMBER(N$2),IFERROR(ROUND(BN92/$J92,4),""),"")</f>
        <v/>
      </c>
      <c r="O92" s="722" t="str">
        <f t="shared" ref="O92" si="728">IF(ISNUMBER(O$2),IFERROR(ROUND(BO92/$J92,4),""),"")</f>
        <v/>
      </c>
      <c r="P92" s="722" t="str">
        <f t="shared" ref="P92" si="729">IF(ISNUMBER(P$2),IFERROR(ROUND(BP92/$J92,4),""),"")</f>
        <v/>
      </c>
      <c r="Q92" s="722" t="str">
        <f t="shared" ref="Q92" si="730">IF(ISNUMBER(Q$2),IFERROR(ROUND(BQ92/$J92,4),""),"")</f>
        <v/>
      </c>
      <c r="R92" s="722" t="str">
        <f t="shared" ref="R92" si="731">IF(ISNUMBER(R$2),IFERROR(ROUND(BR92/$J92,4),""),"")</f>
        <v/>
      </c>
      <c r="S92" s="722" t="str">
        <f t="shared" ref="S92" si="732">IF(ISNUMBER(S$2),IFERROR(ROUND(BS92/$J92,4),""),"")</f>
        <v/>
      </c>
      <c r="T92" s="722" t="str">
        <f t="shared" ref="T92" si="733">IF(ISNUMBER(T$2),IFERROR(ROUND(BT92/$J92,4),""),"")</f>
        <v/>
      </c>
      <c r="U92" s="722" t="str">
        <f t="shared" ref="U92" si="734">IF(ISNUMBER(U$2),IFERROR(ROUND(BU92/$J92,4),""),"")</f>
        <v/>
      </c>
      <c r="V92" s="722" t="str">
        <f t="shared" ref="V92" si="735">IF(ISNUMBER(V$2),IFERROR(ROUND(BV92/$J92,4),""),"")</f>
        <v/>
      </c>
      <c r="W92" s="722" t="str">
        <f t="shared" ref="W92" si="736">IF(ISNUMBER(W$2),IFERROR(ROUND(BW92/$J92,4),""),"")</f>
        <v/>
      </c>
      <c r="X92" s="722" t="str">
        <f t="shared" ref="X92" si="737">IF(ISNUMBER(X$2),IFERROR(ROUND(BX92/$J92,4),""),"")</f>
        <v/>
      </c>
      <c r="Y92" s="722" t="str">
        <f t="shared" ref="Y92" si="738">IF(ISNUMBER(Y$2),IFERROR(ROUND(BY92/$J92,4),""),"")</f>
        <v/>
      </c>
      <c r="Z92" s="722" t="str">
        <f t="shared" ref="Z92" si="739">IF(ISNUMBER(Z$2),IFERROR(ROUND(BZ92/$J92,4),""),"")</f>
        <v/>
      </c>
      <c r="AA92" s="722" t="str">
        <f t="shared" ref="AA92" si="740">IF(ISNUMBER(AA$2),IFERROR(ROUND(CA92/$J92,4),""),"")</f>
        <v/>
      </c>
      <c r="AB92" s="722" t="str">
        <f t="shared" ref="AB92" si="741">IF(ISNUMBER(AB$2),IFERROR(ROUND(CB92/$J92,4),""),"")</f>
        <v/>
      </c>
      <c r="AC92" s="722" t="str">
        <f t="shared" ref="AC92" si="742">IF(ISNUMBER(AC$2),IFERROR(ROUND(CC92/$J92,4),""),"")</f>
        <v/>
      </c>
      <c r="AD92" s="722" t="str">
        <f t="shared" ref="AD92" si="743">IF(ISNUMBER(AD$2),IFERROR(ROUND(CD92/$J92,4),""),"")</f>
        <v/>
      </c>
      <c r="AE92" s="722" t="str">
        <f t="shared" ref="AE92" si="744">IF(ISNUMBER(AE$2),IFERROR(ROUND(CE92/$J92,4),""),"")</f>
        <v/>
      </c>
      <c r="AF92" s="722" t="str">
        <f t="shared" ref="AF92" si="745">IF(ISNUMBER(AF$2),IFERROR(ROUND(CF92/$J92,4),""),"")</f>
        <v/>
      </c>
      <c r="AG92" s="722" t="str">
        <f t="shared" ref="AG92" si="746">IF(ISNUMBER(AG$2),IFERROR(ROUND(CG92/$J92,4),""),"")</f>
        <v/>
      </c>
      <c r="AH92" s="722" t="str">
        <f t="shared" ref="AH92" si="747">IF(ISNUMBER(AH$2),IFERROR(ROUND(CH92/$J92,4),""),"")</f>
        <v/>
      </c>
      <c r="AI92" s="722" t="str">
        <f t="shared" ref="AI92" si="748">IF(ISNUMBER(AI$2),IFERROR(ROUND(CI92/$J92,4),""),"")</f>
        <v/>
      </c>
      <c r="AJ92" s="722" t="str">
        <f t="shared" ref="AJ92" si="749">IF(ISNUMBER(AJ$2),IFERROR(ROUND(CJ92/$J92,4),""),"")</f>
        <v/>
      </c>
      <c r="AK92" s="722" t="str">
        <f t="shared" ref="AK92" si="750">IF(ISNUMBER(AK$2),IFERROR(ROUND(CK92/$J92,4),""),"")</f>
        <v/>
      </c>
      <c r="AL92" s="722" t="str">
        <f t="shared" ref="AL92" si="751">IF(ISNUMBER(AL$2),IFERROR(ROUND(CL92/$J92,4),""),"")</f>
        <v/>
      </c>
      <c r="AM92" s="722" t="str">
        <f t="shared" ref="AM92" si="752">IF(ISNUMBER(AM$2),IFERROR(ROUND(CM92/$J92,4),""),"")</f>
        <v/>
      </c>
      <c r="AN92" s="722" t="str">
        <f t="shared" ref="AN92" si="753">IF(ISNUMBER(AN$2),IFERROR(ROUND(CN92/$J92,4),""),"")</f>
        <v/>
      </c>
      <c r="AO92" s="722" t="str">
        <f t="shared" ref="AO92" si="754">IF(ISNUMBER(AO$2),IFERROR(ROUND(CO92/$J92,4),""),"")</f>
        <v/>
      </c>
      <c r="AP92" s="722" t="str">
        <f t="shared" ref="AP92" si="755">IF(ISNUMBER(AP$2),IFERROR(ROUND(CP92/$J92,4),""),"")</f>
        <v/>
      </c>
      <c r="AQ92" s="722" t="str">
        <f t="shared" ref="AQ92" si="756">IF(ISNUMBER(AQ$2),IFERROR(ROUND(CQ92/$J92,4),""),"")</f>
        <v/>
      </c>
      <c r="AR92" s="722" t="str">
        <f t="shared" ref="AR92" si="757">IF(ISNUMBER(AR$2),IFERROR(ROUND(CR92/$J92,4),""),"")</f>
        <v/>
      </c>
      <c r="AS92" s="722" t="str">
        <f t="shared" ref="AS92" si="758">IF(ISNUMBER(AS$2),IFERROR(ROUND(CS92/$J92,4),""),"")</f>
        <v/>
      </c>
      <c r="AT92" s="722" t="str">
        <f t="shared" ref="AT92" si="759">IF(ISNUMBER(AT$2),IFERROR(ROUND(CT92/$J92,4),""),"")</f>
        <v/>
      </c>
      <c r="AU92" s="722" t="str">
        <f t="shared" ref="AU92" si="760">IF(ISNUMBER(AU$2),IFERROR(ROUND(CU92/$J92,4),""),"")</f>
        <v/>
      </c>
      <c r="AV92" s="722" t="str">
        <f t="shared" ref="AV92" si="761">IF(ISNUMBER(AV$2),IFERROR(ROUND(CV92/$J92,4),""),"")</f>
        <v/>
      </c>
      <c r="AW92" s="722" t="str">
        <f t="shared" ref="AW92" si="762">IF(ISNUMBER(AW$2),IFERROR(ROUND(CW92/$J92,4),""),"")</f>
        <v/>
      </c>
      <c r="AX92" s="722" t="str">
        <f t="shared" ref="AX92" si="763">IF(ISNUMBER(AX$2),IFERROR(ROUND(CX92/$J92,4),""),"")</f>
        <v/>
      </c>
      <c r="AY92" s="722" t="str">
        <f t="shared" ref="AY92" si="764">IF(ISNUMBER(AY$2),IFERROR(ROUND(CY92/$J92,4),""),"")</f>
        <v/>
      </c>
      <c r="AZ92" s="722" t="str">
        <f t="shared" ref="AZ92" si="765">IF(ISNUMBER(AZ$2),IFERROR(ROUND(CZ92/$J92,4),""),"")</f>
        <v/>
      </c>
      <c r="BA92" s="722" t="str">
        <f t="shared" ref="BA92" si="766">IF(ISNUMBER(BA$2),IFERROR(ROUND(DA92/$J92,4),""),"")</f>
        <v/>
      </c>
      <c r="BB92" s="722" t="str">
        <f t="shared" ref="BB92" si="767">IF(ISNUMBER(BB$2),IFERROR(ROUND(DB92/$J92,4),""),"")</f>
        <v/>
      </c>
      <c r="BC92" s="722" t="str">
        <f t="shared" ref="BC92" si="768">IF(ISNUMBER(BC$2),IFERROR(ROUND(DC92/$J92,4),""),"")</f>
        <v/>
      </c>
      <c r="BD92" s="722" t="str">
        <f t="shared" ref="BD92" si="769">IF(ISNUMBER(BD$2),IFERROR(ROUND(DD92/$J92,4),""),"")</f>
        <v/>
      </c>
      <c r="BE92" s="722" t="str">
        <f t="shared" ref="BE92" si="770">IF(ISNUMBER(BE$2),IFERROR(ROUND(DE92/$J92,4),""),"")</f>
        <v/>
      </c>
      <c r="BF92" s="722" t="str">
        <f t="shared" ref="BF92" si="771">IF(ISNUMBER(BF$2),IFERROR(ROUND(DF92/$J92,4),""),"")</f>
        <v/>
      </c>
      <c r="BG92" s="722" t="str">
        <f t="shared" ref="BG92" si="772">IF(ISNUMBER(BG$2),IFERROR(ROUND(DG92/$J92,4),""),"")</f>
        <v/>
      </c>
      <c r="BH92" s="722" t="str">
        <f t="shared" ref="BH92" si="773">IF(ISNUMBER(BH$2),IFERROR(ROUND(DH92/$J92,4),""),"")</f>
        <v/>
      </c>
      <c r="BI92" s="722" t="str">
        <f t="shared" ref="BI92" si="774">IF(ISNUMBER(BI$2),IFERROR(ROUND(DI92/$J92,4),""),"")</f>
        <v/>
      </c>
      <c r="BJ92" s="722" t="str">
        <f t="shared" ref="BJ92" si="775">IF(ISNUMBER(BJ$2),IFERROR(ROUND(DJ92/$J92,4),""),"")</f>
        <v/>
      </c>
      <c r="BK92" s="722" t="str">
        <f t="shared" ref="BK92" si="776">IF(ISNUMBER(BK$2),IFERROR(ROUND(DK92/$J92,4),""),"")</f>
        <v/>
      </c>
      <c r="BL92" s="703" t="s">
        <v>165</v>
      </c>
      <c r="BM92" s="703"/>
      <c r="BN92" s="706" t="str">
        <f t="shared" ref="BN92" si="777">IF(ISNUMBER(BN$2),SUM(BN82:BN91),"")</f>
        <v/>
      </c>
      <c r="BO92" s="706" t="str">
        <f t="shared" ref="BO92" si="778">IF(ISNUMBER(BO$2),SUM(BO82:BO91),"")</f>
        <v/>
      </c>
      <c r="BP92" s="706" t="str">
        <f t="shared" ref="BP92" si="779">IF(ISNUMBER(BP$2),SUM(BP82:BP91),"")</f>
        <v/>
      </c>
      <c r="BQ92" s="706" t="str">
        <f t="shared" ref="BQ92" si="780">IF(ISNUMBER(BQ$2),SUM(BQ82:BQ91),"")</f>
        <v/>
      </c>
      <c r="BR92" s="706" t="str">
        <f t="shared" ref="BR92" si="781">IF(ISNUMBER(BR$2),SUM(BR82:BR91),"")</f>
        <v/>
      </c>
      <c r="BS92" s="706" t="str">
        <f t="shared" ref="BS92" si="782">IF(ISNUMBER(BS$2),SUM(BS82:BS91),"")</f>
        <v/>
      </c>
      <c r="BT92" s="706" t="str">
        <f t="shared" ref="BT92" si="783">IF(ISNUMBER(BT$2),SUM(BT82:BT91),"")</f>
        <v/>
      </c>
      <c r="BU92" s="706" t="str">
        <f t="shared" ref="BU92" si="784">IF(ISNUMBER(BU$2),SUM(BU82:BU91),"")</f>
        <v/>
      </c>
      <c r="BV92" s="706" t="str">
        <f t="shared" ref="BV92" si="785">IF(ISNUMBER(BV$2),SUM(BV82:BV91),"")</f>
        <v/>
      </c>
      <c r="BW92" s="706" t="str">
        <f t="shared" ref="BW92" si="786">IF(ISNUMBER(BW$2),SUM(BW82:BW91),"")</f>
        <v/>
      </c>
      <c r="BX92" s="706" t="str">
        <f t="shared" ref="BX92" si="787">IF(ISNUMBER(BX$2),SUM(BX82:BX91),"")</f>
        <v/>
      </c>
      <c r="BY92" s="706" t="str">
        <f t="shared" ref="BY92" si="788">IF(ISNUMBER(BY$2),SUM(BY82:BY91),"")</f>
        <v/>
      </c>
      <c r="BZ92" s="706" t="str">
        <f t="shared" ref="BZ92" si="789">IF(ISNUMBER(BZ$2),SUM(BZ82:BZ91),"")</f>
        <v/>
      </c>
      <c r="CA92" s="706" t="str">
        <f t="shared" ref="CA92" si="790">IF(ISNUMBER(CA$2),SUM(CA82:CA91),"")</f>
        <v/>
      </c>
      <c r="CB92" s="706" t="str">
        <f t="shared" ref="CB92" si="791">IF(ISNUMBER(CB$2),SUM(CB82:CB91),"")</f>
        <v/>
      </c>
      <c r="CC92" s="706" t="str">
        <f t="shared" ref="CC92" si="792">IF(ISNUMBER(CC$2),SUM(CC82:CC91),"")</f>
        <v/>
      </c>
      <c r="CD92" s="706" t="str">
        <f t="shared" ref="CD92" si="793">IF(ISNUMBER(CD$2),SUM(CD82:CD91),"")</f>
        <v/>
      </c>
      <c r="CE92" s="706" t="str">
        <f t="shared" ref="CE92" si="794">IF(ISNUMBER(CE$2),SUM(CE82:CE91),"")</f>
        <v/>
      </c>
      <c r="CF92" s="706" t="str">
        <f t="shared" ref="CF92" si="795">IF(ISNUMBER(CF$2),SUM(CF82:CF91),"")</f>
        <v/>
      </c>
      <c r="CG92" s="706" t="str">
        <f t="shared" ref="CG92" si="796">IF(ISNUMBER(CG$2),SUM(CG82:CG91),"")</f>
        <v/>
      </c>
      <c r="CH92" s="706" t="str">
        <f t="shared" ref="CH92" si="797">IF(ISNUMBER(CH$2),SUM(CH82:CH91),"")</f>
        <v/>
      </c>
      <c r="CI92" s="706" t="str">
        <f t="shared" ref="CI92" si="798">IF(ISNUMBER(CI$2),SUM(CI82:CI91),"")</f>
        <v/>
      </c>
      <c r="CJ92" s="706" t="str">
        <f t="shared" ref="CJ92" si="799">IF(ISNUMBER(CJ$2),SUM(CJ82:CJ91),"")</f>
        <v/>
      </c>
      <c r="CK92" s="706" t="str">
        <f t="shared" ref="CK92" si="800">IF(ISNUMBER(CK$2),SUM(CK82:CK91),"")</f>
        <v/>
      </c>
      <c r="CL92" s="706" t="str">
        <f t="shared" ref="CL92" si="801">IF(ISNUMBER(CL$2),SUM(CL82:CL91),"")</f>
        <v/>
      </c>
      <c r="CM92" s="706" t="str">
        <f t="shared" ref="CM92" si="802">IF(ISNUMBER(CM$2),SUM(CM82:CM91),"")</f>
        <v/>
      </c>
      <c r="CN92" s="706" t="str">
        <f t="shared" ref="CN92" si="803">IF(ISNUMBER(CN$2),SUM(CN82:CN91),"")</f>
        <v/>
      </c>
      <c r="CO92" s="706" t="str">
        <f t="shared" ref="CO92" si="804">IF(ISNUMBER(CO$2),SUM(CO82:CO91),"")</f>
        <v/>
      </c>
      <c r="CP92" s="706" t="str">
        <f t="shared" ref="CP92" si="805">IF(ISNUMBER(CP$2),SUM(CP82:CP91),"")</f>
        <v/>
      </c>
      <c r="CQ92" s="706" t="str">
        <f t="shared" ref="CQ92" si="806">IF(ISNUMBER(CQ$2),SUM(CQ82:CQ91),"")</f>
        <v/>
      </c>
      <c r="CR92" s="706" t="str">
        <f t="shared" ref="CR92" si="807">IF(ISNUMBER(CR$2),SUM(CR82:CR91),"")</f>
        <v/>
      </c>
      <c r="CS92" s="706" t="str">
        <f t="shared" ref="CS92" si="808">IF(ISNUMBER(CS$2),SUM(CS82:CS91),"")</f>
        <v/>
      </c>
      <c r="CT92" s="706" t="str">
        <f t="shared" ref="CT92" si="809">IF(ISNUMBER(CT$2),SUM(CT82:CT91),"")</f>
        <v/>
      </c>
      <c r="CU92" s="706" t="str">
        <f t="shared" ref="CU92" si="810">IF(ISNUMBER(CU$2),SUM(CU82:CU91),"")</f>
        <v/>
      </c>
      <c r="CV92" s="706" t="str">
        <f t="shared" ref="CV92" si="811">IF(ISNUMBER(CV$2),SUM(CV82:CV91),"")</f>
        <v/>
      </c>
      <c r="CW92" s="706" t="str">
        <f t="shared" ref="CW92" si="812">IF(ISNUMBER(CW$2),SUM(CW82:CW91),"")</f>
        <v/>
      </c>
      <c r="CX92" s="706" t="str">
        <f t="shared" ref="CX92" si="813">IF(ISNUMBER(CX$2),SUM(CX82:CX91),"")</f>
        <v/>
      </c>
      <c r="CY92" s="706" t="str">
        <f t="shared" ref="CY92" si="814">IF(ISNUMBER(CY$2),SUM(CY82:CY91),"")</f>
        <v/>
      </c>
      <c r="CZ92" s="706" t="str">
        <f t="shared" ref="CZ92" si="815">IF(ISNUMBER(CZ$2),SUM(CZ82:CZ91),"")</f>
        <v/>
      </c>
      <c r="DA92" s="706" t="str">
        <f t="shared" ref="DA92" si="816">IF(ISNUMBER(DA$2),SUM(DA82:DA91),"")</f>
        <v/>
      </c>
      <c r="DB92" s="706" t="str">
        <f t="shared" ref="DB92" si="817">IF(ISNUMBER(DB$2),SUM(DB82:DB91),"")</f>
        <v/>
      </c>
      <c r="DC92" s="706" t="str">
        <f t="shared" ref="DC92" si="818">IF(ISNUMBER(DC$2),SUM(DC82:DC91),"")</f>
        <v/>
      </c>
      <c r="DD92" s="706" t="str">
        <f t="shared" ref="DD92" si="819">IF(ISNUMBER(DD$2),SUM(DD82:DD91),"")</f>
        <v/>
      </c>
      <c r="DE92" s="706" t="str">
        <f t="shared" ref="DE92" si="820">IF(ISNUMBER(DE$2),SUM(DE82:DE91),"")</f>
        <v/>
      </c>
      <c r="DF92" s="706" t="str">
        <f t="shared" ref="DF92" si="821">IF(ISNUMBER(DF$2),SUM(DF82:DF91),"")</f>
        <v/>
      </c>
      <c r="DG92" s="706" t="str">
        <f t="shared" ref="DG92" si="822">IF(ISNUMBER(DG$2),SUM(DG82:DG91),"")</f>
        <v/>
      </c>
      <c r="DH92" s="706" t="str">
        <f t="shared" ref="DH92" si="823">IF(ISNUMBER(DH$2),SUM(DH82:DH91),"")</f>
        <v/>
      </c>
      <c r="DI92" s="706" t="str">
        <f t="shared" ref="DI92" si="824">IF(ISNUMBER(DI$2),SUM(DI82:DI91),"")</f>
        <v/>
      </c>
      <c r="DJ92" s="706" t="str">
        <f t="shared" ref="DJ92" si="825">IF(ISNUMBER(DJ$2),SUM(DJ82:DJ91),"")</f>
        <v/>
      </c>
      <c r="DK92" s="706" t="str">
        <f t="shared" ref="DK92" si="826">IF(ISNUMBER(DK$2),SUM(DK82:DK91),"")</f>
        <v/>
      </c>
      <c r="DL92" s="704" t="s">
        <v>166</v>
      </c>
    </row>
    <row r="93" spans="1:116" ht="4.5" customHeight="1" x14ac:dyDescent="0.2">
      <c r="A93" s="700"/>
      <c r="B93" s="700"/>
      <c r="C93" s="700"/>
      <c r="D93" s="700"/>
      <c r="E93" s="700"/>
      <c r="F93" s="700"/>
      <c r="H93" s="71"/>
      <c r="J93" s="127"/>
      <c r="K93" s="714"/>
      <c r="L93" s="715"/>
      <c r="M93" s="716"/>
      <c r="BL93" s="703" t="s">
        <v>165</v>
      </c>
      <c r="BM93" s="703"/>
      <c r="DL93" s="704" t="s">
        <v>166</v>
      </c>
    </row>
    <row r="94" spans="1:116" x14ac:dyDescent="0.2">
      <c r="A94" s="700"/>
      <c r="B94" s="700"/>
      <c r="C94" s="700"/>
      <c r="D94" s="700"/>
      <c r="E94" s="700"/>
      <c r="F94" s="700" t="s">
        <v>163</v>
      </c>
      <c r="H94" s="71" t="s">
        <v>7</v>
      </c>
      <c r="J94" s="127"/>
      <c r="K94" s="714"/>
      <c r="L94" s="715"/>
      <c r="M94" s="716"/>
      <c r="BL94" s="703" t="s">
        <v>165</v>
      </c>
      <c r="BM94" s="703"/>
      <c r="DL94" s="704" t="s">
        <v>166</v>
      </c>
    </row>
    <row r="95" spans="1:116" x14ac:dyDescent="0.2">
      <c r="A95" s="700"/>
      <c r="B95" s="700"/>
      <c r="C95" s="700"/>
      <c r="D95" s="700"/>
      <c r="E95" s="700"/>
      <c r="F95" s="700" t="s">
        <v>164</v>
      </c>
      <c r="H95" s="71"/>
      <c r="I95" s="99" t="s">
        <v>162</v>
      </c>
      <c r="J95" s="717" t="s">
        <v>64</v>
      </c>
      <c r="K95" s="718" t="s">
        <v>72</v>
      </c>
      <c r="L95" s="719" t="s">
        <v>169</v>
      </c>
      <c r="M95" s="716"/>
      <c r="N95" s="1170" t="str">
        <f>IF(COUNTIF(M96:M105,"B")&gt;0,"Both $ amounts and percentages are used on a single row; choose only one (error code B)",IF(AND(COUNTIF(M96:M105,"P")&gt;0,COUNTIF(M96:M105,"A")&gt;0),"Both percentage (error code P) and $ amounts (error code A) entered do not match total",IF(COUNTIF(M96:M105,"A")&gt;0,"$ Amounts entered do not equal total in column J (error code A); "&amp;IF(L106&lt;0,"increase by ","decrease by ")&amp;TEXT(ABS(L106),"$#,##0.00;($#,##0.00)"),IF(COUNTIF(M96:M105,"P")&gt;0,IF(L106=0,"Percentages entered do not total to 100%","Percentages entered do not total to 100% (error code P); "&amp;IF(L106&gt;0,"increase by ","decrease by ")&amp;TEXT(ABS(L106),"0.00%")),""))))</f>
        <v/>
      </c>
      <c r="O95" s="1170"/>
      <c r="P95" s="1170"/>
      <c r="Q95" s="1170"/>
      <c r="BL95" s="703" t="s">
        <v>165</v>
      </c>
      <c r="BM95" s="703"/>
      <c r="DL95" s="704" t="s">
        <v>166</v>
      </c>
    </row>
    <row r="96" spans="1:116" x14ac:dyDescent="0.2">
      <c r="A96" s="700"/>
      <c r="B96" s="700"/>
      <c r="C96" s="700"/>
      <c r="D96" s="700"/>
      <c r="E96" s="700"/>
      <c r="F96" s="700" t="str">
        <f t="shared" ref="F96:F105" si="827">IF(LEFT(I96,5)="Total","ET","D")</f>
        <v>D</v>
      </c>
      <c r="H96" s="71"/>
      <c r="I96" s="725"/>
      <c r="J96" s="726"/>
      <c r="K96" s="721" t="str">
        <f t="shared" ref="K96" si="828">IF(ISNUMBER(J96),IF(COUNTBLANK(N96:BK96)=50,"",IF(SUM(N96:BK96)&lt;5,"Pct","Amt")),"")</f>
        <v/>
      </c>
      <c r="L96" s="715">
        <f t="shared" ref="L96:L105" si="829">IF(ISNUMBER(J96),IF(K96="Amt",ROUND(SUM(N96:BK96)-J96,2),ROUND(1-SUM(N96:BK96),4)),0)</f>
        <v>0</v>
      </c>
      <c r="M96" s="716" t="str">
        <f>IF(ISNUMBER(J96),IF(AND(COUNTIF(N96:BK96,"&lt;2")&gt;0,COUNTIF(N96:BK96,"&gt;=2")&gt;0),"B",IF(L96=0,"",IF(K96="Pct","P","A"))),"")</f>
        <v/>
      </c>
      <c r="N96" s="728"/>
      <c r="O96" s="728"/>
      <c r="P96" s="728"/>
      <c r="Q96" s="728"/>
      <c r="R96" s="728"/>
      <c r="S96" s="728"/>
      <c r="T96" s="728"/>
      <c r="U96" s="728"/>
      <c r="V96" s="728"/>
      <c r="W96" s="728"/>
      <c r="X96" s="728"/>
      <c r="Y96" s="728"/>
      <c r="Z96" s="728"/>
      <c r="AA96" s="728"/>
      <c r="AB96" s="728"/>
      <c r="AC96" s="728"/>
      <c r="AD96" s="728"/>
      <c r="AE96" s="728"/>
      <c r="AF96" s="728"/>
      <c r="AG96" s="728"/>
      <c r="AH96" s="728"/>
      <c r="AI96" s="728"/>
      <c r="AJ96" s="728"/>
      <c r="AK96" s="728"/>
      <c r="AL96" s="728"/>
      <c r="AM96" s="728"/>
      <c r="AN96" s="728"/>
      <c r="AO96" s="728"/>
      <c r="AP96" s="728"/>
      <c r="AQ96" s="728"/>
      <c r="AR96" s="728"/>
      <c r="AS96" s="728"/>
      <c r="AT96" s="728"/>
      <c r="AU96" s="728"/>
      <c r="AV96" s="728"/>
      <c r="AW96" s="728"/>
      <c r="AX96" s="728"/>
      <c r="AY96" s="728"/>
      <c r="AZ96" s="728"/>
      <c r="BA96" s="728"/>
      <c r="BB96" s="728"/>
      <c r="BC96" s="728"/>
      <c r="BD96" s="728"/>
      <c r="BE96" s="728"/>
      <c r="BF96" s="728"/>
      <c r="BG96" s="728"/>
      <c r="BH96" s="728"/>
      <c r="BI96" s="728"/>
      <c r="BJ96" s="728"/>
      <c r="BK96" s="728"/>
      <c r="BL96" s="703" t="s">
        <v>165</v>
      </c>
      <c r="BM96" s="703"/>
      <c r="BN96" s="706" t="str">
        <f t="shared" ref="BN96:BN105" si="830">IF(ISNUMBER(BN$2),IF(SUM($N96:$BK96)&lt;2,N96*$J96,N96),"")</f>
        <v/>
      </c>
      <c r="BO96" s="706" t="str">
        <f t="shared" ref="BO96:BO105" si="831">IF(ISNUMBER(BO$2),IF(SUM($N96:$BK96)&lt;2,O96*$J96,O96),"")</f>
        <v/>
      </c>
      <c r="BP96" s="706" t="str">
        <f t="shared" ref="BP96:BP105" si="832">IF(ISNUMBER(BP$2),IF(SUM($N96:$BK96)&lt;2,P96*$J96,P96),"")</f>
        <v/>
      </c>
      <c r="BQ96" s="706" t="str">
        <f t="shared" ref="BQ96:BQ105" si="833">IF(ISNUMBER(BQ$2),IF(SUM($N96:$BK96)&lt;2,Q96*$J96,Q96),"")</f>
        <v/>
      </c>
      <c r="BR96" s="706" t="str">
        <f t="shared" ref="BR96:BR105" si="834">IF(ISNUMBER(BR$2),IF(SUM($N96:$BK96)&lt;2,R96*$J96,R96),"")</f>
        <v/>
      </c>
      <c r="BS96" s="706" t="str">
        <f t="shared" ref="BS96:BS105" si="835">IF(ISNUMBER(BS$2),IF(SUM($N96:$BK96)&lt;2,S96*$J96,S96),"")</f>
        <v/>
      </c>
      <c r="BT96" s="706" t="str">
        <f t="shared" ref="BT96:BT105" si="836">IF(ISNUMBER(BT$2),IF(SUM($N96:$BK96)&lt;2,T96*$J96,T96),"")</f>
        <v/>
      </c>
      <c r="BU96" s="706" t="str">
        <f t="shared" ref="BU96:BU105" si="837">IF(ISNUMBER(BU$2),IF(SUM($N96:$BK96)&lt;2,U96*$J96,U96),"")</f>
        <v/>
      </c>
      <c r="BV96" s="706" t="str">
        <f t="shared" ref="BV96:BV105" si="838">IF(ISNUMBER(BV$2),IF(SUM($N96:$BK96)&lt;2,V96*$J96,V96),"")</f>
        <v/>
      </c>
      <c r="BW96" s="706" t="str">
        <f t="shared" ref="BW96:BW105" si="839">IF(ISNUMBER(BW$2),IF(SUM($N96:$BK96)&lt;2,W96*$J96,W96),"")</f>
        <v/>
      </c>
      <c r="BX96" s="706" t="str">
        <f t="shared" ref="BX96:BX105" si="840">IF(ISNUMBER(BX$2),IF(SUM($N96:$BK96)&lt;2,X96*$J96,X96),"")</f>
        <v/>
      </c>
      <c r="BY96" s="706" t="str">
        <f t="shared" ref="BY96:BY105" si="841">IF(ISNUMBER(BY$2),IF(SUM($N96:$BK96)&lt;2,Y96*$J96,Y96),"")</f>
        <v/>
      </c>
      <c r="BZ96" s="706" t="str">
        <f t="shared" ref="BZ96:BZ105" si="842">IF(ISNUMBER(BZ$2),IF(SUM($N96:$BK96)&lt;2,Z96*$J96,Z96),"")</f>
        <v/>
      </c>
      <c r="CA96" s="706" t="str">
        <f t="shared" ref="CA96:CA105" si="843">IF(ISNUMBER(CA$2),IF(SUM($N96:$BK96)&lt;2,AA96*$J96,AA96),"")</f>
        <v/>
      </c>
      <c r="CB96" s="706" t="str">
        <f t="shared" ref="CB96:CB105" si="844">IF(ISNUMBER(CB$2),IF(SUM($N96:$BK96)&lt;2,AB96*$J96,AB96),"")</f>
        <v/>
      </c>
      <c r="CC96" s="706" t="str">
        <f t="shared" ref="CC96:CC105" si="845">IF(ISNUMBER(CC$2),IF(SUM($N96:$BK96)&lt;2,AC96*$J96,AC96),"")</f>
        <v/>
      </c>
      <c r="CD96" s="706" t="str">
        <f t="shared" ref="CD96:CD105" si="846">IF(ISNUMBER(CD$2),IF(SUM($N96:$BK96)&lt;2,AD96*$J96,AD96),"")</f>
        <v/>
      </c>
      <c r="CE96" s="706" t="str">
        <f t="shared" ref="CE96:CE105" si="847">IF(ISNUMBER(CE$2),IF(SUM($N96:$BK96)&lt;2,AE96*$J96,AE96),"")</f>
        <v/>
      </c>
      <c r="CF96" s="706" t="str">
        <f t="shared" ref="CF96:CF105" si="848">IF(ISNUMBER(CF$2),IF(SUM($N96:$BK96)&lt;2,AF96*$J96,AF96),"")</f>
        <v/>
      </c>
      <c r="CG96" s="706" t="str">
        <f t="shared" ref="CG96:CG105" si="849">IF(ISNUMBER(CG$2),IF(SUM($N96:$BK96)&lt;2,AG96*$J96,AG96),"")</f>
        <v/>
      </c>
      <c r="CH96" s="706" t="str">
        <f t="shared" ref="CH96:CH105" si="850">IF(ISNUMBER(CH$2),IF(SUM($N96:$BK96)&lt;2,AH96*$J96,AH96),"")</f>
        <v/>
      </c>
      <c r="CI96" s="706" t="str">
        <f t="shared" ref="CI96:CI105" si="851">IF(ISNUMBER(CI$2),IF(SUM($N96:$BK96)&lt;2,AI96*$J96,AI96),"")</f>
        <v/>
      </c>
      <c r="CJ96" s="706" t="str">
        <f t="shared" ref="CJ96:CJ105" si="852">IF(ISNUMBER(CJ$2),IF(SUM($N96:$BK96)&lt;2,AJ96*$J96,AJ96),"")</f>
        <v/>
      </c>
      <c r="CK96" s="706" t="str">
        <f t="shared" ref="CK96:CK105" si="853">IF(ISNUMBER(CK$2),IF(SUM($N96:$BK96)&lt;2,AK96*$J96,AK96),"")</f>
        <v/>
      </c>
      <c r="CL96" s="706" t="str">
        <f t="shared" ref="CL96:CL105" si="854">IF(ISNUMBER(CL$2),IF(SUM($N96:$BK96)&lt;2,AL96*$J96,AL96),"")</f>
        <v/>
      </c>
      <c r="CM96" s="706" t="str">
        <f t="shared" ref="CM96:CM105" si="855">IF(ISNUMBER(CM$2),IF(SUM($N96:$BK96)&lt;2,AM96*$J96,AM96),"")</f>
        <v/>
      </c>
      <c r="CN96" s="706" t="str">
        <f t="shared" ref="CN96:CN105" si="856">IF(ISNUMBER(CN$2),IF(SUM($N96:$BK96)&lt;2,AN96*$J96,AN96),"")</f>
        <v/>
      </c>
      <c r="CO96" s="706" t="str">
        <f t="shared" ref="CO96:CO105" si="857">IF(ISNUMBER(CO$2),IF(SUM($N96:$BK96)&lt;2,AO96*$J96,AO96),"")</f>
        <v/>
      </c>
      <c r="CP96" s="706" t="str">
        <f t="shared" ref="CP96:CP105" si="858">IF(ISNUMBER(CP$2),IF(SUM($N96:$BK96)&lt;2,AP96*$J96,AP96),"")</f>
        <v/>
      </c>
      <c r="CQ96" s="706" t="str">
        <f t="shared" ref="CQ96:CQ105" si="859">IF(ISNUMBER(CQ$2),IF(SUM($N96:$BK96)&lt;2,AQ96*$J96,AQ96),"")</f>
        <v/>
      </c>
      <c r="CR96" s="706" t="str">
        <f t="shared" ref="CR96:CR105" si="860">IF(ISNUMBER(CR$2),IF(SUM($N96:$BK96)&lt;2,AR96*$J96,AR96),"")</f>
        <v/>
      </c>
      <c r="CS96" s="706" t="str">
        <f t="shared" ref="CS96:CS105" si="861">IF(ISNUMBER(CS$2),IF(SUM($N96:$BK96)&lt;2,AS96*$J96,AS96),"")</f>
        <v/>
      </c>
      <c r="CT96" s="706" t="str">
        <f t="shared" ref="CT96:CT105" si="862">IF(ISNUMBER(CT$2),IF(SUM($N96:$BK96)&lt;2,AT96*$J96,AT96),"")</f>
        <v/>
      </c>
      <c r="CU96" s="706" t="str">
        <f t="shared" ref="CU96:CU105" si="863">IF(ISNUMBER(CU$2),IF(SUM($N96:$BK96)&lt;2,AU96*$J96,AU96),"")</f>
        <v/>
      </c>
      <c r="CV96" s="706" t="str">
        <f t="shared" ref="CV96:CV105" si="864">IF(ISNUMBER(CV$2),IF(SUM($N96:$BK96)&lt;2,AV96*$J96,AV96),"")</f>
        <v/>
      </c>
      <c r="CW96" s="706" t="str">
        <f t="shared" ref="CW96:CW105" si="865">IF(ISNUMBER(CW$2),IF(SUM($N96:$BK96)&lt;2,AW96*$J96,AW96),"")</f>
        <v/>
      </c>
      <c r="CX96" s="706" t="str">
        <f t="shared" ref="CX96:CX105" si="866">IF(ISNUMBER(CX$2),IF(SUM($N96:$BK96)&lt;2,AX96*$J96,AX96),"")</f>
        <v/>
      </c>
      <c r="CY96" s="706" t="str">
        <f t="shared" ref="CY96:CY105" si="867">IF(ISNUMBER(CY$2),IF(SUM($N96:$BK96)&lt;2,AY96*$J96,AY96),"")</f>
        <v/>
      </c>
      <c r="CZ96" s="706" t="str">
        <f t="shared" ref="CZ96:CZ105" si="868">IF(ISNUMBER(CZ$2),IF(SUM($N96:$BK96)&lt;2,AZ96*$J96,AZ96),"")</f>
        <v/>
      </c>
      <c r="DA96" s="706" t="str">
        <f t="shared" ref="DA96:DA105" si="869">IF(ISNUMBER(DA$2),IF(SUM($N96:$BK96)&lt;2,BA96*$J96,BA96),"")</f>
        <v/>
      </c>
      <c r="DB96" s="706" t="str">
        <f t="shared" ref="DB96:DB105" si="870">IF(ISNUMBER(DB$2),IF(SUM($N96:$BK96)&lt;2,BB96*$J96,BB96),"")</f>
        <v/>
      </c>
      <c r="DC96" s="706" t="str">
        <f t="shared" ref="DC96:DC105" si="871">IF(ISNUMBER(DC$2),IF(SUM($N96:$BK96)&lt;2,BC96*$J96,BC96),"")</f>
        <v/>
      </c>
      <c r="DD96" s="706" t="str">
        <f t="shared" ref="DD96:DD105" si="872">IF(ISNUMBER(DD$2),IF(SUM($N96:$BK96)&lt;2,BD96*$J96,BD96),"")</f>
        <v/>
      </c>
      <c r="DE96" s="706" t="str">
        <f t="shared" ref="DE96:DE105" si="873">IF(ISNUMBER(DE$2),IF(SUM($N96:$BK96)&lt;2,BE96*$J96,BE96),"")</f>
        <v/>
      </c>
      <c r="DF96" s="706" t="str">
        <f t="shared" ref="DF96:DF105" si="874">IF(ISNUMBER(DF$2),IF(SUM($N96:$BK96)&lt;2,BF96*$J96,BF96),"")</f>
        <v/>
      </c>
      <c r="DG96" s="706" t="str">
        <f t="shared" ref="DG96:DG105" si="875">IF(ISNUMBER(DG$2),IF(SUM($N96:$BK96)&lt;2,BG96*$J96,BG96),"")</f>
        <v/>
      </c>
      <c r="DH96" s="706" t="str">
        <f t="shared" ref="DH96:DH105" si="876">IF(ISNUMBER(DH$2),IF(SUM($N96:$BK96)&lt;2,BH96*$J96,BH96),"")</f>
        <v/>
      </c>
      <c r="DI96" s="706" t="str">
        <f t="shared" ref="DI96:DI105" si="877">IF(ISNUMBER(DI$2),IF(SUM($N96:$BK96)&lt;2,BI96*$J96,BI96),"")</f>
        <v/>
      </c>
      <c r="DJ96" s="706" t="str">
        <f t="shared" ref="DJ96:DJ105" si="878">IF(ISNUMBER(DJ$2),IF(SUM($N96:$BK96)&lt;2,BJ96*$J96,BJ96),"")</f>
        <v/>
      </c>
      <c r="DK96" s="706" t="str">
        <f t="shared" ref="DK96:DK105" si="879">IF(ISNUMBER(DK$2),IF(SUM($N96:$BK96)&lt;2,BK96*$J96,BK96),"")</f>
        <v/>
      </c>
      <c r="DL96" s="704" t="s">
        <v>166</v>
      </c>
    </row>
    <row r="97" spans="1:116" x14ac:dyDescent="0.2">
      <c r="A97" s="700"/>
      <c r="B97" s="700"/>
      <c r="C97" s="700"/>
      <c r="D97" s="700"/>
      <c r="E97" s="700"/>
      <c r="F97" s="700" t="str">
        <f t="shared" si="827"/>
        <v>D</v>
      </c>
      <c r="H97" s="71"/>
      <c r="I97" s="725"/>
      <c r="J97" s="726"/>
      <c r="K97" s="721" t="str">
        <f t="shared" si="726"/>
        <v/>
      </c>
      <c r="L97" s="715">
        <f t="shared" si="829"/>
        <v>0</v>
      </c>
      <c r="M97" s="716" t="str">
        <f t="shared" ref="M97:M105" si="880">IF(ISNUMBER(J97),IF(AND(COUNTIF(N97:BK97,"&lt;2")&gt;0,COUNTIF(N97:BK97,"&gt;=2")&gt;0),"B",IF(L97=0,"",IF(K97="Pct","P","A"))),"")</f>
        <v/>
      </c>
      <c r="N97" s="728"/>
      <c r="O97" s="728"/>
      <c r="P97" s="728"/>
      <c r="Q97" s="728"/>
      <c r="R97" s="728"/>
      <c r="S97" s="728"/>
      <c r="T97" s="728"/>
      <c r="U97" s="728"/>
      <c r="V97" s="728"/>
      <c r="W97" s="728"/>
      <c r="X97" s="728"/>
      <c r="Y97" s="728"/>
      <c r="Z97" s="728"/>
      <c r="AA97" s="728"/>
      <c r="AB97" s="728"/>
      <c r="AC97" s="728"/>
      <c r="AD97" s="728"/>
      <c r="AE97" s="728"/>
      <c r="AF97" s="728"/>
      <c r="AG97" s="728"/>
      <c r="AH97" s="728"/>
      <c r="AI97" s="728"/>
      <c r="AJ97" s="728"/>
      <c r="AK97" s="728"/>
      <c r="AL97" s="728"/>
      <c r="AM97" s="728"/>
      <c r="AN97" s="728"/>
      <c r="AO97" s="728"/>
      <c r="AP97" s="728"/>
      <c r="AQ97" s="728"/>
      <c r="AR97" s="728"/>
      <c r="AS97" s="728"/>
      <c r="AT97" s="728"/>
      <c r="AU97" s="728"/>
      <c r="AV97" s="728"/>
      <c r="AW97" s="728"/>
      <c r="AX97" s="728"/>
      <c r="AY97" s="728"/>
      <c r="AZ97" s="728"/>
      <c r="BA97" s="728"/>
      <c r="BB97" s="728"/>
      <c r="BC97" s="728"/>
      <c r="BD97" s="728"/>
      <c r="BE97" s="728"/>
      <c r="BF97" s="728"/>
      <c r="BG97" s="728"/>
      <c r="BH97" s="728"/>
      <c r="BI97" s="728"/>
      <c r="BJ97" s="728"/>
      <c r="BK97" s="728"/>
      <c r="BL97" s="703" t="s">
        <v>165</v>
      </c>
      <c r="BM97" s="703"/>
      <c r="BN97" s="706" t="str">
        <f t="shared" si="830"/>
        <v/>
      </c>
      <c r="BO97" s="706" t="str">
        <f t="shared" si="831"/>
        <v/>
      </c>
      <c r="BP97" s="706" t="str">
        <f t="shared" si="832"/>
        <v/>
      </c>
      <c r="BQ97" s="706" t="str">
        <f t="shared" si="833"/>
        <v/>
      </c>
      <c r="BR97" s="706" t="str">
        <f t="shared" si="834"/>
        <v/>
      </c>
      <c r="BS97" s="706" t="str">
        <f t="shared" si="835"/>
        <v/>
      </c>
      <c r="BT97" s="706" t="str">
        <f t="shared" si="836"/>
        <v/>
      </c>
      <c r="BU97" s="706" t="str">
        <f t="shared" si="837"/>
        <v/>
      </c>
      <c r="BV97" s="706" t="str">
        <f t="shared" si="838"/>
        <v/>
      </c>
      <c r="BW97" s="706" t="str">
        <f t="shared" si="839"/>
        <v/>
      </c>
      <c r="BX97" s="706" t="str">
        <f t="shared" si="840"/>
        <v/>
      </c>
      <c r="BY97" s="706" t="str">
        <f t="shared" si="841"/>
        <v/>
      </c>
      <c r="BZ97" s="706" t="str">
        <f t="shared" si="842"/>
        <v/>
      </c>
      <c r="CA97" s="706" t="str">
        <f t="shared" si="843"/>
        <v/>
      </c>
      <c r="CB97" s="706" t="str">
        <f t="shared" si="844"/>
        <v/>
      </c>
      <c r="CC97" s="706" t="str">
        <f t="shared" si="845"/>
        <v/>
      </c>
      <c r="CD97" s="706" t="str">
        <f t="shared" si="846"/>
        <v/>
      </c>
      <c r="CE97" s="706" t="str">
        <f t="shared" si="847"/>
        <v/>
      </c>
      <c r="CF97" s="706" t="str">
        <f t="shared" si="848"/>
        <v/>
      </c>
      <c r="CG97" s="706" t="str">
        <f t="shared" si="849"/>
        <v/>
      </c>
      <c r="CH97" s="706" t="str">
        <f t="shared" si="850"/>
        <v/>
      </c>
      <c r="CI97" s="706" t="str">
        <f t="shared" si="851"/>
        <v/>
      </c>
      <c r="CJ97" s="706" t="str">
        <f t="shared" si="852"/>
        <v/>
      </c>
      <c r="CK97" s="706" t="str">
        <f t="shared" si="853"/>
        <v/>
      </c>
      <c r="CL97" s="706" t="str">
        <f t="shared" si="854"/>
        <v/>
      </c>
      <c r="CM97" s="706" t="str">
        <f t="shared" si="855"/>
        <v/>
      </c>
      <c r="CN97" s="706" t="str">
        <f t="shared" si="856"/>
        <v/>
      </c>
      <c r="CO97" s="706" t="str">
        <f t="shared" si="857"/>
        <v/>
      </c>
      <c r="CP97" s="706" t="str">
        <f t="shared" si="858"/>
        <v/>
      </c>
      <c r="CQ97" s="706" t="str">
        <f t="shared" si="859"/>
        <v/>
      </c>
      <c r="CR97" s="706" t="str">
        <f t="shared" si="860"/>
        <v/>
      </c>
      <c r="CS97" s="706" t="str">
        <f t="shared" si="861"/>
        <v/>
      </c>
      <c r="CT97" s="706" t="str">
        <f t="shared" si="862"/>
        <v/>
      </c>
      <c r="CU97" s="706" t="str">
        <f t="shared" si="863"/>
        <v/>
      </c>
      <c r="CV97" s="706" t="str">
        <f t="shared" si="864"/>
        <v/>
      </c>
      <c r="CW97" s="706" t="str">
        <f t="shared" si="865"/>
        <v/>
      </c>
      <c r="CX97" s="706" t="str">
        <f t="shared" si="866"/>
        <v/>
      </c>
      <c r="CY97" s="706" t="str">
        <f t="shared" si="867"/>
        <v/>
      </c>
      <c r="CZ97" s="706" t="str">
        <f t="shared" si="868"/>
        <v/>
      </c>
      <c r="DA97" s="706" t="str">
        <f t="shared" si="869"/>
        <v/>
      </c>
      <c r="DB97" s="706" t="str">
        <f t="shared" si="870"/>
        <v/>
      </c>
      <c r="DC97" s="706" t="str">
        <f t="shared" si="871"/>
        <v/>
      </c>
      <c r="DD97" s="706" t="str">
        <f t="shared" si="872"/>
        <v/>
      </c>
      <c r="DE97" s="706" t="str">
        <f t="shared" si="873"/>
        <v/>
      </c>
      <c r="DF97" s="706" t="str">
        <f t="shared" si="874"/>
        <v/>
      </c>
      <c r="DG97" s="706" t="str">
        <f t="shared" si="875"/>
        <v/>
      </c>
      <c r="DH97" s="706" t="str">
        <f t="shared" si="876"/>
        <v/>
      </c>
      <c r="DI97" s="706" t="str">
        <f t="shared" si="877"/>
        <v/>
      </c>
      <c r="DJ97" s="706" t="str">
        <f t="shared" si="878"/>
        <v/>
      </c>
      <c r="DK97" s="706" t="str">
        <f t="shared" si="879"/>
        <v/>
      </c>
      <c r="DL97" s="704" t="s">
        <v>166</v>
      </c>
    </row>
    <row r="98" spans="1:116" x14ac:dyDescent="0.2">
      <c r="A98" s="700"/>
      <c r="B98" s="700"/>
      <c r="C98" s="700"/>
      <c r="D98" s="700"/>
      <c r="E98" s="700"/>
      <c r="F98" s="700" t="str">
        <f t="shared" si="827"/>
        <v>D</v>
      </c>
      <c r="H98" s="71"/>
      <c r="I98" s="725"/>
      <c r="J98" s="726"/>
      <c r="K98" s="721" t="str">
        <f t="shared" si="726"/>
        <v/>
      </c>
      <c r="L98" s="715">
        <f t="shared" si="829"/>
        <v>0</v>
      </c>
      <c r="M98" s="716" t="str">
        <f t="shared" si="880"/>
        <v/>
      </c>
      <c r="N98" s="728"/>
      <c r="O98" s="728"/>
      <c r="P98" s="728"/>
      <c r="Q98" s="728"/>
      <c r="R98" s="728"/>
      <c r="S98" s="728"/>
      <c r="T98" s="728"/>
      <c r="U98" s="728"/>
      <c r="V98" s="728"/>
      <c r="W98" s="728"/>
      <c r="X98" s="728"/>
      <c r="Y98" s="728"/>
      <c r="Z98" s="728"/>
      <c r="AA98" s="728"/>
      <c r="AB98" s="728"/>
      <c r="AC98" s="728"/>
      <c r="AD98" s="728"/>
      <c r="AE98" s="728"/>
      <c r="AF98" s="728"/>
      <c r="AG98" s="728"/>
      <c r="AH98" s="728"/>
      <c r="AI98" s="728"/>
      <c r="AJ98" s="728"/>
      <c r="AK98" s="728"/>
      <c r="AL98" s="728"/>
      <c r="AM98" s="728"/>
      <c r="AN98" s="728"/>
      <c r="AO98" s="728"/>
      <c r="AP98" s="728"/>
      <c r="AQ98" s="728"/>
      <c r="AR98" s="728"/>
      <c r="AS98" s="728"/>
      <c r="AT98" s="728"/>
      <c r="AU98" s="728"/>
      <c r="AV98" s="728"/>
      <c r="AW98" s="728"/>
      <c r="AX98" s="728"/>
      <c r="AY98" s="728"/>
      <c r="AZ98" s="728"/>
      <c r="BA98" s="728"/>
      <c r="BB98" s="728"/>
      <c r="BC98" s="728"/>
      <c r="BD98" s="728"/>
      <c r="BE98" s="728"/>
      <c r="BF98" s="728"/>
      <c r="BG98" s="728"/>
      <c r="BH98" s="728"/>
      <c r="BI98" s="728"/>
      <c r="BJ98" s="728"/>
      <c r="BK98" s="728"/>
      <c r="BL98" s="703" t="s">
        <v>165</v>
      </c>
      <c r="BM98" s="703"/>
      <c r="BN98" s="706" t="str">
        <f t="shared" si="830"/>
        <v/>
      </c>
      <c r="BO98" s="706" t="str">
        <f t="shared" si="831"/>
        <v/>
      </c>
      <c r="BP98" s="706" t="str">
        <f t="shared" si="832"/>
        <v/>
      </c>
      <c r="BQ98" s="706" t="str">
        <f t="shared" si="833"/>
        <v/>
      </c>
      <c r="BR98" s="706" t="str">
        <f t="shared" si="834"/>
        <v/>
      </c>
      <c r="BS98" s="706" t="str">
        <f t="shared" si="835"/>
        <v/>
      </c>
      <c r="BT98" s="706" t="str">
        <f t="shared" si="836"/>
        <v/>
      </c>
      <c r="BU98" s="706" t="str">
        <f t="shared" si="837"/>
        <v/>
      </c>
      <c r="BV98" s="706" t="str">
        <f t="shared" si="838"/>
        <v/>
      </c>
      <c r="BW98" s="706" t="str">
        <f t="shared" si="839"/>
        <v/>
      </c>
      <c r="BX98" s="706" t="str">
        <f t="shared" si="840"/>
        <v/>
      </c>
      <c r="BY98" s="706" t="str">
        <f t="shared" si="841"/>
        <v/>
      </c>
      <c r="BZ98" s="706" t="str">
        <f t="shared" si="842"/>
        <v/>
      </c>
      <c r="CA98" s="706" t="str">
        <f t="shared" si="843"/>
        <v/>
      </c>
      <c r="CB98" s="706" t="str">
        <f t="shared" si="844"/>
        <v/>
      </c>
      <c r="CC98" s="706" t="str">
        <f t="shared" si="845"/>
        <v/>
      </c>
      <c r="CD98" s="706" t="str">
        <f t="shared" si="846"/>
        <v/>
      </c>
      <c r="CE98" s="706" t="str">
        <f t="shared" si="847"/>
        <v/>
      </c>
      <c r="CF98" s="706" t="str">
        <f t="shared" si="848"/>
        <v/>
      </c>
      <c r="CG98" s="706" t="str">
        <f t="shared" si="849"/>
        <v/>
      </c>
      <c r="CH98" s="706" t="str">
        <f t="shared" si="850"/>
        <v/>
      </c>
      <c r="CI98" s="706" t="str">
        <f t="shared" si="851"/>
        <v/>
      </c>
      <c r="CJ98" s="706" t="str">
        <f t="shared" si="852"/>
        <v/>
      </c>
      <c r="CK98" s="706" t="str">
        <f t="shared" si="853"/>
        <v/>
      </c>
      <c r="CL98" s="706" t="str">
        <f t="shared" si="854"/>
        <v/>
      </c>
      <c r="CM98" s="706" t="str">
        <f t="shared" si="855"/>
        <v/>
      </c>
      <c r="CN98" s="706" t="str">
        <f t="shared" si="856"/>
        <v/>
      </c>
      <c r="CO98" s="706" t="str">
        <f t="shared" si="857"/>
        <v/>
      </c>
      <c r="CP98" s="706" t="str">
        <f t="shared" si="858"/>
        <v/>
      </c>
      <c r="CQ98" s="706" t="str">
        <f t="shared" si="859"/>
        <v/>
      </c>
      <c r="CR98" s="706" t="str">
        <f t="shared" si="860"/>
        <v/>
      </c>
      <c r="CS98" s="706" t="str">
        <f t="shared" si="861"/>
        <v/>
      </c>
      <c r="CT98" s="706" t="str">
        <f t="shared" si="862"/>
        <v/>
      </c>
      <c r="CU98" s="706" t="str">
        <f t="shared" si="863"/>
        <v/>
      </c>
      <c r="CV98" s="706" t="str">
        <f t="shared" si="864"/>
        <v/>
      </c>
      <c r="CW98" s="706" t="str">
        <f t="shared" si="865"/>
        <v/>
      </c>
      <c r="CX98" s="706" t="str">
        <f t="shared" si="866"/>
        <v/>
      </c>
      <c r="CY98" s="706" t="str">
        <f t="shared" si="867"/>
        <v/>
      </c>
      <c r="CZ98" s="706" t="str">
        <f t="shared" si="868"/>
        <v/>
      </c>
      <c r="DA98" s="706" t="str">
        <f t="shared" si="869"/>
        <v/>
      </c>
      <c r="DB98" s="706" t="str">
        <f t="shared" si="870"/>
        <v/>
      </c>
      <c r="DC98" s="706" t="str">
        <f t="shared" si="871"/>
        <v/>
      </c>
      <c r="DD98" s="706" t="str">
        <f t="shared" si="872"/>
        <v/>
      </c>
      <c r="DE98" s="706" t="str">
        <f t="shared" si="873"/>
        <v/>
      </c>
      <c r="DF98" s="706" t="str">
        <f t="shared" si="874"/>
        <v/>
      </c>
      <c r="DG98" s="706" t="str">
        <f t="shared" si="875"/>
        <v/>
      </c>
      <c r="DH98" s="706" t="str">
        <f t="shared" si="876"/>
        <v/>
      </c>
      <c r="DI98" s="706" t="str">
        <f t="shared" si="877"/>
        <v/>
      </c>
      <c r="DJ98" s="706" t="str">
        <f t="shared" si="878"/>
        <v/>
      </c>
      <c r="DK98" s="706" t="str">
        <f t="shared" si="879"/>
        <v/>
      </c>
      <c r="DL98" s="704" t="s">
        <v>166</v>
      </c>
    </row>
    <row r="99" spans="1:116" x14ac:dyDescent="0.2">
      <c r="A99" s="700"/>
      <c r="B99" s="700"/>
      <c r="C99" s="700"/>
      <c r="D99" s="700"/>
      <c r="E99" s="700"/>
      <c r="F99" s="700" t="str">
        <f t="shared" si="827"/>
        <v>D</v>
      </c>
      <c r="H99" s="71"/>
      <c r="I99" s="725"/>
      <c r="J99" s="726"/>
      <c r="K99" s="721" t="str">
        <f t="shared" si="726"/>
        <v/>
      </c>
      <c r="L99" s="715">
        <f t="shared" si="829"/>
        <v>0</v>
      </c>
      <c r="M99" s="716" t="str">
        <f t="shared" si="880"/>
        <v/>
      </c>
      <c r="N99" s="728"/>
      <c r="O99" s="728"/>
      <c r="P99" s="728"/>
      <c r="Q99" s="728"/>
      <c r="R99" s="728"/>
      <c r="S99" s="728"/>
      <c r="T99" s="728"/>
      <c r="U99" s="728"/>
      <c r="V99" s="728"/>
      <c r="W99" s="728"/>
      <c r="X99" s="728"/>
      <c r="Y99" s="728"/>
      <c r="Z99" s="728"/>
      <c r="AA99" s="728"/>
      <c r="AB99" s="728"/>
      <c r="AC99" s="728"/>
      <c r="AD99" s="728"/>
      <c r="AE99" s="728"/>
      <c r="AF99" s="728"/>
      <c r="AG99" s="728"/>
      <c r="AH99" s="728"/>
      <c r="AI99" s="728"/>
      <c r="AJ99" s="728"/>
      <c r="AK99" s="728"/>
      <c r="AL99" s="728"/>
      <c r="AM99" s="728"/>
      <c r="AN99" s="728"/>
      <c r="AO99" s="728"/>
      <c r="AP99" s="728"/>
      <c r="AQ99" s="728"/>
      <c r="AR99" s="728"/>
      <c r="AS99" s="728"/>
      <c r="AT99" s="728"/>
      <c r="AU99" s="728"/>
      <c r="AV99" s="728"/>
      <c r="AW99" s="728"/>
      <c r="AX99" s="728"/>
      <c r="AY99" s="728"/>
      <c r="AZ99" s="728"/>
      <c r="BA99" s="728"/>
      <c r="BB99" s="728"/>
      <c r="BC99" s="728"/>
      <c r="BD99" s="728"/>
      <c r="BE99" s="728"/>
      <c r="BF99" s="728"/>
      <c r="BG99" s="728"/>
      <c r="BH99" s="728"/>
      <c r="BI99" s="728"/>
      <c r="BJ99" s="728"/>
      <c r="BK99" s="728"/>
      <c r="BL99" s="703" t="s">
        <v>165</v>
      </c>
      <c r="BM99" s="703"/>
      <c r="BN99" s="706" t="str">
        <f t="shared" si="830"/>
        <v/>
      </c>
      <c r="BO99" s="706" t="str">
        <f t="shared" si="831"/>
        <v/>
      </c>
      <c r="BP99" s="706" t="str">
        <f t="shared" si="832"/>
        <v/>
      </c>
      <c r="BQ99" s="706" t="str">
        <f t="shared" si="833"/>
        <v/>
      </c>
      <c r="BR99" s="706" t="str">
        <f t="shared" si="834"/>
        <v/>
      </c>
      <c r="BS99" s="706" t="str">
        <f t="shared" si="835"/>
        <v/>
      </c>
      <c r="BT99" s="706" t="str">
        <f t="shared" si="836"/>
        <v/>
      </c>
      <c r="BU99" s="706" t="str">
        <f t="shared" si="837"/>
        <v/>
      </c>
      <c r="BV99" s="706" t="str">
        <f t="shared" si="838"/>
        <v/>
      </c>
      <c r="BW99" s="706" t="str">
        <f t="shared" si="839"/>
        <v/>
      </c>
      <c r="BX99" s="706" t="str">
        <f t="shared" si="840"/>
        <v/>
      </c>
      <c r="BY99" s="706" t="str">
        <f t="shared" si="841"/>
        <v/>
      </c>
      <c r="BZ99" s="706" t="str">
        <f t="shared" si="842"/>
        <v/>
      </c>
      <c r="CA99" s="706" t="str">
        <f t="shared" si="843"/>
        <v/>
      </c>
      <c r="CB99" s="706" t="str">
        <f t="shared" si="844"/>
        <v/>
      </c>
      <c r="CC99" s="706" t="str">
        <f t="shared" si="845"/>
        <v/>
      </c>
      <c r="CD99" s="706" t="str">
        <f t="shared" si="846"/>
        <v/>
      </c>
      <c r="CE99" s="706" t="str">
        <f t="shared" si="847"/>
        <v/>
      </c>
      <c r="CF99" s="706" t="str">
        <f t="shared" si="848"/>
        <v/>
      </c>
      <c r="CG99" s="706" t="str">
        <f t="shared" si="849"/>
        <v/>
      </c>
      <c r="CH99" s="706" t="str">
        <f t="shared" si="850"/>
        <v/>
      </c>
      <c r="CI99" s="706" t="str">
        <f t="shared" si="851"/>
        <v/>
      </c>
      <c r="CJ99" s="706" t="str">
        <f t="shared" si="852"/>
        <v/>
      </c>
      <c r="CK99" s="706" t="str">
        <f t="shared" si="853"/>
        <v/>
      </c>
      <c r="CL99" s="706" t="str">
        <f t="shared" si="854"/>
        <v/>
      </c>
      <c r="CM99" s="706" t="str">
        <f t="shared" si="855"/>
        <v/>
      </c>
      <c r="CN99" s="706" t="str">
        <f t="shared" si="856"/>
        <v/>
      </c>
      <c r="CO99" s="706" t="str">
        <f t="shared" si="857"/>
        <v/>
      </c>
      <c r="CP99" s="706" t="str">
        <f t="shared" si="858"/>
        <v/>
      </c>
      <c r="CQ99" s="706" t="str">
        <f t="shared" si="859"/>
        <v/>
      </c>
      <c r="CR99" s="706" t="str">
        <f t="shared" si="860"/>
        <v/>
      </c>
      <c r="CS99" s="706" t="str">
        <f t="shared" si="861"/>
        <v/>
      </c>
      <c r="CT99" s="706" t="str">
        <f t="shared" si="862"/>
        <v/>
      </c>
      <c r="CU99" s="706" t="str">
        <f t="shared" si="863"/>
        <v/>
      </c>
      <c r="CV99" s="706" t="str">
        <f t="shared" si="864"/>
        <v/>
      </c>
      <c r="CW99" s="706" t="str">
        <f t="shared" si="865"/>
        <v/>
      </c>
      <c r="CX99" s="706" t="str">
        <f t="shared" si="866"/>
        <v/>
      </c>
      <c r="CY99" s="706" t="str">
        <f t="shared" si="867"/>
        <v/>
      </c>
      <c r="CZ99" s="706" t="str">
        <f t="shared" si="868"/>
        <v/>
      </c>
      <c r="DA99" s="706" t="str">
        <f t="shared" si="869"/>
        <v/>
      </c>
      <c r="DB99" s="706" t="str">
        <f t="shared" si="870"/>
        <v/>
      </c>
      <c r="DC99" s="706" t="str">
        <f t="shared" si="871"/>
        <v/>
      </c>
      <c r="DD99" s="706" t="str">
        <f t="shared" si="872"/>
        <v/>
      </c>
      <c r="DE99" s="706" t="str">
        <f t="shared" si="873"/>
        <v/>
      </c>
      <c r="DF99" s="706" t="str">
        <f t="shared" si="874"/>
        <v/>
      </c>
      <c r="DG99" s="706" t="str">
        <f t="shared" si="875"/>
        <v/>
      </c>
      <c r="DH99" s="706" t="str">
        <f t="shared" si="876"/>
        <v/>
      </c>
      <c r="DI99" s="706" t="str">
        <f t="shared" si="877"/>
        <v/>
      </c>
      <c r="DJ99" s="706" t="str">
        <f t="shared" si="878"/>
        <v/>
      </c>
      <c r="DK99" s="706" t="str">
        <f t="shared" si="879"/>
        <v/>
      </c>
      <c r="DL99" s="704" t="s">
        <v>166</v>
      </c>
    </row>
    <row r="100" spans="1:116" x14ac:dyDescent="0.2">
      <c r="A100" s="700"/>
      <c r="B100" s="700"/>
      <c r="C100" s="700"/>
      <c r="D100" s="700"/>
      <c r="E100" s="700"/>
      <c r="F100" s="700" t="str">
        <f t="shared" si="827"/>
        <v>D</v>
      </c>
      <c r="H100" s="71"/>
      <c r="I100" s="725"/>
      <c r="J100" s="726"/>
      <c r="K100" s="721" t="str">
        <f t="shared" si="726"/>
        <v/>
      </c>
      <c r="L100" s="715">
        <f t="shared" si="829"/>
        <v>0</v>
      </c>
      <c r="M100" s="716" t="str">
        <f t="shared" si="880"/>
        <v/>
      </c>
      <c r="N100" s="728"/>
      <c r="O100" s="728"/>
      <c r="P100" s="728"/>
      <c r="Q100" s="728"/>
      <c r="R100" s="728"/>
      <c r="S100" s="728"/>
      <c r="T100" s="728"/>
      <c r="U100" s="728"/>
      <c r="V100" s="728"/>
      <c r="W100" s="728"/>
      <c r="X100" s="728"/>
      <c r="Y100" s="728"/>
      <c r="Z100" s="728"/>
      <c r="AA100" s="728"/>
      <c r="AB100" s="728"/>
      <c r="AC100" s="728"/>
      <c r="AD100" s="728"/>
      <c r="AE100" s="728"/>
      <c r="AF100" s="728"/>
      <c r="AG100" s="728"/>
      <c r="AH100" s="728"/>
      <c r="AI100" s="728"/>
      <c r="AJ100" s="728"/>
      <c r="AK100" s="728"/>
      <c r="AL100" s="728"/>
      <c r="AM100" s="728"/>
      <c r="AN100" s="728"/>
      <c r="AO100" s="728"/>
      <c r="AP100" s="728"/>
      <c r="AQ100" s="728"/>
      <c r="AR100" s="728"/>
      <c r="AS100" s="728"/>
      <c r="AT100" s="728"/>
      <c r="AU100" s="728"/>
      <c r="AV100" s="728"/>
      <c r="AW100" s="728"/>
      <c r="AX100" s="728"/>
      <c r="AY100" s="728"/>
      <c r="AZ100" s="728"/>
      <c r="BA100" s="728"/>
      <c r="BB100" s="728"/>
      <c r="BC100" s="728"/>
      <c r="BD100" s="728"/>
      <c r="BE100" s="728"/>
      <c r="BF100" s="728"/>
      <c r="BG100" s="728"/>
      <c r="BH100" s="728"/>
      <c r="BI100" s="728"/>
      <c r="BJ100" s="728"/>
      <c r="BK100" s="728"/>
      <c r="BL100" s="703" t="s">
        <v>165</v>
      </c>
      <c r="BM100" s="703"/>
      <c r="BN100" s="706" t="str">
        <f t="shared" si="830"/>
        <v/>
      </c>
      <c r="BO100" s="706" t="str">
        <f t="shared" si="831"/>
        <v/>
      </c>
      <c r="BP100" s="706" t="str">
        <f t="shared" si="832"/>
        <v/>
      </c>
      <c r="BQ100" s="706" t="str">
        <f t="shared" si="833"/>
        <v/>
      </c>
      <c r="BR100" s="706" t="str">
        <f t="shared" si="834"/>
        <v/>
      </c>
      <c r="BS100" s="706" t="str">
        <f t="shared" si="835"/>
        <v/>
      </c>
      <c r="BT100" s="706" t="str">
        <f t="shared" si="836"/>
        <v/>
      </c>
      <c r="BU100" s="706" t="str">
        <f t="shared" si="837"/>
        <v/>
      </c>
      <c r="BV100" s="706" t="str">
        <f t="shared" si="838"/>
        <v/>
      </c>
      <c r="BW100" s="706" t="str">
        <f t="shared" si="839"/>
        <v/>
      </c>
      <c r="BX100" s="706" t="str">
        <f t="shared" si="840"/>
        <v/>
      </c>
      <c r="BY100" s="706" t="str">
        <f t="shared" si="841"/>
        <v/>
      </c>
      <c r="BZ100" s="706" t="str">
        <f t="shared" si="842"/>
        <v/>
      </c>
      <c r="CA100" s="706" t="str">
        <f t="shared" si="843"/>
        <v/>
      </c>
      <c r="CB100" s="706" t="str">
        <f t="shared" si="844"/>
        <v/>
      </c>
      <c r="CC100" s="706" t="str">
        <f t="shared" si="845"/>
        <v/>
      </c>
      <c r="CD100" s="706" t="str">
        <f t="shared" si="846"/>
        <v/>
      </c>
      <c r="CE100" s="706" t="str">
        <f t="shared" si="847"/>
        <v/>
      </c>
      <c r="CF100" s="706" t="str">
        <f t="shared" si="848"/>
        <v/>
      </c>
      <c r="CG100" s="706" t="str">
        <f t="shared" si="849"/>
        <v/>
      </c>
      <c r="CH100" s="706" t="str">
        <f t="shared" si="850"/>
        <v/>
      </c>
      <c r="CI100" s="706" t="str">
        <f t="shared" si="851"/>
        <v/>
      </c>
      <c r="CJ100" s="706" t="str">
        <f t="shared" si="852"/>
        <v/>
      </c>
      <c r="CK100" s="706" t="str">
        <f t="shared" si="853"/>
        <v/>
      </c>
      <c r="CL100" s="706" t="str">
        <f t="shared" si="854"/>
        <v/>
      </c>
      <c r="CM100" s="706" t="str">
        <f t="shared" si="855"/>
        <v/>
      </c>
      <c r="CN100" s="706" t="str">
        <f t="shared" si="856"/>
        <v/>
      </c>
      <c r="CO100" s="706" t="str">
        <f t="shared" si="857"/>
        <v/>
      </c>
      <c r="CP100" s="706" t="str">
        <f t="shared" si="858"/>
        <v/>
      </c>
      <c r="CQ100" s="706" t="str">
        <f t="shared" si="859"/>
        <v/>
      </c>
      <c r="CR100" s="706" t="str">
        <f t="shared" si="860"/>
        <v/>
      </c>
      <c r="CS100" s="706" t="str">
        <f t="shared" si="861"/>
        <v/>
      </c>
      <c r="CT100" s="706" t="str">
        <f t="shared" si="862"/>
        <v/>
      </c>
      <c r="CU100" s="706" t="str">
        <f t="shared" si="863"/>
        <v/>
      </c>
      <c r="CV100" s="706" t="str">
        <f t="shared" si="864"/>
        <v/>
      </c>
      <c r="CW100" s="706" t="str">
        <f t="shared" si="865"/>
        <v/>
      </c>
      <c r="CX100" s="706" t="str">
        <f t="shared" si="866"/>
        <v/>
      </c>
      <c r="CY100" s="706" t="str">
        <f t="shared" si="867"/>
        <v/>
      </c>
      <c r="CZ100" s="706" t="str">
        <f t="shared" si="868"/>
        <v/>
      </c>
      <c r="DA100" s="706" t="str">
        <f t="shared" si="869"/>
        <v/>
      </c>
      <c r="DB100" s="706" t="str">
        <f t="shared" si="870"/>
        <v/>
      </c>
      <c r="DC100" s="706" t="str">
        <f t="shared" si="871"/>
        <v/>
      </c>
      <c r="DD100" s="706" t="str">
        <f t="shared" si="872"/>
        <v/>
      </c>
      <c r="DE100" s="706" t="str">
        <f t="shared" si="873"/>
        <v/>
      </c>
      <c r="DF100" s="706" t="str">
        <f t="shared" si="874"/>
        <v/>
      </c>
      <c r="DG100" s="706" t="str">
        <f t="shared" si="875"/>
        <v/>
      </c>
      <c r="DH100" s="706" t="str">
        <f t="shared" si="876"/>
        <v/>
      </c>
      <c r="DI100" s="706" t="str">
        <f t="shared" si="877"/>
        <v/>
      </c>
      <c r="DJ100" s="706" t="str">
        <f t="shared" si="878"/>
        <v/>
      </c>
      <c r="DK100" s="706" t="str">
        <f t="shared" si="879"/>
        <v/>
      </c>
      <c r="DL100" s="704" t="s">
        <v>166</v>
      </c>
    </row>
    <row r="101" spans="1:116" x14ac:dyDescent="0.2">
      <c r="A101" s="700"/>
      <c r="B101" s="700"/>
      <c r="C101" s="700"/>
      <c r="D101" s="700"/>
      <c r="E101" s="700"/>
      <c r="F101" s="700" t="str">
        <f t="shared" si="827"/>
        <v>D</v>
      </c>
      <c r="H101" s="71"/>
      <c r="I101" s="725"/>
      <c r="J101" s="726"/>
      <c r="K101" s="721" t="str">
        <f t="shared" si="726"/>
        <v/>
      </c>
      <c r="L101" s="715">
        <f t="shared" si="829"/>
        <v>0</v>
      </c>
      <c r="M101" s="716" t="str">
        <f t="shared" si="880"/>
        <v/>
      </c>
      <c r="N101" s="728"/>
      <c r="O101" s="728"/>
      <c r="P101" s="728"/>
      <c r="Q101" s="728"/>
      <c r="R101" s="728"/>
      <c r="S101" s="728"/>
      <c r="T101" s="728"/>
      <c r="U101" s="728"/>
      <c r="V101" s="728"/>
      <c r="W101" s="728"/>
      <c r="X101" s="728"/>
      <c r="Y101" s="728"/>
      <c r="Z101" s="728"/>
      <c r="AA101" s="728"/>
      <c r="AB101" s="728"/>
      <c r="AC101" s="728"/>
      <c r="AD101" s="728"/>
      <c r="AE101" s="728"/>
      <c r="AF101" s="728"/>
      <c r="AG101" s="728"/>
      <c r="AH101" s="728"/>
      <c r="AI101" s="728"/>
      <c r="AJ101" s="728"/>
      <c r="AK101" s="728"/>
      <c r="AL101" s="728"/>
      <c r="AM101" s="728"/>
      <c r="AN101" s="728"/>
      <c r="AO101" s="728"/>
      <c r="AP101" s="728"/>
      <c r="AQ101" s="728"/>
      <c r="AR101" s="728"/>
      <c r="AS101" s="728"/>
      <c r="AT101" s="728"/>
      <c r="AU101" s="728"/>
      <c r="AV101" s="728"/>
      <c r="AW101" s="728"/>
      <c r="AX101" s="728"/>
      <c r="AY101" s="728"/>
      <c r="AZ101" s="728"/>
      <c r="BA101" s="728"/>
      <c r="BB101" s="728"/>
      <c r="BC101" s="728"/>
      <c r="BD101" s="728"/>
      <c r="BE101" s="728"/>
      <c r="BF101" s="728"/>
      <c r="BG101" s="728"/>
      <c r="BH101" s="728"/>
      <c r="BI101" s="728"/>
      <c r="BJ101" s="728"/>
      <c r="BK101" s="728"/>
      <c r="BL101" s="703" t="s">
        <v>165</v>
      </c>
      <c r="BM101" s="703"/>
      <c r="BN101" s="706" t="str">
        <f t="shared" si="830"/>
        <v/>
      </c>
      <c r="BO101" s="706" t="str">
        <f t="shared" si="831"/>
        <v/>
      </c>
      <c r="BP101" s="706" t="str">
        <f t="shared" si="832"/>
        <v/>
      </c>
      <c r="BQ101" s="706" t="str">
        <f t="shared" si="833"/>
        <v/>
      </c>
      <c r="BR101" s="706" t="str">
        <f t="shared" si="834"/>
        <v/>
      </c>
      <c r="BS101" s="706" t="str">
        <f t="shared" si="835"/>
        <v/>
      </c>
      <c r="BT101" s="706" t="str">
        <f t="shared" si="836"/>
        <v/>
      </c>
      <c r="BU101" s="706" t="str">
        <f t="shared" si="837"/>
        <v/>
      </c>
      <c r="BV101" s="706" t="str">
        <f t="shared" si="838"/>
        <v/>
      </c>
      <c r="BW101" s="706" t="str">
        <f t="shared" si="839"/>
        <v/>
      </c>
      <c r="BX101" s="706" t="str">
        <f t="shared" si="840"/>
        <v/>
      </c>
      <c r="BY101" s="706" t="str">
        <f t="shared" si="841"/>
        <v/>
      </c>
      <c r="BZ101" s="706" t="str">
        <f t="shared" si="842"/>
        <v/>
      </c>
      <c r="CA101" s="706" t="str">
        <f t="shared" si="843"/>
        <v/>
      </c>
      <c r="CB101" s="706" t="str">
        <f t="shared" si="844"/>
        <v/>
      </c>
      <c r="CC101" s="706" t="str">
        <f t="shared" si="845"/>
        <v/>
      </c>
      <c r="CD101" s="706" t="str">
        <f t="shared" si="846"/>
        <v/>
      </c>
      <c r="CE101" s="706" t="str">
        <f t="shared" si="847"/>
        <v/>
      </c>
      <c r="CF101" s="706" t="str">
        <f t="shared" si="848"/>
        <v/>
      </c>
      <c r="CG101" s="706" t="str">
        <f t="shared" si="849"/>
        <v/>
      </c>
      <c r="CH101" s="706" t="str">
        <f t="shared" si="850"/>
        <v/>
      </c>
      <c r="CI101" s="706" t="str">
        <f t="shared" si="851"/>
        <v/>
      </c>
      <c r="CJ101" s="706" t="str">
        <f t="shared" si="852"/>
        <v/>
      </c>
      <c r="CK101" s="706" t="str">
        <f t="shared" si="853"/>
        <v/>
      </c>
      <c r="CL101" s="706" t="str">
        <f t="shared" si="854"/>
        <v/>
      </c>
      <c r="CM101" s="706" t="str">
        <f t="shared" si="855"/>
        <v/>
      </c>
      <c r="CN101" s="706" t="str">
        <f t="shared" si="856"/>
        <v/>
      </c>
      <c r="CO101" s="706" t="str">
        <f t="shared" si="857"/>
        <v/>
      </c>
      <c r="CP101" s="706" t="str">
        <f t="shared" si="858"/>
        <v/>
      </c>
      <c r="CQ101" s="706" t="str">
        <f t="shared" si="859"/>
        <v/>
      </c>
      <c r="CR101" s="706" t="str">
        <f t="shared" si="860"/>
        <v/>
      </c>
      <c r="CS101" s="706" t="str">
        <f t="shared" si="861"/>
        <v/>
      </c>
      <c r="CT101" s="706" t="str">
        <f t="shared" si="862"/>
        <v/>
      </c>
      <c r="CU101" s="706" t="str">
        <f t="shared" si="863"/>
        <v/>
      </c>
      <c r="CV101" s="706" t="str">
        <f t="shared" si="864"/>
        <v/>
      </c>
      <c r="CW101" s="706" t="str">
        <f t="shared" si="865"/>
        <v/>
      </c>
      <c r="CX101" s="706" t="str">
        <f t="shared" si="866"/>
        <v/>
      </c>
      <c r="CY101" s="706" t="str">
        <f t="shared" si="867"/>
        <v/>
      </c>
      <c r="CZ101" s="706" t="str">
        <f t="shared" si="868"/>
        <v/>
      </c>
      <c r="DA101" s="706" t="str">
        <f t="shared" si="869"/>
        <v/>
      </c>
      <c r="DB101" s="706" t="str">
        <f t="shared" si="870"/>
        <v/>
      </c>
      <c r="DC101" s="706" t="str">
        <f t="shared" si="871"/>
        <v/>
      </c>
      <c r="DD101" s="706" t="str">
        <f t="shared" si="872"/>
        <v/>
      </c>
      <c r="DE101" s="706" t="str">
        <f t="shared" si="873"/>
        <v/>
      </c>
      <c r="DF101" s="706" t="str">
        <f t="shared" si="874"/>
        <v/>
      </c>
      <c r="DG101" s="706" t="str">
        <f t="shared" si="875"/>
        <v/>
      </c>
      <c r="DH101" s="706" t="str">
        <f t="shared" si="876"/>
        <v/>
      </c>
      <c r="DI101" s="706" t="str">
        <f t="shared" si="877"/>
        <v/>
      </c>
      <c r="DJ101" s="706" t="str">
        <f t="shared" si="878"/>
        <v/>
      </c>
      <c r="DK101" s="706" t="str">
        <f t="shared" si="879"/>
        <v/>
      </c>
      <c r="DL101" s="704" t="s">
        <v>166</v>
      </c>
    </row>
    <row r="102" spans="1:116" x14ac:dyDescent="0.2">
      <c r="A102" s="700"/>
      <c r="B102" s="700"/>
      <c r="C102" s="700"/>
      <c r="D102" s="700"/>
      <c r="E102" s="700"/>
      <c r="F102" s="700" t="str">
        <f t="shared" si="827"/>
        <v>D</v>
      </c>
      <c r="H102" s="71"/>
      <c r="I102" s="725"/>
      <c r="J102" s="726"/>
      <c r="K102" s="721" t="str">
        <f t="shared" si="726"/>
        <v/>
      </c>
      <c r="L102" s="715">
        <f t="shared" si="829"/>
        <v>0</v>
      </c>
      <c r="M102" s="716" t="str">
        <f t="shared" si="880"/>
        <v/>
      </c>
      <c r="N102" s="728"/>
      <c r="O102" s="728"/>
      <c r="P102" s="728"/>
      <c r="Q102" s="728"/>
      <c r="R102" s="728"/>
      <c r="S102" s="728"/>
      <c r="T102" s="728"/>
      <c r="U102" s="728"/>
      <c r="V102" s="728"/>
      <c r="W102" s="728"/>
      <c r="X102" s="728"/>
      <c r="Y102" s="728"/>
      <c r="Z102" s="728"/>
      <c r="AA102" s="728"/>
      <c r="AB102" s="728"/>
      <c r="AC102" s="728"/>
      <c r="AD102" s="728"/>
      <c r="AE102" s="728"/>
      <c r="AF102" s="728"/>
      <c r="AG102" s="728"/>
      <c r="AH102" s="728"/>
      <c r="AI102" s="728"/>
      <c r="AJ102" s="728"/>
      <c r="AK102" s="728"/>
      <c r="AL102" s="728"/>
      <c r="AM102" s="728"/>
      <c r="AN102" s="728"/>
      <c r="AO102" s="728"/>
      <c r="AP102" s="728"/>
      <c r="AQ102" s="728"/>
      <c r="AR102" s="728"/>
      <c r="AS102" s="728"/>
      <c r="AT102" s="728"/>
      <c r="AU102" s="728"/>
      <c r="AV102" s="728"/>
      <c r="AW102" s="728"/>
      <c r="AX102" s="728"/>
      <c r="AY102" s="728"/>
      <c r="AZ102" s="728"/>
      <c r="BA102" s="728"/>
      <c r="BB102" s="728"/>
      <c r="BC102" s="728"/>
      <c r="BD102" s="728"/>
      <c r="BE102" s="728"/>
      <c r="BF102" s="728"/>
      <c r="BG102" s="728"/>
      <c r="BH102" s="728"/>
      <c r="BI102" s="728"/>
      <c r="BJ102" s="728"/>
      <c r="BK102" s="728"/>
      <c r="BL102" s="703" t="s">
        <v>165</v>
      </c>
      <c r="BM102" s="703"/>
      <c r="BN102" s="706" t="str">
        <f t="shared" si="830"/>
        <v/>
      </c>
      <c r="BO102" s="706" t="str">
        <f t="shared" si="831"/>
        <v/>
      </c>
      <c r="BP102" s="706" t="str">
        <f t="shared" si="832"/>
        <v/>
      </c>
      <c r="BQ102" s="706" t="str">
        <f t="shared" si="833"/>
        <v/>
      </c>
      <c r="BR102" s="706" t="str">
        <f t="shared" si="834"/>
        <v/>
      </c>
      <c r="BS102" s="706" t="str">
        <f t="shared" si="835"/>
        <v/>
      </c>
      <c r="BT102" s="706" t="str">
        <f t="shared" si="836"/>
        <v/>
      </c>
      <c r="BU102" s="706" t="str">
        <f t="shared" si="837"/>
        <v/>
      </c>
      <c r="BV102" s="706" t="str">
        <f t="shared" si="838"/>
        <v/>
      </c>
      <c r="BW102" s="706" t="str">
        <f t="shared" si="839"/>
        <v/>
      </c>
      <c r="BX102" s="706" t="str">
        <f t="shared" si="840"/>
        <v/>
      </c>
      <c r="BY102" s="706" t="str">
        <f t="shared" si="841"/>
        <v/>
      </c>
      <c r="BZ102" s="706" t="str">
        <f t="shared" si="842"/>
        <v/>
      </c>
      <c r="CA102" s="706" t="str">
        <f t="shared" si="843"/>
        <v/>
      </c>
      <c r="CB102" s="706" t="str">
        <f t="shared" si="844"/>
        <v/>
      </c>
      <c r="CC102" s="706" t="str">
        <f t="shared" si="845"/>
        <v/>
      </c>
      <c r="CD102" s="706" t="str">
        <f t="shared" si="846"/>
        <v/>
      </c>
      <c r="CE102" s="706" t="str">
        <f t="shared" si="847"/>
        <v/>
      </c>
      <c r="CF102" s="706" t="str">
        <f t="shared" si="848"/>
        <v/>
      </c>
      <c r="CG102" s="706" t="str">
        <f t="shared" si="849"/>
        <v/>
      </c>
      <c r="CH102" s="706" t="str">
        <f t="shared" si="850"/>
        <v/>
      </c>
      <c r="CI102" s="706" t="str">
        <f t="shared" si="851"/>
        <v/>
      </c>
      <c r="CJ102" s="706" t="str">
        <f t="shared" si="852"/>
        <v/>
      </c>
      <c r="CK102" s="706" t="str">
        <f t="shared" si="853"/>
        <v/>
      </c>
      <c r="CL102" s="706" t="str">
        <f t="shared" si="854"/>
        <v/>
      </c>
      <c r="CM102" s="706" t="str">
        <f t="shared" si="855"/>
        <v/>
      </c>
      <c r="CN102" s="706" t="str">
        <f t="shared" si="856"/>
        <v/>
      </c>
      <c r="CO102" s="706" t="str">
        <f t="shared" si="857"/>
        <v/>
      </c>
      <c r="CP102" s="706" t="str">
        <f t="shared" si="858"/>
        <v/>
      </c>
      <c r="CQ102" s="706" t="str">
        <f t="shared" si="859"/>
        <v/>
      </c>
      <c r="CR102" s="706" t="str">
        <f t="shared" si="860"/>
        <v/>
      </c>
      <c r="CS102" s="706" t="str">
        <f t="shared" si="861"/>
        <v/>
      </c>
      <c r="CT102" s="706" t="str">
        <f t="shared" si="862"/>
        <v/>
      </c>
      <c r="CU102" s="706" t="str">
        <f t="shared" si="863"/>
        <v/>
      </c>
      <c r="CV102" s="706" t="str">
        <f t="shared" si="864"/>
        <v/>
      </c>
      <c r="CW102" s="706" t="str">
        <f t="shared" si="865"/>
        <v/>
      </c>
      <c r="CX102" s="706" t="str">
        <f t="shared" si="866"/>
        <v/>
      </c>
      <c r="CY102" s="706" t="str">
        <f t="shared" si="867"/>
        <v/>
      </c>
      <c r="CZ102" s="706" t="str">
        <f t="shared" si="868"/>
        <v/>
      </c>
      <c r="DA102" s="706" t="str">
        <f t="shared" si="869"/>
        <v/>
      </c>
      <c r="DB102" s="706" t="str">
        <f t="shared" si="870"/>
        <v/>
      </c>
      <c r="DC102" s="706" t="str">
        <f t="shared" si="871"/>
        <v/>
      </c>
      <c r="DD102" s="706" t="str">
        <f t="shared" si="872"/>
        <v/>
      </c>
      <c r="DE102" s="706" t="str">
        <f t="shared" si="873"/>
        <v/>
      </c>
      <c r="DF102" s="706" t="str">
        <f t="shared" si="874"/>
        <v/>
      </c>
      <c r="DG102" s="706" t="str">
        <f t="shared" si="875"/>
        <v/>
      </c>
      <c r="DH102" s="706" t="str">
        <f t="shared" si="876"/>
        <v/>
      </c>
      <c r="DI102" s="706" t="str">
        <f t="shared" si="877"/>
        <v/>
      </c>
      <c r="DJ102" s="706" t="str">
        <f t="shared" si="878"/>
        <v/>
      </c>
      <c r="DK102" s="706" t="str">
        <f t="shared" si="879"/>
        <v/>
      </c>
      <c r="DL102" s="704" t="s">
        <v>166</v>
      </c>
    </row>
    <row r="103" spans="1:116" x14ac:dyDescent="0.2">
      <c r="A103" s="700"/>
      <c r="B103" s="700"/>
      <c r="C103" s="700"/>
      <c r="D103" s="700"/>
      <c r="E103" s="700"/>
      <c r="F103" s="700" t="str">
        <f t="shared" si="827"/>
        <v>D</v>
      </c>
      <c r="H103" s="71"/>
      <c r="I103" s="725"/>
      <c r="J103" s="726"/>
      <c r="K103" s="721" t="str">
        <f t="shared" si="726"/>
        <v/>
      </c>
      <c r="L103" s="715">
        <f t="shared" si="829"/>
        <v>0</v>
      </c>
      <c r="M103" s="716" t="str">
        <f t="shared" si="880"/>
        <v/>
      </c>
      <c r="N103" s="728"/>
      <c r="O103" s="728"/>
      <c r="P103" s="728"/>
      <c r="Q103" s="728"/>
      <c r="R103" s="728"/>
      <c r="S103" s="728"/>
      <c r="T103" s="728"/>
      <c r="U103" s="728"/>
      <c r="V103" s="728"/>
      <c r="W103" s="728"/>
      <c r="X103" s="728"/>
      <c r="Y103" s="728"/>
      <c r="Z103" s="728"/>
      <c r="AA103" s="728"/>
      <c r="AB103" s="728"/>
      <c r="AC103" s="728"/>
      <c r="AD103" s="728"/>
      <c r="AE103" s="728"/>
      <c r="AF103" s="728"/>
      <c r="AG103" s="728"/>
      <c r="AH103" s="728"/>
      <c r="AI103" s="728"/>
      <c r="AJ103" s="728"/>
      <c r="AK103" s="728"/>
      <c r="AL103" s="728"/>
      <c r="AM103" s="728"/>
      <c r="AN103" s="728"/>
      <c r="AO103" s="728"/>
      <c r="AP103" s="728"/>
      <c r="AQ103" s="728"/>
      <c r="AR103" s="728"/>
      <c r="AS103" s="728"/>
      <c r="AT103" s="728"/>
      <c r="AU103" s="728"/>
      <c r="AV103" s="728"/>
      <c r="AW103" s="728"/>
      <c r="AX103" s="728"/>
      <c r="AY103" s="728"/>
      <c r="AZ103" s="728"/>
      <c r="BA103" s="728"/>
      <c r="BB103" s="728"/>
      <c r="BC103" s="728"/>
      <c r="BD103" s="728"/>
      <c r="BE103" s="728"/>
      <c r="BF103" s="728"/>
      <c r="BG103" s="728"/>
      <c r="BH103" s="728"/>
      <c r="BI103" s="728"/>
      <c r="BJ103" s="728"/>
      <c r="BK103" s="728"/>
      <c r="BL103" s="703" t="s">
        <v>165</v>
      </c>
      <c r="BM103" s="703"/>
      <c r="BN103" s="706" t="str">
        <f t="shared" si="830"/>
        <v/>
      </c>
      <c r="BO103" s="706" t="str">
        <f t="shared" si="831"/>
        <v/>
      </c>
      <c r="BP103" s="706" t="str">
        <f t="shared" si="832"/>
        <v/>
      </c>
      <c r="BQ103" s="706" t="str">
        <f t="shared" si="833"/>
        <v/>
      </c>
      <c r="BR103" s="706" t="str">
        <f t="shared" si="834"/>
        <v/>
      </c>
      <c r="BS103" s="706" t="str">
        <f t="shared" si="835"/>
        <v/>
      </c>
      <c r="BT103" s="706" t="str">
        <f t="shared" si="836"/>
        <v/>
      </c>
      <c r="BU103" s="706" t="str">
        <f t="shared" si="837"/>
        <v/>
      </c>
      <c r="BV103" s="706" t="str">
        <f t="shared" si="838"/>
        <v/>
      </c>
      <c r="BW103" s="706" t="str">
        <f t="shared" si="839"/>
        <v/>
      </c>
      <c r="BX103" s="706" t="str">
        <f t="shared" si="840"/>
        <v/>
      </c>
      <c r="BY103" s="706" t="str">
        <f t="shared" si="841"/>
        <v/>
      </c>
      <c r="BZ103" s="706" t="str">
        <f t="shared" si="842"/>
        <v/>
      </c>
      <c r="CA103" s="706" t="str">
        <f t="shared" si="843"/>
        <v/>
      </c>
      <c r="CB103" s="706" t="str">
        <f t="shared" si="844"/>
        <v/>
      </c>
      <c r="CC103" s="706" t="str">
        <f t="shared" si="845"/>
        <v/>
      </c>
      <c r="CD103" s="706" t="str">
        <f t="shared" si="846"/>
        <v/>
      </c>
      <c r="CE103" s="706" t="str">
        <f t="shared" si="847"/>
        <v/>
      </c>
      <c r="CF103" s="706" t="str">
        <f t="shared" si="848"/>
        <v/>
      </c>
      <c r="CG103" s="706" t="str">
        <f t="shared" si="849"/>
        <v/>
      </c>
      <c r="CH103" s="706" t="str">
        <f t="shared" si="850"/>
        <v/>
      </c>
      <c r="CI103" s="706" t="str">
        <f t="shared" si="851"/>
        <v/>
      </c>
      <c r="CJ103" s="706" t="str">
        <f t="shared" si="852"/>
        <v/>
      </c>
      <c r="CK103" s="706" t="str">
        <f t="shared" si="853"/>
        <v/>
      </c>
      <c r="CL103" s="706" t="str">
        <f t="shared" si="854"/>
        <v/>
      </c>
      <c r="CM103" s="706" t="str">
        <f t="shared" si="855"/>
        <v/>
      </c>
      <c r="CN103" s="706" t="str">
        <f t="shared" si="856"/>
        <v/>
      </c>
      <c r="CO103" s="706" t="str">
        <f t="shared" si="857"/>
        <v/>
      </c>
      <c r="CP103" s="706" t="str">
        <f t="shared" si="858"/>
        <v/>
      </c>
      <c r="CQ103" s="706" t="str">
        <f t="shared" si="859"/>
        <v/>
      </c>
      <c r="CR103" s="706" t="str">
        <f t="shared" si="860"/>
        <v/>
      </c>
      <c r="CS103" s="706" t="str">
        <f t="shared" si="861"/>
        <v/>
      </c>
      <c r="CT103" s="706" t="str">
        <f t="shared" si="862"/>
        <v/>
      </c>
      <c r="CU103" s="706" t="str">
        <f t="shared" si="863"/>
        <v/>
      </c>
      <c r="CV103" s="706" t="str">
        <f t="shared" si="864"/>
        <v/>
      </c>
      <c r="CW103" s="706" t="str">
        <f t="shared" si="865"/>
        <v/>
      </c>
      <c r="CX103" s="706" t="str">
        <f t="shared" si="866"/>
        <v/>
      </c>
      <c r="CY103" s="706" t="str">
        <f t="shared" si="867"/>
        <v/>
      </c>
      <c r="CZ103" s="706" t="str">
        <f t="shared" si="868"/>
        <v/>
      </c>
      <c r="DA103" s="706" t="str">
        <f t="shared" si="869"/>
        <v/>
      </c>
      <c r="DB103" s="706" t="str">
        <f t="shared" si="870"/>
        <v/>
      </c>
      <c r="DC103" s="706" t="str">
        <f t="shared" si="871"/>
        <v/>
      </c>
      <c r="DD103" s="706" t="str">
        <f t="shared" si="872"/>
        <v/>
      </c>
      <c r="DE103" s="706" t="str">
        <f t="shared" si="873"/>
        <v/>
      </c>
      <c r="DF103" s="706" t="str">
        <f t="shared" si="874"/>
        <v/>
      </c>
      <c r="DG103" s="706" t="str">
        <f t="shared" si="875"/>
        <v/>
      </c>
      <c r="DH103" s="706" t="str">
        <f t="shared" si="876"/>
        <v/>
      </c>
      <c r="DI103" s="706" t="str">
        <f t="shared" si="877"/>
        <v/>
      </c>
      <c r="DJ103" s="706" t="str">
        <f t="shared" si="878"/>
        <v/>
      </c>
      <c r="DK103" s="706" t="str">
        <f t="shared" si="879"/>
        <v/>
      </c>
      <c r="DL103" s="704" t="s">
        <v>166</v>
      </c>
    </row>
    <row r="104" spans="1:116" x14ac:dyDescent="0.2">
      <c r="A104" s="700"/>
      <c r="B104" s="700"/>
      <c r="C104" s="700"/>
      <c r="D104" s="700"/>
      <c r="E104" s="700"/>
      <c r="F104" s="700" t="str">
        <f t="shared" si="827"/>
        <v>D</v>
      </c>
      <c r="H104" s="71"/>
      <c r="I104" s="725"/>
      <c r="J104" s="726"/>
      <c r="K104" s="721" t="str">
        <f t="shared" si="726"/>
        <v/>
      </c>
      <c r="L104" s="715">
        <f t="shared" si="829"/>
        <v>0</v>
      </c>
      <c r="M104" s="716" t="str">
        <f t="shared" si="880"/>
        <v/>
      </c>
      <c r="N104" s="728"/>
      <c r="O104" s="728"/>
      <c r="P104" s="728"/>
      <c r="Q104" s="728"/>
      <c r="R104" s="728"/>
      <c r="S104" s="728"/>
      <c r="T104" s="728"/>
      <c r="U104" s="728"/>
      <c r="V104" s="728"/>
      <c r="W104" s="728"/>
      <c r="X104" s="728"/>
      <c r="Y104" s="728"/>
      <c r="Z104" s="728"/>
      <c r="AA104" s="728"/>
      <c r="AB104" s="728"/>
      <c r="AC104" s="728"/>
      <c r="AD104" s="728"/>
      <c r="AE104" s="728"/>
      <c r="AF104" s="728"/>
      <c r="AG104" s="728"/>
      <c r="AH104" s="728"/>
      <c r="AI104" s="728"/>
      <c r="AJ104" s="728"/>
      <c r="AK104" s="728"/>
      <c r="AL104" s="728"/>
      <c r="AM104" s="728"/>
      <c r="AN104" s="728"/>
      <c r="AO104" s="728"/>
      <c r="AP104" s="728"/>
      <c r="AQ104" s="728"/>
      <c r="AR104" s="728"/>
      <c r="AS104" s="728"/>
      <c r="AT104" s="728"/>
      <c r="AU104" s="728"/>
      <c r="AV104" s="728"/>
      <c r="AW104" s="728"/>
      <c r="AX104" s="728"/>
      <c r="AY104" s="728"/>
      <c r="AZ104" s="728"/>
      <c r="BA104" s="728"/>
      <c r="BB104" s="728"/>
      <c r="BC104" s="728"/>
      <c r="BD104" s="728"/>
      <c r="BE104" s="728"/>
      <c r="BF104" s="728"/>
      <c r="BG104" s="728"/>
      <c r="BH104" s="728"/>
      <c r="BI104" s="728"/>
      <c r="BJ104" s="728"/>
      <c r="BK104" s="728"/>
      <c r="BL104" s="703" t="s">
        <v>165</v>
      </c>
      <c r="BM104" s="703"/>
      <c r="BN104" s="706" t="str">
        <f t="shared" si="830"/>
        <v/>
      </c>
      <c r="BO104" s="706" t="str">
        <f t="shared" si="831"/>
        <v/>
      </c>
      <c r="BP104" s="706" t="str">
        <f t="shared" si="832"/>
        <v/>
      </c>
      <c r="BQ104" s="706" t="str">
        <f t="shared" si="833"/>
        <v/>
      </c>
      <c r="BR104" s="706" t="str">
        <f t="shared" si="834"/>
        <v/>
      </c>
      <c r="BS104" s="706" t="str">
        <f t="shared" si="835"/>
        <v/>
      </c>
      <c r="BT104" s="706" t="str">
        <f t="shared" si="836"/>
        <v/>
      </c>
      <c r="BU104" s="706" t="str">
        <f t="shared" si="837"/>
        <v/>
      </c>
      <c r="BV104" s="706" t="str">
        <f t="shared" si="838"/>
        <v/>
      </c>
      <c r="BW104" s="706" t="str">
        <f t="shared" si="839"/>
        <v/>
      </c>
      <c r="BX104" s="706" t="str">
        <f t="shared" si="840"/>
        <v/>
      </c>
      <c r="BY104" s="706" t="str">
        <f t="shared" si="841"/>
        <v/>
      </c>
      <c r="BZ104" s="706" t="str">
        <f t="shared" si="842"/>
        <v/>
      </c>
      <c r="CA104" s="706" t="str">
        <f t="shared" si="843"/>
        <v/>
      </c>
      <c r="CB104" s="706" t="str">
        <f t="shared" si="844"/>
        <v/>
      </c>
      <c r="CC104" s="706" t="str">
        <f t="shared" si="845"/>
        <v/>
      </c>
      <c r="CD104" s="706" t="str">
        <f t="shared" si="846"/>
        <v/>
      </c>
      <c r="CE104" s="706" t="str">
        <f t="shared" si="847"/>
        <v/>
      </c>
      <c r="CF104" s="706" t="str">
        <f t="shared" si="848"/>
        <v/>
      </c>
      <c r="CG104" s="706" t="str">
        <f t="shared" si="849"/>
        <v/>
      </c>
      <c r="CH104" s="706" t="str">
        <f t="shared" si="850"/>
        <v/>
      </c>
      <c r="CI104" s="706" t="str">
        <f t="shared" si="851"/>
        <v/>
      </c>
      <c r="CJ104" s="706" t="str">
        <f t="shared" si="852"/>
        <v/>
      </c>
      <c r="CK104" s="706" t="str">
        <f t="shared" si="853"/>
        <v/>
      </c>
      <c r="CL104" s="706" t="str">
        <f t="shared" si="854"/>
        <v/>
      </c>
      <c r="CM104" s="706" t="str">
        <f t="shared" si="855"/>
        <v/>
      </c>
      <c r="CN104" s="706" t="str">
        <f t="shared" si="856"/>
        <v/>
      </c>
      <c r="CO104" s="706" t="str">
        <f t="shared" si="857"/>
        <v/>
      </c>
      <c r="CP104" s="706" t="str">
        <f t="shared" si="858"/>
        <v/>
      </c>
      <c r="CQ104" s="706" t="str">
        <f t="shared" si="859"/>
        <v/>
      </c>
      <c r="CR104" s="706" t="str">
        <f t="shared" si="860"/>
        <v/>
      </c>
      <c r="CS104" s="706" t="str">
        <f t="shared" si="861"/>
        <v/>
      </c>
      <c r="CT104" s="706" t="str">
        <f t="shared" si="862"/>
        <v/>
      </c>
      <c r="CU104" s="706" t="str">
        <f t="shared" si="863"/>
        <v/>
      </c>
      <c r="CV104" s="706" t="str">
        <f t="shared" si="864"/>
        <v/>
      </c>
      <c r="CW104" s="706" t="str">
        <f t="shared" si="865"/>
        <v/>
      </c>
      <c r="CX104" s="706" t="str">
        <f t="shared" si="866"/>
        <v/>
      </c>
      <c r="CY104" s="706" t="str">
        <f t="shared" si="867"/>
        <v/>
      </c>
      <c r="CZ104" s="706" t="str">
        <f t="shared" si="868"/>
        <v/>
      </c>
      <c r="DA104" s="706" t="str">
        <f t="shared" si="869"/>
        <v/>
      </c>
      <c r="DB104" s="706" t="str">
        <f t="shared" si="870"/>
        <v/>
      </c>
      <c r="DC104" s="706" t="str">
        <f t="shared" si="871"/>
        <v/>
      </c>
      <c r="DD104" s="706" t="str">
        <f t="shared" si="872"/>
        <v/>
      </c>
      <c r="DE104" s="706" t="str">
        <f t="shared" si="873"/>
        <v/>
      </c>
      <c r="DF104" s="706" t="str">
        <f t="shared" si="874"/>
        <v/>
      </c>
      <c r="DG104" s="706" t="str">
        <f t="shared" si="875"/>
        <v/>
      </c>
      <c r="DH104" s="706" t="str">
        <f t="shared" si="876"/>
        <v/>
      </c>
      <c r="DI104" s="706" t="str">
        <f t="shared" si="877"/>
        <v/>
      </c>
      <c r="DJ104" s="706" t="str">
        <f t="shared" si="878"/>
        <v/>
      </c>
      <c r="DK104" s="706" t="str">
        <f t="shared" si="879"/>
        <v/>
      </c>
      <c r="DL104" s="704" t="s">
        <v>166</v>
      </c>
    </row>
    <row r="105" spans="1:116" x14ac:dyDescent="0.2">
      <c r="A105" s="700"/>
      <c r="B105" s="700"/>
      <c r="C105" s="700"/>
      <c r="D105" s="700"/>
      <c r="E105" s="700"/>
      <c r="F105" s="700" t="str">
        <f t="shared" si="827"/>
        <v>D</v>
      </c>
      <c r="H105" s="71"/>
      <c r="I105" s="725"/>
      <c r="J105" s="726"/>
      <c r="K105" s="721" t="str">
        <f t="shared" si="726"/>
        <v/>
      </c>
      <c r="L105" s="715">
        <f t="shared" si="829"/>
        <v>0</v>
      </c>
      <c r="M105" s="716" t="str">
        <f t="shared" si="880"/>
        <v/>
      </c>
      <c r="N105" s="728"/>
      <c r="O105" s="728"/>
      <c r="P105" s="728"/>
      <c r="Q105" s="728"/>
      <c r="R105" s="728"/>
      <c r="S105" s="728"/>
      <c r="T105" s="728"/>
      <c r="U105" s="728"/>
      <c r="V105" s="728"/>
      <c r="W105" s="728"/>
      <c r="X105" s="728"/>
      <c r="Y105" s="728"/>
      <c r="Z105" s="728"/>
      <c r="AA105" s="728"/>
      <c r="AB105" s="728"/>
      <c r="AC105" s="728"/>
      <c r="AD105" s="728"/>
      <c r="AE105" s="728"/>
      <c r="AF105" s="728"/>
      <c r="AG105" s="728"/>
      <c r="AH105" s="728"/>
      <c r="AI105" s="728"/>
      <c r="AJ105" s="728"/>
      <c r="AK105" s="728"/>
      <c r="AL105" s="728"/>
      <c r="AM105" s="728"/>
      <c r="AN105" s="728"/>
      <c r="AO105" s="728"/>
      <c r="AP105" s="728"/>
      <c r="AQ105" s="728"/>
      <c r="AR105" s="728"/>
      <c r="AS105" s="728"/>
      <c r="AT105" s="728"/>
      <c r="AU105" s="728"/>
      <c r="AV105" s="728"/>
      <c r="AW105" s="728"/>
      <c r="AX105" s="728"/>
      <c r="AY105" s="728"/>
      <c r="AZ105" s="728"/>
      <c r="BA105" s="728"/>
      <c r="BB105" s="728"/>
      <c r="BC105" s="728"/>
      <c r="BD105" s="728"/>
      <c r="BE105" s="728"/>
      <c r="BF105" s="728"/>
      <c r="BG105" s="728"/>
      <c r="BH105" s="728"/>
      <c r="BI105" s="728"/>
      <c r="BJ105" s="728"/>
      <c r="BK105" s="728"/>
      <c r="BL105" s="703" t="s">
        <v>165</v>
      </c>
      <c r="BM105" s="703"/>
      <c r="BN105" s="706" t="str">
        <f t="shared" si="830"/>
        <v/>
      </c>
      <c r="BO105" s="706" t="str">
        <f t="shared" si="831"/>
        <v/>
      </c>
      <c r="BP105" s="706" t="str">
        <f t="shared" si="832"/>
        <v/>
      </c>
      <c r="BQ105" s="706" t="str">
        <f t="shared" si="833"/>
        <v/>
      </c>
      <c r="BR105" s="706" t="str">
        <f t="shared" si="834"/>
        <v/>
      </c>
      <c r="BS105" s="706" t="str">
        <f t="shared" si="835"/>
        <v/>
      </c>
      <c r="BT105" s="706" t="str">
        <f t="shared" si="836"/>
        <v/>
      </c>
      <c r="BU105" s="706" t="str">
        <f t="shared" si="837"/>
        <v/>
      </c>
      <c r="BV105" s="706" t="str">
        <f t="shared" si="838"/>
        <v/>
      </c>
      <c r="BW105" s="706" t="str">
        <f t="shared" si="839"/>
        <v/>
      </c>
      <c r="BX105" s="706" t="str">
        <f t="shared" si="840"/>
        <v/>
      </c>
      <c r="BY105" s="706" t="str">
        <f t="shared" si="841"/>
        <v/>
      </c>
      <c r="BZ105" s="706" t="str">
        <f t="shared" si="842"/>
        <v/>
      </c>
      <c r="CA105" s="706" t="str">
        <f t="shared" si="843"/>
        <v/>
      </c>
      <c r="CB105" s="706" t="str">
        <f t="shared" si="844"/>
        <v/>
      </c>
      <c r="CC105" s="706" t="str">
        <f t="shared" si="845"/>
        <v/>
      </c>
      <c r="CD105" s="706" t="str">
        <f t="shared" si="846"/>
        <v/>
      </c>
      <c r="CE105" s="706" t="str">
        <f t="shared" si="847"/>
        <v/>
      </c>
      <c r="CF105" s="706" t="str">
        <f t="shared" si="848"/>
        <v/>
      </c>
      <c r="CG105" s="706" t="str">
        <f t="shared" si="849"/>
        <v/>
      </c>
      <c r="CH105" s="706" t="str">
        <f t="shared" si="850"/>
        <v/>
      </c>
      <c r="CI105" s="706" t="str">
        <f t="shared" si="851"/>
        <v/>
      </c>
      <c r="CJ105" s="706" t="str">
        <f t="shared" si="852"/>
        <v/>
      </c>
      <c r="CK105" s="706" t="str">
        <f t="shared" si="853"/>
        <v/>
      </c>
      <c r="CL105" s="706" t="str">
        <f t="shared" si="854"/>
        <v/>
      </c>
      <c r="CM105" s="706" t="str">
        <f t="shared" si="855"/>
        <v/>
      </c>
      <c r="CN105" s="706" t="str">
        <f t="shared" si="856"/>
        <v/>
      </c>
      <c r="CO105" s="706" t="str">
        <f t="shared" si="857"/>
        <v/>
      </c>
      <c r="CP105" s="706" t="str">
        <f t="shared" si="858"/>
        <v/>
      </c>
      <c r="CQ105" s="706" t="str">
        <f t="shared" si="859"/>
        <v/>
      </c>
      <c r="CR105" s="706" t="str">
        <f t="shared" si="860"/>
        <v/>
      </c>
      <c r="CS105" s="706" t="str">
        <f t="shared" si="861"/>
        <v/>
      </c>
      <c r="CT105" s="706" t="str">
        <f t="shared" si="862"/>
        <v/>
      </c>
      <c r="CU105" s="706" t="str">
        <f t="shared" si="863"/>
        <v/>
      </c>
      <c r="CV105" s="706" t="str">
        <f t="shared" si="864"/>
        <v/>
      </c>
      <c r="CW105" s="706" t="str">
        <f t="shared" si="865"/>
        <v/>
      </c>
      <c r="CX105" s="706" t="str">
        <f t="shared" si="866"/>
        <v/>
      </c>
      <c r="CY105" s="706" t="str">
        <f t="shared" si="867"/>
        <v/>
      </c>
      <c r="CZ105" s="706" t="str">
        <f t="shared" si="868"/>
        <v/>
      </c>
      <c r="DA105" s="706" t="str">
        <f t="shared" si="869"/>
        <v/>
      </c>
      <c r="DB105" s="706" t="str">
        <f t="shared" si="870"/>
        <v/>
      </c>
      <c r="DC105" s="706" t="str">
        <f t="shared" si="871"/>
        <v/>
      </c>
      <c r="DD105" s="706" t="str">
        <f t="shared" si="872"/>
        <v/>
      </c>
      <c r="DE105" s="706" t="str">
        <f t="shared" si="873"/>
        <v/>
      </c>
      <c r="DF105" s="706" t="str">
        <f t="shared" si="874"/>
        <v/>
      </c>
      <c r="DG105" s="706" t="str">
        <f t="shared" si="875"/>
        <v/>
      </c>
      <c r="DH105" s="706" t="str">
        <f t="shared" si="876"/>
        <v/>
      </c>
      <c r="DI105" s="706" t="str">
        <f t="shared" si="877"/>
        <v/>
      </c>
      <c r="DJ105" s="706" t="str">
        <f t="shared" si="878"/>
        <v/>
      </c>
      <c r="DK105" s="706" t="str">
        <f t="shared" si="879"/>
        <v/>
      </c>
      <c r="DL105" s="704" t="s">
        <v>166</v>
      </c>
    </row>
    <row r="106" spans="1:116" x14ac:dyDescent="0.2">
      <c r="A106" s="700"/>
      <c r="B106" s="700"/>
      <c r="C106" s="700"/>
      <c r="D106" s="700"/>
      <c r="E106" s="700"/>
      <c r="F106" s="700" t="str">
        <f>IF(LEFT(I106,5)="Total","ET","D")</f>
        <v>ET</v>
      </c>
      <c r="H106" s="71"/>
      <c r="I106" s="151" t="str">
        <f>"Total "&amp;$H$94</f>
        <v>Total Student Faculty</v>
      </c>
      <c r="J106" s="127">
        <f>SUM(J96:J105)</f>
        <v>0</v>
      </c>
      <c r="K106" s="714"/>
      <c r="L106" s="715">
        <f t="shared" ref="L106" si="881">SUM(L96:L105)</f>
        <v>0</v>
      </c>
      <c r="M106" s="716"/>
      <c r="N106" s="722" t="str">
        <f>IF(ISNUMBER(N$2),IFERROR(ROUND(BN106/$J106,4),""),"")</f>
        <v/>
      </c>
      <c r="O106" s="722" t="str">
        <f t="shared" ref="O106" si="882">IF(ISNUMBER(O$2),IFERROR(ROUND(BO106/$J106,4),""),"")</f>
        <v/>
      </c>
      <c r="P106" s="722" t="str">
        <f t="shared" ref="P106" si="883">IF(ISNUMBER(P$2),IFERROR(ROUND(BP106/$J106,4),""),"")</f>
        <v/>
      </c>
      <c r="Q106" s="722" t="str">
        <f t="shared" ref="Q106" si="884">IF(ISNUMBER(Q$2),IFERROR(ROUND(BQ106/$J106,4),""),"")</f>
        <v/>
      </c>
      <c r="R106" s="722" t="str">
        <f t="shared" ref="R106" si="885">IF(ISNUMBER(R$2),IFERROR(ROUND(BR106/$J106,4),""),"")</f>
        <v/>
      </c>
      <c r="S106" s="722" t="str">
        <f t="shared" ref="S106" si="886">IF(ISNUMBER(S$2),IFERROR(ROUND(BS106/$J106,4),""),"")</f>
        <v/>
      </c>
      <c r="T106" s="722" t="str">
        <f t="shared" ref="T106" si="887">IF(ISNUMBER(T$2),IFERROR(ROUND(BT106/$J106,4),""),"")</f>
        <v/>
      </c>
      <c r="U106" s="722" t="str">
        <f t="shared" ref="U106" si="888">IF(ISNUMBER(U$2),IFERROR(ROUND(BU106/$J106,4),""),"")</f>
        <v/>
      </c>
      <c r="V106" s="722" t="str">
        <f t="shared" ref="V106" si="889">IF(ISNUMBER(V$2),IFERROR(ROUND(BV106/$J106,4),""),"")</f>
        <v/>
      </c>
      <c r="W106" s="722" t="str">
        <f t="shared" ref="W106" si="890">IF(ISNUMBER(W$2),IFERROR(ROUND(BW106/$J106,4),""),"")</f>
        <v/>
      </c>
      <c r="X106" s="722" t="str">
        <f t="shared" ref="X106" si="891">IF(ISNUMBER(X$2),IFERROR(ROUND(BX106/$J106,4),""),"")</f>
        <v/>
      </c>
      <c r="Y106" s="722" t="str">
        <f t="shared" ref="Y106" si="892">IF(ISNUMBER(Y$2),IFERROR(ROUND(BY106/$J106,4),""),"")</f>
        <v/>
      </c>
      <c r="Z106" s="722" t="str">
        <f t="shared" ref="Z106" si="893">IF(ISNUMBER(Z$2),IFERROR(ROUND(BZ106/$J106,4),""),"")</f>
        <v/>
      </c>
      <c r="AA106" s="722" t="str">
        <f t="shared" ref="AA106" si="894">IF(ISNUMBER(AA$2),IFERROR(ROUND(CA106/$J106,4),""),"")</f>
        <v/>
      </c>
      <c r="AB106" s="722" t="str">
        <f t="shared" ref="AB106" si="895">IF(ISNUMBER(AB$2),IFERROR(ROUND(CB106/$J106,4),""),"")</f>
        <v/>
      </c>
      <c r="AC106" s="722" t="str">
        <f t="shared" ref="AC106" si="896">IF(ISNUMBER(AC$2),IFERROR(ROUND(CC106/$J106,4),""),"")</f>
        <v/>
      </c>
      <c r="AD106" s="722" t="str">
        <f t="shared" ref="AD106" si="897">IF(ISNUMBER(AD$2),IFERROR(ROUND(CD106/$J106,4),""),"")</f>
        <v/>
      </c>
      <c r="AE106" s="722" t="str">
        <f t="shared" ref="AE106" si="898">IF(ISNUMBER(AE$2),IFERROR(ROUND(CE106/$J106,4),""),"")</f>
        <v/>
      </c>
      <c r="AF106" s="722" t="str">
        <f t="shared" ref="AF106" si="899">IF(ISNUMBER(AF$2),IFERROR(ROUND(CF106/$J106,4),""),"")</f>
        <v/>
      </c>
      <c r="AG106" s="722" t="str">
        <f t="shared" ref="AG106" si="900">IF(ISNUMBER(AG$2),IFERROR(ROUND(CG106/$J106,4),""),"")</f>
        <v/>
      </c>
      <c r="AH106" s="722" t="str">
        <f t="shared" ref="AH106" si="901">IF(ISNUMBER(AH$2),IFERROR(ROUND(CH106/$J106,4),""),"")</f>
        <v/>
      </c>
      <c r="AI106" s="722" t="str">
        <f t="shared" ref="AI106" si="902">IF(ISNUMBER(AI$2),IFERROR(ROUND(CI106/$J106,4),""),"")</f>
        <v/>
      </c>
      <c r="AJ106" s="722" t="str">
        <f t="shared" ref="AJ106" si="903">IF(ISNUMBER(AJ$2),IFERROR(ROUND(CJ106/$J106,4),""),"")</f>
        <v/>
      </c>
      <c r="AK106" s="722" t="str">
        <f t="shared" ref="AK106" si="904">IF(ISNUMBER(AK$2),IFERROR(ROUND(CK106/$J106,4),""),"")</f>
        <v/>
      </c>
      <c r="AL106" s="722" t="str">
        <f t="shared" ref="AL106" si="905">IF(ISNUMBER(AL$2),IFERROR(ROUND(CL106/$J106,4),""),"")</f>
        <v/>
      </c>
      <c r="AM106" s="722" t="str">
        <f t="shared" ref="AM106" si="906">IF(ISNUMBER(AM$2),IFERROR(ROUND(CM106/$J106,4),""),"")</f>
        <v/>
      </c>
      <c r="AN106" s="722" t="str">
        <f t="shared" ref="AN106" si="907">IF(ISNUMBER(AN$2),IFERROR(ROUND(CN106/$J106,4),""),"")</f>
        <v/>
      </c>
      <c r="AO106" s="722" t="str">
        <f t="shared" ref="AO106" si="908">IF(ISNUMBER(AO$2),IFERROR(ROUND(CO106/$J106,4),""),"")</f>
        <v/>
      </c>
      <c r="AP106" s="722" t="str">
        <f t="shared" ref="AP106" si="909">IF(ISNUMBER(AP$2),IFERROR(ROUND(CP106/$J106,4),""),"")</f>
        <v/>
      </c>
      <c r="AQ106" s="722" t="str">
        <f t="shared" ref="AQ106" si="910">IF(ISNUMBER(AQ$2),IFERROR(ROUND(CQ106/$J106,4),""),"")</f>
        <v/>
      </c>
      <c r="AR106" s="722" t="str">
        <f t="shared" ref="AR106" si="911">IF(ISNUMBER(AR$2),IFERROR(ROUND(CR106/$J106,4),""),"")</f>
        <v/>
      </c>
      <c r="AS106" s="722" t="str">
        <f t="shared" ref="AS106" si="912">IF(ISNUMBER(AS$2),IFERROR(ROUND(CS106/$J106,4),""),"")</f>
        <v/>
      </c>
      <c r="AT106" s="722" t="str">
        <f t="shared" ref="AT106" si="913">IF(ISNUMBER(AT$2),IFERROR(ROUND(CT106/$J106,4),""),"")</f>
        <v/>
      </c>
      <c r="AU106" s="722" t="str">
        <f t="shared" ref="AU106" si="914">IF(ISNUMBER(AU$2),IFERROR(ROUND(CU106/$J106,4),""),"")</f>
        <v/>
      </c>
      <c r="AV106" s="722" t="str">
        <f t="shared" ref="AV106" si="915">IF(ISNUMBER(AV$2),IFERROR(ROUND(CV106/$J106,4),""),"")</f>
        <v/>
      </c>
      <c r="AW106" s="722" t="str">
        <f t="shared" ref="AW106" si="916">IF(ISNUMBER(AW$2),IFERROR(ROUND(CW106/$J106,4),""),"")</f>
        <v/>
      </c>
      <c r="AX106" s="722" t="str">
        <f t="shared" ref="AX106" si="917">IF(ISNUMBER(AX$2),IFERROR(ROUND(CX106/$J106,4),""),"")</f>
        <v/>
      </c>
      <c r="AY106" s="722" t="str">
        <f t="shared" ref="AY106" si="918">IF(ISNUMBER(AY$2),IFERROR(ROUND(CY106/$J106,4),""),"")</f>
        <v/>
      </c>
      <c r="AZ106" s="722" t="str">
        <f t="shared" ref="AZ106" si="919">IF(ISNUMBER(AZ$2),IFERROR(ROUND(CZ106/$J106,4),""),"")</f>
        <v/>
      </c>
      <c r="BA106" s="722" t="str">
        <f t="shared" ref="BA106" si="920">IF(ISNUMBER(BA$2),IFERROR(ROUND(DA106/$J106,4),""),"")</f>
        <v/>
      </c>
      <c r="BB106" s="722" t="str">
        <f t="shared" ref="BB106" si="921">IF(ISNUMBER(BB$2),IFERROR(ROUND(DB106/$J106,4),""),"")</f>
        <v/>
      </c>
      <c r="BC106" s="722" t="str">
        <f t="shared" ref="BC106" si="922">IF(ISNUMBER(BC$2),IFERROR(ROUND(DC106/$J106,4),""),"")</f>
        <v/>
      </c>
      <c r="BD106" s="722" t="str">
        <f t="shared" ref="BD106" si="923">IF(ISNUMBER(BD$2),IFERROR(ROUND(DD106/$J106,4),""),"")</f>
        <v/>
      </c>
      <c r="BE106" s="722" t="str">
        <f t="shared" ref="BE106" si="924">IF(ISNUMBER(BE$2),IFERROR(ROUND(DE106/$J106,4),""),"")</f>
        <v/>
      </c>
      <c r="BF106" s="722" t="str">
        <f t="shared" ref="BF106" si="925">IF(ISNUMBER(BF$2),IFERROR(ROUND(DF106/$J106,4),""),"")</f>
        <v/>
      </c>
      <c r="BG106" s="722" t="str">
        <f t="shared" ref="BG106" si="926">IF(ISNUMBER(BG$2),IFERROR(ROUND(DG106/$J106,4),""),"")</f>
        <v/>
      </c>
      <c r="BH106" s="722" t="str">
        <f t="shared" ref="BH106" si="927">IF(ISNUMBER(BH$2),IFERROR(ROUND(DH106/$J106,4),""),"")</f>
        <v/>
      </c>
      <c r="BI106" s="722" t="str">
        <f t="shared" ref="BI106" si="928">IF(ISNUMBER(BI$2),IFERROR(ROUND(DI106/$J106,4),""),"")</f>
        <v/>
      </c>
      <c r="BJ106" s="722" t="str">
        <f t="shared" ref="BJ106" si="929">IF(ISNUMBER(BJ$2),IFERROR(ROUND(DJ106/$J106,4),""),"")</f>
        <v/>
      </c>
      <c r="BK106" s="722" t="str">
        <f t="shared" ref="BK106" si="930">IF(ISNUMBER(BK$2),IFERROR(ROUND(DK106/$J106,4),""),"")</f>
        <v/>
      </c>
      <c r="BL106" s="703" t="s">
        <v>165</v>
      </c>
      <c r="BM106" s="703"/>
      <c r="BN106" s="706" t="str">
        <f t="shared" ref="BN106" si="931">IF(ISNUMBER(BN$2),SUM(BN96:BN105),"")</f>
        <v/>
      </c>
      <c r="BO106" s="706" t="str">
        <f t="shared" ref="BO106" si="932">IF(ISNUMBER(BO$2),SUM(BO96:BO105),"")</f>
        <v/>
      </c>
      <c r="BP106" s="706" t="str">
        <f t="shared" ref="BP106" si="933">IF(ISNUMBER(BP$2),SUM(BP96:BP105),"")</f>
        <v/>
      </c>
      <c r="BQ106" s="706" t="str">
        <f t="shared" ref="BQ106" si="934">IF(ISNUMBER(BQ$2),SUM(BQ96:BQ105),"")</f>
        <v/>
      </c>
      <c r="BR106" s="706" t="str">
        <f t="shared" ref="BR106" si="935">IF(ISNUMBER(BR$2),SUM(BR96:BR105),"")</f>
        <v/>
      </c>
      <c r="BS106" s="706" t="str">
        <f t="shared" ref="BS106" si="936">IF(ISNUMBER(BS$2),SUM(BS96:BS105),"")</f>
        <v/>
      </c>
      <c r="BT106" s="706" t="str">
        <f t="shared" ref="BT106" si="937">IF(ISNUMBER(BT$2),SUM(BT96:BT105),"")</f>
        <v/>
      </c>
      <c r="BU106" s="706" t="str">
        <f t="shared" ref="BU106" si="938">IF(ISNUMBER(BU$2),SUM(BU96:BU105),"")</f>
        <v/>
      </c>
      <c r="BV106" s="706" t="str">
        <f t="shared" ref="BV106" si="939">IF(ISNUMBER(BV$2),SUM(BV96:BV105),"")</f>
        <v/>
      </c>
      <c r="BW106" s="706" t="str">
        <f t="shared" ref="BW106" si="940">IF(ISNUMBER(BW$2),SUM(BW96:BW105),"")</f>
        <v/>
      </c>
      <c r="BX106" s="706" t="str">
        <f t="shared" ref="BX106" si="941">IF(ISNUMBER(BX$2),SUM(BX96:BX105),"")</f>
        <v/>
      </c>
      <c r="BY106" s="706" t="str">
        <f t="shared" ref="BY106" si="942">IF(ISNUMBER(BY$2),SUM(BY96:BY105),"")</f>
        <v/>
      </c>
      <c r="BZ106" s="706" t="str">
        <f t="shared" ref="BZ106" si="943">IF(ISNUMBER(BZ$2),SUM(BZ96:BZ105),"")</f>
        <v/>
      </c>
      <c r="CA106" s="706" t="str">
        <f t="shared" ref="CA106" si="944">IF(ISNUMBER(CA$2),SUM(CA96:CA105),"")</f>
        <v/>
      </c>
      <c r="CB106" s="706" t="str">
        <f t="shared" ref="CB106" si="945">IF(ISNUMBER(CB$2),SUM(CB96:CB105),"")</f>
        <v/>
      </c>
      <c r="CC106" s="706" t="str">
        <f t="shared" ref="CC106" si="946">IF(ISNUMBER(CC$2),SUM(CC96:CC105),"")</f>
        <v/>
      </c>
      <c r="CD106" s="706" t="str">
        <f t="shared" ref="CD106" si="947">IF(ISNUMBER(CD$2),SUM(CD96:CD105),"")</f>
        <v/>
      </c>
      <c r="CE106" s="706" t="str">
        <f t="shared" ref="CE106" si="948">IF(ISNUMBER(CE$2),SUM(CE96:CE105),"")</f>
        <v/>
      </c>
      <c r="CF106" s="706" t="str">
        <f t="shared" ref="CF106" si="949">IF(ISNUMBER(CF$2),SUM(CF96:CF105),"")</f>
        <v/>
      </c>
      <c r="CG106" s="706" t="str">
        <f t="shared" ref="CG106" si="950">IF(ISNUMBER(CG$2),SUM(CG96:CG105),"")</f>
        <v/>
      </c>
      <c r="CH106" s="706" t="str">
        <f t="shared" ref="CH106" si="951">IF(ISNUMBER(CH$2),SUM(CH96:CH105),"")</f>
        <v/>
      </c>
      <c r="CI106" s="706" t="str">
        <f t="shared" ref="CI106" si="952">IF(ISNUMBER(CI$2),SUM(CI96:CI105),"")</f>
        <v/>
      </c>
      <c r="CJ106" s="706" t="str">
        <f t="shared" ref="CJ106" si="953">IF(ISNUMBER(CJ$2),SUM(CJ96:CJ105),"")</f>
        <v/>
      </c>
      <c r="CK106" s="706" t="str">
        <f t="shared" ref="CK106" si="954">IF(ISNUMBER(CK$2),SUM(CK96:CK105),"")</f>
        <v/>
      </c>
      <c r="CL106" s="706" t="str">
        <f t="shared" ref="CL106" si="955">IF(ISNUMBER(CL$2),SUM(CL96:CL105),"")</f>
        <v/>
      </c>
      <c r="CM106" s="706" t="str">
        <f t="shared" ref="CM106" si="956">IF(ISNUMBER(CM$2),SUM(CM96:CM105),"")</f>
        <v/>
      </c>
      <c r="CN106" s="706" t="str">
        <f t="shared" ref="CN106" si="957">IF(ISNUMBER(CN$2),SUM(CN96:CN105),"")</f>
        <v/>
      </c>
      <c r="CO106" s="706" t="str">
        <f t="shared" ref="CO106" si="958">IF(ISNUMBER(CO$2),SUM(CO96:CO105),"")</f>
        <v/>
      </c>
      <c r="CP106" s="706" t="str">
        <f t="shared" ref="CP106" si="959">IF(ISNUMBER(CP$2),SUM(CP96:CP105),"")</f>
        <v/>
      </c>
      <c r="CQ106" s="706" t="str">
        <f t="shared" ref="CQ106" si="960">IF(ISNUMBER(CQ$2),SUM(CQ96:CQ105),"")</f>
        <v/>
      </c>
      <c r="CR106" s="706" t="str">
        <f t="shared" ref="CR106" si="961">IF(ISNUMBER(CR$2),SUM(CR96:CR105),"")</f>
        <v/>
      </c>
      <c r="CS106" s="706" t="str">
        <f t="shared" ref="CS106" si="962">IF(ISNUMBER(CS$2),SUM(CS96:CS105),"")</f>
        <v/>
      </c>
      <c r="CT106" s="706" t="str">
        <f t="shared" ref="CT106" si="963">IF(ISNUMBER(CT$2),SUM(CT96:CT105),"")</f>
        <v/>
      </c>
      <c r="CU106" s="706" t="str">
        <f t="shared" ref="CU106" si="964">IF(ISNUMBER(CU$2),SUM(CU96:CU105),"")</f>
        <v/>
      </c>
      <c r="CV106" s="706" t="str">
        <f t="shared" ref="CV106" si="965">IF(ISNUMBER(CV$2),SUM(CV96:CV105),"")</f>
        <v/>
      </c>
      <c r="CW106" s="706" t="str">
        <f t="shared" ref="CW106" si="966">IF(ISNUMBER(CW$2),SUM(CW96:CW105),"")</f>
        <v/>
      </c>
      <c r="CX106" s="706" t="str">
        <f t="shared" ref="CX106" si="967">IF(ISNUMBER(CX$2),SUM(CX96:CX105),"")</f>
        <v/>
      </c>
      <c r="CY106" s="706" t="str">
        <f t="shared" ref="CY106" si="968">IF(ISNUMBER(CY$2),SUM(CY96:CY105),"")</f>
        <v/>
      </c>
      <c r="CZ106" s="706" t="str">
        <f t="shared" ref="CZ106" si="969">IF(ISNUMBER(CZ$2),SUM(CZ96:CZ105),"")</f>
        <v/>
      </c>
      <c r="DA106" s="706" t="str">
        <f t="shared" ref="DA106" si="970">IF(ISNUMBER(DA$2),SUM(DA96:DA105),"")</f>
        <v/>
      </c>
      <c r="DB106" s="706" t="str">
        <f t="shared" ref="DB106" si="971">IF(ISNUMBER(DB$2),SUM(DB96:DB105),"")</f>
        <v/>
      </c>
      <c r="DC106" s="706" t="str">
        <f t="shared" ref="DC106" si="972">IF(ISNUMBER(DC$2),SUM(DC96:DC105),"")</f>
        <v/>
      </c>
      <c r="DD106" s="706" t="str">
        <f t="shared" ref="DD106" si="973">IF(ISNUMBER(DD$2),SUM(DD96:DD105),"")</f>
        <v/>
      </c>
      <c r="DE106" s="706" t="str">
        <f t="shared" ref="DE106" si="974">IF(ISNUMBER(DE$2),SUM(DE96:DE105),"")</f>
        <v/>
      </c>
      <c r="DF106" s="706" t="str">
        <f t="shared" ref="DF106" si="975">IF(ISNUMBER(DF$2),SUM(DF96:DF105),"")</f>
        <v/>
      </c>
      <c r="DG106" s="706" t="str">
        <f t="shared" ref="DG106" si="976">IF(ISNUMBER(DG$2),SUM(DG96:DG105),"")</f>
        <v/>
      </c>
      <c r="DH106" s="706" t="str">
        <f t="shared" ref="DH106" si="977">IF(ISNUMBER(DH$2),SUM(DH96:DH105),"")</f>
        <v/>
      </c>
      <c r="DI106" s="706" t="str">
        <f t="shared" ref="DI106" si="978">IF(ISNUMBER(DI$2),SUM(DI96:DI105),"")</f>
        <v/>
      </c>
      <c r="DJ106" s="706" t="str">
        <f t="shared" ref="DJ106" si="979">IF(ISNUMBER(DJ$2),SUM(DJ96:DJ105),"")</f>
        <v/>
      </c>
      <c r="DK106" s="706" t="str">
        <f t="shared" ref="DK106" si="980">IF(ISNUMBER(DK$2),SUM(DK96:DK105),"")</f>
        <v/>
      </c>
      <c r="DL106" s="704" t="s">
        <v>166</v>
      </c>
    </row>
    <row r="107" spans="1:116" ht="4.5" customHeight="1" x14ac:dyDescent="0.2">
      <c r="A107" s="700"/>
      <c r="B107" s="700"/>
      <c r="C107" s="700"/>
      <c r="D107" s="700"/>
      <c r="E107" s="700"/>
      <c r="F107" s="700"/>
      <c r="H107" s="71"/>
      <c r="J107" s="127"/>
      <c r="K107" s="714"/>
      <c r="L107" s="715"/>
      <c r="M107" s="716"/>
      <c r="BL107" s="703" t="s">
        <v>165</v>
      </c>
      <c r="BM107" s="703"/>
      <c r="DL107" s="704" t="s">
        <v>166</v>
      </c>
    </row>
    <row r="108" spans="1:116" x14ac:dyDescent="0.2">
      <c r="A108" s="700"/>
      <c r="B108" s="700"/>
      <c r="C108" s="700"/>
      <c r="D108" s="700"/>
      <c r="E108" s="700"/>
      <c r="F108" s="700" t="s">
        <v>163</v>
      </c>
      <c r="H108" s="71" t="s">
        <v>8</v>
      </c>
      <c r="J108" s="127"/>
      <c r="K108" s="714"/>
      <c r="L108" s="715"/>
      <c r="M108" s="716"/>
      <c r="BL108" s="703" t="s">
        <v>165</v>
      </c>
      <c r="BM108" s="703"/>
      <c r="DL108" s="704" t="s">
        <v>166</v>
      </c>
    </row>
    <row r="109" spans="1:116" x14ac:dyDescent="0.2">
      <c r="A109" s="700"/>
      <c r="B109" s="700"/>
      <c r="C109" s="700"/>
      <c r="D109" s="700"/>
      <c r="E109" s="700"/>
      <c r="F109" s="700" t="s">
        <v>164</v>
      </c>
      <c r="I109" s="99" t="s">
        <v>162</v>
      </c>
      <c r="J109" s="717" t="s">
        <v>64</v>
      </c>
      <c r="K109" s="718" t="s">
        <v>72</v>
      </c>
      <c r="L109" s="719" t="s">
        <v>169</v>
      </c>
      <c r="N109" s="1170" t="str">
        <f>IF(COUNTIF(M110:M119,"B")&gt;0,"Both $ amounts and percentages are used on a single row; choose only one (error code B)",IF(AND(COUNTIF(M110:M119,"P")&gt;0,COUNTIF(M110:M119,"A")&gt;0),"Both percentage (error code P) and $ amounts (error code A) entered do not match total",IF(COUNTIF(M110:M119,"A")&gt;0,"$ Amounts entered do not equal total in column J (error code A); "&amp;IF(L120&lt;0,"increase by ","decrease by ")&amp;TEXT(ABS(L120),"$#,##0.00;($#,##0.00)"),IF(COUNTIF(M110:M119,"P")&gt;0,IF(L120=0,"Percentages entered do not total to 100%","Percentages entered do not total to 100% (error code P); "&amp;IF(L120&gt;0,"increase by ","decrease by ")&amp;TEXT(ABS(L120),"0.00%")),""))))</f>
        <v/>
      </c>
      <c r="O109" s="1170"/>
      <c r="P109" s="1170"/>
      <c r="Q109" s="1170"/>
      <c r="BL109" s="703" t="s">
        <v>165</v>
      </c>
      <c r="BM109" s="703"/>
      <c r="DL109" s="704" t="s">
        <v>166</v>
      </c>
    </row>
    <row r="110" spans="1:116" x14ac:dyDescent="0.2">
      <c r="A110" s="700"/>
      <c r="B110" s="700"/>
      <c r="C110" s="700"/>
      <c r="D110" s="700"/>
      <c r="E110" s="700"/>
      <c r="F110" s="700" t="str">
        <f t="shared" ref="F110:F119" si="981">IF(LEFT(I110,5)="Total","ET","D")</f>
        <v>D</v>
      </c>
      <c r="I110" s="725"/>
      <c r="J110" s="726"/>
      <c r="K110" s="721" t="str">
        <f t="shared" ref="K110" si="982">IF(ISNUMBER(J110),IF(COUNTBLANK(N110:BK110)=50,"",IF(SUM(N110:BK110)&lt;5,"Pct","Amt")),"")</f>
        <v/>
      </c>
      <c r="L110" s="715">
        <f t="shared" ref="L110:L119" si="983">IF(ISNUMBER(J110),IF(K110="Amt",ROUND(SUM(N110:BK110)-J110,2),ROUND(1-SUM(N110:BK110),4)),0)</f>
        <v>0</v>
      </c>
      <c r="M110" s="716" t="str">
        <f>IF(ISNUMBER(J110),IF(AND(COUNTIF(N110:BK110,"&lt;2")&gt;0,COUNTIF(N110:BK110,"&gt;=2")&gt;0),"B",IF(L110=0,"",IF(K110="Pct","P","A"))),"")</f>
        <v/>
      </c>
      <c r="N110" s="728"/>
      <c r="O110" s="728"/>
      <c r="P110" s="731"/>
      <c r="Q110" s="728"/>
      <c r="R110" s="728"/>
      <c r="S110" s="728"/>
      <c r="T110" s="728"/>
      <c r="U110" s="728"/>
      <c r="V110" s="728"/>
      <c r="W110" s="728"/>
      <c r="X110" s="728"/>
      <c r="Y110" s="728"/>
      <c r="Z110" s="728"/>
      <c r="AA110" s="728"/>
      <c r="AB110" s="728"/>
      <c r="AC110" s="728"/>
      <c r="AD110" s="728"/>
      <c r="AE110" s="728"/>
      <c r="AF110" s="728"/>
      <c r="AG110" s="728"/>
      <c r="AH110" s="728"/>
      <c r="AI110" s="728"/>
      <c r="AJ110" s="728"/>
      <c r="AK110" s="728"/>
      <c r="AL110" s="728"/>
      <c r="AM110" s="728"/>
      <c r="AN110" s="728"/>
      <c r="AO110" s="728"/>
      <c r="AP110" s="728"/>
      <c r="AQ110" s="728"/>
      <c r="AR110" s="728"/>
      <c r="AS110" s="728"/>
      <c r="AT110" s="728"/>
      <c r="AU110" s="728"/>
      <c r="AV110" s="728"/>
      <c r="AW110" s="728"/>
      <c r="AX110" s="728"/>
      <c r="AY110" s="728"/>
      <c r="AZ110" s="728"/>
      <c r="BA110" s="728"/>
      <c r="BB110" s="728"/>
      <c r="BC110" s="728"/>
      <c r="BD110" s="728"/>
      <c r="BE110" s="728"/>
      <c r="BF110" s="728"/>
      <c r="BG110" s="728"/>
      <c r="BH110" s="728"/>
      <c r="BI110" s="728"/>
      <c r="BJ110" s="728"/>
      <c r="BK110" s="728"/>
      <c r="BL110" s="703" t="s">
        <v>165</v>
      </c>
      <c r="BM110" s="703"/>
      <c r="BN110" s="706" t="str">
        <f t="shared" ref="BN110:BN119" si="984">IF(ISNUMBER(BN$2),IF(SUM($N110:$BK110)&lt;2,N110*$J110,N110),"")</f>
        <v/>
      </c>
      <c r="BO110" s="706" t="str">
        <f t="shared" ref="BO110:BO119" si="985">IF(ISNUMBER(BO$2),IF(SUM($N110:$BK110)&lt;2,O110*$J110,O110),"")</f>
        <v/>
      </c>
      <c r="BP110" s="706" t="str">
        <f t="shared" ref="BP110:BP119" si="986">IF(ISNUMBER(BP$2),IF(SUM($N110:$BK110)&lt;2,P110*$J110,P110),"")</f>
        <v/>
      </c>
      <c r="BQ110" s="706" t="str">
        <f t="shared" ref="BQ110:BQ119" si="987">IF(ISNUMBER(BQ$2),IF(SUM($N110:$BK110)&lt;2,Q110*$J110,Q110),"")</f>
        <v/>
      </c>
      <c r="BR110" s="706" t="str">
        <f t="shared" ref="BR110:BR119" si="988">IF(ISNUMBER(BR$2),IF(SUM($N110:$BK110)&lt;2,R110*$J110,R110),"")</f>
        <v/>
      </c>
      <c r="BS110" s="706" t="str">
        <f t="shared" ref="BS110:BS119" si="989">IF(ISNUMBER(BS$2),IF(SUM($N110:$BK110)&lt;2,S110*$J110,S110),"")</f>
        <v/>
      </c>
      <c r="BT110" s="706" t="str">
        <f t="shared" ref="BT110:BT119" si="990">IF(ISNUMBER(BT$2),IF(SUM($N110:$BK110)&lt;2,T110*$J110,T110),"")</f>
        <v/>
      </c>
      <c r="BU110" s="706" t="str">
        <f t="shared" ref="BU110:BU119" si="991">IF(ISNUMBER(BU$2),IF(SUM($N110:$BK110)&lt;2,U110*$J110,U110),"")</f>
        <v/>
      </c>
      <c r="BV110" s="706" t="str">
        <f t="shared" ref="BV110:BV119" si="992">IF(ISNUMBER(BV$2),IF(SUM($N110:$BK110)&lt;2,V110*$J110,V110),"")</f>
        <v/>
      </c>
      <c r="BW110" s="706" t="str">
        <f t="shared" ref="BW110:BW119" si="993">IF(ISNUMBER(BW$2),IF(SUM($N110:$BK110)&lt;2,W110*$J110,W110),"")</f>
        <v/>
      </c>
      <c r="BX110" s="706" t="str">
        <f t="shared" ref="BX110:BX119" si="994">IF(ISNUMBER(BX$2),IF(SUM($N110:$BK110)&lt;2,X110*$J110,X110),"")</f>
        <v/>
      </c>
      <c r="BY110" s="706" t="str">
        <f t="shared" ref="BY110:BY119" si="995">IF(ISNUMBER(BY$2),IF(SUM($N110:$BK110)&lt;2,Y110*$J110,Y110),"")</f>
        <v/>
      </c>
      <c r="BZ110" s="706" t="str">
        <f t="shared" ref="BZ110:BZ119" si="996">IF(ISNUMBER(BZ$2),IF(SUM($N110:$BK110)&lt;2,Z110*$J110,Z110),"")</f>
        <v/>
      </c>
      <c r="CA110" s="706" t="str">
        <f t="shared" ref="CA110:CA119" si="997">IF(ISNUMBER(CA$2),IF(SUM($N110:$BK110)&lt;2,AA110*$J110,AA110),"")</f>
        <v/>
      </c>
      <c r="CB110" s="706" t="str">
        <f t="shared" ref="CB110:CB119" si="998">IF(ISNUMBER(CB$2),IF(SUM($N110:$BK110)&lt;2,AB110*$J110,AB110),"")</f>
        <v/>
      </c>
      <c r="CC110" s="706" t="str">
        <f t="shared" ref="CC110:CC119" si="999">IF(ISNUMBER(CC$2),IF(SUM($N110:$BK110)&lt;2,AC110*$J110,AC110),"")</f>
        <v/>
      </c>
      <c r="CD110" s="706" t="str">
        <f t="shared" ref="CD110:CD119" si="1000">IF(ISNUMBER(CD$2),IF(SUM($N110:$BK110)&lt;2,AD110*$J110,AD110),"")</f>
        <v/>
      </c>
      <c r="CE110" s="706" t="str">
        <f t="shared" ref="CE110:CE119" si="1001">IF(ISNUMBER(CE$2),IF(SUM($N110:$BK110)&lt;2,AE110*$J110,AE110),"")</f>
        <v/>
      </c>
      <c r="CF110" s="706" t="str">
        <f t="shared" ref="CF110:CF119" si="1002">IF(ISNUMBER(CF$2),IF(SUM($N110:$BK110)&lt;2,AF110*$J110,AF110),"")</f>
        <v/>
      </c>
      <c r="CG110" s="706" t="str">
        <f t="shared" ref="CG110:CG119" si="1003">IF(ISNUMBER(CG$2),IF(SUM($N110:$BK110)&lt;2,AG110*$J110,AG110),"")</f>
        <v/>
      </c>
      <c r="CH110" s="706" t="str">
        <f t="shared" ref="CH110:CH119" si="1004">IF(ISNUMBER(CH$2),IF(SUM($N110:$BK110)&lt;2,AH110*$J110,AH110),"")</f>
        <v/>
      </c>
      <c r="CI110" s="706" t="str">
        <f t="shared" ref="CI110:CI119" si="1005">IF(ISNUMBER(CI$2),IF(SUM($N110:$BK110)&lt;2,AI110*$J110,AI110),"")</f>
        <v/>
      </c>
      <c r="CJ110" s="706" t="str">
        <f t="shared" ref="CJ110:CJ119" si="1006">IF(ISNUMBER(CJ$2),IF(SUM($N110:$BK110)&lt;2,AJ110*$J110,AJ110),"")</f>
        <v/>
      </c>
      <c r="CK110" s="706" t="str">
        <f t="shared" ref="CK110:CK119" si="1007">IF(ISNUMBER(CK$2),IF(SUM($N110:$BK110)&lt;2,AK110*$J110,AK110),"")</f>
        <v/>
      </c>
      <c r="CL110" s="706" t="str">
        <f t="shared" ref="CL110:CL119" si="1008">IF(ISNUMBER(CL$2),IF(SUM($N110:$BK110)&lt;2,AL110*$J110,AL110),"")</f>
        <v/>
      </c>
      <c r="CM110" s="706" t="str">
        <f t="shared" ref="CM110:CM119" si="1009">IF(ISNUMBER(CM$2),IF(SUM($N110:$BK110)&lt;2,AM110*$J110,AM110),"")</f>
        <v/>
      </c>
      <c r="CN110" s="706" t="str">
        <f t="shared" ref="CN110:CN119" si="1010">IF(ISNUMBER(CN$2),IF(SUM($N110:$BK110)&lt;2,AN110*$J110,AN110),"")</f>
        <v/>
      </c>
      <c r="CO110" s="706" t="str">
        <f t="shared" ref="CO110:CO119" si="1011">IF(ISNUMBER(CO$2),IF(SUM($N110:$BK110)&lt;2,AO110*$J110,AO110),"")</f>
        <v/>
      </c>
      <c r="CP110" s="706" t="str">
        <f t="shared" ref="CP110:CP119" si="1012">IF(ISNUMBER(CP$2),IF(SUM($N110:$BK110)&lt;2,AP110*$J110,AP110),"")</f>
        <v/>
      </c>
      <c r="CQ110" s="706" t="str">
        <f t="shared" ref="CQ110:CQ119" si="1013">IF(ISNUMBER(CQ$2),IF(SUM($N110:$BK110)&lt;2,AQ110*$J110,AQ110),"")</f>
        <v/>
      </c>
      <c r="CR110" s="706" t="str">
        <f t="shared" ref="CR110:CR119" si="1014">IF(ISNUMBER(CR$2),IF(SUM($N110:$BK110)&lt;2,AR110*$J110,AR110),"")</f>
        <v/>
      </c>
      <c r="CS110" s="706" t="str">
        <f t="shared" ref="CS110:CS119" si="1015">IF(ISNUMBER(CS$2),IF(SUM($N110:$BK110)&lt;2,AS110*$J110,AS110),"")</f>
        <v/>
      </c>
      <c r="CT110" s="706" t="str">
        <f t="shared" ref="CT110:CT119" si="1016">IF(ISNUMBER(CT$2),IF(SUM($N110:$BK110)&lt;2,AT110*$J110,AT110),"")</f>
        <v/>
      </c>
      <c r="CU110" s="706" t="str">
        <f t="shared" ref="CU110:CU119" si="1017">IF(ISNUMBER(CU$2),IF(SUM($N110:$BK110)&lt;2,AU110*$J110,AU110),"")</f>
        <v/>
      </c>
      <c r="CV110" s="706" t="str">
        <f t="shared" ref="CV110:CV119" si="1018">IF(ISNUMBER(CV$2),IF(SUM($N110:$BK110)&lt;2,AV110*$J110,AV110),"")</f>
        <v/>
      </c>
      <c r="CW110" s="706" t="str">
        <f t="shared" ref="CW110:CW119" si="1019">IF(ISNUMBER(CW$2),IF(SUM($N110:$BK110)&lt;2,AW110*$J110,AW110),"")</f>
        <v/>
      </c>
      <c r="CX110" s="706" t="str">
        <f t="shared" ref="CX110:CX119" si="1020">IF(ISNUMBER(CX$2),IF(SUM($N110:$BK110)&lt;2,AX110*$J110,AX110),"")</f>
        <v/>
      </c>
      <c r="CY110" s="706" t="str">
        <f t="shared" ref="CY110:CY119" si="1021">IF(ISNUMBER(CY$2),IF(SUM($N110:$BK110)&lt;2,AY110*$J110,AY110),"")</f>
        <v/>
      </c>
      <c r="CZ110" s="706" t="str">
        <f t="shared" ref="CZ110:CZ119" si="1022">IF(ISNUMBER(CZ$2),IF(SUM($N110:$BK110)&lt;2,AZ110*$J110,AZ110),"")</f>
        <v/>
      </c>
      <c r="DA110" s="706" t="str">
        <f t="shared" ref="DA110:DA119" si="1023">IF(ISNUMBER(DA$2),IF(SUM($N110:$BK110)&lt;2,BA110*$J110,BA110),"")</f>
        <v/>
      </c>
      <c r="DB110" s="706" t="str">
        <f t="shared" ref="DB110:DB119" si="1024">IF(ISNUMBER(DB$2),IF(SUM($N110:$BK110)&lt;2,BB110*$J110,BB110),"")</f>
        <v/>
      </c>
      <c r="DC110" s="706" t="str">
        <f t="shared" ref="DC110:DC119" si="1025">IF(ISNUMBER(DC$2),IF(SUM($N110:$BK110)&lt;2,BC110*$J110,BC110),"")</f>
        <v/>
      </c>
      <c r="DD110" s="706" t="str">
        <f t="shared" ref="DD110:DD119" si="1026">IF(ISNUMBER(DD$2),IF(SUM($N110:$BK110)&lt;2,BD110*$J110,BD110),"")</f>
        <v/>
      </c>
      <c r="DE110" s="706" t="str">
        <f t="shared" ref="DE110:DE119" si="1027">IF(ISNUMBER(DE$2),IF(SUM($N110:$BK110)&lt;2,BE110*$J110,BE110),"")</f>
        <v/>
      </c>
      <c r="DF110" s="706" t="str">
        <f t="shared" ref="DF110:DF119" si="1028">IF(ISNUMBER(DF$2),IF(SUM($N110:$BK110)&lt;2,BF110*$J110,BF110),"")</f>
        <v/>
      </c>
      <c r="DG110" s="706" t="str">
        <f t="shared" ref="DG110:DG119" si="1029">IF(ISNUMBER(DG$2),IF(SUM($N110:$BK110)&lt;2,BG110*$J110,BG110),"")</f>
        <v/>
      </c>
      <c r="DH110" s="706" t="str">
        <f t="shared" ref="DH110:DH119" si="1030">IF(ISNUMBER(DH$2),IF(SUM($N110:$BK110)&lt;2,BH110*$J110,BH110),"")</f>
        <v/>
      </c>
      <c r="DI110" s="706" t="str">
        <f t="shared" ref="DI110:DI119" si="1031">IF(ISNUMBER(DI$2),IF(SUM($N110:$BK110)&lt;2,BI110*$J110,BI110),"")</f>
        <v/>
      </c>
      <c r="DJ110" s="706" t="str">
        <f t="shared" ref="DJ110:DJ119" si="1032">IF(ISNUMBER(DJ$2),IF(SUM($N110:$BK110)&lt;2,BJ110*$J110,BJ110),"")</f>
        <v/>
      </c>
      <c r="DK110" s="706" t="str">
        <f t="shared" ref="DK110:DK119" si="1033">IF(ISNUMBER(DK$2),IF(SUM($N110:$BK110)&lt;2,BK110*$J110,BK110),"")</f>
        <v/>
      </c>
      <c r="DL110" s="704" t="s">
        <v>166</v>
      </c>
    </row>
    <row r="111" spans="1:116" x14ac:dyDescent="0.2">
      <c r="A111" s="700"/>
      <c r="B111" s="700"/>
      <c r="C111" s="700"/>
      <c r="D111" s="700"/>
      <c r="E111" s="700"/>
      <c r="F111" s="700" t="str">
        <f t="shared" si="981"/>
        <v>D</v>
      </c>
      <c r="I111" s="725"/>
      <c r="J111" s="726"/>
      <c r="K111" s="721" t="str">
        <f t="shared" si="726"/>
        <v/>
      </c>
      <c r="L111" s="715">
        <f t="shared" si="983"/>
        <v>0</v>
      </c>
      <c r="M111" s="716" t="str">
        <f t="shared" ref="M111:M119" si="1034">IF(ISNUMBER(J111),IF(AND(COUNTIF(N111:BK111,"&lt;2")&gt;0,COUNTIF(N111:BK111,"&gt;=2")&gt;0),"B",IF(L111=0,"",IF(K111="Pct","P","A"))),"")</f>
        <v/>
      </c>
      <c r="N111" s="728"/>
      <c r="O111" s="728"/>
      <c r="P111" s="728"/>
      <c r="Q111" s="728"/>
      <c r="R111" s="728"/>
      <c r="S111" s="728"/>
      <c r="T111" s="728"/>
      <c r="U111" s="728"/>
      <c r="V111" s="728"/>
      <c r="W111" s="728"/>
      <c r="X111" s="728"/>
      <c r="Y111" s="728"/>
      <c r="Z111" s="728"/>
      <c r="AA111" s="728"/>
      <c r="AB111" s="728"/>
      <c r="AC111" s="728"/>
      <c r="AD111" s="728"/>
      <c r="AE111" s="728"/>
      <c r="AF111" s="728"/>
      <c r="AG111" s="728"/>
      <c r="AH111" s="728"/>
      <c r="AI111" s="728"/>
      <c r="AJ111" s="728"/>
      <c r="AK111" s="728"/>
      <c r="AL111" s="728"/>
      <c r="AM111" s="728"/>
      <c r="AN111" s="728"/>
      <c r="AO111" s="728"/>
      <c r="AP111" s="728"/>
      <c r="AQ111" s="728"/>
      <c r="AR111" s="728"/>
      <c r="AS111" s="728"/>
      <c r="AT111" s="728"/>
      <c r="AU111" s="728"/>
      <c r="AV111" s="728"/>
      <c r="AW111" s="728"/>
      <c r="AX111" s="728"/>
      <c r="AY111" s="728"/>
      <c r="AZ111" s="728"/>
      <c r="BA111" s="728"/>
      <c r="BB111" s="728"/>
      <c r="BC111" s="728"/>
      <c r="BD111" s="728"/>
      <c r="BE111" s="728"/>
      <c r="BF111" s="728"/>
      <c r="BG111" s="728"/>
      <c r="BH111" s="728"/>
      <c r="BI111" s="728"/>
      <c r="BJ111" s="728"/>
      <c r="BK111" s="728"/>
      <c r="BL111" s="703" t="s">
        <v>165</v>
      </c>
      <c r="BM111" s="703"/>
      <c r="BN111" s="706" t="str">
        <f t="shared" si="984"/>
        <v/>
      </c>
      <c r="BO111" s="706" t="str">
        <f t="shared" si="985"/>
        <v/>
      </c>
      <c r="BP111" s="706" t="str">
        <f t="shared" si="986"/>
        <v/>
      </c>
      <c r="BQ111" s="706" t="str">
        <f t="shared" si="987"/>
        <v/>
      </c>
      <c r="BR111" s="706" t="str">
        <f t="shared" si="988"/>
        <v/>
      </c>
      <c r="BS111" s="706" t="str">
        <f t="shared" si="989"/>
        <v/>
      </c>
      <c r="BT111" s="706" t="str">
        <f t="shared" si="990"/>
        <v/>
      </c>
      <c r="BU111" s="706" t="str">
        <f t="shared" si="991"/>
        <v/>
      </c>
      <c r="BV111" s="706" t="str">
        <f t="shared" si="992"/>
        <v/>
      </c>
      <c r="BW111" s="706" t="str">
        <f t="shared" si="993"/>
        <v/>
      </c>
      <c r="BX111" s="706" t="str">
        <f t="shared" si="994"/>
        <v/>
      </c>
      <c r="BY111" s="706" t="str">
        <f t="shared" si="995"/>
        <v/>
      </c>
      <c r="BZ111" s="706" t="str">
        <f t="shared" si="996"/>
        <v/>
      </c>
      <c r="CA111" s="706" t="str">
        <f t="shared" si="997"/>
        <v/>
      </c>
      <c r="CB111" s="706" t="str">
        <f t="shared" si="998"/>
        <v/>
      </c>
      <c r="CC111" s="706" t="str">
        <f t="shared" si="999"/>
        <v/>
      </c>
      <c r="CD111" s="706" t="str">
        <f t="shared" si="1000"/>
        <v/>
      </c>
      <c r="CE111" s="706" t="str">
        <f t="shared" si="1001"/>
        <v/>
      </c>
      <c r="CF111" s="706" t="str">
        <f t="shared" si="1002"/>
        <v/>
      </c>
      <c r="CG111" s="706" t="str">
        <f t="shared" si="1003"/>
        <v/>
      </c>
      <c r="CH111" s="706" t="str">
        <f t="shared" si="1004"/>
        <v/>
      </c>
      <c r="CI111" s="706" t="str">
        <f t="shared" si="1005"/>
        <v/>
      </c>
      <c r="CJ111" s="706" t="str">
        <f t="shared" si="1006"/>
        <v/>
      </c>
      <c r="CK111" s="706" t="str">
        <f t="shared" si="1007"/>
        <v/>
      </c>
      <c r="CL111" s="706" t="str">
        <f t="shared" si="1008"/>
        <v/>
      </c>
      <c r="CM111" s="706" t="str">
        <f t="shared" si="1009"/>
        <v/>
      </c>
      <c r="CN111" s="706" t="str">
        <f t="shared" si="1010"/>
        <v/>
      </c>
      <c r="CO111" s="706" t="str">
        <f t="shared" si="1011"/>
        <v/>
      </c>
      <c r="CP111" s="706" t="str">
        <f t="shared" si="1012"/>
        <v/>
      </c>
      <c r="CQ111" s="706" t="str">
        <f t="shared" si="1013"/>
        <v/>
      </c>
      <c r="CR111" s="706" t="str">
        <f t="shared" si="1014"/>
        <v/>
      </c>
      <c r="CS111" s="706" t="str">
        <f t="shared" si="1015"/>
        <v/>
      </c>
      <c r="CT111" s="706" t="str">
        <f t="shared" si="1016"/>
        <v/>
      </c>
      <c r="CU111" s="706" t="str">
        <f t="shared" si="1017"/>
        <v/>
      </c>
      <c r="CV111" s="706" t="str">
        <f t="shared" si="1018"/>
        <v/>
      </c>
      <c r="CW111" s="706" t="str">
        <f t="shared" si="1019"/>
        <v/>
      </c>
      <c r="CX111" s="706" t="str">
        <f t="shared" si="1020"/>
        <v/>
      </c>
      <c r="CY111" s="706" t="str">
        <f t="shared" si="1021"/>
        <v/>
      </c>
      <c r="CZ111" s="706" t="str">
        <f t="shared" si="1022"/>
        <v/>
      </c>
      <c r="DA111" s="706" t="str">
        <f t="shared" si="1023"/>
        <v/>
      </c>
      <c r="DB111" s="706" t="str">
        <f t="shared" si="1024"/>
        <v/>
      </c>
      <c r="DC111" s="706" t="str">
        <f t="shared" si="1025"/>
        <v/>
      </c>
      <c r="DD111" s="706" t="str">
        <f t="shared" si="1026"/>
        <v/>
      </c>
      <c r="DE111" s="706" t="str">
        <f t="shared" si="1027"/>
        <v/>
      </c>
      <c r="DF111" s="706" t="str">
        <f t="shared" si="1028"/>
        <v/>
      </c>
      <c r="DG111" s="706" t="str">
        <f t="shared" si="1029"/>
        <v/>
      </c>
      <c r="DH111" s="706" t="str">
        <f t="shared" si="1030"/>
        <v/>
      </c>
      <c r="DI111" s="706" t="str">
        <f t="shared" si="1031"/>
        <v/>
      </c>
      <c r="DJ111" s="706" t="str">
        <f t="shared" si="1032"/>
        <v/>
      </c>
      <c r="DK111" s="706" t="str">
        <f t="shared" si="1033"/>
        <v/>
      </c>
      <c r="DL111" s="704" t="s">
        <v>166</v>
      </c>
    </row>
    <row r="112" spans="1:116" x14ac:dyDescent="0.2">
      <c r="A112" s="700"/>
      <c r="B112" s="700"/>
      <c r="C112" s="700"/>
      <c r="D112" s="700"/>
      <c r="E112" s="700"/>
      <c r="F112" s="700" t="str">
        <f t="shared" si="981"/>
        <v>D</v>
      </c>
      <c r="I112" s="725"/>
      <c r="J112" s="726"/>
      <c r="K112" s="721" t="str">
        <f t="shared" si="726"/>
        <v/>
      </c>
      <c r="L112" s="715">
        <f t="shared" si="983"/>
        <v>0</v>
      </c>
      <c r="M112" s="716" t="str">
        <f t="shared" si="1034"/>
        <v/>
      </c>
      <c r="N112" s="728"/>
      <c r="O112" s="728"/>
      <c r="P112" s="728"/>
      <c r="Q112" s="728"/>
      <c r="R112" s="728"/>
      <c r="S112" s="728"/>
      <c r="T112" s="728"/>
      <c r="U112" s="728"/>
      <c r="V112" s="728"/>
      <c r="W112" s="728"/>
      <c r="X112" s="728"/>
      <c r="Y112" s="728"/>
      <c r="Z112" s="728"/>
      <c r="AA112" s="728"/>
      <c r="AB112" s="728"/>
      <c r="AC112" s="728"/>
      <c r="AD112" s="728"/>
      <c r="AE112" s="728"/>
      <c r="AF112" s="728"/>
      <c r="AG112" s="728"/>
      <c r="AH112" s="728"/>
      <c r="AI112" s="728"/>
      <c r="AJ112" s="728"/>
      <c r="AK112" s="728"/>
      <c r="AL112" s="728"/>
      <c r="AM112" s="728"/>
      <c r="AN112" s="728"/>
      <c r="AO112" s="728"/>
      <c r="AP112" s="728"/>
      <c r="AQ112" s="728"/>
      <c r="AR112" s="728"/>
      <c r="AS112" s="728"/>
      <c r="AT112" s="728"/>
      <c r="AU112" s="728"/>
      <c r="AV112" s="728"/>
      <c r="AW112" s="728"/>
      <c r="AX112" s="728"/>
      <c r="AY112" s="728"/>
      <c r="AZ112" s="728"/>
      <c r="BA112" s="728"/>
      <c r="BB112" s="728"/>
      <c r="BC112" s="728"/>
      <c r="BD112" s="728"/>
      <c r="BE112" s="728"/>
      <c r="BF112" s="728"/>
      <c r="BG112" s="728"/>
      <c r="BH112" s="728"/>
      <c r="BI112" s="728"/>
      <c r="BJ112" s="728"/>
      <c r="BK112" s="728"/>
      <c r="BL112" s="703" t="s">
        <v>165</v>
      </c>
      <c r="BM112" s="703"/>
      <c r="BN112" s="706" t="str">
        <f t="shared" si="984"/>
        <v/>
      </c>
      <c r="BO112" s="706" t="str">
        <f t="shared" si="985"/>
        <v/>
      </c>
      <c r="BP112" s="706" t="str">
        <f t="shared" si="986"/>
        <v/>
      </c>
      <c r="BQ112" s="706" t="str">
        <f t="shared" si="987"/>
        <v/>
      </c>
      <c r="BR112" s="706" t="str">
        <f t="shared" si="988"/>
        <v/>
      </c>
      <c r="BS112" s="706" t="str">
        <f t="shared" si="989"/>
        <v/>
      </c>
      <c r="BT112" s="706" t="str">
        <f t="shared" si="990"/>
        <v/>
      </c>
      <c r="BU112" s="706" t="str">
        <f t="shared" si="991"/>
        <v/>
      </c>
      <c r="BV112" s="706" t="str">
        <f t="shared" si="992"/>
        <v/>
      </c>
      <c r="BW112" s="706" t="str">
        <f t="shared" si="993"/>
        <v/>
      </c>
      <c r="BX112" s="706" t="str">
        <f t="shared" si="994"/>
        <v/>
      </c>
      <c r="BY112" s="706" t="str">
        <f t="shared" si="995"/>
        <v/>
      </c>
      <c r="BZ112" s="706" t="str">
        <f t="shared" si="996"/>
        <v/>
      </c>
      <c r="CA112" s="706" t="str">
        <f t="shared" si="997"/>
        <v/>
      </c>
      <c r="CB112" s="706" t="str">
        <f t="shared" si="998"/>
        <v/>
      </c>
      <c r="CC112" s="706" t="str">
        <f t="shared" si="999"/>
        <v/>
      </c>
      <c r="CD112" s="706" t="str">
        <f t="shared" si="1000"/>
        <v/>
      </c>
      <c r="CE112" s="706" t="str">
        <f t="shared" si="1001"/>
        <v/>
      </c>
      <c r="CF112" s="706" t="str">
        <f t="shared" si="1002"/>
        <v/>
      </c>
      <c r="CG112" s="706" t="str">
        <f t="shared" si="1003"/>
        <v/>
      </c>
      <c r="CH112" s="706" t="str">
        <f t="shared" si="1004"/>
        <v/>
      </c>
      <c r="CI112" s="706" t="str">
        <f t="shared" si="1005"/>
        <v/>
      </c>
      <c r="CJ112" s="706" t="str">
        <f t="shared" si="1006"/>
        <v/>
      </c>
      <c r="CK112" s="706" t="str">
        <f t="shared" si="1007"/>
        <v/>
      </c>
      <c r="CL112" s="706" t="str">
        <f t="shared" si="1008"/>
        <v/>
      </c>
      <c r="CM112" s="706" t="str">
        <f t="shared" si="1009"/>
        <v/>
      </c>
      <c r="CN112" s="706" t="str">
        <f t="shared" si="1010"/>
        <v/>
      </c>
      <c r="CO112" s="706" t="str">
        <f t="shared" si="1011"/>
        <v/>
      </c>
      <c r="CP112" s="706" t="str">
        <f t="shared" si="1012"/>
        <v/>
      </c>
      <c r="CQ112" s="706" t="str">
        <f t="shared" si="1013"/>
        <v/>
      </c>
      <c r="CR112" s="706" t="str">
        <f t="shared" si="1014"/>
        <v/>
      </c>
      <c r="CS112" s="706" t="str">
        <f t="shared" si="1015"/>
        <v/>
      </c>
      <c r="CT112" s="706" t="str">
        <f t="shared" si="1016"/>
        <v/>
      </c>
      <c r="CU112" s="706" t="str">
        <f t="shared" si="1017"/>
        <v/>
      </c>
      <c r="CV112" s="706" t="str">
        <f t="shared" si="1018"/>
        <v/>
      </c>
      <c r="CW112" s="706" t="str">
        <f t="shared" si="1019"/>
        <v/>
      </c>
      <c r="CX112" s="706" t="str">
        <f t="shared" si="1020"/>
        <v/>
      </c>
      <c r="CY112" s="706" t="str">
        <f t="shared" si="1021"/>
        <v/>
      </c>
      <c r="CZ112" s="706" t="str">
        <f t="shared" si="1022"/>
        <v/>
      </c>
      <c r="DA112" s="706" t="str">
        <f t="shared" si="1023"/>
        <v/>
      </c>
      <c r="DB112" s="706" t="str">
        <f t="shared" si="1024"/>
        <v/>
      </c>
      <c r="DC112" s="706" t="str">
        <f t="shared" si="1025"/>
        <v/>
      </c>
      <c r="DD112" s="706" t="str">
        <f t="shared" si="1026"/>
        <v/>
      </c>
      <c r="DE112" s="706" t="str">
        <f t="shared" si="1027"/>
        <v/>
      </c>
      <c r="DF112" s="706" t="str">
        <f t="shared" si="1028"/>
        <v/>
      </c>
      <c r="DG112" s="706" t="str">
        <f t="shared" si="1029"/>
        <v/>
      </c>
      <c r="DH112" s="706" t="str">
        <f t="shared" si="1030"/>
        <v/>
      </c>
      <c r="DI112" s="706" t="str">
        <f t="shared" si="1031"/>
        <v/>
      </c>
      <c r="DJ112" s="706" t="str">
        <f t="shared" si="1032"/>
        <v/>
      </c>
      <c r="DK112" s="706" t="str">
        <f t="shared" si="1033"/>
        <v/>
      </c>
      <c r="DL112" s="704" t="s">
        <v>166</v>
      </c>
    </row>
    <row r="113" spans="1:116" x14ac:dyDescent="0.2">
      <c r="A113" s="700"/>
      <c r="B113" s="700"/>
      <c r="C113" s="700"/>
      <c r="D113" s="700"/>
      <c r="E113" s="700"/>
      <c r="F113" s="700" t="str">
        <f t="shared" si="981"/>
        <v>D</v>
      </c>
      <c r="I113" s="725"/>
      <c r="J113" s="726"/>
      <c r="K113" s="721" t="str">
        <f t="shared" si="726"/>
        <v/>
      </c>
      <c r="L113" s="715">
        <f t="shared" si="983"/>
        <v>0</v>
      </c>
      <c r="M113" s="716" t="str">
        <f t="shared" si="1034"/>
        <v/>
      </c>
      <c r="N113" s="728"/>
      <c r="O113" s="728"/>
      <c r="P113" s="728"/>
      <c r="Q113" s="728"/>
      <c r="R113" s="728"/>
      <c r="S113" s="728"/>
      <c r="T113" s="728"/>
      <c r="U113" s="728"/>
      <c r="V113" s="728"/>
      <c r="W113" s="728"/>
      <c r="X113" s="728"/>
      <c r="Y113" s="728"/>
      <c r="Z113" s="728"/>
      <c r="AA113" s="728"/>
      <c r="AB113" s="728"/>
      <c r="AC113" s="728"/>
      <c r="AD113" s="728"/>
      <c r="AE113" s="728"/>
      <c r="AF113" s="728"/>
      <c r="AG113" s="728"/>
      <c r="AH113" s="728"/>
      <c r="AI113" s="728"/>
      <c r="AJ113" s="728"/>
      <c r="AK113" s="728"/>
      <c r="AL113" s="728"/>
      <c r="AM113" s="728"/>
      <c r="AN113" s="728"/>
      <c r="AO113" s="728"/>
      <c r="AP113" s="728"/>
      <c r="AQ113" s="728"/>
      <c r="AR113" s="728"/>
      <c r="AS113" s="728"/>
      <c r="AT113" s="728"/>
      <c r="AU113" s="728"/>
      <c r="AV113" s="728"/>
      <c r="AW113" s="728"/>
      <c r="AX113" s="728"/>
      <c r="AY113" s="728"/>
      <c r="AZ113" s="728"/>
      <c r="BA113" s="728"/>
      <c r="BB113" s="728"/>
      <c r="BC113" s="728"/>
      <c r="BD113" s="728"/>
      <c r="BE113" s="728"/>
      <c r="BF113" s="728"/>
      <c r="BG113" s="728"/>
      <c r="BH113" s="728"/>
      <c r="BI113" s="728"/>
      <c r="BJ113" s="728"/>
      <c r="BK113" s="728"/>
      <c r="BL113" s="703" t="s">
        <v>165</v>
      </c>
      <c r="BM113" s="703"/>
      <c r="BN113" s="706" t="str">
        <f t="shared" si="984"/>
        <v/>
      </c>
      <c r="BO113" s="706" t="str">
        <f t="shared" si="985"/>
        <v/>
      </c>
      <c r="BP113" s="706" t="str">
        <f t="shared" si="986"/>
        <v/>
      </c>
      <c r="BQ113" s="706" t="str">
        <f t="shared" si="987"/>
        <v/>
      </c>
      <c r="BR113" s="706" t="str">
        <f t="shared" si="988"/>
        <v/>
      </c>
      <c r="BS113" s="706" t="str">
        <f t="shared" si="989"/>
        <v/>
      </c>
      <c r="BT113" s="706" t="str">
        <f t="shared" si="990"/>
        <v/>
      </c>
      <c r="BU113" s="706" t="str">
        <f t="shared" si="991"/>
        <v/>
      </c>
      <c r="BV113" s="706" t="str">
        <f t="shared" si="992"/>
        <v/>
      </c>
      <c r="BW113" s="706" t="str">
        <f t="shared" si="993"/>
        <v/>
      </c>
      <c r="BX113" s="706" t="str">
        <f t="shared" si="994"/>
        <v/>
      </c>
      <c r="BY113" s="706" t="str">
        <f t="shared" si="995"/>
        <v/>
      </c>
      <c r="BZ113" s="706" t="str">
        <f t="shared" si="996"/>
        <v/>
      </c>
      <c r="CA113" s="706" t="str">
        <f t="shared" si="997"/>
        <v/>
      </c>
      <c r="CB113" s="706" t="str">
        <f t="shared" si="998"/>
        <v/>
      </c>
      <c r="CC113" s="706" t="str">
        <f t="shared" si="999"/>
        <v/>
      </c>
      <c r="CD113" s="706" t="str">
        <f t="shared" si="1000"/>
        <v/>
      </c>
      <c r="CE113" s="706" t="str">
        <f t="shared" si="1001"/>
        <v/>
      </c>
      <c r="CF113" s="706" t="str">
        <f t="shared" si="1002"/>
        <v/>
      </c>
      <c r="CG113" s="706" t="str">
        <f t="shared" si="1003"/>
        <v/>
      </c>
      <c r="CH113" s="706" t="str">
        <f t="shared" si="1004"/>
        <v/>
      </c>
      <c r="CI113" s="706" t="str">
        <f t="shared" si="1005"/>
        <v/>
      </c>
      <c r="CJ113" s="706" t="str">
        <f t="shared" si="1006"/>
        <v/>
      </c>
      <c r="CK113" s="706" t="str">
        <f t="shared" si="1007"/>
        <v/>
      </c>
      <c r="CL113" s="706" t="str">
        <f t="shared" si="1008"/>
        <v/>
      </c>
      <c r="CM113" s="706" t="str">
        <f t="shared" si="1009"/>
        <v/>
      </c>
      <c r="CN113" s="706" t="str">
        <f t="shared" si="1010"/>
        <v/>
      </c>
      <c r="CO113" s="706" t="str">
        <f t="shared" si="1011"/>
        <v/>
      </c>
      <c r="CP113" s="706" t="str">
        <f t="shared" si="1012"/>
        <v/>
      </c>
      <c r="CQ113" s="706" t="str">
        <f t="shared" si="1013"/>
        <v/>
      </c>
      <c r="CR113" s="706" t="str">
        <f t="shared" si="1014"/>
        <v/>
      </c>
      <c r="CS113" s="706" t="str">
        <f t="shared" si="1015"/>
        <v/>
      </c>
      <c r="CT113" s="706" t="str">
        <f t="shared" si="1016"/>
        <v/>
      </c>
      <c r="CU113" s="706" t="str">
        <f t="shared" si="1017"/>
        <v/>
      </c>
      <c r="CV113" s="706" t="str">
        <f t="shared" si="1018"/>
        <v/>
      </c>
      <c r="CW113" s="706" t="str">
        <f t="shared" si="1019"/>
        <v/>
      </c>
      <c r="CX113" s="706" t="str">
        <f t="shared" si="1020"/>
        <v/>
      </c>
      <c r="CY113" s="706" t="str">
        <f t="shared" si="1021"/>
        <v/>
      </c>
      <c r="CZ113" s="706" t="str">
        <f t="shared" si="1022"/>
        <v/>
      </c>
      <c r="DA113" s="706" t="str">
        <f t="shared" si="1023"/>
        <v/>
      </c>
      <c r="DB113" s="706" t="str">
        <f t="shared" si="1024"/>
        <v/>
      </c>
      <c r="DC113" s="706" t="str">
        <f t="shared" si="1025"/>
        <v/>
      </c>
      <c r="DD113" s="706" t="str">
        <f t="shared" si="1026"/>
        <v/>
      </c>
      <c r="DE113" s="706" t="str">
        <f t="shared" si="1027"/>
        <v/>
      </c>
      <c r="DF113" s="706" t="str">
        <f t="shared" si="1028"/>
        <v/>
      </c>
      <c r="DG113" s="706" t="str">
        <f t="shared" si="1029"/>
        <v/>
      </c>
      <c r="DH113" s="706" t="str">
        <f t="shared" si="1030"/>
        <v/>
      </c>
      <c r="DI113" s="706" t="str">
        <f t="shared" si="1031"/>
        <v/>
      </c>
      <c r="DJ113" s="706" t="str">
        <f t="shared" si="1032"/>
        <v/>
      </c>
      <c r="DK113" s="706" t="str">
        <f t="shared" si="1033"/>
        <v/>
      </c>
      <c r="DL113" s="704" t="s">
        <v>166</v>
      </c>
    </row>
    <row r="114" spans="1:116" x14ac:dyDescent="0.2">
      <c r="A114" s="700"/>
      <c r="B114" s="700"/>
      <c r="C114" s="700"/>
      <c r="D114" s="700"/>
      <c r="E114" s="700"/>
      <c r="F114" s="700" t="str">
        <f t="shared" si="981"/>
        <v>D</v>
      </c>
      <c r="I114" s="725"/>
      <c r="J114" s="726"/>
      <c r="K114" s="721" t="str">
        <f t="shared" si="726"/>
        <v/>
      </c>
      <c r="L114" s="715">
        <f t="shared" si="983"/>
        <v>0</v>
      </c>
      <c r="M114" s="716" t="str">
        <f t="shared" si="1034"/>
        <v/>
      </c>
      <c r="N114" s="728"/>
      <c r="O114" s="728"/>
      <c r="P114" s="728"/>
      <c r="Q114" s="728"/>
      <c r="R114" s="728"/>
      <c r="S114" s="728"/>
      <c r="T114" s="728"/>
      <c r="U114" s="728"/>
      <c r="V114" s="728"/>
      <c r="W114" s="728"/>
      <c r="X114" s="728"/>
      <c r="Y114" s="728"/>
      <c r="Z114" s="728"/>
      <c r="AA114" s="728"/>
      <c r="AB114" s="728"/>
      <c r="AC114" s="728"/>
      <c r="AD114" s="728"/>
      <c r="AE114" s="728"/>
      <c r="AF114" s="728"/>
      <c r="AG114" s="728"/>
      <c r="AH114" s="728"/>
      <c r="AI114" s="728"/>
      <c r="AJ114" s="728"/>
      <c r="AK114" s="728"/>
      <c r="AL114" s="728"/>
      <c r="AM114" s="728"/>
      <c r="AN114" s="728"/>
      <c r="AO114" s="728"/>
      <c r="AP114" s="728"/>
      <c r="AQ114" s="728"/>
      <c r="AR114" s="728"/>
      <c r="AS114" s="728"/>
      <c r="AT114" s="728"/>
      <c r="AU114" s="728"/>
      <c r="AV114" s="728"/>
      <c r="AW114" s="728"/>
      <c r="AX114" s="728"/>
      <c r="AY114" s="728"/>
      <c r="AZ114" s="728"/>
      <c r="BA114" s="728"/>
      <c r="BB114" s="728"/>
      <c r="BC114" s="728"/>
      <c r="BD114" s="728"/>
      <c r="BE114" s="728"/>
      <c r="BF114" s="728"/>
      <c r="BG114" s="728"/>
      <c r="BH114" s="728"/>
      <c r="BI114" s="728"/>
      <c r="BJ114" s="728"/>
      <c r="BK114" s="728"/>
      <c r="BL114" s="703" t="s">
        <v>165</v>
      </c>
      <c r="BM114" s="703"/>
      <c r="BN114" s="706" t="str">
        <f t="shared" si="984"/>
        <v/>
      </c>
      <c r="BO114" s="706" t="str">
        <f t="shared" si="985"/>
        <v/>
      </c>
      <c r="BP114" s="706" t="str">
        <f t="shared" si="986"/>
        <v/>
      </c>
      <c r="BQ114" s="706" t="str">
        <f t="shared" si="987"/>
        <v/>
      </c>
      <c r="BR114" s="706" t="str">
        <f t="shared" si="988"/>
        <v/>
      </c>
      <c r="BS114" s="706" t="str">
        <f t="shared" si="989"/>
        <v/>
      </c>
      <c r="BT114" s="706" t="str">
        <f t="shared" si="990"/>
        <v/>
      </c>
      <c r="BU114" s="706" t="str">
        <f t="shared" si="991"/>
        <v/>
      </c>
      <c r="BV114" s="706" t="str">
        <f t="shared" si="992"/>
        <v/>
      </c>
      <c r="BW114" s="706" t="str">
        <f t="shared" si="993"/>
        <v/>
      </c>
      <c r="BX114" s="706" t="str">
        <f t="shared" si="994"/>
        <v/>
      </c>
      <c r="BY114" s="706" t="str">
        <f t="shared" si="995"/>
        <v/>
      </c>
      <c r="BZ114" s="706" t="str">
        <f t="shared" si="996"/>
        <v/>
      </c>
      <c r="CA114" s="706" t="str">
        <f t="shared" si="997"/>
        <v/>
      </c>
      <c r="CB114" s="706" t="str">
        <f t="shared" si="998"/>
        <v/>
      </c>
      <c r="CC114" s="706" t="str">
        <f t="shared" si="999"/>
        <v/>
      </c>
      <c r="CD114" s="706" t="str">
        <f t="shared" si="1000"/>
        <v/>
      </c>
      <c r="CE114" s="706" t="str">
        <f t="shared" si="1001"/>
        <v/>
      </c>
      <c r="CF114" s="706" t="str">
        <f t="shared" si="1002"/>
        <v/>
      </c>
      <c r="CG114" s="706" t="str">
        <f t="shared" si="1003"/>
        <v/>
      </c>
      <c r="CH114" s="706" t="str">
        <f t="shared" si="1004"/>
        <v/>
      </c>
      <c r="CI114" s="706" t="str">
        <f t="shared" si="1005"/>
        <v/>
      </c>
      <c r="CJ114" s="706" t="str">
        <f t="shared" si="1006"/>
        <v/>
      </c>
      <c r="CK114" s="706" t="str">
        <f t="shared" si="1007"/>
        <v/>
      </c>
      <c r="CL114" s="706" t="str">
        <f t="shared" si="1008"/>
        <v/>
      </c>
      <c r="CM114" s="706" t="str">
        <f t="shared" si="1009"/>
        <v/>
      </c>
      <c r="CN114" s="706" t="str">
        <f t="shared" si="1010"/>
        <v/>
      </c>
      <c r="CO114" s="706" t="str">
        <f t="shared" si="1011"/>
        <v/>
      </c>
      <c r="CP114" s="706" t="str">
        <f t="shared" si="1012"/>
        <v/>
      </c>
      <c r="CQ114" s="706" t="str">
        <f t="shared" si="1013"/>
        <v/>
      </c>
      <c r="CR114" s="706" t="str">
        <f t="shared" si="1014"/>
        <v/>
      </c>
      <c r="CS114" s="706" t="str">
        <f t="shared" si="1015"/>
        <v/>
      </c>
      <c r="CT114" s="706" t="str">
        <f t="shared" si="1016"/>
        <v/>
      </c>
      <c r="CU114" s="706" t="str">
        <f t="shared" si="1017"/>
        <v/>
      </c>
      <c r="CV114" s="706" t="str">
        <f t="shared" si="1018"/>
        <v/>
      </c>
      <c r="CW114" s="706" t="str">
        <f t="shared" si="1019"/>
        <v/>
      </c>
      <c r="CX114" s="706" t="str">
        <f t="shared" si="1020"/>
        <v/>
      </c>
      <c r="CY114" s="706" t="str">
        <f t="shared" si="1021"/>
        <v/>
      </c>
      <c r="CZ114" s="706" t="str">
        <f t="shared" si="1022"/>
        <v/>
      </c>
      <c r="DA114" s="706" t="str">
        <f t="shared" si="1023"/>
        <v/>
      </c>
      <c r="DB114" s="706" t="str">
        <f t="shared" si="1024"/>
        <v/>
      </c>
      <c r="DC114" s="706" t="str">
        <f t="shared" si="1025"/>
        <v/>
      </c>
      <c r="DD114" s="706" t="str">
        <f t="shared" si="1026"/>
        <v/>
      </c>
      <c r="DE114" s="706" t="str">
        <f t="shared" si="1027"/>
        <v/>
      </c>
      <c r="DF114" s="706" t="str">
        <f t="shared" si="1028"/>
        <v/>
      </c>
      <c r="DG114" s="706" t="str">
        <f t="shared" si="1029"/>
        <v/>
      </c>
      <c r="DH114" s="706" t="str">
        <f t="shared" si="1030"/>
        <v/>
      </c>
      <c r="DI114" s="706" t="str">
        <f t="shared" si="1031"/>
        <v/>
      </c>
      <c r="DJ114" s="706" t="str">
        <f t="shared" si="1032"/>
        <v/>
      </c>
      <c r="DK114" s="706" t="str">
        <f t="shared" si="1033"/>
        <v/>
      </c>
      <c r="DL114" s="704" t="s">
        <v>166</v>
      </c>
    </row>
    <row r="115" spans="1:116" x14ac:dyDescent="0.2">
      <c r="A115" s="700"/>
      <c r="B115" s="700"/>
      <c r="C115" s="700"/>
      <c r="D115" s="700"/>
      <c r="E115" s="700"/>
      <c r="F115" s="700" t="str">
        <f t="shared" si="981"/>
        <v>D</v>
      </c>
      <c r="I115" s="725"/>
      <c r="J115" s="726"/>
      <c r="K115" s="721" t="str">
        <f t="shared" si="726"/>
        <v/>
      </c>
      <c r="L115" s="715">
        <f t="shared" si="983"/>
        <v>0</v>
      </c>
      <c r="M115" s="716" t="str">
        <f t="shared" si="1034"/>
        <v/>
      </c>
      <c r="N115" s="728"/>
      <c r="O115" s="728"/>
      <c r="P115" s="728"/>
      <c r="Q115" s="728"/>
      <c r="R115" s="728"/>
      <c r="S115" s="728"/>
      <c r="T115" s="728"/>
      <c r="U115" s="728"/>
      <c r="V115" s="728"/>
      <c r="W115" s="728"/>
      <c r="X115" s="728"/>
      <c r="Y115" s="728"/>
      <c r="Z115" s="728"/>
      <c r="AA115" s="728"/>
      <c r="AB115" s="728"/>
      <c r="AC115" s="728"/>
      <c r="AD115" s="728"/>
      <c r="AE115" s="728"/>
      <c r="AF115" s="728"/>
      <c r="AG115" s="728"/>
      <c r="AH115" s="728"/>
      <c r="AI115" s="728"/>
      <c r="AJ115" s="728"/>
      <c r="AK115" s="728"/>
      <c r="AL115" s="728"/>
      <c r="AM115" s="728"/>
      <c r="AN115" s="728"/>
      <c r="AO115" s="728"/>
      <c r="AP115" s="728"/>
      <c r="AQ115" s="728"/>
      <c r="AR115" s="728"/>
      <c r="AS115" s="728"/>
      <c r="AT115" s="728"/>
      <c r="AU115" s="728"/>
      <c r="AV115" s="728"/>
      <c r="AW115" s="728"/>
      <c r="AX115" s="728"/>
      <c r="AY115" s="728"/>
      <c r="AZ115" s="728"/>
      <c r="BA115" s="728"/>
      <c r="BB115" s="728"/>
      <c r="BC115" s="728"/>
      <c r="BD115" s="728"/>
      <c r="BE115" s="728"/>
      <c r="BF115" s="728"/>
      <c r="BG115" s="728"/>
      <c r="BH115" s="728"/>
      <c r="BI115" s="728"/>
      <c r="BJ115" s="728"/>
      <c r="BK115" s="728"/>
      <c r="BL115" s="703" t="s">
        <v>165</v>
      </c>
      <c r="BM115" s="703"/>
      <c r="BN115" s="706" t="str">
        <f t="shared" si="984"/>
        <v/>
      </c>
      <c r="BO115" s="706" t="str">
        <f t="shared" si="985"/>
        <v/>
      </c>
      <c r="BP115" s="706" t="str">
        <f t="shared" si="986"/>
        <v/>
      </c>
      <c r="BQ115" s="706" t="str">
        <f t="shared" si="987"/>
        <v/>
      </c>
      <c r="BR115" s="706" t="str">
        <f t="shared" si="988"/>
        <v/>
      </c>
      <c r="BS115" s="706" t="str">
        <f t="shared" si="989"/>
        <v/>
      </c>
      <c r="BT115" s="706" t="str">
        <f t="shared" si="990"/>
        <v/>
      </c>
      <c r="BU115" s="706" t="str">
        <f t="shared" si="991"/>
        <v/>
      </c>
      <c r="BV115" s="706" t="str">
        <f t="shared" si="992"/>
        <v/>
      </c>
      <c r="BW115" s="706" t="str">
        <f t="shared" si="993"/>
        <v/>
      </c>
      <c r="BX115" s="706" t="str">
        <f t="shared" si="994"/>
        <v/>
      </c>
      <c r="BY115" s="706" t="str">
        <f t="shared" si="995"/>
        <v/>
      </c>
      <c r="BZ115" s="706" t="str">
        <f t="shared" si="996"/>
        <v/>
      </c>
      <c r="CA115" s="706" t="str">
        <f t="shared" si="997"/>
        <v/>
      </c>
      <c r="CB115" s="706" t="str">
        <f t="shared" si="998"/>
        <v/>
      </c>
      <c r="CC115" s="706" t="str">
        <f t="shared" si="999"/>
        <v/>
      </c>
      <c r="CD115" s="706" t="str">
        <f t="shared" si="1000"/>
        <v/>
      </c>
      <c r="CE115" s="706" t="str">
        <f t="shared" si="1001"/>
        <v/>
      </c>
      <c r="CF115" s="706" t="str">
        <f t="shared" si="1002"/>
        <v/>
      </c>
      <c r="CG115" s="706" t="str">
        <f t="shared" si="1003"/>
        <v/>
      </c>
      <c r="CH115" s="706" t="str">
        <f t="shared" si="1004"/>
        <v/>
      </c>
      <c r="CI115" s="706" t="str">
        <f t="shared" si="1005"/>
        <v/>
      </c>
      <c r="CJ115" s="706" t="str">
        <f t="shared" si="1006"/>
        <v/>
      </c>
      <c r="CK115" s="706" t="str">
        <f t="shared" si="1007"/>
        <v/>
      </c>
      <c r="CL115" s="706" t="str">
        <f t="shared" si="1008"/>
        <v/>
      </c>
      <c r="CM115" s="706" t="str">
        <f t="shared" si="1009"/>
        <v/>
      </c>
      <c r="CN115" s="706" t="str">
        <f t="shared" si="1010"/>
        <v/>
      </c>
      <c r="CO115" s="706" t="str">
        <f t="shared" si="1011"/>
        <v/>
      </c>
      <c r="CP115" s="706" t="str">
        <f t="shared" si="1012"/>
        <v/>
      </c>
      <c r="CQ115" s="706" t="str">
        <f t="shared" si="1013"/>
        <v/>
      </c>
      <c r="CR115" s="706" t="str">
        <f t="shared" si="1014"/>
        <v/>
      </c>
      <c r="CS115" s="706" t="str">
        <f t="shared" si="1015"/>
        <v/>
      </c>
      <c r="CT115" s="706" t="str">
        <f t="shared" si="1016"/>
        <v/>
      </c>
      <c r="CU115" s="706" t="str">
        <f t="shared" si="1017"/>
        <v/>
      </c>
      <c r="CV115" s="706" t="str">
        <f t="shared" si="1018"/>
        <v/>
      </c>
      <c r="CW115" s="706" t="str">
        <f t="shared" si="1019"/>
        <v/>
      </c>
      <c r="CX115" s="706" t="str">
        <f t="shared" si="1020"/>
        <v/>
      </c>
      <c r="CY115" s="706" t="str">
        <f t="shared" si="1021"/>
        <v/>
      </c>
      <c r="CZ115" s="706" t="str">
        <f t="shared" si="1022"/>
        <v/>
      </c>
      <c r="DA115" s="706" t="str">
        <f t="shared" si="1023"/>
        <v/>
      </c>
      <c r="DB115" s="706" t="str">
        <f t="shared" si="1024"/>
        <v/>
      </c>
      <c r="DC115" s="706" t="str">
        <f t="shared" si="1025"/>
        <v/>
      </c>
      <c r="DD115" s="706" t="str">
        <f t="shared" si="1026"/>
        <v/>
      </c>
      <c r="DE115" s="706" t="str">
        <f t="shared" si="1027"/>
        <v/>
      </c>
      <c r="DF115" s="706" t="str">
        <f t="shared" si="1028"/>
        <v/>
      </c>
      <c r="DG115" s="706" t="str">
        <f t="shared" si="1029"/>
        <v/>
      </c>
      <c r="DH115" s="706" t="str">
        <f t="shared" si="1030"/>
        <v/>
      </c>
      <c r="DI115" s="706" t="str">
        <f t="shared" si="1031"/>
        <v/>
      </c>
      <c r="DJ115" s="706" t="str">
        <f t="shared" si="1032"/>
        <v/>
      </c>
      <c r="DK115" s="706" t="str">
        <f t="shared" si="1033"/>
        <v/>
      </c>
      <c r="DL115" s="704" t="s">
        <v>166</v>
      </c>
    </row>
    <row r="116" spans="1:116" x14ac:dyDescent="0.2">
      <c r="A116" s="700"/>
      <c r="B116" s="700"/>
      <c r="C116" s="700"/>
      <c r="D116" s="700"/>
      <c r="E116" s="700"/>
      <c r="F116" s="700" t="str">
        <f t="shared" si="981"/>
        <v>D</v>
      </c>
      <c r="I116" s="725"/>
      <c r="J116" s="726"/>
      <c r="K116" s="721" t="str">
        <f t="shared" si="726"/>
        <v/>
      </c>
      <c r="L116" s="715">
        <f t="shared" si="983"/>
        <v>0</v>
      </c>
      <c r="M116" s="716" t="str">
        <f t="shared" si="1034"/>
        <v/>
      </c>
      <c r="N116" s="728"/>
      <c r="O116" s="728"/>
      <c r="P116" s="728"/>
      <c r="Q116" s="728"/>
      <c r="R116" s="728"/>
      <c r="S116" s="728"/>
      <c r="T116" s="728"/>
      <c r="U116" s="728"/>
      <c r="V116" s="728"/>
      <c r="W116" s="728"/>
      <c r="X116" s="728"/>
      <c r="Y116" s="728"/>
      <c r="Z116" s="728"/>
      <c r="AA116" s="728"/>
      <c r="AB116" s="728"/>
      <c r="AC116" s="728"/>
      <c r="AD116" s="728"/>
      <c r="AE116" s="728"/>
      <c r="AF116" s="728"/>
      <c r="AG116" s="728"/>
      <c r="AH116" s="728"/>
      <c r="AI116" s="728"/>
      <c r="AJ116" s="728"/>
      <c r="AK116" s="728"/>
      <c r="AL116" s="728"/>
      <c r="AM116" s="728"/>
      <c r="AN116" s="728"/>
      <c r="AO116" s="728"/>
      <c r="AP116" s="728"/>
      <c r="AQ116" s="728"/>
      <c r="AR116" s="728"/>
      <c r="AS116" s="728"/>
      <c r="AT116" s="728"/>
      <c r="AU116" s="728"/>
      <c r="AV116" s="728"/>
      <c r="AW116" s="728"/>
      <c r="AX116" s="728"/>
      <c r="AY116" s="728"/>
      <c r="AZ116" s="728"/>
      <c r="BA116" s="728"/>
      <c r="BB116" s="728"/>
      <c r="BC116" s="728"/>
      <c r="BD116" s="728"/>
      <c r="BE116" s="728"/>
      <c r="BF116" s="728"/>
      <c r="BG116" s="728"/>
      <c r="BH116" s="728"/>
      <c r="BI116" s="728"/>
      <c r="BJ116" s="728"/>
      <c r="BK116" s="728"/>
      <c r="BL116" s="703" t="s">
        <v>165</v>
      </c>
      <c r="BM116" s="703"/>
      <c r="BN116" s="706" t="str">
        <f t="shared" si="984"/>
        <v/>
      </c>
      <c r="BO116" s="706" t="str">
        <f t="shared" si="985"/>
        <v/>
      </c>
      <c r="BP116" s="706" t="str">
        <f t="shared" si="986"/>
        <v/>
      </c>
      <c r="BQ116" s="706" t="str">
        <f t="shared" si="987"/>
        <v/>
      </c>
      <c r="BR116" s="706" t="str">
        <f t="shared" si="988"/>
        <v/>
      </c>
      <c r="BS116" s="706" t="str">
        <f t="shared" si="989"/>
        <v/>
      </c>
      <c r="BT116" s="706" t="str">
        <f t="shared" si="990"/>
        <v/>
      </c>
      <c r="BU116" s="706" t="str">
        <f t="shared" si="991"/>
        <v/>
      </c>
      <c r="BV116" s="706" t="str">
        <f t="shared" si="992"/>
        <v/>
      </c>
      <c r="BW116" s="706" t="str">
        <f t="shared" si="993"/>
        <v/>
      </c>
      <c r="BX116" s="706" t="str">
        <f t="shared" si="994"/>
        <v/>
      </c>
      <c r="BY116" s="706" t="str">
        <f t="shared" si="995"/>
        <v/>
      </c>
      <c r="BZ116" s="706" t="str">
        <f t="shared" si="996"/>
        <v/>
      </c>
      <c r="CA116" s="706" t="str">
        <f t="shared" si="997"/>
        <v/>
      </c>
      <c r="CB116" s="706" t="str">
        <f t="shared" si="998"/>
        <v/>
      </c>
      <c r="CC116" s="706" t="str">
        <f t="shared" si="999"/>
        <v/>
      </c>
      <c r="CD116" s="706" t="str">
        <f t="shared" si="1000"/>
        <v/>
      </c>
      <c r="CE116" s="706" t="str">
        <f t="shared" si="1001"/>
        <v/>
      </c>
      <c r="CF116" s="706" t="str">
        <f t="shared" si="1002"/>
        <v/>
      </c>
      <c r="CG116" s="706" t="str">
        <f t="shared" si="1003"/>
        <v/>
      </c>
      <c r="CH116" s="706" t="str">
        <f t="shared" si="1004"/>
        <v/>
      </c>
      <c r="CI116" s="706" t="str">
        <f t="shared" si="1005"/>
        <v/>
      </c>
      <c r="CJ116" s="706" t="str">
        <f t="shared" si="1006"/>
        <v/>
      </c>
      <c r="CK116" s="706" t="str">
        <f t="shared" si="1007"/>
        <v/>
      </c>
      <c r="CL116" s="706" t="str">
        <f t="shared" si="1008"/>
        <v/>
      </c>
      <c r="CM116" s="706" t="str">
        <f t="shared" si="1009"/>
        <v/>
      </c>
      <c r="CN116" s="706" t="str">
        <f t="shared" si="1010"/>
        <v/>
      </c>
      <c r="CO116" s="706" t="str">
        <f t="shared" si="1011"/>
        <v/>
      </c>
      <c r="CP116" s="706" t="str">
        <f t="shared" si="1012"/>
        <v/>
      </c>
      <c r="CQ116" s="706" t="str">
        <f t="shared" si="1013"/>
        <v/>
      </c>
      <c r="CR116" s="706" t="str">
        <f t="shared" si="1014"/>
        <v/>
      </c>
      <c r="CS116" s="706" t="str">
        <f t="shared" si="1015"/>
        <v/>
      </c>
      <c r="CT116" s="706" t="str">
        <f t="shared" si="1016"/>
        <v/>
      </c>
      <c r="CU116" s="706" t="str">
        <f t="shared" si="1017"/>
        <v/>
      </c>
      <c r="CV116" s="706" t="str">
        <f t="shared" si="1018"/>
        <v/>
      </c>
      <c r="CW116" s="706" t="str">
        <f t="shared" si="1019"/>
        <v/>
      </c>
      <c r="CX116" s="706" t="str">
        <f t="shared" si="1020"/>
        <v/>
      </c>
      <c r="CY116" s="706" t="str">
        <f t="shared" si="1021"/>
        <v/>
      </c>
      <c r="CZ116" s="706" t="str">
        <f t="shared" si="1022"/>
        <v/>
      </c>
      <c r="DA116" s="706" t="str">
        <f t="shared" si="1023"/>
        <v/>
      </c>
      <c r="DB116" s="706" t="str">
        <f t="shared" si="1024"/>
        <v/>
      </c>
      <c r="DC116" s="706" t="str">
        <f t="shared" si="1025"/>
        <v/>
      </c>
      <c r="DD116" s="706" t="str">
        <f t="shared" si="1026"/>
        <v/>
      </c>
      <c r="DE116" s="706" t="str">
        <f t="shared" si="1027"/>
        <v/>
      </c>
      <c r="DF116" s="706" t="str">
        <f t="shared" si="1028"/>
        <v/>
      </c>
      <c r="DG116" s="706" t="str">
        <f t="shared" si="1029"/>
        <v/>
      </c>
      <c r="DH116" s="706" t="str">
        <f t="shared" si="1030"/>
        <v/>
      </c>
      <c r="DI116" s="706" t="str">
        <f t="shared" si="1031"/>
        <v/>
      </c>
      <c r="DJ116" s="706" t="str">
        <f t="shared" si="1032"/>
        <v/>
      </c>
      <c r="DK116" s="706" t="str">
        <f t="shared" si="1033"/>
        <v/>
      </c>
      <c r="DL116" s="704" t="s">
        <v>166</v>
      </c>
    </row>
    <row r="117" spans="1:116" x14ac:dyDescent="0.2">
      <c r="A117" s="700"/>
      <c r="B117" s="700"/>
      <c r="C117" s="700"/>
      <c r="D117" s="700"/>
      <c r="E117" s="700"/>
      <c r="F117" s="700" t="str">
        <f t="shared" si="981"/>
        <v>D</v>
      </c>
      <c r="I117" s="725"/>
      <c r="J117" s="726"/>
      <c r="K117" s="721" t="str">
        <f t="shared" si="726"/>
        <v/>
      </c>
      <c r="L117" s="715">
        <f t="shared" si="983"/>
        <v>0</v>
      </c>
      <c r="M117" s="716" t="str">
        <f t="shared" si="1034"/>
        <v/>
      </c>
      <c r="N117" s="728"/>
      <c r="O117" s="728"/>
      <c r="P117" s="728"/>
      <c r="Q117" s="728"/>
      <c r="R117" s="728"/>
      <c r="S117" s="728"/>
      <c r="T117" s="728"/>
      <c r="U117" s="728"/>
      <c r="V117" s="728"/>
      <c r="W117" s="728"/>
      <c r="X117" s="728"/>
      <c r="Y117" s="728"/>
      <c r="Z117" s="728"/>
      <c r="AA117" s="728"/>
      <c r="AB117" s="728"/>
      <c r="AC117" s="728"/>
      <c r="AD117" s="728"/>
      <c r="AE117" s="728"/>
      <c r="AF117" s="728"/>
      <c r="AG117" s="728"/>
      <c r="AH117" s="728"/>
      <c r="AI117" s="728"/>
      <c r="AJ117" s="728"/>
      <c r="AK117" s="728"/>
      <c r="AL117" s="728"/>
      <c r="AM117" s="728"/>
      <c r="AN117" s="728"/>
      <c r="AO117" s="728"/>
      <c r="AP117" s="728"/>
      <c r="AQ117" s="728"/>
      <c r="AR117" s="728"/>
      <c r="AS117" s="728"/>
      <c r="AT117" s="728"/>
      <c r="AU117" s="728"/>
      <c r="AV117" s="728"/>
      <c r="AW117" s="728"/>
      <c r="AX117" s="728"/>
      <c r="AY117" s="728"/>
      <c r="AZ117" s="728"/>
      <c r="BA117" s="728"/>
      <c r="BB117" s="728"/>
      <c r="BC117" s="728"/>
      <c r="BD117" s="728"/>
      <c r="BE117" s="728"/>
      <c r="BF117" s="728"/>
      <c r="BG117" s="728"/>
      <c r="BH117" s="728"/>
      <c r="BI117" s="728"/>
      <c r="BJ117" s="728"/>
      <c r="BK117" s="728"/>
      <c r="BL117" s="703" t="s">
        <v>165</v>
      </c>
      <c r="BM117" s="703"/>
      <c r="BN117" s="706" t="str">
        <f t="shared" si="984"/>
        <v/>
      </c>
      <c r="BO117" s="706" t="str">
        <f t="shared" si="985"/>
        <v/>
      </c>
      <c r="BP117" s="706" t="str">
        <f t="shared" si="986"/>
        <v/>
      </c>
      <c r="BQ117" s="706" t="str">
        <f t="shared" si="987"/>
        <v/>
      </c>
      <c r="BR117" s="706" t="str">
        <f t="shared" si="988"/>
        <v/>
      </c>
      <c r="BS117" s="706" t="str">
        <f t="shared" si="989"/>
        <v/>
      </c>
      <c r="BT117" s="706" t="str">
        <f t="shared" si="990"/>
        <v/>
      </c>
      <c r="BU117" s="706" t="str">
        <f t="shared" si="991"/>
        <v/>
      </c>
      <c r="BV117" s="706" t="str">
        <f t="shared" si="992"/>
        <v/>
      </c>
      <c r="BW117" s="706" t="str">
        <f t="shared" si="993"/>
        <v/>
      </c>
      <c r="BX117" s="706" t="str">
        <f t="shared" si="994"/>
        <v/>
      </c>
      <c r="BY117" s="706" t="str">
        <f t="shared" si="995"/>
        <v/>
      </c>
      <c r="BZ117" s="706" t="str">
        <f t="shared" si="996"/>
        <v/>
      </c>
      <c r="CA117" s="706" t="str">
        <f t="shared" si="997"/>
        <v/>
      </c>
      <c r="CB117" s="706" t="str">
        <f t="shared" si="998"/>
        <v/>
      </c>
      <c r="CC117" s="706" t="str">
        <f t="shared" si="999"/>
        <v/>
      </c>
      <c r="CD117" s="706" t="str">
        <f t="shared" si="1000"/>
        <v/>
      </c>
      <c r="CE117" s="706" t="str">
        <f t="shared" si="1001"/>
        <v/>
      </c>
      <c r="CF117" s="706" t="str">
        <f t="shared" si="1002"/>
        <v/>
      </c>
      <c r="CG117" s="706" t="str">
        <f t="shared" si="1003"/>
        <v/>
      </c>
      <c r="CH117" s="706" t="str">
        <f t="shared" si="1004"/>
        <v/>
      </c>
      <c r="CI117" s="706" t="str">
        <f t="shared" si="1005"/>
        <v/>
      </c>
      <c r="CJ117" s="706" t="str">
        <f t="shared" si="1006"/>
        <v/>
      </c>
      <c r="CK117" s="706" t="str">
        <f t="shared" si="1007"/>
        <v/>
      </c>
      <c r="CL117" s="706" t="str">
        <f t="shared" si="1008"/>
        <v/>
      </c>
      <c r="CM117" s="706" t="str">
        <f t="shared" si="1009"/>
        <v/>
      </c>
      <c r="CN117" s="706" t="str">
        <f t="shared" si="1010"/>
        <v/>
      </c>
      <c r="CO117" s="706" t="str">
        <f t="shared" si="1011"/>
        <v/>
      </c>
      <c r="CP117" s="706" t="str">
        <f t="shared" si="1012"/>
        <v/>
      </c>
      <c r="CQ117" s="706" t="str">
        <f t="shared" si="1013"/>
        <v/>
      </c>
      <c r="CR117" s="706" t="str">
        <f t="shared" si="1014"/>
        <v/>
      </c>
      <c r="CS117" s="706" t="str">
        <f t="shared" si="1015"/>
        <v/>
      </c>
      <c r="CT117" s="706" t="str">
        <f t="shared" si="1016"/>
        <v/>
      </c>
      <c r="CU117" s="706" t="str">
        <f t="shared" si="1017"/>
        <v/>
      </c>
      <c r="CV117" s="706" t="str">
        <f t="shared" si="1018"/>
        <v/>
      </c>
      <c r="CW117" s="706" t="str">
        <f t="shared" si="1019"/>
        <v/>
      </c>
      <c r="CX117" s="706" t="str">
        <f t="shared" si="1020"/>
        <v/>
      </c>
      <c r="CY117" s="706" t="str">
        <f t="shared" si="1021"/>
        <v/>
      </c>
      <c r="CZ117" s="706" t="str">
        <f t="shared" si="1022"/>
        <v/>
      </c>
      <c r="DA117" s="706" t="str">
        <f t="shared" si="1023"/>
        <v/>
      </c>
      <c r="DB117" s="706" t="str">
        <f t="shared" si="1024"/>
        <v/>
      </c>
      <c r="DC117" s="706" t="str">
        <f t="shared" si="1025"/>
        <v/>
      </c>
      <c r="DD117" s="706" t="str">
        <f t="shared" si="1026"/>
        <v/>
      </c>
      <c r="DE117" s="706" t="str">
        <f t="shared" si="1027"/>
        <v/>
      </c>
      <c r="DF117" s="706" t="str">
        <f t="shared" si="1028"/>
        <v/>
      </c>
      <c r="DG117" s="706" t="str">
        <f t="shared" si="1029"/>
        <v/>
      </c>
      <c r="DH117" s="706" t="str">
        <f t="shared" si="1030"/>
        <v/>
      </c>
      <c r="DI117" s="706" t="str">
        <f t="shared" si="1031"/>
        <v/>
      </c>
      <c r="DJ117" s="706" t="str">
        <f t="shared" si="1032"/>
        <v/>
      </c>
      <c r="DK117" s="706" t="str">
        <f t="shared" si="1033"/>
        <v/>
      </c>
      <c r="DL117" s="704" t="s">
        <v>166</v>
      </c>
    </row>
    <row r="118" spans="1:116" x14ac:dyDescent="0.2">
      <c r="A118" s="700"/>
      <c r="B118" s="700"/>
      <c r="C118" s="700"/>
      <c r="D118" s="700"/>
      <c r="E118" s="700"/>
      <c r="F118" s="700" t="str">
        <f t="shared" si="981"/>
        <v>D</v>
      </c>
      <c r="I118" s="725"/>
      <c r="J118" s="726"/>
      <c r="K118" s="721" t="str">
        <f t="shared" si="726"/>
        <v/>
      </c>
      <c r="L118" s="715">
        <f t="shared" si="983"/>
        <v>0</v>
      </c>
      <c r="M118" s="716" t="str">
        <f t="shared" si="1034"/>
        <v/>
      </c>
      <c r="N118" s="728"/>
      <c r="O118" s="728"/>
      <c r="P118" s="728"/>
      <c r="Q118" s="728"/>
      <c r="R118" s="728"/>
      <c r="S118" s="728"/>
      <c r="T118" s="728"/>
      <c r="U118" s="728"/>
      <c r="V118" s="728"/>
      <c r="W118" s="728"/>
      <c r="X118" s="728"/>
      <c r="Y118" s="728"/>
      <c r="Z118" s="728"/>
      <c r="AA118" s="728"/>
      <c r="AB118" s="728"/>
      <c r="AC118" s="728"/>
      <c r="AD118" s="728"/>
      <c r="AE118" s="728"/>
      <c r="AF118" s="728"/>
      <c r="AG118" s="728"/>
      <c r="AH118" s="728"/>
      <c r="AI118" s="728"/>
      <c r="AJ118" s="728"/>
      <c r="AK118" s="728"/>
      <c r="AL118" s="728"/>
      <c r="AM118" s="728"/>
      <c r="AN118" s="728"/>
      <c r="AO118" s="728"/>
      <c r="AP118" s="728"/>
      <c r="AQ118" s="728"/>
      <c r="AR118" s="728"/>
      <c r="AS118" s="728"/>
      <c r="AT118" s="728"/>
      <c r="AU118" s="728"/>
      <c r="AV118" s="728"/>
      <c r="AW118" s="728"/>
      <c r="AX118" s="728"/>
      <c r="AY118" s="728"/>
      <c r="AZ118" s="728"/>
      <c r="BA118" s="728"/>
      <c r="BB118" s="728"/>
      <c r="BC118" s="728"/>
      <c r="BD118" s="728"/>
      <c r="BE118" s="728"/>
      <c r="BF118" s="728"/>
      <c r="BG118" s="728"/>
      <c r="BH118" s="728"/>
      <c r="BI118" s="728"/>
      <c r="BJ118" s="728"/>
      <c r="BK118" s="728"/>
      <c r="BL118" s="703" t="s">
        <v>165</v>
      </c>
      <c r="BM118" s="703"/>
      <c r="BN118" s="706" t="str">
        <f t="shared" si="984"/>
        <v/>
      </c>
      <c r="BO118" s="706" t="str">
        <f t="shared" si="985"/>
        <v/>
      </c>
      <c r="BP118" s="706" t="str">
        <f t="shared" si="986"/>
        <v/>
      </c>
      <c r="BQ118" s="706" t="str">
        <f t="shared" si="987"/>
        <v/>
      </c>
      <c r="BR118" s="706" t="str">
        <f t="shared" si="988"/>
        <v/>
      </c>
      <c r="BS118" s="706" t="str">
        <f t="shared" si="989"/>
        <v/>
      </c>
      <c r="BT118" s="706" t="str">
        <f t="shared" si="990"/>
        <v/>
      </c>
      <c r="BU118" s="706" t="str">
        <f t="shared" si="991"/>
        <v/>
      </c>
      <c r="BV118" s="706" t="str">
        <f t="shared" si="992"/>
        <v/>
      </c>
      <c r="BW118" s="706" t="str">
        <f t="shared" si="993"/>
        <v/>
      </c>
      <c r="BX118" s="706" t="str">
        <f t="shared" si="994"/>
        <v/>
      </c>
      <c r="BY118" s="706" t="str">
        <f t="shared" si="995"/>
        <v/>
      </c>
      <c r="BZ118" s="706" t="str">
        <f t="shared" si="996"/>
        <v/>
      </c>
      <c r="CA118" s="706" t="str">
        <f t="shared" si="997"/>
        <v/>
      </c>
      <c r="CB118" s="706" t="str">
        <f t="shared" si="998"/>
        <v/>
      </c>
      <c r="CC118" s="706" t="str">
        <f t="shared" si="999"/>
        <v/>
      </c>
      <c r="CD118" s="706" t="str">
        <f t="shared" si="1000"/>
        <v/>
      </c>
      <c r="CE118" s="706" t="str">
        <f t="shared" si="1001"/>
        <v/>
      </c>
      <c r="CF118" s="706" t="str">
        <f t="shared" si="1002"/>
        <v/>
      </c>
      <c r="CG118" s="706" t="str">
        <f t="shared" si="1003"/>
        <v/>
      </c>
      <c r="CH118" s="706" t="str">
        <f t="shared" si="1004"/>
        <v/>
      </c>
      <c r="CI118" s="706" t="str">
        <f t="shared" si="1005"/>
        <v/>
      </c>
      <c r="CJ118" s="706" t="str">
        <f t="shared" si="1006"/>
        <v/>
      </c>
      <c r="CK118" s="706" t="str">
        <f t="shared" si="1007"/>
        <v/>
      </c>
      <c r="CL118" s="706" t="str">
        <f t="shared" si="1008"/>
        <v/>
      </c>
      <c r="CM118" s="706" t="str">
        <f t="shared" si="1009"/>
        <v/>
      </c>
      <c r="CN118" s="706" t="str">
        <f t="shared" si="1010"/>
        <v/>
      </c>
      <c r="CO118" s="706" t="str">
        <f t="shared" si="1011"/>
        <v/>
      </c>
      <c r="CP118" s="706" t="str">
        <f t="shared" si="1012"/>
        <v/>
      </c>
      <c r="CQ118" s="706" t="str">
        <f t="shared" si="1013"/>
        <v/>
      </c>
      <c r="CR118" s="706" t="str">
        <f t="shared" si="1014"/>
        <v/>
      </c>
      <c r="CS118" s="706" t="str">
        <f t="shared" si="1015"/>
        <v/>
      </c>
      <c r="CT118" s="706" t="str">
        <f t="shared" si="1016"/>
        <v/>
      </c>
      <c r="CU118" s="706" t="str">
        <f t="shared" si="1017"/>
        <v/>
      </c>
      <c r="CV118" s="706" t="str">
        <f t="shared" si="1018"/>
        <v/>
      </c>
      <c r="CW118" s="706" t="str">
        <f t="shared" si="1019"/>
        <v/>
      </c>
      <c r="CX118" s="706" t="str">
        <f t="shared" si="1020"/>
        <v/>
      </c>
      <c r="CY118" s="706" t="str">
        <f t="shared" si="1021"/>
        <v/>
      </c>
      <c r="CZ118" s="706" t="str">
        <f t="shared" si="1022"/>
        <v/>
      </c>
      <c r="DA118" s="706" t="str">
        <f t="shared" si="1023"/>
        <v/>
      </c>
      <c r="DB118" s="706" t="str">
        <f t="shared" si="1024"/>
        <v/>
      </c>
      <c r="DC118" s="706" t="str">
        <f t="shared" si="1025"/>
        <v/>
      </c>
      <c r="DD118" s="706" t="str">
        <f t="shared" si="1026"/>
        <v/>
      </c>
      <c r="DE118" s="706" t="str">
        <f t="shared" si="1027"/>
        <v/>
      </c>
      <c r="DF118" s="706" t="str">
        <f t="shared" si="1028"/>
        <v/>
      </c>
      <c r="DG118" s="706" t="str">
        <f t="shared" si="1029"/>
        <v/>
      </c>
      <c r="DH118" s="706" t="str">
        <f t="shared" si="1030"/>
        <v/>
      </c>
      <c r="DI118" s="706" t="str">
        <f t="shared" si="1031"/>
        <v/>
      </c>
      <c r="DJ118" s="706" t="str">
        <f t="shared" si="1032"/>
        <v/>
      </c>
      <c r="DK118" s="706" t="str">
        <f t="shared" si="1033"/>
        <v/>
      </c>
      <c r="DL118" s="704" t="s">
        <v>166</v>
      </c>
    </row>
    <row r="119" spans="1:116" x14ac:dyDescent="0.2">
      <c r="A119" s="700"/>
      <c r="B119" s="700"/>
      <c r="C119" s="700"/>
      <c r="D119" s="700"/>
      <c r="E119" s="700"/>
      <c r="F119" s="700" t="str">
        <f t="shared" si="981"/>
        <v>D</v>
      </c>
      <c r="I119" s="725"/>
      <c r="J119" s="726"/>
      <c r="K119" s="721" t="str">
        <f t="shared" si="726"/>
        <v/>
      </c>
      <c r="L119" s="715">
        <f t="shared" si="983"/>
        <v>0</v>
      </c>
      <c r="M119" s="716" t="str">
        <f t="shared" si="1034"/>
        <v/>
      </c>
      <c r="N119" s="728"/>
      <c r="O119" s="728"/>
      <c r="P119" s="728"/>
      <c r="Q119" s="728"/>
      <c r="R119" s="728"/>
      <c r="S119" s="728"/>
      <c r="T119" s="728"/>
      <c r="U119" s="728"/>
      <c r="V119" s="728"/>
      <c r="W119" s="728"/>
      <c r="X119" s="728"/>
      <c r="Y119" s="728"/>
      <c r="Z119" s="728"/>
      <c r="AA119" s="728"/>
      <c r="AB119" s="728"/>
      <c r="AC119" s="728"/>
      <c r="AD119" s="728"/>
      <c r="AE119" s="728"/>
      <c r="AF119" s="728"/>
      <c r="AG119" s="728"/>
      <c r="AH119" s="728"/>
      <c r="AI119" s="728"/>
      <c r="AJ119" s="728"/>
      <c r="AK119" s="728"/>
      <c r="AL119" s="728"/>
      <c r="AM119" s="728"/>
      <c r="AN119" s="728"/>
      <c r="AO119" s="728"/>
      <c r="AP119" s="728"/>
      <c r="AQ119" s="728"/>
      <c r="AR119" s="728"/>
      <c r="AS119" s="728"/>
      <c r="AT119" s="728"/>
      <c r="AU119" s="728"/>
      <c r="AV119" s="728"/>
      <c r="AW119" s="728"/>
      <c r="AX119" s="728"/>
      <c r="AY119" s="728"/>
      <c r="AZ119" s="728"/>
      <c r="BA119" s="728"/>
      <c r="BB119" s="728"/>
      <c r="BC119" s="728"/>
      <c r="BD119" s="728"/>
      <c r="BE119" s="728"/>
      <c r="BF119" s="728"/>
      <c r="BG119" s="728"/>
      <c r="BH119" s="728"/>
      <c r="BI119" s="728"/>
      <c r="BJ119" s="728"/>
      <c r="BK119" s="728"/>
      <c r="BL119" s="703" t="s">
        <v>165</v>
      </c>
      <c r="BM119" s="703"/>
      <c r="BN119" s="706" t="str">
        <f t="shared" si="984"/>
        <v/>
      </c>
      <c r="BO119" s="706" t="str">
        <f t="shared" si="985"/>
        <v/>
      </c>
      <c r="BP119" s="706" t="str">
        <f t="shared" si="986"/>
        <v/>
      </c>
      <c r="BQ119" s="706" t="str">
        <f t="shared" si="987"/>
        <v/>
      </c>
      <c r="BR119" s="706" t="str">
        <f t="shared" si="988"/>
        <v/>
      </c>
      <c r="BS119" s="706" t="str">
        <f t="shared" si="989"/>
        <v/>
      </c>
      <c r="BT119" s="706" t="str">
        <f t="shared" si="990"/>
        <v/>
      </c>
      <c r="BU119" s="706" t="str">
        <f t="shared" si="991"/>
        <v/>
      </c>
      <c r="BV119" s="706" t="str">
        <f t="shared" si="992"/>
        <v/>
      </c>
      <c r="BW119" s="706" t="str">
        <f t="shared" si="993"/>
        <v/>
      </c>
      <c r="BX119" s="706" t="str">
        <f t="shared" si="994"/>
        <v/>
      </c>
      <c r="BY119" s="706" t="str">
        <f t="shared" si="995"/>
        <v/>
      </c>
      <c r="BZ119" s="706" t="str">
        <f t="shared" si="996"/>
        <v/>
      </c>
      <c r="CA119" s="706" t="str">
        <f t="shared" si="997"/>
        <v/>
      </c>
      <c r="CB119" s="706" t="str">
        <f t="shared" si="998"/>
        <v/>
      </c>
      <c r="CC119" s="706" t="str">
        <f t="shared" si="999"/>
        <v/>
      </c>
      <c r="CD119" s="706" t="str">
        <f t="shared" si="1000"/>
        <v/>
      </c>
      <c r="CE119" s="706" t="str">
        <f t="shared" si="1001"/>
        <v/>
      </c>
      <c r="CF119" s="706" t="str">
        <f t="shared" si="1002"/>
        <v/>
      </c>
      <c r="CG119" s="706" t="str">
        <f t="shared" si="1003"/>
        <v/>
      </c>
      <c r="CH119" s="706" t="str">
        <f t="shared" si="1004"/>
        <v/>
      </c>
      <c r="CI119" s="706" t="str">
        <f t="shared" si="1005"/>
        <v/>
      </c>
      <c r="CJ119" s="706" t="str">
        <f t="shared" si="1006"/>
        <v/>
      </c>
      <c r="CK119" s="706" t="str">
        <f t="shared" si="1007"/>
        <v/>
      </c>
      <c r="CL119" s="706" t="str">
        <f t="shared" si="1008"/>
        <v/>
      </c>
      <c r="CM119" s="706" t="str">
        <f t="shared" si="1009"/>
        <v/>
      </c>
      <c r="CN119" s="706" t="str">
        <f t="shared" si="1010"/>
        <v/>
      </c>
      <c r="CO119" s="706" t="str">
        <f t="shared" si="1011"/>
        <v/>
      </c>
      <c r="CP119" s="706" t="str">
        <f t="shared" si="1012"/>
        <v/>
      </c>
      <c r="CQ119" s="706" t="str">
        <f t="shared" si="1013"/>
        <v/>
      </c>
      <c r="CR119" s="706" t="str">
        <f t="shared" si="1014"/>
        <v/>
      </c>
      <c r="CS119" s="706" t="str">
        <f t="shared" si="1015"/>
        <v/>
      </c>
      <c r="CT119" s="706" t="str">
        <f t="shared" si="1016"/>
        <v/>
      </c>
      <c r="CU119" s="706" t="str">
        <f t="shared" si="1017"/>
        <v/>
      </c>
      <c r="CV119" s="706" t="str">
        <f t="shared" si="1018"/>
        <v/>
      </c>
      <c r="CW119" s="706" t="str">
        <f t="shared" si="1019"/>
        <v/>
      </c>
      <c r="CX119" s="706" t="str">
        <f t="shared" si="1020"/>
        <v/>
      </c>
      <c r="CY119" s="706" t="str">
        <f t="shared" si="1021"/>
        <v/>
      </c>
      <c r="CZ119" s="706" t="str">
        <f t="shared" si="1022"/>
        <v/>
      </c>
      <c r="DA119" s="706" t="str">
        <f t="shared" si="1023"/>
        <v/>
      </c>
      <c r="DB119" s="706" t="str">
        <f t="shared" si="1024"/>
        <v/>
      </c>
      <c r="DC119" s="706" t="str">
        <f t="shared" si="1025"/>
        <v/>
      </c>
      <c r="DD119" s="706" t="str">
        <f t="shared" si="1026"/>
        <v/>
      </c>
      <c r="DE119" s="706" t="str">
        <f t="shared" si="1027"/>
        <v/>
      </c>
      <c r="DF119" s="706" t="str">
        <f t="shared" si="1028"/>
        <v/>
      </c>
      <c r="DG119" s="706" t="str">
        <f t="shared" si="1029"/>
        <v/>
      </c>
      <c r="DH119" s="706" t="str">
        <f t="shared" si="1030"/>
        <v/>
      </c>
      <c r="DI119" s="706" t="str">
        <f t="shared" si="1031"/>
        <v/>
      </c>
      <c r="DJ119" s="706" t="str">
        <f t="shared" si="1032"/>
        <v/>
      </c>
      <c r="DK119" s="706" t="str">
        <f t="shared" si="1033"/>
        <v/>
      </c>
      <c r="DL119" s="704" t="s">
        <v>166</v>
      </c>
    </row>
    <row r="120" spans="1:116" x14ac:dyDescent="0.2">
      <c r="A120" s="700"/>
      <c r="B120" s="700"/>
      <c r="C120" s="700"/>
      <c r="D120" s="700"/>
      <c r="E120" s="700"/>
      <c r="F120" s="700" t="str">
        <f>IF(LEFT(I120,5)="Total","ET","D")</f>
        <v>ET</v>
      </c>
      <c r="I120" s="151" t="str">
        <f>"Total "&amp;$H$108</f>
        <v>Total Hourly</v>
      </c>
      <c r="J120" s="127">
        <f>SUM(J110:J119)</f>
        <v>0</v>
      </c>
      <c r="K120" s="714"/>
      <c r="L120" s="715">
        <f t="shared" ref="L120" si="1035">SUM(L110:L119)</f>
        <v>0</v>
      </c>
      <c r="N120" s="722" t="str">
        <f>IF(ISNUMBER(N$2),IFERROR(ROUND(BN120/$J120,4),""),"")</f>
        <v/>
      </c>
      <c r="O120" s="722" t="str">
        <f t="shared" ref="O120" si="1036">IF(ISNUMBER(O$2),IFERROR(ROUND(BO120/$J120,4),""),"")</f>
        <v/>
      </c>
      <c r="P120" s="722" t="str">
        <f t="shared" ref="P120" si="1037">IF(ISNUMBER(P$2),IFERROR(ROUND(BP120/$J120,4),""),"")</f>
        <v/>
      </c>
      <c r="Q120" s="722" t="str">
        <f t="shared" ref="Q120" si="1038">IF(ISNUMBER(Q$2),IFERROR(ROUND(BQ120/$J120,4),""),"")</f>
        <v/>
      </c>
      <c r="R120" s="722" t="str">
        <f t="shared" ref="R120" si="1039">IF(ISNUMBER(R$2),IFERROR(ROUND(BR120/$J120,4),""),"")</f>
        <v/>
      </c>
      <c r="S120" s="722" t="str">
        <f t="shared" ref="S120" si="1040">IF(ISNUMBER(S$2),IFERROR(ROUND(BS120/$J120,4),""),"")</f>
        <v/>
      </c>
      <c r="T120" s="722" t="str">
        <f t="shared" ref="T120" si="1041">IF(ISNUMBER(T$2),IFERROR(ROUND(BT120/$J120,4),""),"")</f>
        <v/>
      </c>
      <c r="U120" s="722" t="str">
        <f t="shared" ref="U120" si="1042">IF(ISNUMBER(U$2),IFERROR(ROUND(BU120/$J120,4),""),"")</f>
        <v/>
      </c>
      <c r="V120" s="722" t="str">
        <f t="shared" ref="V120" si="1043">IF(ISNUMBER(V$2),IFERROR(ROUND(BV120/$J120,4),""),"")</f>
        <v/>
      </c>
      <c r="W120" s="722" t="str">
        <f t="shared" ref="W120" si="1044">IF(ISNUMBER(W$2),IFERROR(ROUND(BW120/$J120,4),""),"")</f>
        <v/>
      </c>
      <c r="X120" s="722" t="str">
        <f t="shared" ref="X120" si="1045">IF(ISNUMBER(X$2),IFERROR(ROUND(BX120/$J120,4),""),"")</f>
        <v/>
      </c>
      <c r="Y120" s="722" t="str">
        <f t="shared" ref="Y120" si="1046">IF(ISNUMBER(Y$2),IFERROR(ROUND(BY120/$J120,4),""),"")</f>
        <v/>
      </c>
      <c r="Z120" s="722" t="str">
        <f t="shared" ref="Z120" si="1047">IF(ISNUMBER(Z$2),IFERROR(ROUND(BZ120/$J120,4),""),"")</f>
        <v/>
      </c>
      <c r="AA120" s="722" t="str">
        <f t="shared" ref="AA120" si="1048">IF(ISNUMBER(AA$2),IFERROR(ROUND(CA120/$J120,4),""),"")</f>
        <v/>
      </c>
      <c r="AB120" s="722" t="str">
        <f t="shared" ref="AB120" si="1049">IF(ISNUMBER(AB$2),IFERROR(ROUND(CB120/$J120,4),""),"")</f>
        <v/>
      </c>
      <c r="AC120" s="722" t="str">
        <f t="shared" ref="AC120" si="1050">IF(ISNUMBER(AC$2),IFERROR(ROUND(CC120/$J120,4),""),"")</f>
        <v/>
      </c>
      <c r="AD120" s="722" t="str">
        <f t="shared" ref="AD120" si="1051">IF(ISNUMBER(AD$2),IFERROR(ROUND(CD120/$J120,4),""),"")</f>
        <v/>
      </c>
      <c r="AE120" s="722" t="str">
        <f t="shared" ref="AE120" si="1052">IF(ISNUMBER(AE$2),IFERROR(ROUND(CE120/$J120,4),""),"")</f>
        <v/>
      </c>
      <c r="AF120" s="722" t="str">
        <f t="shared" ref="AF120" si="1053">IF(ISNUMBER(AF$2),IFERROR(ROUND(CF120/$J120,4),""),"")</f>
        <v/>
      </c>
      <c r="AG120" s="722" t="str">
        <f t="shared" ref="AG120" si="1054">IF(ISNUMBER(AG$2),IFERROR(ROUND(CG120/$J120,4),""),"")</f>
        <v/>
      </c>
      <c r="AH120" s="722" t="str">
        <f t="shared" ref="AH120" si="1055">IF(ISNUMBER(AH$2),IFERROR(ROUND(CH120/$J120,4),""),"")</f>
        <v/>
      </c>
      <c r="AI120" s="722" t="str">
        <f t="shared" ref="AI120" si="1056">IF(ISNUMBER(AI$2),IFERROR(ROUND(CI120/$J120,4),""),"")</f>
        <v/>
      </c>
      <c r="AJ120" s="722" t="str">
        <f t="shared" ref="AJ120" si="1057">IF(ISNUMBER(AJ$2),IFERROR(ROUND(CJ120/$J120,4),""),"")</f>
        <v/>
      </c>
      <c r="AK120" s="722" t="str">
        <f t="shared" ref="AK120" si="1058">IF(ISNUMBER(AK$2),IFERROR(ROUND(CK120/$J120,4),""),"")</f>
        <v/>
      </c>
      <c r="AL120" s="722" t="str">
        <f t="shared" ref="AL120" si="1059">IF(ISNUMBER(AL$2),IFERROR(ROUND(CL120/$J120,4),""),"")</f>
        <v/>
      </c>
      <c r="AM120" s="722" t="str">
        <f t="shared" ref="AM120" si="1060">IF(ISNUMBER(AM$2),IFERROR(ROUND(CM120/$J120,4),""),"")</f>
        <v/>
      </c>
      <c r="AN120" s="722" t="str">
        <f t="shared" ref="AN120" si="1061">IF(ISNUMBER(AN$2),IFERROR(ROUND(CN120/$J120,4),""),"")</f>
        <v/>
      </c>
      <c r="AO120" s="722" t="str">
        <f t="shared" ref="AO120" si="1062">IF(ISNUMBER(AO$2),IFERROR(ROUND(CO120/$J120,4),""),"")</f>
        <v/>
      </c>
      <c r="AP120" s="722" t="str">
        <f t="shared" ref="AP120" si="1063">IF(ISNUMBER(AP$2),IFERROR(ROUND(CP120/$J120,4),""),"")</f>
        <v/>
      </c>
      <c r="AQ120" s="722" t="str">
        <f t="shared" ref="AQ120" si="1064">IF(ISNUMBER(AQ$2),IFERROR(ROUND(CQ120/$J120,4),""),"")</f>
        <v/>
      </c>
      <c r="AR120" s="722" t="str">
        <f t="shared" ref="AR120" si="1065">IF(ISNUMBER(AR$2),IFERROR(ROUND(CR120/$J120,4),""),"")</f>
        <v/>
      </c>
      <c r="AS120" s="722" t="str">
        <f t="shared" ref="AS120" si="1066">IF(ISNUMBER(AS$2),IFERROR(ROUND(CS120/$J120,4),""),"")</f>
        <v/>
      </c>
      <c r="AT120" s="722" t="str">
        <f t="shared" ref="AT120" si="1067">IF(ISNUMBER(AT$2),IFERROR(ROUND(CT120/$J120,4),""),"")</f>
        <v/>
      </c>
      <c r="AU120" s="722" t="str">
        <f t="shared" ref="AU120" si="1068">IF(ISNUMBER(AU$2),IFERROR(ROUND(CU120/$J120,4),""),"")</f>
        <v/>
      </c>
      <c r="AV120" s="722" t="str">
        <f t="shared" ref="AV120" si="1069">IF(ISNUMBER(AV$2),IFERROR(ROUND(CV120/$J120,4),""),"")</f>
        <v/>
      </c>
      <c r="AW120" s="722" t="str">
        <f t="shared" ref="AW120" si="1070">IF(ISNUMBER(AW$2),IFERROR(ROUND(CW120/$J120,4),""),"")</f>
        <v/>
      </c>
      <c r="AX120" s="722" t="str">
        <f t="shared" ref="AX120" si="1071">IF(ISNUMBER(AX$2),IFERROR(ROUND(CX120/$J120,4),""),"")</f>
        <v/>
      </c>
      <c r="AY120" s="722" t="str">
        <f t="shared" ref="AY120" si="1072">IF(ISNUMBER(AY$2),IFERROR(ROUND(CY120/$J120,4),""),"")</f>
        <v/>
      </c>
      <c r="AZ120" s="722" t="str">
        <f t="shared" ref="AZ120" si="1073">IF(ISNUMBER(AZ$2),IFERROR(ROUND(CZ120/$J120,4),""),"")</f>
        <v/>
      </c>
      <c r="BA120" s="722" t="str">
        <f t="shared" ref="BA120" si="1074">IF(ISNUMBER(BA$2),IFERROR(ROUND(DA120/$J120,4),""),"")</f>
        <v/>
      </c>
      <c r="BB120" s="722" t="str">
        <f t="shared" ref="BB120" si="1075">IF(ISNUMBER(BB$2),IFERROR(ROUND(DB120/$J120,4),""),"")</f>
        <v/>
      </c>
      <c r="BC120" s="722" t="str">
        <f t="shared" ref="BC120" si="1076">IF(ISNUMBER(BC$2),IFERROR(ROUND(DC120/$J120,4),""),"")</f>
        <v/>
      </c>
      <c r="BD120" s="722" t="str">
        <f t="shared" ref="BD120" si="1077">IF(ISNUMBER(BD$2),IFERROR(ROUND(DD120/$J120,4),""),"")</f>
        <v/>
      </c>
      <c r="BE120" s="722" t="str">
        <f t="shared" ref="BE120" si="1078">IF(ISNUMBER(BE$2),IFERROR(ROUND(DE120/$J120,4),""),"")</f>
        <v/>
      </c>
      <c r="BF120" s="722" t="str">
        <f t="shared" ref="BF120" si="1079">IF(ISNUMBER(BF$2),IFERROR(ROUND(DF120/$J120,4),""),"")</f>
        <v/>
      </c>
      <c r="BG120" s="722" t="str">
        <f t="shared" ref="BG120" si="1080">IF(ISNUMBER(BG$2),IFERROR(ROUND(DG120/$J120,4),""),"")</f>
        <v/>
      </c>
      <c r="BH120" s="722" t="str">
        <f t="shared" ref="BH120" si="1081">IF(ISNUMBER(BH$2),IFERROR(ROUND(DH120/$J120,4),""),"")</f>
        <v/>
      </c>
      <c r="BI120" s="722" t="str">
        <f t="shared" ref="BI120" si="1082">IF(ISNUMBER(BI$2),IFERROR(ROUND(DI120/$J120,4),""),"")</f>
        <v/>
      </c>
      <c r="BJ120" s="722" t="str">
        <f t="shared" ref="BJ120" si="1083">IF(ISNUMBER(BJ$2),IFERROR(ROUND(DJ120/$J120,4),""),"")</f>
        <v/>
      </c>
      <c r="BK120" s="722" t="str">
        <f t="shared" ref="BK120" si="1084">IF(ISNUMBER(BK$2),IFERROR(ROUND(DK120/$J120,4),""),"")</f>
        <v/>
      </c>
      <c r="BL120" s="703" t="s">
        <v>165</v>
      </c>
      <c r="BM120" s="703"/>
      <c r="BN120" s="706" t="str">
        <f t="shared" ref="BN120" si="1085">IF(ISNUMBER(BN$2),SUM(BN110:BN119),"")</f>
        <v/>
      </c>
      <c r="BO120" s="706" t="str">
        <f t="shared" ref="BO120" si="1086">IF(ISNUMBER(BO$2),SUM(BO110:BO119),"")</f>
        <v/>
      </c>
      <c r="BP120" s="706" t="str">
        <f t="shared" ref="BP120" si="1087">IF(ISNUMBER(BP$2),SUM(BP110:BP119),"")</f>
        <v/>
      </c>
      <c r="BQ120" s="706" t="str">
        <f t="shared" ref="BQ120" si="1088">IF(ISNUMBER(BQ$2),SUM(BQ110:BQ119),"")</f>
        <v/>
      </c>
      <c r="BR120" s="706" t="str">
        <f t="shared" ref="BR120" si="1089">IF(ISNUMBER(BR$2),SUM(BR110:BR119),"")</f>
        <v/>
      </c>
      <c r="BS120" s="706" t="str">
        <f t="shared" ref="BS120" si="1090">IF(ISNUMBER(BS$2),SUM(BS110:BS119),"")</f>
        <v/>
      </c>
      <c r="BT120" s="706" t="str">
        <f t="shared" ref="BT120" si="1091">IF(ISNUMBER(BT$2),SUM(BT110:BT119),"")</f>
        <v/>
      </c>
      <c r="BU120" s="706" t="str">
        <f t="shared" ref="BU120" si="1092">IF(ISNUMBER(BU$2),SUM(BU110:BU119),"")</f>
        <v/>
      </c>
      <c r="BV120" s="706" t="str">
        <f t="shared" ref="BV120" si="1093">IF(ISNUMBER(BV$2),SUM(BV110:BV119),"")</f>
        <v/>
      </c>
      <c r="BW120" s="706" t="str">
        <f t="shared" ref="BW120" si="1094">IF(ISNUMBER(BW$2),SUM(BW110:BW119),"")</f>
        <v/>
      </c>
      <c r="BX120" s="706" t="str">
        <f t="shared" ref="BX120" si="1095">IF(ISNUMBER(BX$2),SUM(BX110:BX119),"")</f>
        <v/>
      </c>
      <c r="BY120" s="706" t="str">
        <f t="shared" ref="BY120" si="1096">IF(ISNUMBER(BY$2),SUM(BY110:BY119),"")</f>
        <v/>
      </c>
      <c r="BZ120" s="706" t="str">
        <f t="shared" ref="BZ120" si="1097">IF(ISNUMBER(BZ$2),SUM(BZ110:BZ119),"")</f>
        <v/>
      </c>
      <c r="CA120" s="706" t="str">
        <f t="shared" ref="CA120" si="1098">IF(ISNUMBER(CA$2),SUM(CA110:CA119),"")</f>
        <v/>
      </c>
      <c r="CB120" s="706" t="str">
        <f t="shared" ref="CB120" si="1099">IF(ISNUMBER(CB$2),SUM(CB110:CB119),"")</f>
        <v/>
      </c>
      <c r="CC120" s="706" t="str">
        <f t="shared" ref="CC120" si="1100">IF(ISNUMBER(CC$2),SUM(CC110:CC119),"")</f>
        <v/>
      </c>
      <c r="CD120" s="706" t="str">
        <f t="shared" ref="CD120" si="1101">IF(ISNUMBER(CD$2),SUM(CD110:CD119),"")</f>
        <v/>
      </c>
      <c r="CE120" s="706" t="str">
        <f t="shared" ref="CE120" si="1102">IF(ISNUMBER(CE$2),SUM(CE110:CE119),"")</f>
        <v/>
      </c>
      <c r="CF120" s="706" t="str">
        <f t="shared" ref="CF120" si="1103">IF(ISNUMBER(CF$2),SUM(CF110:CF119),"")</f>
        <v/>
      </c>
      <c r="CG120" s="706" t="str">
        <f t="shared" ref="CG120" si="1104">IF(ISNUMBER(CG$2),SUM(CG110:CG119),"")</f>
        <v/>
      </c>
      <c r="CH120" s="706" t="str">
        <f t="shared" ref="CH120" si="1105">IF(ISNUMBER(CH$2),SUM(CH110:CH119),"")</f>
        <v/>
      </c>
      <c r="CI120" s="706" t="str">
        <f t="shared" ref="CI120" si="1106">IF(ISNUMBER(CI$2),SUM(CI110:CI119),"")</f>
        <v/>
      </c>
      <c r="CJ120" s="706" t="str">
        <f t="shared" ref="CJ120" si="1107">IF(ISNUMBER(CJ$2),SUM(CJ110:CJ119),"")</f>
        <v/>
      </c>
      <c r="CK120" s="706" t="str">
        <f t="shared" ref="CK120" si="1108">IF(ISNUMBER(CK$2),SUM(CK110:CK119),"")</f>
        <v/>
      </c>
      <c r="CL120" s="706" t="str">
        <f t="shared" ref="CL120" si="1109">IF(ISNUMBER(CL$2),SUM(CL110:CL119),"")</f>
        <v/>
      </c>
      <c r="CM120" s="706" t="str">
        <f t="shared" ref="CM120" si="1110">IF(ISNUMBER(CM$2),SUM(CM110:CM119),"")</f>
        <v/>
      </c>
      <c r="CN120" s="706" t="str">
        <f t="shared" ref="CN120" si="1111">IF(ISNUMBER(CN$2),SUM(CN110:CN119),"")</f>
        <v/>
      </c>
      <c r="CO120" s="706" t="str">
        <f t="shared" ref="CO120" si="1112">IF(ISNUMBER(CO$2),SUM(CO110:CO119),"")</f>
        <v/>
      </c>
      <c r="CP120" s="706" t="str">
        <f t="shared" ref="CP120" si="1113">IF(ISNUMBER(CP$2),SUM(CP110:CP119),"")</f>
        <v/>
      </c>
      <c r="CQ120" s="706" t="str">
        <f t="shared" ref="CQ120" si="1114">IF(ISNUMBER(CQ$2),SUM(CQ110:CQ119),"")</f>
        <v/>
      </c>
      <c r="CR120" s="706" t="str">
        <f t="shared" ref="CR120" si="1115">IF(ISNUMBER(CR$2),SUM(CR110:CR119),"")</f>
        <v/>
      </c>
      <c r="CS120" s="706" t="str">
        <f t="shared" ref="CS120" si="1116">IF(ISNUMBER(CS$2),SUM(CS110:CS119),"")</f>
        <v/>
      </c>
      <c r="CT120" s="706" t="str">
        <f t="shared" ref="CT120" si="1117">IF(ISNUMBER(CT$2),SUM(CT110:CT119),"")</f>
        <v/>
      </c>
      <c r="CU120" s="706" t="str">
        <f t="shared" ref="CU120" si="1118">IF(ISNUMBER(CU$2),SUM(CU110:CU119),"")</f>
        <v/>
      </c>
      <c r="CV120" s="706" t="str">
        <f t="shared" ref="CV120" si="1119">IF(ISNUMBER(CV$2),SUM(CV110:CV119),"")</f>
        <v/>
      </c>
      <c r="CW120" s="706" t="str">
        <f t="shared" ref="CW120" si="1120">IF(ISNUMBER(CW$2),SUM(CW110:CW119),"")</f>
        <v/>
      </c>
      <c r="CX120" s="706" t="str">
        <f t="shared" ref="CX120" si="1121">IF(ISNUMBER(CX$2),SUM(CX110:CX119),"")</f>
        <v/>
      </c>
      <c r="CY120" s="706" t="str">
        <f t="shared" ref="CY120" si="1122">IF(ISNUMBER(CY$2),SUM(CY110:CY119),"")</f>
        <v/>
      </c>
      <c r="CZ120" s="706" t="str">
        <f t="shared" ref="CZ120" si="1123">IF(ISNUMBER(CZ$2),SUM(CZ110:CZ119),"")</f>
        <v/>
      </c>
      <c r="DA120" s="706" t="str">
        <f t="shared" ref="DA120" si="1124">IF(ISNUMBER(DA$2),SUM(DA110:DA119),"")</f>
        <v/>
      </c>
      <c r="DB120" s="706" t="str">
        <f t="shared" ref="DB120" si="1125">IF(ISNUMBER(DB$2),SUM(DB110:DB119),"")</f>
        <v/>
      </c>
      <c r="DC120" s="706" t="str">
        <f t="shared" ref="DC120" si="1126">IF(ISNUMBER(DC$2),SUM(DC110:DC119),"")</f>
        <v/>
      </c>
      <c r="DD120" s="706" t="str">
        <f t="shared" ref="DD120" si="1127">IF(ISNUMBER(DD$2),SUM(DD110:DD119),"")</f>
        <v/>
      </c>
      <c r="DE120" s="706" t="str">
        <f t="shared" ref="DE120" si="1128">IF(ISNUMBER(DE$2),SUM(DE110:DE119),"")</f>
        <v/>
      </c>
      <c r="DF120" s="706" t="str">
        <f t="shared" ref="DF120" si="1129">IF(ISNUMBER(DF$2),SUM(DF110:DF119),"")</f>
        <v/>
      </c>
      <c r="DG120" s="706" t="str">
        <f t="shared" ref="DG120" si="1130">IF(ISNUMBER(DG$2),SUM(DG110:DG119),"")</f>
        <v/>
      </c>
      <c r="DH120" s="706" t="str">
        <f t="shared" ref="DH120" si="1131">IF(ISNUMBER(DH$2),SUM(DH110:DH119),"")</f>
        <v/>
      </c>
      <c r="DI120" s="706" t="str">
        <f t="shared" ref="DI120" si="1132">IF(ISNUMBER(DI$2),SUM(DI110:DI119),"")</f>
        <v/>
      </c>
      <c r="DJ120" s="706" t="str">
        <f t="shared" ref="DJ120" si="1133">IF(ISNUMBER(DJ$2),SUM(DJ110:DJ119),"")</f>
        <v/>
      </c>
      <c r="DK120" s="706" t="str">
        <f t="shared" ref="DK120" si="1134">IF(ISNUMBER(DK$2),SUM(DK110:DK119),"")</f>
        <v/>
      </c>
      <c r="DL120" s="704" t="s">
        <v>166</v>
      </c>
    </row>
    <row r="121" spans="1:116" ht="4.5" customHeight="1" x14ac:dyDescent="0.2">
      <c r="A121" s="700"/>
      <c r="B121" s="700"/>
      <c r="C121" s="700"/>
      <c r="D121" s="700"/>
      <c r="E121" s="700"/>
      <c r="F121" s="700"/>
      <c r="K121" s="714"/>
      <c r="L121" s="715"/>
      <c r="BL121" s="703" t="s">
        <v>165</v>
      </c>
      <c r="BM121" s="703"/>
      <c r="DL121" s="704" t="s">
        <v>166</v>
      </c>
    </row>
    <row r="122" spans="1:116" hidden="1" x14ac:dyDescent="0.2">
      <c r="A122" s="700" t="s">
        <v>167</v>
      </c>
      <c r="B122" s="700" t="s">
        <v>167</v>
      </c>
      <c r="C122" s="700" t="s">
        <v>167</v>
      </c>
      <c r="D122" s="700" t="s">
        <v>167</v>
      </c>
      <c r="E122" s="700" t="s">
        <v>167</v>
      </c>
      <c r="F122" s="700" t="s">
        <v>167</v>
      </c>
      <c r="G122" s="700" t="s">
        <v>167</v>
      </c>
      <c r="H122" s="700" t="s">
        <v>167</v>
      </c>
      <c r="I122" s="700" t="s">
        <v>167</v>
      </c>
      <c r="J122" s="700" t="s">
        <v>167</v>
      </c>
      <c r="K122" s="700"/>
      <c r="L122" s="723" t="s">
        <v>167</v>
      </c>
      <c r="M122" s="700"/>
      <c r="N122" s="703" t="s">
        <v>167</v>
      </c>
      <c r="O122" s="703" t="s">
        <v>167</v>
      </c>
      <c r="P122" s="703" t="s">
        <v>167</v>
      </c>
      <c r="Q122" s="703" t="s">
        <v>167</v>
      </c>
      <c r="R122" s="703" t="s">
        <v>167</v>
      </c>
      <c r="S122" s="703" t="s">
        <v>167</v>
      </c>
      <c r="T122" s="703" t="s">
        <v>167</v>
      </c>
      <c r="U122" s="703" t="s">
        <v>167</v>
      </c>
      <c r="V122" s="703" t="s">
        <v>167</v>
      </c>
      <c r="W122" s="703" t="s">
        <v>167</v>
      </c>
      <c r="X122" s="703" t="s">
        <v>167</v>
      </c>
      <c r="Y122" s="703" t="s">
        <v>167</v>
      </c>
      <c r="Z122" s="703" t="s">
        <v>167</v>
      </c>
      <c r="AA122" s="703" t="s">
        <v>167</v>
      </c>
      <c r="AB122" s="703" t="s">
        <v>167</v>
      </c>
      <c r="AC122" s="703" t="s">
        <v>167</v>
      </c>
      <c r="AD122" s="703" t="s">
        <v>167</v>
      </c>
      <c r="AE122" s="703" t="s">
        <v>167</v>
      </c>
      <c r="AF122" s="703" t="s">
        <v>167</v>
      </c>
      <c r="AG122" s="703" t="s">
        <v>167</v>
      </c>
      <c r="AH122" s="703" t="s">
        <v>167</v>
      </c>
      <c r="AI122" s="703" t="s">
        <v>167</v>
      </c>
      <c r="AJ122" s="703" t="s">
        <v>167</v>
      </c>
      <c r="AK122" s="703" t="s">
        <v>167</v>
      </c>
      <c r="AL122" s="703" t="s">
        <v>167</v>
      </c>
      <c r="AM122" s="703" t="s">
        <v>167</v>
      </c>
      <c r="AN122" s="703" t="s">
        <v>167</v>
      </c>
      <c r="AO122" s="703" t="s">
        <v>167</v>
      </c>
      <c r="AP122" s="703" t="s">
        <v>167</v>
      </c>
      <c r="AQ122" s="703" t="s">
        <v>167</v>
      </c>
      <c r="AR122" s="703" t="s">
        <v>167</v>
      </c>
      <c r="AS122" s="703" t="s">
        <v>167</v>
      </c>
      <c r="AT122" s="703" t="s">
        <v>167</v>
      </c>
      <c r="AU122" s="703" t="s">
        <v>167</v>
      </c>
      <c r="AV122" s="703" t="s">
        <v>167</v>
      </c>
      <c r="AW122" s="703" t="s">
        <v>167</v>
      </c>
      <c r="AX122" s="703" t="s">
        <v>167</v>
      </c>
      <c r="AY122" s="703" t="s">
        <v>167</v>
      </c>
      <c r="AZ122" s="703" t="s">
        <v>167</v>
      </c>
      <c r="BA122" s="703" t="s">
        <v>167</v>
      </c>
      <c r="BB122" s="703" t="s">
        <v>167</v>
      </c>
      <c r="BC122" s="703" t="s">
        <v>167</v>
      </c>
      <c r="BD122" s="703" t="s">
        <v>167</v>
      </c>
      <c r="BE122" s="703" t="s">
        <v>167</v>
      </c>
      <c r="BF122" s="703" t="s">
        <v>167</v>
      </c>
      <c r="BG122" s="703" t="s">
        <v>167</v>
      </c>
      <c r="BH122" s="703" t="s">
        <v>167</v>
      </c>
      <c r="BI122" s="703" t="s">
        <v>167</v>
      </c>
      <c r="BJ122" s="703" t="s">
        <v>167</v>
      </c>
      <c r="BK122" s="703" t="s">
        <v>167</v>
      </c>
      <c r="BL122" s="700" t="s">
        <v>167</v>
      </c>
      <c r="BM122" s="700"/>
      <c r="BN122" s="700" t="s">
        <v>167</v>
      </c>
      <c r="BO122" s="700" t="s">
        <v>167</v>
      </c>
      <c r="BP122" s="700" t="s">
        <v>167</v>
      </c>
      <c r="BQ122" s="700" t="s">
        <v>167</v>
      </c>
      <c r="BR122" s="700" t="s">
        <v>167</v>
      </c>
      <c r="BS122" s="700" t="s">
        <v>167</v>
      </c>
      <c r="BT122" s="700" t="s">
        <v>167</v>
      </c>
      <c r="BU122" s="700" t="s">
        <v>167</v>
      </c>
      <c r="BV122" s="700" t="s">
        <v>167</v>
      </c>
      <c r="BW122" s="700" t="s">
        <v>167</v>
      </c>
      <c r="BX122" s="700" t="s">
        <v>167</v>
      </c>
      <c r="BY122" s="700" t="s">
        <v>167</v>
      </c>
      <c r="BZ122" s="700" t="s">
        <v>167</v>
      </c>
      <c r="CA122" s="700" t="s">
        <v>167</v>
      </c>
      <c r="CB122" s="700" t="s">
        <v>167</v>
      </c>
      <c r="CC122" s="700" t="s">
        <v>167</v>
      </c>
      <c r="CD122" s="700" t="s">
        <v>167</v>
      </c>
      <c r="CE122" s="700" t="s">
        <v>167</v>
      </c>
      <c r="CF122" s="700" t="s">
        <v>167</v>
      </c>
      <c r="CG122" s="700" t="s">
        <v>167</v>
      </c>
      <c r="CH122" s="700" t="s">
        <v>167</v>
      </c>
      <c r="CI122" s="700" t="s">
        <v>167</v>
      </c>
      <c r="CJ122" s="700" t="s">
        <v>167</v>
      </c>
      <c r="CK122" s="700" t="s">
        <v>167</v>
      </c>
      <c r="CL122" s="700" t="s">
        <v>167</v>
      </c>
      <c r="CM122" s="700" t="s">
        <v>167</v>
      </c>
      <c r="CN122" s="700" t="s">
        <v>167</v>
      </c>
      <c r="CO122" s="700" t="s">
        <v>167</v>
      </c>
      <c r="CP122" s="700" t="s">
        <v>167</v>
      </c>
      <c r="CQ122" s="700" t="s">
        <v>167</v>
      </c>
      <c r="CR122" s="700" t="s">
        <v>167</v>
      </c>
      <c r="CS122" s="700" t="s">
        <v>167</v>
      </c>
      <c r="CT122" s="700" t="s">
        <v>167</v>
      </c>
      <c r="CU122" s="700" t="s">
        <v>167</v>
      </c>
      <c r="CV122" s="700" t="s">
        <v>167</v>
      </c>
      <c r="CW122" s="700" t="s">
        <v>167</v>
      </c>
      <c r="CX122" s="700" t="s">
        <v>167</v>
      </c>
      <c r="CY122" s="700" t="s">
        <v>167</v>
      </c>
      <c r="CZ122" s="700" t="s">
        <v>167</v>
      </c>
      <c r="DA122" s="700" t="s">
        <v>167</v>
      </c>
      <c r="DB122" s="700" t="s">
        <v>167</v>
      </c>
      <c r="DC122" s="700" t="s">
        <v>167</v>
      </c>
      <c r="DD122" s="700" t="s">
        <v>167</v>
      </c>
      <c r="DE122" s="700" t="s">
        <v>167</v>
      </c>
      <c r="DF122" s="700" t="s">
        <v>167</v>
      </c>
      <c r="DG122" s="700" t="s">
        <v>167</v>
      </c>
      <c r="DH122" s="700" t="s">
        <v>167</v>
      </c>
      <c r="DI122" s="700" t="s">
        <v>167</v>
      </c>
      <c r="DJ122" s="700" t="s">
        <v>167</v>
      </c>
      <c r="DK122" s="700" t="s">
        <v>167</v>
      </c>
      <c r="DL122" s="700" t="s">
        <v>167</v>
      </c>
    </row>
    <row r="123" spans="1:116" x14ac:dyDescent="0.2">
      <c r="A123" s="700"/>
      <c r="B123" s="700"/>
      <c r="C123" s="700"/>
      <c r="D123" s="700"/>
      <c r="E123" s="700"/>
      <c r="F123" s="700"/>
    </row>
    <row r="124" spans="1:116" x14ac:dyDescent="0.2">
      <c r="A124" s="700"/>
      <c r="B124" s="700"/>
      <c r="C124" s="700"/>
      <c r="D124" s="700"/>
      <c r="E124" s="700"/>
      <c r="F124" s="700"/>
    </row>
    <row r="125" spans="1:116" x14ac:dyDescent="0.2">
      <c r="A125" s="700"/>
      <c r="B125" s="700"/>
      <c r="C125" s="700"/>
      <c r="D125" s="700"/>
      <c r="E125" s="700"/>
      <c r="F125" s="700"/>
    </row>
    <row r="126" spans="1:116" x14ac:dyDescent="0.2">
      <c r="A126" s="700"/>
      <c r="B126" s="700"/>
      <c r="C126" s="700"/>
      <c r="D126" s="700"/>
      <c r="E126" s="700"/>
      <c r="F126" s="700"/>
    </row>
    <row r="127" spans="1:116" x14ac:dyDescent="0.2">
      <c r="A127" s="700"/>
      <c r="B127" s="700"/>
      <c r="C127" s="700"/>
      <c r="D127" s="700"/>
      <c r="E127" s="700"/>
      <c r="F127" s="700"/>
    </row>
    <row r="128" spans="1:116" x14ac:dyDescent="0.2">
      <c r="A128" s="700"/>
      <c r="B128" s="700"/>
      <c r="C128" s="700"/>
      <c r="D128" s="700"/>
      <c r="E128" s="700"/>
      <c r="F128" s="700"/>
    </row>
    <row r="129" spans="1:6" x14ac:dyDescent="0.2">
      <c r="A129" s="700"/>
      <c r="B129" s="700"/>
      <c r="C129" s="700"/>
      <c r="D129" s="700"/>
      <c r="E129" s="700"/>
      <c r="F129" s="700"/>
    </row>
    <row r="130" spans="1:6" x14ac:dyDescent="0.2">
      <c r="A130" s="700"/>
      <c r="B130" s="700"/>
      <c r="C130" s="700"/>
      <c r="D130" s="700"/>
      <c r="E130" s="700"/>
      <c r="F130" s="700"/>
    </row>
    <row r="131" spans="1:6" x14ac:dyDescent="0.2">
      <c r="A131" s="700"/>
      <c r="B131" s="700"/>
      <c r="C131" s="700"/>
      <c r="D131" s="700"/>
      <c r="E131" s="700"/>
      <c r="F131" s="700"/>
    </row>
    <row r="132" spans="1:6" x14ac:dyDescent="0.2">
      <c r="A132" s="700"/>
      <c r="B132" s="700"/>
      <c r="C132" s="700"/>
      <c r="D132" s="700"/>
      <c r="E132" s="700"/>
      <c r="F132" s="700"/>
    </row>
    <row r="133" spans="1:6" x14ac:dyDescent="0.2">
      <c r="A133" s="700"/>
      <c r="B133" s="700"/>
      <c r="C133" s="700"/>
      <c r="D133" s="700"/>
      <c r="E133" s="700"/>
      <c r="F133" s="700"/>
    </row>
    <row r="134" spans="1:6" x14ac:dyDescent="0.2">
      <c r="A134" s="700"/>
      <c r="B134" s="700"/>
      <c r="C134" s="700"/>
      <c r="D134" s="700"/>
      <c r="E134" s="700"/>
      <c r="F134" s="700"/>
    </row>
    <row r="135" spans="1:6" x14ac:dyDescent="0.2">
      <c r="A135" s="700"/>
      <c r="B135" s="700"/>
      <c r="C135" s="700"/>
      <c r="D135" s="700"/>
      <c r="E135" s="700"/>
      <c r="F135" s="700"/>
    </row>
    <row r="136" spans="1:6" x14ac:dyDescent="0.2">
      <c r="A136" s="700"/>
      <c r="B136" s="700"/>
      <c r="C136" s="700"/>
      <c r="D136" s="700"/>
      <c r="E136" s="700"/>
      <c r="F136" s="700"/>
    </row>
    <row r="137" spans="1:6" x14ac:dyDescent="0.2">
      <c r="A137" s="700"/>
      <c r="B137" s="700"/>
      <c r="C137" s="700"/>
      <c r="D137" s="700"/>
      <c r="E137" s="700"/>
      <c r="F137" s="700"/>
    </row>
    <row r="138" spans="1:6" x14ac:dyDescent="0.2">
      <c r="A138" s="700"/>
      <c r="B138" s="700"/>
      <c r="C138" s="700"/>
      <c r="D138" s="700"/>
      <c r="E138" s="700"/>
      <c r="F138" s="700"/>
    </row>
    <row r="139" spans="1:6" x14ac:dyDescent="0.2">
      <c r="A139" s="700"/>
      <c r="B139" s="700"/>
      <c r="C139" s="700"/>
      <c r="D139" s="700"/>
      <c r="E139" s="700"/>
      <c r="F139" s="700"/>
    </row>
    <row r="140" spans="1:6" x14ac:dyDescent="0.2">
      <c r="A140" s="700"/>
      <c r="B140" s="700"/>
      <c r="C140" s="700"/>
      <c r="D140" s="700"/>
      <c r="E140" s="700"/>
      <c r="F140" s="700"/>
    </row>
    <row r="141" spans="1:6" x14ac:dyDescent="0.2">
      <c r="A141" s="700"/>
      <c r="B141" s="700"/>
      <c r="C141" s="700"/>
      <c r="D141" s="700"/>
      <c r="E141" s="700"/>
      <c r="F141" s="700"/>
    </row>
    <row r="142" spans="1:6" x14ac:dyDescent="0.2">
      <c r="A142" s="700"/>
      <c r="B142" s="700"/>
      <c r="C142" s="700"/>
      <c r="D142" s="700"/>
      <c r="E142" s="700"/>
      <c r="F142" s="700"/>
    </row>
    <row r="143" spans="1:6" x14ac:dyDescent="0.2">
      <c r="A143" s="700"/>
      <c r="B143" s="700"/>
      <c r="C143" s="700"/>
      <c r="D143" s="700"/>
      <c r="E143" s="700"/>
      <c r="F143" s="700"/>
    </row>
    <row r="144" spans="1:6" x14ac:dyDescent="0.2">
      <c r="A144" s="700"/>
      <c r="B144" s="700"/>
      <c r="C144" s="700"/>
      <c r="D144" s="700"/>
      <c r="E144" s="700"/>
      <c r="F144" s="700"/>
    </row>
    <row r="145" spans="1:6" x14ac:dyDescent="0.2">
      <c r="A145" s="700"/>
      <c r="B145" s="700"/>
      <c r="C145" s="700"/>
      <c r="D145" s="700"/>
      <c r="E145" s="700"/>
      <c r="F145" s="700"/>
    </row>
    <row r="146" spans="1:6" x14ac:dyDescent="0.2">
      <c r="A146" s="700"/>
      <c r="B146" s="700"/>
      <c r="C146" s="700"/>
      <c r="D146" s="700"/>
      <c r="E146" s="700"/>
      <c r="F146" s="700"/>
    </row>
    <row r="147" spans="1:6" x14ac:dyDescent="0.2">
      <c r="A147" s="700"/>
      <c r="B147" s="700"/>
      <c r="C147" s="700"/>
      <c r="D147" s="700"/>
      <c r="E147" s="700"/>
      <c r="F147" s="700"/>
    </row>
    <row r="148" spans="1:6" x14ac:dyDescent="0.2">
      <c r="A148" s="700"/>
      <c r="B148" s="700"/>
      <c r="C148" s="700"/>
      <c r="D148" s="700"/>
      <c r="E148" s="700"/>
      <c r="F148" s="700"/>
    </row>
    <row r="149" spans="1:6" x14ac:dyDescent="0.2">
      <c r="A149" s="700"/>
      <c r="B149" s="700"/>
      <c r="C149" s="700"/>
      <c r="D149" s="700"/>
      <c r="E149" s="700"/>
      <c r="F149" s="700"/>
    </row>
    <row r="150" spans="1:6" x14ac:dyDescent="0.2">
      <c r="A150" s="700"/>
      <c r="B150" s="700"/>
      <c r="C150" s="700"/>
      <c r="D150" s="700"/>
      <c r="E150" s="700"/>
      <c r="F150" s="700"/>
    </row>
    <row r="151" spans="1:6" x14ac:dyDescent="0.2">
      <c r="A151" s="700"/>
      <c r="B151" s="700"/>
      <c r="C151" s="700"/>
      <c r="D151" s="700"/>
      <c r="E151" s="700"/>
      <c r="F151" s="700"/>
    </row>
    <row r="152" spans="1:6" x14ac:dyDescent="0.2">
      <c r="A152" s="700"/>
      <c r="B152" s="700"/>
      <c r="C152" s="700"/>
      <c r="D152" s="700"/>
      <c r="E152" s="700"/>
      <c r="F152" s="700"/>
    </row>
    <row r="153" spans="1:6" x14ac:dyDescent="0.2">
      <c r="A153" s="700"/>
      <c r="B153" s="700"/>
      <c r="C153" s="700"/>
      <c r="D153" s="700"/>
      <c r="E153" s="700"/>
      <c r="F153" s="700"/>
    </row>
    <row r="154" spans="1:6" x14ac:dyDescent="0.2">
      <c r="A154" s="700"/>
      <c r="B154" s="700"/>
      <c r="C154" s="700"/>
      <c r="D154" s="700"/>
      <c r="E154" s="700"/>
      <c r="F154" s="700"/>
    </row>
    <row r="155" spans="1:6" x14ac:dyDescent="0.2">
      <c r="A155" s="700"/>
      <c r="B155" s="700"/>
      <c r="C155" s="700"/>
      <c r="D155" s="700"/>
      <c r="E155" s="700"/>
      <c r="F155" s="700"/>
    </row>
    <row r="156" spans="1:6" x14ac:dyDescent="0.2">
      <c r="A156" s="700"/>
      <c r="B156" s="700"/>
      <c r="C156" s="700"/>
      <c r="D156" s="700"/>
      <c r="E156" s="700"/>
      <c r="F156" s="700"/>
    </row>
    <row r="157" spans="1:6" x14ac:dyDescent="0.2">
      <c r="A157" s="700"/>
      <c r="B157" s="700"/>
      <c r="C157" s="700"/>
      <c r="D157" s="700"/>
      <c r="E157" s="700"/>
      <c r="F157" s="700"/>
    </row>
    <row r="158" spans="1:6" x14ac:dyDescent="0.2">
      <c r="A158" s="700"/>
      <c r="B158" s="700"/>
      <c r="C158" s="700"/>
      <c r="D158" s="700"/>
      <c r="E158" s="700"/>
      <c r="F158" s="700"/>
    </row>
    <row r="159" spans="1:6" x14ac:dyDescent="0.2">
      <c r="A159" s="700"/>
      <c r="B159" s="700"/>
      <c r="C159" s="700"/>
      <c r="D159" s="700"/>
      <c r="E159" s="700"/>
      <c r="F159" s="700"/>
    </row>
    <row r="160" spans="1:6" x14ac:dyDescent="0.2">
      <c r="A160" s="700"/>
      <c r="B160" s="700"/>
      <c r="C160" s="700"/>
      <c r="D160" s="700"/>
      <c r="E160" s="700"/>
      <c r="F160" s="700"/>
    </row>
    <row r="161" spans="1:6" x14ac:dyDescent="0.2">
      <c r="A161" s="700"/>
      <c r="B161" s="700"/>
      <c r="C161" s="700"/>
      <c r="D161" s="700"/>
      <c r="E161" s="700"/>
      <c r="F161" s="700"/>
    </row>
    <row r="162" spans="1:6" x14ac:dyDescent="0.2">
      <c r="A162" s="700"/>
      <c r="B162" s="700"/>
      <c r="C162" s="700"/>
      <c r="D162" s="700"/>
      <c r="E162" s="700"/>
      <c r="F162" s="700"/>
    </row>
    <row r="163" spans="1:6" x14ac:dyDescent="0.2">
      <c r="A163" s="700"/>
      <c r="B163" s="700"/>
      <c r="C163" s="700"/>
      <c r="D163" s="700"/>
      <c r="E163" s="700"/>
      <c r="F163" s="700"/>
    </row>
    <row r="164" spans="1:6" x14ac:dyDescent="0.2">
      <c r="A164" s="700"/>
      <c r="B164" s="700"/>
      <c r="C164" s="700"/>
      <c r="D164" s="700"/>
      <c r="E164" s="700"/>
      <c r="F164" s="700"/>
    </row>
    <row r="165" spans="1:6" x14ac:dyDescent="0.2">
      <c r="A165" s="700"/>
      <c r="B165" s="700"/>
      <c r="C165" s="700"/>
      <c r="D165" s="700"/>
      <c r="E165" s="700"/>
      <c r="F165" s="700"/>
    </row>
    <row r="166" spans="1:6" x14ac:dyDescent="0.2">
      <c r="A166" s="700"/>
      <c r="B166" s="700"/>
      <c r="C166" s="700"/>
      <c r="D166" s="700"/>
      <c r="E166" s="700"/>
      <c r="F166" s="700"/>
    </row>
    <row r="167" spans="1:6" x14ac:dyDescent="0.2">
      <c r="A167" s="700"/>
      <c r="B167" s="700"/>
      <c r="C167" s="700"/>
      <c r="D167" s="700"/>
      <c r="E167" s="700"/>
      <c r="F167" s="700"/>
    </row>
    <row r="168" spans="1:6" x14ac:dyDescent="0.2">
      <c r="A168" s="700"/>
      <c r="B168" s="700"/>
      <c r="C168" s="700"/>
      <c r="D168" s="700"/>
      <c r="E168" s="700"/>
      <c r="F168" s="700"/>
    </row>
    <row r="169" spans="1:6" x14ac:dyDescent="0.2">
      <c r="A169" s="700"/>
      <c r="B169" s="700"/>
      <c r="C169" s="700"/>
      <c r="D169" s="700"/>
      <c r="E169" s="700"/>
      <c r="F169" s="700"/>
    </row>
    <row r="170" spans="1:6" x14ac:dyDescent="0.2">
      <c r="A170" s="700"/>
      <c r="B170" s="700"/>
      <c r="C170" s="700"/>
      <c r="D170" s="700"/>
      <c r="E170" s="700"/>
      <c r="F170" s="700"/>
    </row>
    <row r="171" spans="1:6" x14ac:dyDescent="0.2">
      <c r="A171" s="700"/>
      <c r="B171" s="700"/>
      <c r="C171" s="700"/>
      <c r="D171" s="700"/>
      <c r="E171" s="700"/>
      <c r="F171" s="700"/>
    </row>
    <row r="172" spans="1:6" x14ac:dyDescent="0.2">
      <c r="A172" s="700"/>
      <c r="B172" s="700"/>
      <c r="C172" s="700"/>
      <c r="D172" s="700"/>
      <c r="E172" s="700"/>
      <c r="F172" s="700"/>
    </row>
    <row r="173" spans="1:6" x14ac:dyDescent="0.2">
      <c r="A173" s="700"/>
      <c r="B173" s="700"/>
      <c r="C173" s="700"/>
      <c r="D173" s="700"/>
      <c r="E173" s="700"/>
      <c r="F173" s="700"/>
    </row>
    <row r="174" spans="1:6" x14ac:dyDescent="0.2">
      <c r="A174" s="700"/>
      <c r="B174" s="700"/>
      <c r="C174" s="700"/>
      <c r="D174" s="700"/>
      <c r="E174" s="700"/>
      <c r="F174" s="700"/>
    </row>
    <row r="175" spans="1:6" x14ac:dyDescent="0.2">
      <c r="A175" s="700"/>
      <c r="B175" s="700"/>
      <c r="C175" s="700"/>
      <c r="D175" s="700"/>
      <c r="E175" s="700"/>
      <c r="F175" s="700"/>
    </row>
    <row r="176" spans="1:6" x14ac:dyDescent="0.2">
      <c r="A176" s="700"/>
      <c r="B176" s="700"/>
      <c r="C176" s="700"/>
      <c r="D176" s="700"/>
      <c r="E176" s="700"/>
      <c r="F176" s="700"/>
    </row>
    <row r="177" spans="1:6" x14ac:dyDescent="0.2">
      <c r="A177" s="700"/>
      <c r="B177" s="700"/>
      <c r="C177" s="700"/>
      <c r="D177" s="700"/>
      <c r="E177" s="700"/>
      <c r="F177" s="700"/>
    </row>
    <row r="178" spans="1:6" x14ac:dyDescent="0.2">
      <c r="A178" s="700"/>
      <c r="B178" s="700"/>
      <c r="C178" s="700"/>
      <c r="D178" s="700"/>
      <c r="E178" s="700"/>
      <c r="F178" s="700"/>
    </row>
    <row r="179" spans="1:6" x14ac:dyDescent="0.2">
      <c r="A179" s="700"/>
      <c r="B179" s="700"/>
      <c r="C179" s="700"/>
      <c r="D179" s="700"/>
      <c r="E179" s="700"/>
      <c r="F179" s="700"/>
    </row>
    <row r="180" spans="1:6" x14ac:dyDescent="0.2">
      <c r="A180" s="700"/>
      <c r="B180" s="700"/>
      <c r="C180" s="700"/>
      <c r="D180" s="700"/>
      <c r="E180" s="700"/>
      <c r="F180" s="700"/>
    </row>
    <row r="181" spans="1:6" x14ac:dyDescent="0.2">
      <c r="A181" s="700"/>
      <c r="B181" s="700"/>
      <c r="C181" s="700"/>
      <c r="D181" s="700"/>
      <c r="E181" s="700"/>
      <c r="F181" s="700"/>
    </row>
    <row r="182" spans="1:6" x14ac:dyDescent="0.2">
      <c r="A182" s="700"/>
      <c r="B182" s="700"/>
      <c r="C182" s="700"/>
      <c r="D182" s="700"/>
      <c r="E182" s="700"/>
      <c r="F182" s="700"/>
    </row>
    <row r="183" spans="1:6" x14ac:dyDescent="0.2">
      <c r="A183" s="700"/>
      <c r="B183" s="700"/>
      <c r="C183" s="700"/>
      <c r="D183" s="700"/>
      <c r="E183" s="700"/>
      <c r="F183" s="700"/>
    </row>
    <row r="184" spans="1:6" x14ac:dyDescent="0.2">
      <c r="A184" s="700"/>
      <c r="B184" s="700"/>
      <c r="C184" s="700"/>
      <c r="D184" s="700"/>
      <c r="E184" s="700"/>
      <c r="F184" s="700"/>
    </row>
    <row r="185" spans="1:6" x14ac:dyDescent="0.2">
      <c r="A185" s="700"/>
      <c r="B185" s="700"/>
      <c r="C185" s="700"/>
      <c r="D185" s="700"/>
      <c r="E185" s="700"/>
      <c r="F185" s="700"/>
    </row>
    <row r="186" spans="1:6" x14ac:dyDescent="0.2">
      <c r="A186" s="700"/>
      <c r="B186" s="700"/>
      <c r="C186" s="700"/>
      <c r="D186" s="700"/>
      <c r="E186" s="700"/>
      <c r="F186" s="700"/>
    </row>
    <row r="187" spans="1:6" x14ac:dyDescent="0.2">
      <c r="A187" s="700"/>
      <c r="B187" s="700"/>
      <c r="C187" s="700"/>
      <c r="D187" s="700"/>
      <c r="E187" s="700"/>
      <c r="F187" s="700"/>
    </row>
    <row r="188" spans="1:6" x14ac:dyDescent="0.2">
      <c r="A188" s="700"/>
      <c r="B188" s="700"/>
      <c r="C188" s="700"/>
      <c r="D188" s="700"/>
      <c r="E188" s="700"/>
      <c r="F188" s="700"/>
    </row>
    <row r="189" spans="1:6" x14ac:dyDescent="0.2">
      <c r="A189" s="700"/>
      <c r="B189" s="700"/>
      <c r="C189" s="700"/>
      <c r="D189" s="700"/>
      <c r="E189" s="700"/>
      <c r="F189" s="700"/>
    </row>
    <row r="190" spans="1:6" x14ac:dyDescent="0.2">
      <c r="A190" s="700"/>
      <c r="B190" s="700"/>
      <c r="C190" s="700"/>
      <c r="D190" s="700"/>
      <c r="E190" s="700"/>
      <c r="F190" s="700"/>
    </row>
    <row r="191" spans="1:6" x14ac:dyDescent="0.2">
      <c r="A191" s="700"/>
      <c r="B191" s="700"/>
      <c r="C191" s="700"/>
      <c r="D191" s="700"/>
      <c r="E191" s="700"/>
      <c r="F191" s="700"/>
    </row>
    <row r="192" spans="1:6" x14ac:dyDescent="0.2">
      <c r="A192" s="700"/>
      <c r="B192" s="700"/>
      <c r="C192" s="700"/>
      <c r="D192" s="700"/>
      <c r="E192" s="700"/>
      <c r="F192" s="700"/>
    </row>
    <row r="193" spans="1:6" x14ac:dyDescent="0.2">
      <c r="A193" s="700"/>
      <c r="B193" s="700"/>
      <c r="C193" s="700"/>
      <c r="D193" s="700"/>
      <c r="E193" s="700"/>
      <c r="F193" s="700"/>
    </row>
    <row r="194" spans="1:6" x14ac:dyDescent="0.2">
      <c r="A194" s="700"/>
      <c r="B194" s="700"/>
      <c r="C194" s="700"/>
      <c r="D194" s="700"/>
      <c r="E194" s="700"/>
      <c r="F194" s="700"/>
    </row>
    <row r="195" spans="1:6" x14ac:dyDescent="0.2">
      <c r="A195" s="700"/>
      <c r="B195" s="700"/>
      <c r="C195" s="700"/>
      <c r="D195" s="700"/>
      <c r="E195" s="700"/>
      <c r="F195" s="700"/>
    </row>
    <row r="196" spans="1:6" x14ac:dyDescent="0.2">
      <c r="A196" s="700"/>
      <c r="B196" s="700"/>
      <c r="C196" s="700"/>
      <c r="D196" s="700"/>
      <c r="E196" s="700"/>
      <c r="F196" s="700"/>
    </row>
    <row r="197" spans="1:6" x14ac:dyDescent="0.2">
      <c r="A197" s="700"/>
      <c r="B197" s="700"/>
      <c r="C197" s="700"/>
      <c r="D197" s="700"/>
      <c r="E197" s="700"/>
      <c r="F197" s="700"/>
    </row>
    <row r="198" spans="1:6" x14ac:dyDescent="0.2">
      <c r="A198" s="700"/>
      <c r="B198" s="700"/>
      <c r="C198" s="700"/>
      <c r="D198" s="700"/>
      <c r="E198" s="700"/>
      <c r="F198" s="700"/>
    </row>
    <row r="199" spans="1:6" x14ac:dyDescent="0.2">
      <c r="A199" s="700"/>
      <c r="B199" s="700"/>
      <c r="C199" s="700"/>
      <c r="D199" s="700"/>
      <c r="E199" s="700"/>
      <c r="F199" s="700"/>
    </row>
    <row r="200" spans="1:6" x14ac:dyDescent="0.2">
      <c r="A200" s="700"/>
      <c r="B200" s="700"/>
      <c r="C200" s="700"/>
      <c r="D200" s="700"/>
      <c r="E200" s="700"/>
      <c r="F200" s="700"/>
    </row>
    <row r="201" spans="1:6" x14ac:dyDescent="0.2">
      <c r="A201" s="700"/>
      <c r="B201" s="700"/>
      <c r="C201" s="700"/>
      <c r="D201" s="700"/>
      <c r="E201" s="700"/>
      <c r="F201" s="700"/>
    </row>
    <row r="202" spans="1:6" x14ac:dyDescent="0.2">
      <c r="A202" s="700"/>
      <c r="B202" s="700"/>
      <c r="C202" s="700"/>
      <c r="D202" s="700"/>
      <c r="E202" s="700"/>
      <c r="F202" s="700"/>
    </row>
    <row r="203" spans="1:6" x14ac:dyDescent="0.2">
      <c r="A203" s="700"/>
      <c r="B203" s="700"/>
      <c r="C203" s="700"/>
      <c r="D203" s="700"/>
      <c r="E203" s="700"/>
      <c r="F203" s="700"/>
    </row>
    <row r="204" spans="1:6" x14ac:dyDescent="0.2">
      <c r="A204" s="700"/>
      <c r="B204" s="700"/>
      <c r="C204" s="700"/>
      <c r="D204" s="700"/>
      <c r="E204" s="700"/>
      <c r="F204" s="700"/>
    </row>
    <row r="205" spans="1:6" x14ac:dyDescent="0.2">
      <c r="A205" s="700"/>
      <c r="B205" s="700"/>
      <c r="C205" s="700"/>
      <c r="D205" s="700"/>
      <c r="E205" s="700"/>
      <c r="F205" s="700"/>
    </row>
    <row r="206" spans="1:6" x14ac:dyDescent="0.2">
      <c r="A206" s="700"/>
      <c r="B206" s="700"/>
      <c r="C206" s="700"/>
      <c r="D206" s="700"/>
      <c r="E206" s="700"/>
      <c r="F206" s="700"/>
    </row>
    <row r="207" spans="1:6" x14ac:dyDescent="0.2">
      <c r="A207" s="700"/>
      <c r="B207" s="700"/>
      <c r="C207" s="700"/>
      <c r="D207" s="700"/>
      <c r="E207" s="700"/>
      <c r="F207" s="700"/>
    </row>
    <row r="208" spans="1:6" x14ac:dyDescent="0.2">
      <c r="A208" s="700"/>
      <c r="B208" s="700"/>
      <c r="C208" s="700"/>
      <c r="D208" s="700"/>
      <c r="E208" s="700"/>
      <c r="F208" s="700"/>
    </row>
    <row r="209" spans="1:6" x14ac:dyDescent="0.2">
      <c r="A209" s="700"/>
      <c r="B209" s="700"/>
      <c r="C209" s="700"/>
      <c r="D209" s="700"/>
      <c r="E209" s="700"/>
      <c r="F209" s="700"/>
    </row>
    <row r="210" spans="1:6" x14ac:dyDescent="0.2">
      <c r="A210" s="700"/>
      <c r="B210" s="700"/>
      <c r="C210" s="700"/>
      <c r="D210" s="700"/>
      <c r="E210" s="700"/>
      <c r="F210" s="700"/>
    </row>
    <row r="211" spans="1:6" x14ac:dyDescent="0.2">
      <c r="A211" s="700"/>
      <c r="B211" s="700"/>
      <c r="C211" s="700"/>
      <c r="D211" s="700"/>
      <c r="E211" s="700"/>
      <c r="F211" s="700"/>
    </row>
    <row r="212" spans="1:6" x14ac:dyDescent="0.2">
      <c r="A212" s="700"/>
      <c r="B212" s="700"/>
      <c r="C212" s="700"/>
      <c r="D212" s="700"/>
      <c r="E212" s="700"/>
      <c r="F212" s="700"/>
    </row>
    <row r="213" spans="1:6" x14ac:dyDescent="0.2">
      <c r="A213" s="700"/>
      <c r="B213" s="700"/>
      <c r="C213" s="700"/>
      <c r="D213" s="700"/>
      <c r="E213" s="700"/>
      <c r="F213" s="700"/>
    </row>
    <row r="214" spans="1:6" x14ac:dyDescent="0.2">
      <c r="A214" s="700"/>
      <c r="B214" s="700"/>
      <c r="C214" s="700"/>
      <c r="D214" s="700"/>
      <c r="E214" s="700"/>
      <c r="F214" s="700"/>
    </row>
    <row r="215" spans="1:6" x14ac:dyDescent="0.2">
      <c r="A215" s="700"/>
      <c r="B215" s="700"/>
      <c r="C215" s="700"/>
      <c r="D215" s="700"/>
      <c r="E215" s="700"/>
      <c r="F215" s="700"/>
    </row>
    <row r="216" spans="1:6" x14ac:dyDescent="0.2">
      <c r="A216" s="700"/>
      <c r="B216" s="700"/>
      <c r="C216" s="700"/>
      <c r="D216" s="700"/>
      <c r="E216" s="700"/>
      <c r="F216" s="700"/>
    </row>
    <row r="217" spans="1:6" x14ac:dyDescent="0.2">
      <c r="A217" s="700"/>
      <c r="B217" s="700"/>
      <c r="C217" s="700"/>
      <c r="D217" s="700"/>
      <c r="E217" s="700"/>
      <c r="F217" s="700"/>
    </row>
    <row r="218" spans="1:6" x14ac:dyDescent="0.2">
      <c r="A218" s="700"/>
      <c r="B218" s="700"/>
      <c r="C218" s="700"/>
      <c r="D218" s="700"/>
      <c r="E218" s="700"/>
      <c r="F218" s="700"/>
    </row>
    <row r="219" spans="1:6" x14ac:dyDescent="0.2">
      <c r="A219" s="700"/>
      <c r="B219" s="700"/>
      <c r="C219" s="700"/>
      <c r="D219" s="700"/>
      <c r="E219" s="700"/>
      <c r="F219" s="700"/>
    </row>
    <row r="220" spans="1:6" x14ac:dyDescent="0.2">
      <c r="A220" s="700"/>
      <c r="B220" s="700"/>
      <c r="C220" s="700"/>
      <c r="D220" s="700"/>
      <c r="E220" s="700"/>
      <c r="F220" s="700"/>
    </row>
    <row r="221" spans="1:6" x14ac:dyDescent="0.2">
      <c r="A221" s="700"/>
      <c r="B221" s="700"/>
      <c r="C221" s="700"/>
      <c r="D221" s="700"/>
      <c r="E221" s="700"/>
      <c r="F221" s="700"/>
    </row>
    <row r="222" spans="1:6" x14ac:dyDescent="0.2">
      <c r="A222" s="700"/>
      <c r="B222" s="700"/>
      <c r="C222" s="700"/>
      <c r="D222" s="700"/>
      <c r="E222" s="700"/>
      <c r="F222" s="700"/>
    </row>
    <row r="223" spans="1:6" x14ac:dyDescent="0.2">
      <c r="A223" s="700"/>
      <c r="B223" s="700"/>
      <c r="C223" s="700"/>
      <c r="D223" s="700"/>
      <c r="E223" s="700"/>
      <c r="F223" s="700"/>
    </row>
    <row r="224" spans="1:6" x14ac:dyDescent="0.2">
      <c r="A224" s="700"/>
      <c r="B224" s="700"/>
      <c r="C224" s="700"/>
      <c r="D224" s="700"/>
      <c r="E224" s="700"/>
      <c r="F224" s="700"/>
    </row>
    <row r="225" spans="1:6" x14ac:dyDescent="0.2">
      <c r="A225" s="700"/>
      <c r="B225" s="700"/>
      <c r="C225" s="700"/>
      <c r="D225" s="700"/>
      <c r="E225" s="700"/>
      <c r="F225" s="700"/>
    </row>
    <row r="226" spans="1:6" x14ac:dyDescent="0.2">
      <c r="A226" s="700"/>
      <c r="B226" s="700"/>
      <c r="C226" s="700"/>
      <c r="D226" s="700"/>
      <c r="E226" s="700"/>
      <c r="F226" s="700"/>
    </row>
    <row r="227" spans="1:6" x14ac:dyDescent="0.2">
      <c r="A227" s="700"/>
      <c r="B227" s="700"/>
      <c r="C227" s="700"/>
      <c r="D227" s="700"/>
      <c r="E227" s="700"/>
      <c r="F227" s="700"/>
    </row>
    <row r="228" spans="1:6" x14ac:dyDescent="0.2">
      <c r="A228" s="700"/>
      <c r="B228" s="700"/>
      <c r="C228" s="700"/>
      <c r="D228" s="700"/>
      <c r="E228" s="700"/>
      <c r="F228" s="700"/>
    </row>
    <row r="229" spans="1:6" x14ac:dyDescent="0.2">
      <c r="A229" s="700"/>
      <c r="B229" s="700"/>
      <c r="C229" s="700"/>
      <c r="D229" s="700"/>
      <c r="E229" s="700"/>
      <c r="F229" s="700"/>
    </row>
    <row r="230" spans="1:6" x14ac:dyDescent="0.2">
      <c r="A230" s="700"/>
      <c r="B230" s="700"/>
      <c r="C230" s="700"/>
      <c r="D230" s="700"/>
      <c r="E230" s="700"/>
      <c r="F230" s="700"/>
    </row>
    <row r="231" spans="1:6" x14ac:dyDescent="0.2">
      <c r="A231" s="700"/>
      <c r="B231" s="700"/>
      <c r="C231" s="700"/>
      <c r="D231" s="700"/>
      <c r="E231" s="700"/>
      <c r="F231" s="700"/>
    </row>
    <row r="232" spans="1:6" x14ac:dyDescent="0.2">
      <c r="A232" s="700"/>
      <c r="B232" s="700"/>
      <c r="C232" s="700"/>
      <c r="D232" s="700"/>
      <c r="E232" s="700"/>
      <c r="F232" s="700"/>
    </row>
    <row r="233" spans="1:6" x14ac:dyDescent="0.2">
      <c r="A233" s="700"/>
      <c r="B233" s="700"/>
      <c r="C233" s="700"/>
      <c r="D233" s="700"/>
      <c r="E233" s="700"/>
      <c r="F233" s="700"/>
    </row>
    <row r="234" spans="1:6" x14ac:dyDescent="0.2">
      <c r="A234" s="700"/>
      <c r="B234" s="700"/>
      <c r="C234" s="700"/>
      <c r="D234" s="700"/>
      <c r="E234" s="700"/>
      <c r="F234" s="700"/>
    </row>
    <row r="235" spans="1:6" x14ac:dyDescent="0.2">
      <c r="A235" s="700"/>
      <c r="B235" s="700"/>
      <c r="C235" s="700"/>
      <c r="D235" s="700"/>
      <c r="E235" s="700"/>
      <c r="F235" s="700"/>
    </row>
    <row r="236" spans="1:6" x14ac:dyDescent="0.2">
      <c r="A236" s="700"/>
      <c r="B236" s="700"/>
      <c r="C236" s="700"/>
      <c r="D236" s="700"/>
      <c r="E236" s="700"/>
      <c r="F236" s="700"/>
    </row>
    <row r="237" spans="1:6" x14ac:dyDescent="0.2">
      <c r="A237" s="700"/>
      <c r="B237" s="700"/>
      <c r="C237" s="700"/>
      <c r="D237" s="700"/>
      <c r="E237" s="700"/>
      <c r="F237" s="700"/>
    </row>
    <row r="238" spans="1:6" x14ac:dyDescent="0.2">
      <c r="A238" s="700"/>
      <c r="B238" s="700"/>
      <c r="C238" s="700"/>
      <c r="D238" s="700"/>
      <c r="E238" s="700"/>
      <c r="F238" s="700"/>
    </row>
    <row r="239" spans="1:6" x14ac:dyDescent="0.2">
      <c r="A239" s="700"/>
      <c r="B239" s="700"/>
      <c r="C239" s="700"/>
      <c r="D239" s="700"/>
      <c r="E239" s="700"/>
      <c r="F239" s="700"/>
    </row>
    <row r="240" spans="1:6" x14ac:dyDescent="0.2">
      <c r="A240" s="700"/>
      <c r="B240" s="700"/>
      <c r="C240" s="700"/>
      <c r="D240" s="700"/>
      <c r="E240" s="700"/>
      <c r="F240" s="700"/>
    </row>
    <row r="241" spans="1:6" x14ac:dyDescent="0.2">
      <c r="A241" s="700"/>
      <c r="B241" s="700"/>
      <c r="C241" s="700"/>
      <c r="D241" s="700"/>
      <c r="E241" s="700"/>
      <c r="F241" s="700"/>
    </row>
    <row r="242" spans="1:6" x14ac:dyDescent="0.2">
      <c r="A242" s="700"/>
      <c r="B242" s="700"/>
      <c r="C242" s="700"/>
      <c r="D242" s="700"/>
      <c r="E242" s="700"/>
      <c r="F242" s="700"/>
    </row>
    <row r="243" spans="1:6" x14ac:dyDescent="0.2">
      <c r="A243" s="700"/>
      <c r="B243" s="700"/>
      <c r="C243" s="700"/>
      <c r="D243" s="700"/>
      <c r="E243" s="700"/>
      <c r="F243" s="700"/>
    </row>
    <row r="244" spans="1:6" x14ac:dyDescent="0.2">
      <c r="A244" s="700"/>
      <c r="B244" s="700"/>
      <c r="C244" s="700"/>
      <c r="D244" s="700"/>
      <c r="E244" s="700"/>
      <c r="F244" s="700"/>
    </row>
    <row r="245" spans="1:6" x14ac:dyDescent="0.2">
      <c r="A245" s="700"/>
      <c r="B245" s="700"/>
      <c r="C245" s="700"/>
      <c r="D245" s="700"/>
      <c r="E245" s="700"/>
      <c r="F245" s="700"/>
    </row>
    <row r="246" spans="1:6" x14ac:dyDescent="0.2">
      <c r="A246" s="700"/>
      <c r="B246" s="700"/>
      <c r="C246" s="700"/>
      <c r="D246" s="700"/>
      <c r="E246" s="700"/>
      <c r="F246" s="700"/>
    </row>
    <row r="247" spans="1:6" x14ac:dyDescent="0.2">
      <c r="A247" s="700"/>
      <c r="B247" s="700"/>
      <c r="C247" s="700"/>
      <c r="D247" s="700"/>
      <c r="E247" s="700"/>
      <c r="F247" s="700"/>
    </row>
    <row r="248" spans="1:6" x14ac:dyDescent="0.2">
      <c r="A248" s="700"/>
      <c r="B248" s="700"/>
      <c r="C248" s="700"/>
      <c r="D248" s="700"/>
      <c r="E248" s="700"/>
      <c r="F248" s="700"/>
    </row>
    <row r="249" spans="1:6" x14ac:dyDescent="0.2">
      <c r="A249" s="700"/>
      <c r="B249" s="700"/>
      <c r="C249" s="700"/>
      <c r="D249" s="700"/>
      <c r="E249" s="700"/>
      <c r="F249" s="700"/>
    </row>
    <row r="250" spans="1:6" x14ac:dyDescent="0.2">
      <c r="A250" s="700"/>
      <c r="B250" s="700"/>
      <c r="C250" s="700"/>
      <c r="D250" s="700"/>
      <c r="E250" s="700"/>
      <c r="F250" s="700"/>
    </row>
  </sheetData>
  <sheetProtection algorithmName="SHA-512" hashValue="dhW0ELvQTOhByhfcJiLVY10SpIoQI4n6aqK6xQ24obSB6GcNk2UnAFHqb38BhYpmsuLgPtECEIpkPjyWZ2V4gg==" saltValue="OQfTkdmZY4xU/hgNjz8tsA==" spinCount="100000" sheet="1" objects="1" scenarios="1"/>
  <mergeCells count="9">
    <mergeCell ref="N67:Q67"/>
    <mergeCell ref="N81:Q81"/>
    <mergeCell ref="N95:Q95"/>
    <mergeCell ref="N109:Q109"/>
    <mergeCell ref="H9:J9"/>
    <mergeCell ref="N11:Q11"/>
    <mergeCell ref="N25:Q25"/>
    <mergeCell ref="N39:Q39"/>
    <mergeCell ref="N53:Q53"/>
  </mergeCells>
  <conditionalFormatting sqref="M1:M1048576">
    <cfRule type="containsText" dxfId="54" priority="4" operator="containsText" text="B">
      <formula>NOT(ISERROR(SEARCH("B",M1)))</formula>
    </cfRule>
    <cfRule type="containsText" dxfId="53" priority="13" operator="containsText" text="P">
      <formula>NOT(ISERROR(SEARCH("P",M1)))</formula>
    </cfRule>
    <cfRule type="containsText" dxfId="52" priority="14" operator="containsText" text="A">
      <formula>NOT(ISERROR(SEARCH("A",M1)))</formula>
    </cfRule>
  </conditionalFormatting>
  <conditionalFormatting sqref="N11 N25 N39 N53 N67 N81 N95 N109 R11:T11 R25:T25 R39:T39 R53:T53 R67:T67 R95:T95 R109:T109">
    <cfRule type="containsText" dxfId="51" priority="3" operator="containsText" text="single row">
      <formula>NOT(ISERROR(SEARCH("single row",N11)))</formula>
    </cfRule>
    <cfRule type="containsText" dxfId="50" priority="10" operator="containsText" text="both p">
      <formula>NOT(ISERROR(SEARCH("both p",N11)))</formula>
    </cfRule>
    <cfRule type="containsText" dxfId="49" priority="11" operator="containsText" text="column J">
      <formula>NOT(ISERROR(SEARCH("column J",N11)))</formula>
    </cfRule>
    <cfRule type="containsText" dxfId="48" priority="12" operator="containsText" text="percentages e">
      <formula>NOT(ISERROR(SEARCH("percentages e",N11)))</formula>
    </cfRule>
  </conditionalFormatting>
  <conditionalFormatting sqref="N12:BK24 N26:BK38 N25 R25:BK25 N40:BK52 N39 R39:BK39 N54:BK66 N53 R53:BK53 N68:BK80 N67 R67:BK67 N82:BK94 N81 U81:BK81 N96:BK108 N95 R95:BK95 N110:BK119 N109 R109:BK109">
    <cfRule type="cellIs" dxfId="47" priority="6" operator="greaterThanOrEqual">
      <formula>2</formula>
    </cfRule>
    <cfRule type="cellIs" dxfId="46" priority="7" operator="lessThan">
      <formula>2</formula>
    </cfRule>
  </conditionalFormatting>
  <conditionalFormatting sqref="N9:BK9">
    <cfRule type="notContainsBlanks" dxfId="45" priority="15">
      <formula>LEN(TRIM(N9))&gt;0</formula>
    </cfRule>
  </conditionalFormatting>
  <conditionalFormatting sqref="J1:J1048576">
    <cfRule type="expression" dxfId="44" priority="1">
      <formula>AND(J1&lt;&gt;"",J1&lt;&gt;0,$F1="ET")=TRUE</formula>
    </cfRule>
  </conditionalFormatting>
  <conditionalFormatting sqref="N12:BK120">
    <cfRule type="expression" dxfId="43" priority="620">
      <formula>AND(N12&lt;&gt;"",$F12="ET")=TRUE</formula>
    </cfRule>
    <cfRule type="expression" dxfId="42" priority="621">
      <formula>(AND($F12="D",ISNUMBER(N$2),ISNUMBER($J12)))=TRUE</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S52"/>
  <sheetViews>
    <sheetView zoomScale="90" zoomScaleNormal="90" workbookViewId="0">
      <selection activeCell="B2" sqref="B2"/>
    </sheetView>
  </sheetViews>
  <sheetFormatPr defaultColWidth="9.140625" defaultRowHeight="12.75" x14ac:dyDescent="0.2"/>
  <cols>
    <col min="1" max="1" width="6.140625" style="14" bestFit="1" customWidth="1"/>
    <col min="2" max="2" width="34.85546875" style="13" customWidth="1"/>
    <col min="3" max="3" width="11.42578125" style="13" bestFit="1" customWidth="1"/>
    <col min="4" max="7" width="10.7109375" style="13" customWidth="1"/>
    <col min="8" max="8" width="7.42578125" style="13" customWidth="1"/>
    <col min="9" max="16384" width="9.140625" style="13"/>
  </cols>
  <sheetData>
    <row r="1" spans="1:19" x14ac:dyDescent="0.2">
      <c r="A1" s="1172" t="str">
        <f>"UCCS "&amp;Control!C6&amp;" Rate Summary"</f>
        <v>UCCS FY23 Rate Summary</v>
      </c>
      <c r="B1" s="1172"/>
      <c r="C1" s="1172"/>
      <c r="D1" s="1172"/>
      <c r="E1" s="1172"/>
      <c r="F1" s="1172"/>
      <c r="G1" s="1172"/>
    </row>
    <row r="2" spans="1:19" ht="38.25" x14ac:dyDescent="0.2">
      <c r="A2" s="733" t="s">
        <v>93</v>
      </c>
      <c r="B2" s="733" t="s">
        <v>99</v>
      </c>
      <c r="C2" s="733" t="s">
        <v>187</v>
      </c>
      <c r="D2" s="734" t="s">
        <v>101</v>
      </c>
      <c r="E2" s="734" t="s">
        <v>102</v>
      </c>
      <c r="F2" s="734" t="s">
        <v>103</v>
      </c>
      <c r="G2" s="734" t="s">
        <v>104</v>
      </c>
      <c r="H2" s="734"/>
    </row>
    <row r="3" spans="1:19" x14ac:dyDescent="0.2">
      <c r="A3" s="14" t="str">
        <f>IF(A2="","",IF(ISNUMBER('Part A - Inputs'!C18),'Part A - Inputs'!C18,""))</f>
        <v/>
      </c>
      <c r="B3" s="735" t="str">
        <f>IF(ISNUMBER('Part A - Inputs'!C18),'Part A - Inputs'!D18,"")</f>
        <v/>
      </c>
      <c r="C3" s="736" t="str">
        <f>IF(ISNUMBER('Part A - Inputs'!C18),'Part A - Inputs'!I18,"")</f>
        <v/>
      </c>
      <c r="D3" s="737" t="str">
        <f>IF(ISNUMBER($A3),SUMIFS('Part B - Rates Sheet'!$155:$155,'Part B - Rates Sheet'!$1:$1,$A3,'Part B - Rates Sheet'!$2:$2,1),"")</f>
        <v/>
      </c>
      <c r="E3" s="737" t="str">
        <f>IF(ISNUMBER($A3),SUMIFS('Part B - Rates Sheet'!$155:$155,'Part B - Rates Sheet'!$1:$1,$A3,'Part B - Rates Sheet'!$2:$2,2),"")</f>
        <v/>
      </c>
      <c r="F3" s="737" t="str">
        <f>IF(ISNUMBER($A3),SUMIFS('Part B - Rates Sheet'!$155:$155,'Part B - Rates Sheet'!$1:$1,$A3,'Part B - Rates Sheet'!$2:$2,3),"")</f>
        <v/>
      </c>
      <c r="G3" s="737" t="str">
        <f>IF(ISNUMBER($A3),SUMIFS('Part B - Rates Sheet'!$155:$155,'Part B - Rates Sheet'!$1:$1,$A3,'Part B - Rates Sheet'!$2:$2,4),"")</f>
        <v/>
      </c>
    </row>
    <row r="4" spans="1:19" x14ac:dyDescent="0.2">
      <c r="A4" s="14" t="str">
        <f>IF(A3="","",IF(ISNUMBER('Part A - Inputs'!C19),'Part A - Inputs'!C19,""))</f>
        <v/>
      </c>
      <c r="B4" s="735" t="str">
        <f>IF(ISNUMBER('Part A - Inputs'!C19),'Part A - Inputs'!D19,"")</f>
        <v/>
      </c>
      <c r="C4" s="736" t="str">
        <f>IF(ISNUMBER('Part A - Inputs'!C19),'Part A - Inputs'!I19,"")</f>
        <v/>
      </c>
      <c r="D4" s="737" t="str">
        <f>IF(ISNUMBER($A4),SUMIFS('Part B - Rates Sheet'!$155:$155,'Part B - Rates Sheet'!$1:$1,$A4,'Part B - Rates Sheet'!$2:$2,1),"")</f>
        <v/>
      </c>
      <c r="E4" s="737" t="str">
        <f>IF(ISNUMBER($A4),SUMIFS('Part B - Rates Sheet'!$155:$155,'Part B - Rates Sheet'!$1:$1,$A4,'Part B - Rates Sheet'!$2:$2,2),"")</f>
        <v/>
      </c>
      <c r="F4" s="737" t="str">
        <f>IF(ISNUMBER($A4),SUMIFS('Part B - Rates Sheet'!$155:$155,'Part B - Rates Sheet'!$1:$1,$A4,'Part B - Rates Sheet'!$2:$2,3),"")</f>
        <v/>
      </c>
      <c r="G4" s="737" t="str">
        <f>IF(ISNUMBER($A4),SUMIFS('Part B - Rates Sheet'!$155:$155,'Part B - Rates Sheet'!$1:$1,$A4,'Part B - Rates Sheet'!$2:$2,4),"")</f>
        <v/>
      </c>
    </row>
    <row r="5" spans="1:19" x14ac:dyDescent="0.2">
      <c r="A5" s="14" t="str">
        <f>IF(A4="","",IF(ISNUMBER('Part A - Inputs'!C20),'Part A - Inputs'!C20,""))</f>
        <v/>
      </c>
      <c r="B5" s="735" t="str">
        <f>IF(ISNUMBER('Part A - Inputs'!C20),'Part A - Inputs'!D20,"")</f>
        <v/>
      </c>
      <c r="C5" s="736" t="str">
        <f>IF(ISNUMBER('Part A - Inputs'!C20),'Part A - Inputs'!I20,"")</f>
        <v/>
      </c>
      <c r="D5" s="737" t="str">
        <f>IF(ISNUMBER($A5),SUMIFS('Part B - Rates Sheet'!$155:$155,'Part B - Rates Sheet'!$1:$1,$A5,'Part B - Rates Sheet'!$2:$2,1),"")</f>
        <v/>
      </c>
      <c r="E5" s="737" t="str">
        <f>IF(ISNUMBER($A5),SUMIFS('Part B - Rates Sheet'!$155:$155,'Part B - Rates Sheet'!$1:$1,$A5,'Part B - Rates Sheet'!$2:$2,2),"")</f>
        <v/>
      </c>
      <c r="F5" s="737" t="str">
        <f>IF(ISNUMBER($A5),SUMIFS('Part B - Rates Sheet'!$155:$155,'Part B - Rates Sheet'!$1:$1,$A5,'Part B - Rates Sheet'!$2:$2,3),"")</f>
        <v/>
      </c>
      <c r="G5" s="737" t="str">
        <f>IF(ISNUMBER($A5),SUMIFS('Part B - Rates Sheet'!$155:$155,'Part B - Rates Sheet'!$1:$1,$A5,'Part B - Rates Sheet'!$2:$2,4),"")</f>
        <v/>
      </c>
    </row>
    <row r="6" spans="1:19" x14ac:dyDescent="0.2">
      <c r="A6" s="14" t="str">
        <f>IF(A5="","",IF(ISNUMBER('Part A - Inputs'!C21),'Part A - Inputs'!C21,""))</f>
        <v/>
      </c>
      <c r="B6" s="735" t="str">
        <f>IF(ISNUMBER('Part A - Inputs'!C21),'Part A - Inputs'!D21,"")</f>
        <v/>
      </c>
      <c r="C6" s="736" t="str">
        <f>IF(ISNUMBER('Part A - Inputs'!C21),'Part A - Inputs'!I21,"")</f>
        <v/>
      </c>
      <c r="D6" s="737" t="str">
        <f>IF(ISNUMBER($A6),SUMIFS('Part B - Rates Sheet'!$155:$155,'Part B - Rates Sheet'!$1:$1,$A6,'Part B - Rates Sheet'!$2:$2,1),"")</f>
        <v/>
      </c>
      <c r="E6" s="737" t="str">
        <f>IF(ISNUMBER($A6),SUMIFS('Part B - Rates Sheet'!$155:$155,'Part B - Rates Sheet'!$1:$1,$A6,'Part B - Rates Sheet'!$2:$2,2),"")</f>
        <v/>
      </c>
      <c r="F6" s="737" t="str">
        <f>IF(ISNUMBER($A6),SUMIFS('Part B - Rates Sheet'!$155:$155,'Part B - Rates Sheet'!$1:$1,$A6,'Part B - Rates Sheet'!$2:$2,3),"")</f>
        <v/>
      </c>
      <c r="G6" s="737" t="str">
        <f>IF(ISNUMBER($A6),SUMIFS('Part B - Rates Sheet'!$155:$155,'Part B - Rates Sheet'!$1:$1,$A6,'Part B - Rates Sheet'!$2:$2,4),"")</f>
        <v/>
      </c>
    </row>
    <row r="7" spans="1:19" x14ac:dyDescent="0.2">
      <c r="A7" s="14" t="str">
        <f>IF(A6="","",IF(ISNUMBER('Part A - Inputs'!C22),'Part A - Inputs'!C22,""))</f>
        <v/>
      </c>
      <c r="B7" s="735" t="str">
        <f>IF(ISNUMBER('Part A - Inputs'!C22),'Part A - Inputs'!D22,"")</f>
        <v/>
      </c>
      <c r="C7" s="736" t="str">
        <f>IF(ISNUMBER('Part A - Inputs'!C22),'Part A - Inputs'!I22,"")</f>
        <v/>
      </c>
      <c r="D7" s="737" t="str">
        <f>IF(ISNUMBER($A7),SUMIFS('Part B - Rates Sheet'!$155:$155,'Part B - Rates Sheet'!$1:$1,$A7,'Part B - Rates Sheet'!$2:$2,1),"")</f>
        <v/>
      </c>
      <c r="E7" s="737" t="str">
        <f>IF(ISNUMBER($A7),SUMIFS('Part B - Rates Sheet'!$155:$155,'Part B - Rates Sheet'!$1:$1,$A7,'Part B - Rates Sheet'!$2:$2,2),"")</f>
        <v/>
      </c>
      <c r="F7" s="737" t="str">
        <f>IF(ISNUMBER($A7),SUMIFS('Part B - Rates Sheet'!$155:$155,'Part B - Rates Sheet'!$1:$1,$A7,'Part B - Rates Sheet'!$2:$2,3),"")</f>
        <v/>
      </c>
      <c r="G7" s="737" t="str">
        <f>IF(ISNUMBER($A7),SUMIFS('Part B - Rates Sheet'!$155:$155,'Part B - Rates Sheet'!$1:$1,$A7,'Part B - Rates Sheet'!$2:$2,4),"")</f>
        <v/>
      </c>
    </row>
    <row r="8" spans="1:19" x14ac:dyDescent="0.2">
      <c r="A8" s="14" t="str">
        <f>IF(A7="","",IF(ISNUMBER('Part A - Inputs'!C23),'Part A - Inputs'!C23,""))</f>
        <v/>
      </c>
      <c r="B8" s="735" t="str">
        <f>IF(ISNUMBER('Part A - Inputs'!C23),'Part A - Inputs'!D23,"")</f>
        <v/>
      </c>
      <c r="C8" s="736" t="str">
        <f>IF(ISNUMBER('Part A - Inputs'!C23),'Part A - Inputs'!I23,"")</f>
        <v/>
      </c>
      <c r="D8" s="737" t="str">
        <f>IF(ISNUMBER($A8),SUMIFS('Part B - Rates Sheet'!$155:$155,'Part B - Rates Sheet'!$1:$1,$A8,'Part B - Rates Sheet'!$2:$2,1),"")</f>
        <v/>
      </c>
      <c r="E8" s="737" t="str">
        <f>IF(ISNUMBER($A8),SUMIFS('Part B - Rates Sheet'!$155:$155,'Part B - Rates Sheet'!$1:$1,$A8,'Part B - Rates Sheet'!$2:$2,2),"")</f>
        <v/>
      </c>
      <c r="F8" s="737" t="str">
        <f>IF(ISNUMBER($A8),SUMIFS('Part B - Rates Sheet'!$155:$155,'Part B - Rates Sheet'!$1:$1,$A8,'Part B - Rates Sheet'!$2:$2,3),"")</f>
        <v/>
      </c>
      <c r="G8" s="737" t="str">
        <f>IF(ISNUMBER($A8),SUMIFS('Part B - Rates Sheet'!$155:$155,'Part B - Rates Sheet'!$1:$1,$A8,'Part B - Rates Sheet'!$2:$2,4),"")</f>
        <v/>
      </c>
    </row>
    <row r="9" spans="1:19" x14ac:dyDescent="0.2">
      <c r="A9" s="14" t="str">
        <f>IF(A8="","",IF(ISNUMBER('Part A - Inputs'!C24),'Part A - Inputs'!C24,""))</f>
        <v/>
      </c>
      <c r="B9" s="735" t="str">
        <f>IF(ISNUMBER('Part A - Inputs'!C24),'Part A - Inputs'!D24,"")</f>
        <v/>
      </c>
      <c r="C9" s="736" t="str">
        <f>IF(ISNUMBER('Part A - Inputs'!C24),'Part A - Inputs'!I24,"")</f>
        <v/>
      </c>
      <c r="D9" s="737" t="str">
        <f>IF(ISNUMBER($A9),SUMIFS('Part B - Rates Sheet'!$155:$155,'Part B - Rates Sheet'!$1:$1,$A9,'Part B - Rates Sheet'!$2:$2,1),"")</f>
        <v/>
      </c>
      <c r="E9" s="737" t="str">
        <f>IF(ISNUMBER($A9),SUMIFS('Part B - Rates Sheet'!$155:$155,'Part B - Rates Sheet'!$1:$1,$A9,'Part B - Rates Sheet'!$2:$2,2),"")</f>
        <v/>
      </c>
      <c r="F9" s="737" t="str">
        <f>IF(ISNUMBER($A9),SUMIFS('Part B - Rates Sheet'!$155:$155,'Part B - Rates Sheet'!$1:$1,$A9,'Part B - Rates Sheet'!$2:$2,3),"")</f>
        <v/>
      </c>
      <c r="G9" s="737" t="str">
        <f>IF(ISNUMBER($A9),SUMIFS('Part B - Rates Sheet'!$155:$155,'Part B - Rates Sheet'!$1:$1,$A9,'Part B - Rates Sheet'!$2:$2,4),"")</f>
        <v/>
      </c>
      <c r="N9" s="738"/>
      <c r="O9" s="738"/>
      <c r="P9" s="738"/>
      <c r="Q9" s="738"/>
    </row>
    <row r="10" spans="1:19" x14ac:dyDescent="0.2">
      <c r="A10" s="14" t="str">
        <f>IF(A9="","",IF(ISNUMBER('Part A - Inputs'!C25),'Part A - Inputs'!C25,""))</f>
        <v/>
      </c>
      <c r="B10" s="735" t="str">
        <f>IF(ISNUMBER('Part A - Inputs'!C25),'Part A - Inputs'!D25,"")</f>
        <v/>
      </c>
      <c r="C10" s="736" t="str">
        <f>IF(ISNUMBER('Part A - Inputs'!C25),'Part A - Inputs'!I25,"")</f>
        <v/>
      </c>
      <c r="D10" s="737" t="str">
        <f>IF(ISNUMBER($A10),SUMIFS('Part B - Rates Sheet'!$155:$155,'Part B - Rates Sheet'!$1:$1,$A10,'Part B - Rates Sheet'!$2:$2,1),"")</f>
        <v/>
      </c>
      <c r="E10" s="737" t="str">
        <f>IF(ISNUMBER($A10),SUMIFS('Part B - Rates Sheet'!$155:$155,'Part B - Rates Sheet'!$1:$1,$A10,'Part B - Rates Sheet'!$2:$2,2),"")</f>
        <v/>
      </c>
      <c r="F10" s="737" t="str">
        <f>IF(ISNUMBER($A10),SUMIFS('Part B - Rates Sheet'!$155:$155,'Part B - Rates Sheet'!$1:$1,$A10,'Part B - Rates Sheet'!$2:$2,3),"")</f>
        <v/>
      </c>
      <c r="G10" s="737" t="str">
        <f>IF(ISNUMBER($A10),SUMIFS('Part B - Rates Sheet'!$155:$155,'Part B - Rates Sheet'!$1:$1,$A10,'Part B - Rates Sheet'!$2:$2,4),"")</f>
        <v/>
      </c>
      <c r="N10" s="738"/>
      <c r="O10" s="738"/>
      <c r="P10" s="738"/>
      <c r="Q10" s="738"/>
    </row>
    <row r="11" spans="1:19" x14ac:dyDescent="0.2">
      <c r="A11" s="14" t="str">
        <f>IF(A10="","",IF(ISNUMBER('Part A - Inputs'!C26),'Part A - Inputs'!C26,""))</f>
        <v/>
      </c>
      <c r="B11" s="735" t="str">
        <f>IF(ISNUMBER('Part A - Inputs'!C26),'Part A - Inputs'!D26,"")</f>
        <v/>
      </c>
      <c r="C11" s="736" t="str">
        <f>IF(ISNUMBER('Part A - Inputs'!C26),'Part A - Inputs'!I26,"")</f>
        <v/>
      </c>
      <c r="D11" s="737" t="str">
        <f>IF(ISNUMBER($A11),SUMIFS('Part B - Rates Sheet'!$155:$155,'Part B - Rates Sheet'!$1:$1,$A11,'Part B - Rates Sheet'!$2:$2,1),"")</f>
        <v/>
      </c>
      <c r="E11" s="737" t="str">
        <f>IF(ISNUMBER($A11),SUMIFS('Part B - Rates Sheet'!$155:$155,'Part B - Rates Sheet'!$1:$1,$A11,'Part B - Rates Sheet'!$2:$2,2),"")</f>
        <v/>
      </c>
      <c r="F11" s="737" t="str">
        <f>IF(ISNUMBER($A11),SUMIFS('Part B - Rates Sheet'!$155:$155,'Part B - Rates Sheet'!$1:$1,$A11,'Part B - Rates Sheet'!$2:$2,3),"")</f>
        <v/>
      </c>
      <c r="G11" s="737" t="str">
        <f>IF(ISNUMBER($A11),SUMIFS('Part B - Rates Sheet'!$155:$155,'Part B - Rates Sheet'!$1:$1,$A11,'Part B - Rates Sheet'!$2:$2,4),"")</f>
        <v/>
      </c>
      <c r="N11" s="739"/>
      <c r="O11" s="739"/>
      <c r="P11" s="739"/>
      <c r="Q11" s="739"/>
      <c r="R11" s="740"/>
      <c r="S11" s="740"/>
    </row>
    <row r="12" spans="1:19" x14ac:dyDescent="0.2">
      <c r="A12" s="14" t="str">
        <f>IF(A11="","",IF(ISNUMBER('Part A - Inputs'!C27),'Part A - Inputs'!C27,""))</f>
        <v/>
      </c>
      <c r="B12" s="735" t="str">
        <f>IF(ISNUMBER('Part A - Inputs'!C27),'Part A - Inputs'!D27,"")</f>
        <v/>
      </c>
      <c r="C12" s="736" t="str">
        <f>IF(ISNUMBER('Part A - Inputs'!C27),'Part A - Inputs'!I27,"")</f>
        <v/>
      </c>
      <c r="D12" s="737" t="str">
        <f>IF(ISNUMBER($A12),SUMIFS('Part B - Rates Sheet'!$155:$155,'Part B - Rates Sheet'!$1:$1,$A12,'Part B - Rates Sheet'!$2:$2,1),"")</f>
        <v/>
      </c>
      <c r="E12" s="737" t="str">
        <f>IF(ISNUMBER($A12),SUMIFS('Part B - Rates Sheet'!$155:$155,'Part B - Rates Sheet'!$1:$1,$A12,'Part B - Rates Sheet'!$2:$2,2),"")</f>
        <v/>
      </c>
      <c r="F12" s="737" t="str">
        <f>IF(ISNUMBER($A12),SUMIFS('Part B - Rates Sheet'!$155:$155,'Part B - Rates Sheet'!$1:$1,$A12,'Part B - Rates Sheet'!$2:$2,3),"")</f>
        <v/>
      </c>
      <c r="G12" s="737" t="str">
        <f>IF(ISNUMBER($A12),SUMIFS('Part B - Rates Sheet'!$155:$155,'Part B - Rates Sheet'!$1:$1,$A12,'Part B - Rates Sheet'!$2:$2,4),"")</f>
        <v/>
      </c>
    </row>
    <row r="13" spans="1:19" x14ac:dyDescent="0.2">
      <c r="A13" s="14" t="str">
        <f>IF(A12="","",IF(ISNUMBER('Part A - Inputs'!C28),'Part A - Inputs'!C28,""))</f>
        <v/>
      </c>
      <c r="B13" s="735" t="str">
        <f>IF(ISNUMBER('Part A - Inputs'!C28),'Part A - Inputs'!D28,"")</f>
        <v/>
      </c>
      <c r="C13" s="736" t="str">
        <f>IF(ISNUMBER('Part A - Inputs'!C28),'Part A - Inputs'!I28,"")</f>
        <v/>
      </c>
      <c r="D13" s="737" t="str">
        <f>IF(ISNUMBER($A13),SUMIFS('Part B - Rates Sheet'!$155:$155,'Part B - Rates Sheet'!$1:$1,$A13,'Part B - Rates Sheet'!$2:$2,1),"")</f>
        <v/>
      </c>
      <c r="E13" s="737" t="str">
        <f>IF(ISNUMBER($A13),SUMIFS('Part B - Rates Sheet'!$155:$155,'Part B - Rates Sheet'!$1:$1,$A13,'Part B - Rates Sheet'!$2:$2,2),"")</f>
        <v/>
      </c>
      <c r="F13" s="737" t="str">
        <f>IF(ISNUMBER($A13),SUMIFS('Part B - Rates Sheet'!$155:$155,'Part B - Rates Sheet'!$1:$1,$A13,'Part B - Rates Sheet'!$2:$2,3),"")</f>
        <v/>
      </c>
      <c r="G13" s="737" t="str">
        <f>IF(ISNUMBER($A13),SUMIFS('Part B - Rates Sheet'!$155:$155,'Part B - Rates Sheet'!$1:$1,$A13,'Part B - Rates Sheet'!$2:$2,4),"")</f>
        <v/>
      </c>
    </row>
    <row r="14" spans="1:19" x14ac:dyDescent="0.2">
      <c r="A14" s="14" t="str">
        <f>IF(A13="","",IF(ISNUMBER('Part A - Inputs'!C29),'Part A - Inputs'!C29,""))</f>
        <v/>
      </c>
      <c r="B14" s="735" t="str">
        <f>IF(ISNUMBER('Part A - Inputs'!C29),'Part A - Inputs'!D29,"")</f>
        <v/>
      </c>
      <c r="C14" s="736" t="str">
        <f>IF(ISNUMBER('Part A - Inputs'!C29),'Part A - Inputs'!I29,"")</f>
        <v/>
      </c>
      <c r="D14" s="737" t="str">
        <f>IF(ISNUMBER($A14),SUMIFS('Part B - Rates Sheet'!$155:$155,'Part B - Rates Sheet'!$1:$1,$A14,'Part B - Rates Sheet'!$2:$2,1),"")</f>
        <v/>
      </c>
      <c r="E14" s="737" t="str">
        <f>IF(ISNUMBER($A14),SUMIFS('Part B - Rates Sheet'!$155:$155,'Part B - Rates Sheet'!$1:$1,$A14,'Part B - Rates Sheet'!$2:$2,2),"")</f>
        <v/>
      </c>
      <c r="F14" s="737" t="str">
        <f>IF(ISNUMBER($A14),SUMIFS('Part B - Rates Sheet'!$155:$155,'Part B - Rates Sheet'!$1:$1,$A14,'Part B - Rates Sheet'!$2:$2,3),"")</f>
        <v/>
      </c>
      <c r="G14" s="737" t="str">
        <f>IF(ISNUMBER($A14),SUMIFS('Part B - Rates Sheet'!$155:$155,'Part B - Rates Sheet'!$1:$1,$A14,'Part B - Rates Sheet'!$2:$2,4),"")</f>
        <v/>
      </c>
    </row>
    <row r="15" spans="1:19" x14ac:dyDescent="0.2">
      <c r="A15" s="14" t="str">
        <f>IF(A14="","",IF(ISNUMBER('Part A - Inputs'!C30),'Part A - Inputs'!C30,""))</f>
        <v/>
      </c>
      <c r="B15" s="735" t="str">
        <f>IF(ISNUMBER('Part A - Inputs'!C30),'Part A - Inputs'!D30,"")</f>
        <v/>
      </c>
      <c r="C15" s="736" t="str">
        <f>IF(ISNUMBER('Part A - Inputs'!C30),'Part A - Inputs'!I30,"")</f>
        <v/>
      </c>
      <c r="D15" s="737" t="str">
        <f>IF(ISNUMBER($A15),SUMIFS('Part B - Rates Sheet'!$155:$155,'Part B - Rates Sheet'!$1:$1,$A15,'Part B - Rates Sheet'!$2:$2,1),"")</f>
        <v/>
      </c>
      <c r="E15" s="737" t="str">
        <f>IF(ISNUMBER($A15),SUMIFS('Part B - Rates Sheet'!$155:$155,'Part B - Rates Sheet'!$1:$1,$A15,'Part B - Rates Sheet'!$2:$2,2),"")</f>
        <v/>
      </c>
      <c r="F15" s="737" t="str">
        <f>IF(ISNUMBER($A15),SUMIFS('Part B - Rates Sheet'!$155:$155,'Part B - Rates Sheet'!$1:$1,$A15,'Part B - Rates Sheet'!$2:$2,3),"")</f>
        <v/>
      </c>
      <c r="G15" s="737" t="str">
        <f>IF(ISNUMBER($A15),SUMIFS('Part B - Rates Sheet'!$155:$155,'Part B - Rates Sheet'!$1:$1,$A15,'Part B - Rates Sheet'!$2:$2,4),"")</f>
        <v/>
      </c>
    </row>
    <row r="16" spans="1:19" x14ac:dyDescent="0.2">
      <c r="A16" s="14" t="str">
        <f>IF(A15="","",IF(ISNUMBER('Part A - Inputs'!C31),'Part A - Inputs'!C31,""))</f>
        <v/>
      </c>
      <c r="B16" s="735" t="str">
        <f>IF(ISNUMBER('Part A - Inputs'!C31),'Part A - Inputs'!D31,"")</f>
        <v/>
      </c>
      <c r="C16" s="736" t="str">
        <f>IF(ISNUMBER('Part A - Inputs'!C31),'Part A - Inputs'!I31,"")</f>
        <v/>
      </c>
      <c r="D16" s="737" t="str">
        <f>IF(ISNUMBER($A16),SUMIFS('Part B - Rates Sheet'!$155:$155,'Part B - Rates Sheet'!$1:$1,$A16,'Part B - Rates Sheet'!$2:$2,1),"")</f>
        <v/>
      </c>
      <c r="E16" s="737" t="str">
        <f>IF(ISNUMBER($A16),SUMIFS('Part B - Rates Sheet'!$155:$155,'Part B - Rates Sheet'!$1:$1,$A16,'Part B - Rates Sheet'!$2:$2,2),"")</f>
        <v/>
      </c>
      <c r="F16" s="737" t="str">
        <f>IF(ISNUMBER($A16),SUMIFS('Part B - Rates Sheet'!$155:$155,'Part B - Rates Sheet'!$1:$1,$A16,'Part B - Rates Sheet'!$2:$2,3),"")</f>
        <v/>
      </c>
      <c r="G16" s="737" t="str">
        <f>IF(ISNUMBER($A16),SUMIFS('Part B - Rates Sheet'!$155:$155,'Part B - Rates Sheet'!$1:$1,$A16,'Part B - Rates Sheet'!$2:$2,4),"")</f>
        <v/>
      </c>
    </row>
    <row r="17" spans="1:7" x14ac:dyDescent="0.2">
      <c r="A17" s="14" t="str">
        <f>IF(A16="","",IF(ISNUMBER('Part A - Inputs'!C32),'Part A - Inputs'!C32,""))</f>
        <v/>
      </c>
      <c r="B17" s="735" t="str">
        <f>IF(ISNUMBER('Part A - Inputs'!C32),'Part A - Inputs'!D32,"")</f>
        <v/>
      </c>
      <c r="C17" s="736" t="str">
        <f>IF(ISNUMBER('Part A - Inputs'!C32),'Part A - Inputs'!I32,"")</f>
        <v/>
      </c>
      <c r="D17" s="737" t="str">
        <f>IF(ISNUMBER($A17),SUMIFS('Part B - Rates Sheet'!$155:$155,'Part B - Rates Sheet'!$1:$1,$A17,'Part B - Rates Sheet'!$2:$2,1),"")</f>
        <v/>
      </c>
      <c r="E17" s="737" t="str">
        <f>IF(ISNUMBER($A17),SUMIFS('Part B - Rates Sheet'!$155:$155,'Part B - Rates Sheet'!$1:$1,$A17,'Part B - Rates Sheet'!$2:$2,2),"")</f>
        <v/>
      </c>
      <c r="F17" s="737" t="str">
        <f>IF(ISNUMBER($A17),SUMIFS('Part B - Rates Sheet'!$155:$155,'Part B - Rates Sheet'!$1:$1,$A17,'Part B - Rates Sheet'!$2:$2,3),"")</f>
        <v/>
      </c>
      <c r="G17" s="737" t="str">
        <f>IF(ISNUMBER($A17),SUMIFS('Part B - Rates Sheet'!$155:$155,'Part B - Rates Sheet'!$1:$1,$A17,'Part B - Rates Sheet'!$2:$2,4),"")</f>
        <v/>
      </c>
    </row>
    <row r="18" spans="1:7" x14ac:dyDescent="0.2">
      <c r="A18" s="14" t="str">
        <f>IF(A17="","",IF(ISNUMBER('Part A - Inputs'!C33),'Part A - Inputs'!C33,""))</f>
        <v/>
      </c>
      <c r="B18" s="735" t="str">
        <f>IF(ISNUMBER('Part A - Inputs'!C33),'Part A - Inputs'!D33,"")</f>
        <v/>
      </c>
      <c r="C18" s="736" t="str">
        <f>IF(ISNUMBER('Part A - Inputs'!C33),'Part A - Inputs'!I33,"")</f>
        <v/>
      </c>
      <c r="D18" s="737" t="str">
        <f>IF(ISNUMBER($A18),SUMIFS('Part B - Rates Sheet'!$155:$155,'Part B - Rates Sheet'!$1:$1,$A18,'Part B - Rates Sheet'!$2:$2,1),"")</f>
        <v/>
      </c>
      <c r="E18" s="737" t="str">
        <f>IF(ISNUMBER($A18),SUMIFS('Part B - Rates Sheet'!$155:$155,'Part B - Rates Sheet'!$1:$1,$A18,'Part B - Rates Sheet'!$2:$2,2),"")</f>
        <v/>
      </c>
      <c r="F18" s="737" t="str">
        <f>IF(ISNUMBER($A18),SUMIFS('Part B - Rates Sheet'!$155:$155,'Part B - Rates Sheet'!$1:$1,$A18,'Part B - Rates Sheet'!$2:$2,3),"")</f>
        <v/>
      </c>
      <c r="G18" s="737" t="str">
        <f>IF(ISNUMBER($A18),SUMIFS('Part B - Rates Sheet'!$155:$155,'Part B - Rates Sheet'!$1:$1,$A18,'Part B - Rates Sheet'!$2:$2,4),"")</f>
        <v/>
      </c>
    </row>
    <row r="19" spans="1:7" x14ac:dyDescent="0.2">
      <c r="A19" s="14" t="str">
        <f>IF(A18="","",IF(ISNUMBER('Part A - Inputs'!C34),'Part A - Inputs'!C34,""))</f>
        <v/>
      </c>
      <c r="B19" s="735" t="str">
        <f>IF(ISNUMBER('Part A - Inputs'!C34),'Part A - Inputs'!D34,"")</f>
        <v/>
      </c>
      <c r="C19" s="736" t="str">
        <f>IF(ISNUMBER('Part A - Inputs'!C34),'Part A - Inputs'!I34,"")</f>
        <v/>
      </c>
      <c r="D19" s="737" t="str">
        <f>IF(ISNUMBER($A19),SUMIFS('Part B - Rates Sheet'!$155:$155,'Part B - Rates Sheet'!$1:$1,$A19,'Part B - Rates Sheet'!$2:$2,1),"")</f>
        <v/>
      </c>
      <c r="E19" s="737" t="str">
        <f>IF(ISNUMBER($A19),SUMIFS('Part B - Rates Sheet'!$155:$155,'Part B - Rates Sheet'!$1:$1,$A19,'Part B - Rates Sheet'!$2:$2,2),"")</f>
        <v/>
      </c>
      <c r="F19" s="737" t="str">
        <f>IF(ISNUMBER($A19),SUMIFS('Part B - Rates Sheet'!$155:$155,'Part B - Rates Sheet'!$1:$1,$A19,'Part B - Rates Sheet'!$2:$2,3),"")</f>
        <v/>
      </c>
      <c r="G19" s="737" t="str">
        <f>IF(ISNUMBER($A19),SUMIFS('Part B - Rates Sheet'!$155:$155,'Part B - Rates Sheet'!$1:$1,$A19,'Part B - Rates Sheet'!$2:$2,4),"")</f>
        <v/>
      </c>
    </row>
    <row r="20" spans="1:7" x14ac:dyDescent="0.2">
      <c r="A20" s="14" t="str">
        <f>IF(A19="","",IF(ISNUMBER('Part A - Inputs'!C35),'Part A - Inputs'!C35,""))</f>
        <v/>
      </c>
      <c r="B20" s="735" t="str">
        <f>IF(ISNUMBER('Part A - Inputs'!C35),'Part A - Inputs'!D35,"")</f>
        <v/>
      </c>
      <c r="C20" s="736" t="str">
        <f>IF(ISNUMBER('Part A - Inputs'!C35),'Part A - Inputs'!I35,"")</f>
        <v/>
      </c>
      <c r="D20" s="737" t="str">
        <f>IF(ISNUMBER($A20),SUMIFS('Part B - Rates Sheet'!$155:$155,'Part B - Rates Sheet'!$1:$1,$A20,'Part B - Rates Sheet'!$2:$2,1),"")</f>
        <v/>
      </c>
      <c r="E20" s="737" t="str">
        <f>IF(ISNUMBER($A20),SUMIFS('Part B - Rates Sheet'!$155:$155,'Part B - Rates Sheet'!$1:$1,$A20,'Part B - Rates Sheet'!$2:$2,2),"")</f>
        <v/>
      </c>
      <c r="F20" s="737" t="str">
        <f>IF(ISNUMBER($A20),SUMIFS('Part B - Rates Sheet'!$155:$155,'Part B - Rates Sheet'!$1:$1,$A20,'Part B - Rates Sheet'!$2:$2,3),"")</f>
        <v/>
      </c>
      <c r="G20" s="737" t="str">
        <f>IF(ISNUMBER($A20),SUMIFS('Part B - Rates Sheet'!$155:$155,'Part B - Rates Sheet'!$1:$1,$A20,'Part B - Rates Sheet'!$2:$2,4),"")</f>
        <v/>
      </c>
    </row>
    <row r="21" spans="1:7" x14ac:dyDescent="0.2">
      <c r="A21" s="14" t="str">
        <f>IF(A20="","",IF(ISNUMBER('Part A - Inputs'!C36),'Part A - Inputs'!C36,""))</f>
        <v/>
      </c>
      <c r="B21" s="735" t="str">
        <f>IF(ISNUMBER('Part A - Inputs'!C36),'Part A - Inputs'!D36,"")</f>
        <v/>
      </c>
      <c r="C21" s="736" t="str">
        <f>IF(ISNUMBER('Part A - Inputs'!C36),'Part A - Inputs'!I36,"")</f>
        <v/>
      </c>
      <c r="D21" s="737" t="str">
        <f>IF(ISNUMBER($A21),SUMIFS('Part B - Rates Sheet'!$155:$155,'Part B - Rates Sheet'!$1:$1,$A21,'Part B - Rates Sheet'!$2:$2,1),"")</f>
        <v/>
      </c>
      <c r="E21" s="737" t="str">
        <f>IF(ISNUMBER($A21),SUMIFS('Part B - Rates Sheet'!$155:$155,'Part B - Rates Sheet'!$1:$1,$A21,'Part B - Rates Sheet'!$2:$2,2),"")</f>
        <v/>
      </c>
      <c r="F21" s="737" t="str">
        <f>IF(ISNUMBER($A21),SUMIFS('Part B - Rates Sheet'!$155:$155,'Part B - Rates Sheet'!$1:$1,$A21,'Part B - Rates Sheet'!$2:$2,3),"")</f>
        <v/>
      </c>
      <c r="G21" s="737" t="str">
        <f>IF(ISNUMBER($A21),SUMIFS('Part B - Rates Sheet'!$155:$155,'Part B - Rates Sheet'!$1:$1,$A21,'Part B - Rates Sheet'!$2:$2,4),"")</f>
        <v/>
      </c>
    </row>
    <row r="22" spans="1:7" x14ac:dyDescent="0.2">
      <c r="A22" s="14" t="str">
        <f>IF(A21="","",IF(ISNUMBER('Part A - Inputs'!C37),'Part A - Inputs'!C37,""))</f>
        <v/>
      </c>
      <c r="B22" s="735" t="str">
        <f>IF(ISNUMBER('Part A - Inputs'!C37),'Part A - Inputs'!D37,"")</f>
        <v/>
      </c>
      <c r="C22" s="736" t="str">
        <f>IF(ISNUMBER('Part A - Inputs'!C37),'Part A - Inputs'!I37,"")</f>
        <v/>
      </c>
      <c r="D22" s="737" t="str">
        <f>IF(ISNUMBER($A22),SUMIFS('Part B - Rates Sheet'!$155:$155,'Part B - Rates Sheet'!$1:$1,$A22,'Part B - Rates Sheet'!$2:$2,1),"")</f>
        <v/>
      </c>
      <c r="E22" s="737" t="str">
        <f>IF(ISNUMBER($A22),SUMIFS('Part B - Rates Sheet'!$155:$155,'Part B - Rates Sheet'!$1:$1,$A22,'Part B - Rates Sheet'!$2:$2,2),"")</f>
        <v/>
      </c>
      <c r="F22" s="737" t="str">
        <f>IF(ISNUMBER($A22),SUMIFS('Part B - Rates Sheet'!$155:$155,'Part B - Rates Sheet'!$1:$1,$A22,'Part B - Rates Sheet'!$2:$2,3),"")</f>
        <v/>
      </c>
      <c r="G22" s="737" t="str">
        <f>IF(ISNUMBER($A22),SUMIFS('Part B - Rates Sheet'!$155:$155,'Part B - Rates Sheet'!$1:$1,$A22,'Part B - Rates Sheet'!$2:$2,4),"")</f>
        <v/>
      </c>
    </row>
    <row r="23" spans="1:7" x14ac:dyDescent="0.2">
      <c r="A23" s="14" t="str">
        <f>IF(A22="","",IF(ISNUMBER('Part A - Inputs'!C38),'Part A - Inputs'!C38,""))</f>
        <v/>
      </c>
      <c r="B23" s="735" t="str">
        <f>IF(ISNUMBER('Part A - Inputs'!C38),'Part A - Inputs'!D38,"")</f>
        <v/>
      </c>
      <c r="C23" s="736" t="str">
        <f>IF(ISNUMBER('Part A - Inputs'!C38),'Part A - Inputs'!I38,"")</f>
        <v/>
      </c>
      <c r="D23" s="737" t="str">
        <f>IF(ISNUMBER($A23),SUMIFS('Part B - Rates Sheet'!$155:$155,'Part B - Rates Sheet'!$1:$1,$A23,'Part B - Rates Sheet'!$2:$2,1),"")</f>
        <v/>
      </c>
      <c r="E23" s="737" t="str">
        <f>IF(ISNUMBER($A23),SUMIFS('Part B - Rates Sheet'!$155:$155,'Part B - Rates Sheet'!$1:$1,$A23,'Part B - Rates Sheet'!$2:$2,2),"")</f>
        <v/>
      </c>
      <c r="F23" s="737" t="str">
        <f>IF(ISNUMBER($A23),SUMIFS('Part B - Rates Sheet'!$155:$155,'Part B - Rates Sheet'!$1:$1,$A23,'Part B - Rates Sheet'!$2:$2,3),"")</f>
        <v/>
      </c>
      <c r="G23" s="737" t="str">
        <f>IF(ISNUMBER($A23),SUMIFS('Part B - Rates Sheet'!$155:$155,'Part B - Rates Sheet'!$1:$1,$A23,'Part B - Rates Sheet'!$2:$2,4),"")</f>
        <v/>
      </c>
    </row>
    <row r="24" spans="1:7" x14ac:dyDescent="0.2">
      <c r="A24" s="14" t="str">
        <f>IF(A23="","",IF(ISNUMBER('Part A - Inputs'!C39),'Part A - Inputs'!C39,""))</f>
        <v/>
      </c>
      <c r="B24" s="735" t="str">
        <f>IF(ISNUMBER('Part A - Inputs'!C39),'Part A - Inputs'!D39,"")</f>
        <v/>
      </c>
      <c r="C24" s="736" t="str">
        <f>IF(ISNUMBER('Part A - Inputs'!C39),'Part A - Inputs'!I39,"")</f>
        <v/>
      </c>
      <c r="D24" s="737" t="str">
        <f>IF(ISNUMBER($A24),SUMIFS('Part B - Rates Sheet'!$155:$155,'Part B - Rates Sheet'!$1:$1,$A24,'Part B - Rates Sheet'!$2:$2,1),"")</f>
        <v/>
      </c>
      <c r="E24" s="737" t="str">
        <f>IF(ISNUMBER($A24),SUMIFS('Part B - Rates Sheet'!$155:$155,'Part B - Rates Sheet'!$1:$1,$A24,'Part B - Rates Sheet'!$2:$2,2),"")</f>
        <v/>
      </c>
      <c r="F24" s="737" t="str">
        <f>IF(ISNUMBER($A24),SUMIFS('Part B - Rates Sheet'!$155:$155,'Part B - Rates Sheet'!$1:$1,$A24,'Part B - Rates Sheet'!$2:$2,3),"")</f>
        <v/>
      </c>
      <c r="G24" s="737" t="str">
        <f>IF(ISNUMBER($A24),SUMIFS('Part B - Rates Sheet'!$155:$155,'Part B - Rates Sheet'!$1:$1,$A24,'Part B - Rates Sheet'!$2:$2,4),"")</f>
        <v/>
      </c>
    </row>
    <row r="25" spans="1:7" x14ac:dyDescent="0.2">
      <c r="A25" s="14" t="str">
        <f>IF(A24="","",IF(ISNUMBER('Part A - Inputs'!C40),'Part A - Inputs'!C40,""))</f>
        <v/>
      </c>
      <c r="B25" s="735" t="str">
        <f>IF(ISNUMBER('Part A - Inputs'!C40),'Part A - Inputs'!D40,"")</f>
        <v/>
      </c>
      <c r="C25" s="736" t="str">
        <f>IF(ISNUMBER('Part A - Inputs'!C40),'Part A - Inputs'!I40,"")</f>
        <v/>
      </c>
      <c r="D25" s="737" t="str">
        <f>IF(ISNUMBER($A25),SUMIFS('Part B - Rates Sheet'!$155:$155,'Part B - Rates Sheet'!$1:$1,$A25,'Part B - Rates Sheet'!$2:$2,1),"")</f>
        <v/>
      </c>
      <c r="E25" s="737" t="str">
        <f>IF(ISNUMBER($A25),SUMIFS('Part B - Rates Sheet'!$155:$155,'Part B - Rates Sheet'!$1:$1,$A25,'Part B - Rates Sheet'!$2:$2,2),"")</f>
        <v/>
      </c>
      <c r="F25" s="737" t="str">
        <f>IF(ISNUMBER($A25),SUMIFS('Part B - Rates Sheet'!$155:$155,'Part B - Rates Sheet'!$1:$1,$A25,'Part B - Rates Sheet'!$2:$2,3),"")</f>
        <v/>
      </c>
      <c r="G25" s="737" t="str">
        <f>IF(ISNUMBER($A25),SUMIFS('Part B - Rates Sheet'!$155:$155,'Part B - Rates Sheet'!$1:$1,$A25,'Part B - Rates Sheet'!$2:$2,4),"")</f>
        <v/>
      </c>
    </row>
    <row r="26" spans="1:7" x14ac:dyDescent="0.2">
      <c r="A26" s="14" t="str">
        <f>IF(A25="","",IF(ISNUMBER('Part A - Inputs'!C41),'Part A - Inputs'!C41,""))</f>
        <v/>
      </c>
      <c r="B26" s="735" t="str">
        <f>IF(ISNUMBER('Part A - Inputs'!C41),'Part A - Inputs'!D41,"")</f>
        <v/>
      </c>
      <c r="C26" s="736" t="str">
        <f>IF(ISNUMBER('Part A - Inputs'!C41),'Part A - Inputs'!I41,"")</f>
        <v/>
      </c>
      <c r="D26" s="737" t="str">
        <f>IF(ISNUMBER($A26),SUMIFS('Part B - Rates Sheet'!$155:$155,'Part B - Rates Sheet'!$1:$1,$A26,'Part B - Rates Sheet'!$2:$2,1),"")</f>
        <v/>
      </c>
      <c r="E26" s="737" t="str">
        <f>IF(ISNUMBER($A26),SUMIFS('Part B - Rates Sheet'!$155:$155,'Part B - Rates Sheet'!$1:$1,$A26,'Part B - Rates Sheet'!$2:$2,2),"")</f>
        <v/>
      </c>
      <c r="F26" s="737" t="str">
        <f>IF(ISNUMBER($A26),SUMIFS('Part B - Rates Sheet'!$155:$155,'Part B - Rates Sheet'!$1:$1,$A26,'Part B - Rates Sheet'!$2:$2,3),"")</f>
        <v/>
      </c>
      <c r="G26" s="737" t="str">
        <f>IF(ISNUMBER($A26),SUMIFS('Part B - Rates Sheet'!$155:$155,'Part B - Rates Sheet'!$1:$1,$A26,'Part B - Rates Sheet'!$2:$2,4),"")</f>
        <v/>
      </c>
    </row>
    <row r="27" spans="1:7" x14ac:dyDescent="0.2">
      <c r="A27" s="14" t="str">
        <f>IF(A26="","",IF(ISNUMBER('Part A - Inputs'!C42),'Part A - Inputs'!C42,""))</f>
        <v/>
      </c>
      <c r="B27" s="735" t="str">
        <f>IF(ISNUMBER('Part A - Inputs'!C42),'Part A - Inputs'!D42,"")</f>
        <v/>
      </c>
      <c r="C27" s="736" t="str">
        <f>IF(ISNUMBER('Part A - Inputs'!C42),'Part A - Inputs'!I42,"")</f>
        <v/>
      </c>
      <c r="D27" s="737" t="str">
        <f>IF(ISNUMBER($A27),SUMIFS('Part B - Rates Sheet'!$155:$155,'Part B - Rates Sheet'!$1:$1,$A27,'Part B - Rates Sheet'!$2:$2,1),"")</f>
        <v/>
      </c>
      <c r="E27" s="737" t="str">
        <f>IF(ISNUMBER($A27),SUMIFS('Part B - Rates Sheet'!$155:$155,'Part B - Rates Sheet'!$1:$1,$A27,'Part B - Rates Sheet'!$2:$2,2),"")</f>
        <v/>
      </c>
      <c r="F27" s="737" t="str">
        <f>IF(ISNUMBER($A27),SUMIFS('Part B - Rates Sheet'!$155:$155,'Part B - Rates Sheet'!$1:$1,$A27,'Part B - Rates Sheet'!$2:$2,3),"")</f>
        <v/>
      </c>
      <c r="G27" s="737" t="str">
        <f>IF(ISNUMBER($A27),SUMIFS('Part B - Rates Sheet'!$155:$155,'Part B - Rates Sheet'!$1:$1,$A27,'Part B - Rates Sheet'!$2:$2,4),"")</f>
        <v/>
      </c>
    </row>
    <row r="28" spans="1:7" x14ac:dyDescent="0.2">
      <c r="A28" s="14" t="str">
        <f>IF(A27="","",IF(ISNUMBER('Part A - Inputs'!L18),'Part A - Inputs'!L18,""))</f>
        <v/>
      </c>
      <c r="B28" s="735" t="str">
        <f>IF(ISNUMBER('Part A - Inputs'!L18),'Part A - Inputs'!M18,"")</f>
        <v/>
      </c>
      <c r="C28" s="736" t="str">
        <f>IF(ISNUMBER('Part A - Inputs'!L18),'Part A - Inputs'!R18,"")</f>
        <v/>
      </c>
      <c r="D28" s="737" t="str">
        <f>IF(ISNUMBER($A28),SUMIFS('Part B - Rates Sheet'!$155:$155,'Part B - Rates Sheet'!$1:$1,$A28,'Part B - Rates Sheet'!$2:$2,1),"")</f>
        <v/>
      </c>
      <c r="E28" s="737" t="str">
        <f>IF(ISNUMBER($A28),SUMIFS('Part B - Rates Sheet'!$155:$155,'Part B - Rates Sheet'!$1:$1,$A28,'Part B - Rates Sheet'!$2:$2,2),"")</f>
        <v/>
      </c>
      <c r="F28" s="737" t="str">
        <f>IF(ISNUMBER($A28),SUMIFS('Part B - Rates Sheet'!$155:$155,'Part B - Rates Sheet'!$1:$1,$A28,'Part B - Rates Sheet'!$2:$2,3),"")</f>
        <v/>
      </c>
      <c r="G28" s="737" t="str">
        <f>IF(ISNUMBER($A28),SUMIFS('Part B - Rates Sheet'!$155:$155,'Part B - Rates Sheet'!$1:$1,$A28,'Part B - Rates Sheet'!$2:$2,4),"")</f>
        <v/>
      </c>
    </row>
    <row r="29" spans="1:7" x14ac:dyDescent="0.2">
      <c r="A29" s="14" t="str">
        <f>IF(A28="","",IF(ISNUMBER('Part A - Inputs'!L19),'Part A - Inputs'!L19,""))</f>
        <v/>
      </c>
      <c r="B29" s="735" t="str">
        <f>IF(ISNUMBER('Part A - Inputs'!L19),'Part A - Inputs'!M19,"")</f>
        <v/>
      </c>
      <c r="C29" s="736" t="str">
        <f>IF(ISNUMBER('Part A - Inputs'!L19),'Part A - Inputs'!R19,"")</f>
        <v/>
      </c>
      <c r="D29" s="737" t="str">
        <f>IF(ISNUMBER($A29),SUMIFS('Part B - Rates Sheet'!$155:$155,'Part B - Rates Sheet'!$1:$1,$A29,'Part B - Rates Sheet'!$2:$2,1),"")</f>
        <v/>
      </c>
      <c r="E29" s="737" t="str">
        <f>IF(ISNUMBER($A29),SUMIFS('Part B - Rates Sheet'!$155:$155,'Part B - Rates Sheet'!$1:$1,$A29,'Part B - Rates Sheet'!$2:$2,2),"")</f>
        <v/>
      </c>
      <c r="F29" s="737" t="str">
        <f>IF(ISNUMBER($A29),SUMIFS('Part B - Rates Sheet'!$155:$155,'Part B - Rates Sheet'!$1:$1,$A29,'Part B - Rates Sheet'!$2:$2,3),"")</f>
        <v/>
      </c>
      <c r="G29" s="737" t="str">
        <f>IF(ISNUMBER($A29),SUMIFS('Part B - Rates Sheet'!$155:$155,'Part B - Rates Sheet'!$1:$1,$A29,'Part B - Rates Sheet'!$2:$2,4),"")</f>
        <v/>
      </c>
    </row>
    <row r="30" spans="1:7" x14ac:dyDescent="0.2">
      <c r="A30" s="14" t="str">
        <f>IF(A29="","",IF(ISNUMBER('Part A - Inputs'!L20),'Part A - Inputs'!L20,""))</f>
        <v/>
      </c>
      <c r="B30" s="735" t="str">
        <f>IF(ISNUMBER('Part A - Inputs'!L20),'Part A - Inputs'!M20,"")</f>
        <v/>
      </c>
      <c r="C30" s="736" t="str">
        <f>IF(ISNUMBER('Part A - Inputs'!L20),'Part A - Inputs'!R20,"")</f>
        <v/>
      </c>
      <c r="D30" s="737" t="str">
        <f>IF(ISNUMBER($A30),SUMIFS('Part B - Rates Sheet'!$155:$155,'Part B - Rates Sheet'!$1:$1,$A30,'Part B - Rates Sheet'!$2:$2,1),"")</f>
        <v/>
      </c>
      <c r="E30" s="737" t="str">
        <f>IF(ISNUMBER($A30),SUMIFS('Part B - Rates Sheet'!$155:$155,'Part B - Rates Sheet'!$1:$1,$A30,'Part B - Rates Sheet'!$2:$2,2),"")</f>
        <v/>
      </c>
      <c r="F30" s="737" t="str">
        <f>IF(ISNUMBER($A30),SUMIFS('Part B - Rates Sheet'!$155:$155,'Part B - Rates Sheet'!$1:$1,$A30,'Part B - Rates Sheet'!$2:$2,3),"")</f>
        <v/>
      </c>
      <c r="G30" s="737" t="str">
        <f>IF(ISNUMBER($A30),SUMIFS('Part B - Rates Sheet'!$155:$155,'Part B - Rates Sheet'!$1:$1,$A30,'Part B - Rates Sheet'!$2:$2,4),"")</f>
        <v/>
      </c>
    </row>
    <row r="31" spans="1:7" x14ac:dyDescent="0.2">
      <c r="A31" s="14" t="str">
        <f>IF(A30="","",IF(ISNUMBER('Part A - Inputs'!L21),'Part A - Inputs'!L21,""))</f>
        <v/>
      </c>
      <c r="B31" s="735" t="str">
        <f>IF(ISNUMBER('Part A - Inputs'!L21),'Part A - Inputs'!M21,"")</f>
        <v/>
      </c>
      <c r="C31" s="736" t="str">
        <f>IF(ISNUMBER('Part A - Inputs'!L21),'Part A - Inputs'!R21,"")</f>
        <v/>
      </c>
      <c r="D31" s="737" t="str">
        <f>IF(ISNUMBER($A31),SUMIFS('Part B - Rates Sheet'!$155:$155,'Part B - Rates Sheet'!$1:$1,$A31,'Part B - Rates Sheet'!$2:$2,1),"")</f>
        <v/>
      </c>
      <c r="E31" s="737" t="str">
        <f>IF(ISNUMBER($A31),SUMIFS('Part B - Rates Sheet'!$155:$155,'Part B - Rates Sheet'!$1:$1,$A31,'Part B - Rates Sheet'!$2:$2,2),"")</f>
        <v/>
      </c>
      <c r="F31" s="737" t="str">
        <f>IF(ISNUMBER($A31),SUMIFS('Part B - Rates Sheet'!$155:$155,'Part B - Rates Sheet'!$1:$1,$A31,'Part B - Rates Sheet'!$2:$2,3),"")</f>
        <v/>
      </c>
      <c r="G31" s="737" t="str">
        <f>IF(ISNUMBER($A31),SUMIFS('Part B - Rates Sheet'!$155:$155,'Part B - Rates Sheet'!$1:$1,$A31,'Part B - Rates Sheet'!$2:$2,4),"")</f>
        <v/>
      </c>
    </row>
    <row r="32" spans="1:7" x14ac:dyDescent="0.2">
      <c r="A32" s="14" t="str">
        <f>IF(A31="","",IF(ISNUMBER('Part A - Inputs'!L22),'Part A - Inputs'!L22,""))</f>
        <v/>
      </c>
      <c r="B32" s="735" t="str">
        <f>IF(ISNUMBER('Part A - Inputs'!L22),'Part A - Inputs'!M22,"")</f>
        <v/>
      </c>
      <c r="C32" s="736" t="str">
        <f>IF(ISNUMBER('Part A - Inputs'!L22),'Part A - Inputs'!R22,"")</f>
        <v/>
      </c>
      <c r="D32" s="737" t="str">
        <f>IF(ISNUMBER($A32),SUMIFS('Part B - Rates Sheet'!$155:$155,'Part B - Rates Sheet'!$1:$1,$A32,'Part B - Rates Sheet'!$2:$2,1),"")</f>
        <v/>
      </c>
      <c r="E32" s="737" t="str">
        <f>IF(ISNUMBER($A32),SUMIFS('Part B - Rates Sheet'!$155:$155,'Part B - Rates Sheet'!$1:$1,$A32,'Part B - Rates Sheet'!$2:$2,2),"")</f>
        <v/>
      </c>
      <c r="F32" s="737" t="str">
        <f>IF(ISNUMBER($A32),SUMIFS('Part B - Rates Sheet'!$155:$155,'Part B - Rates Sheet'!$1:$1,$A32,'Part B - Rates Sheet'!$2:$2,3),"")</f>
        <v/>
      </c>
      <c r="G32" s="737" t="str">
        <f>IF(ISNUMBER($A32),SUMIFS('Part B - Rates Sheet'!$155:$155,'Part B - Rates Sheet'!$1:$1,$A32,'Part B - Rates Sheet'!$2:$2,4),"")</f>
        <v/>
      </c>
    </row>
    <row r="33" spans="1:7" x14ac:dyDescent="0.2">
      <c r="A33" s="14" t="str">
        <f>IF(A32="","",IF(ISNUMBER('Part A - Inputs'!L23),'Part A - Inputs'!L23,""))</f>
        <v/>
      </c>
      <c r="B33" s="735" t="str">
        <f>IF(ISNUMBER('Part A - Inputs'!L23),'Part A - Inputs'!M23,"")</f>
        <v/>
      </c>
      <c r="C33" s="736" t="str">
        <f>IF(ISNUMBER('Part A - Inputs'!L23),'Part A - Inputs'!R23,"")</f>
        <v/>
      </c>
      <c r="D33" s="737" t="str">
        <f>IF(ISNUMBER($A33),SUMIFS('Part B - Rates Sheet'!$155:$155,'Part B - Rates Sheet'!$1:$1,$A33,'Part B - Rates Sheet'!$2:$2,1),"")</f>
        <v/>
      </c>
      <c r="E33" s="737" t="str">
        <f>IF(ISNUMBER($A33),SUMIFS('Part B - Rates Sheet'!$155:$155,'Part B - Rates Sheet'!$1:$1,$A33,'Part B - Rates Sheet'!$2:$2,2),"")</f>
        <v/>
      </c>
      <c r="F33" s="737" t="str">
        <f>IF(ISNUMBER($A33),SUMIFS('Part B - Rates Sheet'!$155:$155,'Part B - Rates Sheet'!$1:$1,$A33,'Part B - Rates Sheet'!$2:$2,3),"")</f>
        <v/>
      </c>
      <c r="G33" s="737" t="str">
        <f>IF(ISNUMBER($A33),SUMIFS('Part B - Rates Sheet'!$155:$155,'Part B - Rates Sheet'!$1:$1,$A33,'Part B - Rates Sheet'!$2:$2,4),"")</f>
        <v/>
      </c>
    </row>
    <row r="34" spans="1:7" x14ac:dyDescent="0.2">
      <c r="A34" s="14" t="str">
        <f>IF(A33="","",IF(ISNUMBER('Part A - Inputs'!L24),'Part A - Inputs'!L24,""))</f>
        <v/>
      </c>
      <c r="B34" s="735" t="str">
        <f>IF(ISNUMBER('Part A - Inputs'!L24),'Part A - Inputs'!M24,"")</f>
        <v/>
      </c>
      <c r="C34" s="736" t="str">
        <f>IF(ISNUMBER('Part A - Inputs'!L24),'Part A - Inputs'!R24,"")</f>
        <v/>
      </c>
      <c r="D34" s="737" t="str">
        <f>IF(ISNUMBER($A34),SUMIFS('Part B - Rates Sheet'!$155:$155,'Part B - Rates Sheet'!$1:$1,$A34,'Part B - Rates Sheet'!$2:$2,1),"")</f>
        <v/>
      </c>
      <c r="E34" s="737" t="str">
        <f>IF(ISNUMBER($A34),SUMIFS('Part B - Rates Sheet'!$155:$155,'Part B - Rates Sheet'!$1:$1,$A34,'Part B - Rates Sheet'!$2:$2,2),"")</f>
        <v/>
      </c>
      <c r="F34" s="737" t="str">
        <f>IF(ISNUMBER($A34),SUMIFS('Part B - Rates Sheet'!$155:$155,'Part B - Rates Sheet'!$1:$1,$A34,'Part B - Rates Sheet'!$2:$2,3),"")</f>
        <v/>
      </c>
      <c r="G34" s="737" t="str">
        <f>IF(ISNUMBER($A34),SUMIFS('Part B - Rates Sheet'!$155:$155,'Part B - Rates Sheet'!$1:$1,$A34,'Part B - Rates Sheet'!$2:$2,4),"")</f>
        <v/>
      </c>
    </row>
    <row r="35" spans="1:7" x14ac:dyDescent="0.2">
      <c r="A35" s="14" t="str">
        <f>IF(A34="","",IF(ISNUMBER('Part A - Inputs'!L25),'Part A - Inputs'!L25,""))</f>
        <v/>
      </c>
      <c r="B35" s="735" t="str">
        <f>IF(ISNUMBER('Part A - Inputs'!L25),'Part A - Inputs'!M25,"")</f>
        <v/>
      </c>
      <c r="C35" s="736" t="str">
        <f>IF(ISNUMBER('Part A - Inputs'!L25),'Part A - Inputs'!R25,"")</f>
        <v/>
      </c>
      <c r="D35" s="737" t="str">
        <f>IF(ISNUMBER($A35),SUMIFS('Part B - Rates Sheet'!$155:$155,'Part B - Rates Sheet'!$1:$1,$A35,'Part B - Rates Sheet'!$2:$2,1),"")</f>
        <v/>
      </c>
      <c r="E35" s="737" t="str">
        <f>IF(ISNUMBER($A35),SUMIFS('Part B - Rates Sheet'!$155:$155,'Part B - Rates Sheet'!$1:$1,$A35,'Part B - Rates Sheet'!$2:$2,2),"")</f>
        <v/>
      </c>
      <c r="F35" s="737" t="str">
        <f>IF(ISNUMBER($A35),SUMIFS('Part B - Rates Sheet'!$155:$155,'Part B - Rates Sheet'!$1:$1,$A35,'Part B - Rates Sheet'!$2:$2,3),"")</f>
        <v/>
      </c>
      <c r="G35" s="737" t="str">
        <f>IF(ISNUMBER($A35),SUMIFS('Part B - Rates Sheet'!$155:$155,'Part B - Rates Sheet'!$1:$1,$A35,'Part B - Rates Sheet'!$2:$2,4),"")</f>
        <v/>
      </c>
    </row>
    <row r="36" spans="1:7" x14ac:dyDescent="0.2">
      <c r="A36" s="14" t="str">
        <f>IF(A35="","",IF(ISNUMBER('Part A - Inputs'!L26),'Part A - Inputs'!L26,""))</f>
        <v/>
      </c>
      <c r="B36" s="735" t="str">
        <f>IF(ISNUMBER('Part A - Inputs'!L26),'Part A - Inputs'!M26,"")</f>
        <v/>
      </c>
      <c r="C36" s="736" t="str">
        <f>IF(ISNUMBER('Part A - Inputs'!L26),'Part A - Inputs'!R26,"")</f>
        <v/>
      </c>
      <c r="D36" s="737" t="str">
        <f>IF(ISNUMBER($A36),SUMIFS('Part B - Rates Sheet'!$155:$155,'Part B - Rates Sheet'!$1:$1,$A36,'Part B - Rates Sheet'!$2:$2,1),"")</f>
        <v/>
      </c>
      <c r="E36" s="737" t="str">
        <f>IF(ISNUMBER($A36),SUMIFS('Part B - Rates Sheet'!$155:$155,'Part B - Rates Sheet'!$1:$1,$A36,'Part B - Rates Sheet'!$2:$2,2),"")</f>
        <v/>
      </c>
      <c r="F36" s="737" t="str">
        <f>IF(ISNUMBER($A36),SUMIFS('Part B - Rates Sheet'!$155:$155,'Part B - Rates Sheet'!$1:$1,$A36,'Part B - Rates Sheet'!$2:$2,3),"")</f>
        <v/>
      </c>
      <c r="G36" s="737" t="str">
        <f>IF(ISNUMBER($A36),SUMIFS('Part B - Rates Sheet'!$155:$155,'Part B - Rates Sheet'!$1:$1,$A36,'Part B - Rates Sheet'!$2:$2,4),"")</f>
        <v/>
      </c>
    </row>
    <row r="37" spans="1:7" x14ac:dyDescent="0.2">
      <c r="A37" s="14" t="str">
        <f>IF(A36="","",IF(ISNUMBER('Part A - Inputs'!L27),'Part A - Inputs'!L27,""))</f>
        <v/>
      </c>
      <c r="B37" s="735" t="str">
        <f>IF(ISNUMBER('Part A - Inputs'!L27),'Part A - Inputs'!M27,"")</f>
        <v/>
      </c>
      <c r="C37" s="736" t="str">
        <f>IF(ISNUMBER('Part A - Inputs'!L27),'Part A - Inputs'!R27,"")</f>
        <v/>
      </c>
      <c r="D37" s="737" t="str">
        <f>IF(ISNUMBER($A37),SUMIFS('Part B - Rates Sheet'!$155:$155,'Part B - Rates Sheet'!$1:$1,$A37,'Part B - Rates Sheet'!$2:$2,1),"")</f>
        <v/>
      </c>
      <c r="E37" s="737" t="str">
        <f>IF(ISNUMBER($A37),SUMIFS('Part B - Rates Sheet'!$155:$155,'Part B - Rates Sheet'!$1:$1,$A37,'Part B - Rates Sheet'!$2:$2,2),"")</f>
        <v/>
      </c>
      <c r="F37" s="737" t="str">
        <f>IF(ISNUMBER($A37),SUMIFS('Part B - Rates Sheet'!$155:$155,'Part B - Rates Sheet'!$1:$1,$A37,'Part B - Rates Sheet'!$2:$2,3),"")</f>
        <v/>
      </c>
      <c r="G37" s="737" t="str">
        <f>IF(ISNUMBER($A37),SUMIFS('Part B - Rates Sheet'!$155:$155,'Part B - Rates Sheet'!$1:$1,$A37,'Part B - Rates Sheet'!$2:$2,4),"")</f>
        <v/>
      </c>
    </row>
    <row r="38" spans="1:7" x14ac:dyDescent="0.2">
      <c r="A38" s="14" t="str">
        <f>IF(A37="","",IF(ISNUMBER('Part A - Inputs'!L28),'Part A - Inputs'!L28,""))</f>
        <v/>
      </c>
      <c r="B38" s="735" t="str">
        <f>IF(ISNUMBER('Part A - Inputs'!L28),'Part A - Inputs'!M28,"")</f>
        <v/>
      </c>
      <c r="C38" s="736" t="str">
        <f>IF(ISNUMBER('Part A - Inputs'!L28),'Part A - Inputs'!R28,"")</f>
        <v/>
      </c>
      <c r="D38" s="737" t="str">
        <f>IF(ISNUMBER($A38),SUMIFS('Part B - Rates Sheet'!$155:$155,'Part B - Rates Sheet'!$1:$1,$A38,'Part B - Rates Sheet'!$2:$2,1),"")</f>
        <v/>
      </c>
      <c r="E38" s="737" t="str">
        <f>IF(ISNUMBER($A38),SUMIFS('Part B - Rates Sheet'!$155:$155,'Part B - Rates Sheet'!$1:$1,$A38,'Part B - Rates Sheet'!$2:$2,2),"")</f>
        <v/>
      </c>
      <c r="F38" s="737" t="str">
        <f>IF(ISNUMBER($A38),SUMIFS('Part B - Rates Sheet'!$155:$155,'Part B - Rates Sheet'!$1:$1,$A38,'Part B - Rates Sheet'!$2:$2,3),"")</f>
        <v/>
      </c>
      <c r="G38" s="737" t="str">
        <f>IF(ISNUMBER($A38),SUMIFS('Part B - Rates Sheet'!$155:$155,'Part B - Rates Sheet'!$1:$1,$A38,'Part B - Rates Sheet'!$2:$2,4),"")</f>
        <v/>
      </c>
    </row>
    <row r="39" spans="1:7" x14ac:dyDescent="0.2">
      <c r="A39" s="14" t="str">
        <f>IF(A38="","",IF(ISNUMBER('Part A - Inputs'!L29),'Part A - Inputs'!L29,""))</f>
        <v/>
      </c>
      <c r="B39" s="735" t="str">
        <f>IF(ISNUMBER('Part A - Inputs'!L29),'Part A - Inputs'!M29,"")</f>
        <v/>
      </c>
      <c r="C39" s="736" t="str">
        <f>IF(ISNUMBER('Part A - Inputs'!L29),'Part A - Inputs'!R29,"")</f>
        <v/>
      </c>
      <c r="D39" s="737" t="str">
        <f>IF(ISNUMBER($A39),SUMIFS('Part B - Rates Sheet'!$155:$155,'Part B - Rates Sheet'!$1:$1,$A39,'Part B - Rates Sheet'!$2:$2,1),"")</f>
        <v/>
      </c>
      <c r="E39" s="737" t="str">
        <f>IF(ISNUMBER($A39),SUMIFS('Part B - Rates Sheet'!$155:$155,'Part B - Rates Sheet'!$1:$1,$A39,'Part B - Rates Sheet'!$2:$2,2),"")</f>
        <v/>
      </c>
      <c r="F39" s="737" t="str">
        <f>IF(ISNUMBER($A39),SUMIFS('Part B - Rates Sheet'!$155:$155,'Part B - Rates Sheet'!$1:$1,$A39,'Part B - Rates Sheet'!$2:$2,3),"")</f>
        <v/>
      </c>
      <c r="G39" s="737" t="str">
        <f>IF(ISNUMBER($A39),SUMIFS('Part B - Rates Sheet'!$155:$155,'Part B - Rates Sheet'!$1:$1,$A39,'Part B - Rates Sheet'!$2:$2,4),"")</f>
        <v/>
      </c>
    </row>
    <row r="40" spans="1:7" x14ac:dyDescent="0.2">
      <c r="A40" s="14" t="str">
        <f>IF(A39="","",IF(ISNUMBER('Part A - Inputs'!L30),'Part A - Inputs'!L30,""))</f>
        <v/>
      </c>
      <c r="B40" s="735" t="str">
        <f>IF(ISNUMBER('Part A - Inputs'!L30),'Part A - Inputs'!M30,"")</f>
        <v/>
      </c>
      <c r="C40" s="736" t="str">
        <f>IF(ISNUMBER('Part A - Inputs'!L30),'Part A - Inputs'!R30,"")</f>
        <v/>
      </c>
      <c r="D40" s="737" t="str">
        <f>IF(ISNUMBER($A40),SUMIFS('Part B - Rates Sheet'!$155:$155,'Part B - Rates Sheet'!$1:$1,$A40,'Part B - Rates Sheet'!$2:$2,1),"")</f>
        <v/>
      </c>
      <c r="E40" s="737" t="str">
        <f>IF(ISNUMBER($A40),SUMIFS('Part B - Rates Sheet'!$155:$155,'Part B - Rates Sheet'!$1:$1,$A40,'Part B - Rates Sheet'!$2:$2,2),"")</f>
        <v/>
      </c>
      <c r="F40" s="737" t="str">
        <f>IF(ISNUMBER($A40),SUMIFS('Part B - Rates Sheet'!$155:$155,'Part B - Rates Sheet'!$1:$1,$A40,'Part B - Rates Sheet'!$2:$2,3),"")</f>
        <v/>
      </c>
      <c r="G40" s="737" t="str">
        <f>IF(ISNUMBER($A40),SUMIFS('Part B - Rates Sheet'!$155:$155,'Part B - Rates Sheet'!$1:$1,$A40,'Part B - Rates Sheet'!$2:$2,4),"")</f>
        <v/>
      </c>
    </row>
    <row r="41" spans="1:7" x14ac:dyDescent="0.2">
      <c r="A41" s="14" t="str">
        <f>IF(A40="","",IF(ISNUMBER('Part A - Inputs'!L31),'Part A - Inputs'!L31,""))</f>
        <v/>
      </c>
      <c r="B41" s="735" t="str">
        <f>IF(ISNUMBER('Part A - Inputs'!L31),'Part A - Inputs'!M31,"")</f>
        <v/>
      </c>
      <c r="C41" s="736" t="str">
        <f>IF(ISNUMBER('Part A - Inputs'!L31),'Part A - Inputs'!R31,"")</f>
        <v/>
      </c>
      <c r="D41" s="737" t="str">
        <f>IF(ISNUMBER($A41),SUMIFS('Part B - Rates Sheet'!$155:$155,'Part B - Rates Sheet'!$1:$1,$A41,'Part B - Rates Sheet'!$2:$2,1),"")</f>
        <v/>
      </c>
      <c r="E41" s="737" t="str">
        <f>IF(ISNUMBER($A41),SUMIFS('Part B - Rates Sheet'!$155:$155,'Part B - Rates Sheet'!$1:$1,$A41,'Part B - Rates Sheet'!$2:$2,2),"")</f>
        <v/>
      </c>
      <c r="F41" s="737" t="str">
        <f>IF(ISNUMBER($A41),SUMIFS('Part B - Rates Sheet'!$155:$155,'Part B - Rates Sheet'!$1:$1,$A41,'Part B - Rates Sheet'!$2:$2,3),"")</f>
        <v/>
      </c>
      <c r="G41" s="737" t="str">
        <f>IF(ISNUMBER($A41),SUMIFS('Part B - Rates Sheet'!$155:$155,'Part B - Rates Sheet'!$1:$1,$A41,'Part B - Rates Sheet'!$2:$2,4),"")</f>
        <v/>
      </c>
    </row>
    <row r="42" spans="1:7" x14ac:dyDescent="0.2">
      <c r="A42" s="14" t="str">
        <f>IF(A41="","",IF(ISNUMBER('Part A - Inputs'!L32),'Part A - Inputs'!L32,""))</f>
        <v/>
      </c>
      <c r="B42" s="735" t="str">
        <f>IF(ISNUMBER('Part A - Inputs'!L32),'Part A - Inputs'!M32,"")</f>
        <v/>
      </c>
      <c r="C42" s="736" t="str">
        <f>IF(ISNUMBER('Part A - Inputs'!L32),'Part A - Inputs'!R32,"")</f>
        <v/>
      </c>
      <c r="D42" s="737" t="str">
        <f>IF(ISNUMBER($A42),SUMIFS('Part B - Rates Sheet'!$155:$155,'Part B - Rates Sheet'!$1:$1,$A42,'Part B - Rates Sheet'!$2:$2,1),"")</f>
        <v/>
      </c>
      <c r="E42" s="737" t="str">
        <f>IF(ISNUMBER($A42),SUMIFS('Part B - Rates Sheet'!$155:$155,'Part B - Rates Sheet'!$1:$1,$A42,'Part B - Rates Sheet'!$2:$2,2),"")</f>
        <v/>
      </c>
      <c r="F42" s="737" t="str">
        <f>IF(ISNUMBER($A42),SUMIFS('Part B - Rates Sheet'!$155:$155,'Part B - Rates Sheet'!$1:$1,$A42,'Part B - Rates Sheet'!$2:$2,3),"")</f>
        <v/>
      </c>
      <c r="G42" s="737" t="str">
        <f>IF(ISNUMBER($A42),SUMIFS('Part B - Rates Sheet'!$155:$155,'Part B - Rates Sheet'!$1:$1,$A42,'Part B - Rates Sheet'!$2:$2,4),"")</f>
        <v/>
      </c>
    </row>
    <row r="43" spans="1:7" x14ac:dyDescent="0.2">
      <c r="A43" s="14" t="str">
        <f>IF(A42="","",IF(ISNUMBER('Part A - Inputs'!L33),'Part A - Inputs'!L33,""))</f>
        <v/>
      </c>
      <c r="B43" s="735" t="str">
        <f>IF(ISNUMBER('Part A - Inputs'!L33),'Part A - Inputs'!M33,"")</f>
        <v/>
      </c>
      <c r="C43" s="736" t="str">
        <f>IF(ISNUMBER('Part A - Inputs'!L33),'Part A - Inputs'!R33,"")</f>
        <v/>
      </c>
      <c r="D43" s="737" t="str">
        <f>IF(ISNUMBER($A43),SUMIFS('Part B - Rates Sheet'!$155:$155,'Part B - Rates Sheet'!$1:$1,$A43,'Part B - Rates Sheet'!$2:$2,1),"")</f>
        <v/>
      </c>
      <c r="E43" s="737" t="str">
        <f>IF(ISNUMBER($A43),SUMIFS('Part B - Rates Sheet'!$155:$155,'Part B - Rates Sheet'!$1:$1,$A43,'Part B - Rates Sheet'!$2:$2,2),"")</f>
        <v/>
      </c>
      <c r="F43" s="737" t="str">
        <f>IF(ISNUMBER($A43),SUMIFS('Part B - Rates Sheet'!$155:$155,'Part B - Rates Sheet'!$1:$1,$A43,'Part B - Rates Sheet'!$2:$2,3),"")</f>
        <v/>
      </c>
      <c r="G43" s="737" t="str">
        <f>IF(ISNUMBER($A43),SUMIFS('Part B - Rates Sheet'!$155:$155,'Part B - Rates Sheet'!$1:$1,$A43,'Part B - Rates Sheet'!$2:$2,4),"")</f>
        <v/>
      </c>
    </row>
    <row r="44" spans="1:7" x14ac:dyDescent="0.2">
      <c r="A44" s="14" t="str">
        <f>IF(A43="","",IF(ISNUMBER('Part A - Inputs'!L34),'Part A - Inputs'!L34,""))</f>
        <v/>
      </c>
      <c r="B44" s="735" t="str">
        <f>IF(ISNUMBER('Part A - Inputs'!L34),'Part A - Inputs'!M34,"")</f>
        <v/>
      </c>
      <c r="C44" s="736" t="str">
        <f>IF(ISNUMBER('Part A - Inputs'!L34),'Part A - Inputs'!R34,"")</f>
        <v/>
      </c>
      <c r="D44" s="737" t="str">
        <f>IF(ISNUMBER($A44),SUMIFS('Part B - Rates Sheet'!$155:$155,'Part B - Rates Sheet'!$1:$1,$A44,'Part B - Rates Sheet'!$2:$2,1),"")</f>
        <v/>
      </c>
      <c r="E44" s="737" t="str">
        <f>IF(ISNUMBER($A44),SUMIFS('Part B - Rates Sheet'!$155:$155,'Part B - Rates Sheet'!$1:$1,$A44,'Part B - Rates Sheet'!$2:$2,2),"")</f>
        <v/>
      </c>
      <c r="F44" s="737" t="str">
        <f>IF(ISNUMBER($A44),SUMIFS('Part B - Rates Sheet'!$155:$155,'Part B - Rates Sheet'!$1:$1,$A44,'Part B - Rates Sheet'!$2:$2,3),"")</f>
        <v/>
      </c>
      <c r="G44" s="737" t="str">
        <f>IF(ISNUMBER($A44),SUMIFS('Part B - Rates Sheet'!$155:$155,'Part B - Rates Sheet'!$1:$1,$A44,'Part B - Rates Sheet'!$2:$2,4),"")</f>
        <v/>
      </c>
    </row>
    <row r="45" spans="1:7" x14ac:dyDescent="0.2">
      <c r="A45" s="14" t="str">
        <f>IF(A44="","",IF(ISNUMBER('Part A - Inputs'!L35),'Part A - Inputs'!L35,""))</f>
        <v/>
      </c>
      <c r="B45" s="735" t="str">
        <f>IF(ISNUMBER('Part A - Inputs'!L35),'Part A - Inputs'!M35,"")</f>
        <v/>
      </c>
      <c r="C45" s="736" t="str">
        <f>IF(ISNUMBER('Part A - Inputs'!L35),'Part A - Inputs'!R35,"")</f>
        <v/>
      </c>
      <c r="D45" s="737" t="str">
        <f>IF(ISNUMBER($A45),SUMIFS('Part B - Rates Sheet'!$155:$155,'Part B - Rates Sheet'!$1:$1,$A45,'Part B - Rates Sheet'!$2:$2,1),"")</f>
        <v/>
      </c>
      <c r="E45" s="737" t="str">
        <f>IF(ISNUMBER($A45),SUMIFS('Part B - Rates Sheet'!$155:$155,'Part B - Rates Sheet'!$1:$1,$A45,'Part B - Rates Sheet'!$2:$2,2),"")</f>
        <v/>
      </c>
      <c r="F45" s="737" t="str">
        <f>IF(ISNUMBER($A45),SUMIFS('Part B - Rates Sheet'!$155:$155,'Part B - Rates Sheet'!$1:$1,$A45,'Part B - Rates Sheet'!$2:$2,3),"")</f>
        <v/>
      </c>
      <c r="G45" s="737" t="str">
        <f>IF(ISNUMBER($A45),SUMIFS('Part B - Rates Sheet'!$155:$155,'Part B - Rates Sheet'!$1:$1,$A45,'Part B - Rates Sheet'!$2:$2,4),"")</f>
        <v/>
      </c>
    </row>
    <row r="46" spans="1:7" x14ac:dyDescent="0.2">
      <c r="A46" s="14" t="str">
        <f>IF(A45="","",IF(ISNUMBER('Part A - Inputs'!L36),'Part A - Inputs'!L36,""))</f>
        <v/>
      </c>
      <c r="B46" s="735" t="str">
        <f>IF(ISNUMBER('Part A - Inputs'!L36),'Part A - Inputs'!M36,"")</f>
        <v/>
      </c>
      <c r="C46" s="736" t="str">
        <f>IF(ISNUMBER('Part A - Inputs'!L36),'Part A - Inputs'!R36,"")</f>
        <v/>
      </c>
      <c r="D46" s="737" t="str">
        <f>IF(ISNUMBER($A46),SUMIFS('Part B - Rates Sheet'!$155:$155,'Part B - Rates Sheet'!$1:$1,$A46,'Part B - Rates Sheet'!$2:$2,1),"")</f>
        <v/>
      </c>
      <c r="E46" s="737" t="str">
        <f>IF(ISNUMBER($A46),SUMIFS('Part B - Rates Sheet'!$155:$155,'Part B - Rates Sheet'!$1:$1,$A46,'Part B - Rates Sheet'!$2:$2,2),"")</f>
        <v/>
      </c>
      <c r="F46" s="737" t="str">
        <f>IF(ISNUMBER($A46),SUMIFS('Part B - Rates Sheet'!$155:$155,'Part B - Rates Sheet'!$1:$1,$A46,'Part B - Rates Sheet'!$2:$2,3),"")</f>
        <v/>
      </c>
      <c r="G46" s="737" t="str">
        <f>IF(ISNUMBER($A46),SUMIFS('Part B - Rates Sheet'!$155:$155,'Part B - Rates Sheet'!$1:$1,$A46,'Part B - Rates Sheet'!$2:$2,4),"")</f>
        <v/>
      </c>
    </row>
    <row r="47" spans="1:7" x14ac:dyDescent="0.2">
      <c r="A47" s="14" t="str">
        <f>IF(A46="","",IF(ISNUMBER('Part A - Inputs'!L37),'Part A - Inputs'!L37,""))</f>
        <v/>
      </c>
      <c r="B47" s="735" t="str">
        <f>IF(ISNUMBER('Part A - Inputs'!L37),'Part A - Inputs'!M37,"")</f>
        <v/>
      </c>
      <c r="C47" s="736" t="str">
        <f>IF(ISNUMBER('Part A - Inputs'!L37),'Part A - Inputs'!R37,"")</f>
        <v/>
      </c>
      <c r="D47" s="737" t="str">
        <f>IF(ISNUMBER($A47),SUMIFS('Part B - Rates Sheet'!$155:$155,'Part B - Rates Sheet'!$1:$1,$A47,'Part B - Rates Sheet'!$2:$2,1),"")</f>
        <v/>
      </c>
      <c r="E47" s="737" t="str">
        <f>IF(ISNUMBER($A47),SUMIFS('Part B - Rates Sheet'!$155:$155,'Part B - Rates Sheet'!$1:$1,$A47,'Part B - Rates Sheet'!$2:$2,2),"")</f>
        <v/>
      </c>
      <c r="F47" s="737" t="str">
        <f>IF(ISNUMBER($A47),SUMIFS('Part B - Rates Sheet'!$155:$155,'Part B - Rates Sheet'!$1:$1,$A47,'Part B - Rates Sheet'!$2:$2,3),"")</f>
        <v/>
      </c>
      <c r="G47" s="737" t="str">
        <f>IF(ISNUMBER($A47),SUMIFS('Part B - Rates Sheet'!$155:$155,'Part B - Rates Sheet'!$1:$1,$A47,'Part B - Rates Sheet'!$2:$2,4),"")</f>
        <v/>
      </c>
    </row>
    <row r="48" spans="1:7" x14ac:dyDescent="0.2">
      <c r="A48" s="14" t="str">
        <f>IF(A47="","",IF(ISNUMBER('Part A - Inputs'!L38),'Part A - Inputs'!L38,""))</f>
        <v/>
      </c>
      <c r="B48" s="735" t="str">
        <f>IF(ISNUMBER('Part A - Inputs'!L38),'Part A - Inputs'!M38,"")</f>
        <v/>
      </c>
      <c r="C48" s="736" t="str">
        <f>IF(ISNUMBER('Part A - Inputs'!L38),'Part A - Inputs'!R38,"")</f>
        <v/>
      </c>
      <c r="D48" s="737" t="str">
        <f>IF(ISNUMBER($A48),SUMIFS('Part B - Rates Sheet'!$155:$155,'Part B - Rates Sheet'!$1:$1,$A48,'Part B - Rates Sheet'!$2:$2,1),"")</f>
        <v/>
      </c>
      <c r="E48" s="737" t="str">
        <f>IF(ISNUMBER($A48),SUMIFS('Part B - Rates Sheet'!$155:$155,'Part B - Rates Sheet'!$1:$1,$A48,'Part B - Rates Sheet'!$2:$2,2),"")</f>
        <v/>
      </c>
      <c r="F48" s="737" t="str">
        <f>IF(ISNUMBER($A48),SUMIFS('Part B - Rates Sheet'!$155:$155,'Part B - Rates Sheet'!$1:$1,$A48,'Part B - Rates Sheet'!$2:$2,3),"")</f>
        <v/>
      </c>
      <c r="G48" s="737" t="str">
        <f>IF(ISNUMBER($A48),SUMIFS('Part B - Rates Sheet'!$155:$155,'Part B - Rates Sheet'!$1:$1,$A48,'Part B - Rates Sheet'!$2:$2,4),"")</f>
        <v/>
      </c>
    </row>
    <row r="49" spans="1:7" x14ac:dyDescent="0.2">
      <c r="A49" s="14" t="str">
        <f>IF(A48="","",IF(ISNUMBER('Part A - Inputs'!L39),'Part A - Inputs'!L39,""))</f>
        <v/>
      </c>
      <c r="B49" s="735" t="str">
        <f>IF(ISNUMBER('Part A - Inputs'!L39),'Part A - Inputs'!M39,"")</f>
        <v/>
      </c>
      <c r="C49" s="736" t="str">
        <f>IF(ISNUMBER('Part A - Inputs'!L39),'Part A - Inputs'!R39,"")</f>
        <v/>
      </c>
      <c r="D49" s="737" t="str">
        <f>IF(ISNUMBER($A49),SUMIFS('Part B - Rates Sheet'!$155:$155,'Part B - Rates Sheet'!$1:$1,$A49,'Part B - Rates Sheet'!$2:$2,1),"")</f>
        <v/>
      </c>
      <c r="E49" s="737" t="str">
        <f>IF(ISNUMBER($A49),SUMIFS('Part B - Rates Sheet'!$155:$155,'Part B - Rates Sheet'!$1:$1,$A49,'Part B - Rates Sheet'!$2:$2,2),"")</f>
        <v/>
      </c>
      <c r="F49" s="737" t="str">
        <f>IF(ISNUMBER($A49),SUMIFS('Part B - Rates Sheet'!$155:$155,'Part B - Rates Sheet'!$1:$1,$A49,'Part B - Rates Sheet'!$2:$2,3),"")</f>
        <v/>
      </c>
      <c r="G49" s="737" t="str">
        <f>IF(ISNUMBER($A49),SUMIFS('Part B - Rates Sheet'!$155:$155,'Part B - Rates Sheet'!$1:$1,$A49,'Part B - Rates Sheet'!$2:$2,4),"")</f>
        <v/>
      </c>
    </row>
    <row r="50" spans="1:7" x14ac:dyDescent="0.2">
      <c r="A50" s="14" t="str">
        <f>IF(A49="","",IF(ISNUMBER('Part A - Inputs'!L40),'Part A - Inputs'!L40,""))</f>
        <v/>
      </c>
      <c r="B50" s="735" t="str">
        <f>IF(ISNUMBER('Part A - Inputs'!L40),'Part A - Inputs'!M40,"")</f>
        <v/>
      </c>
      <c r="C50" s="736" t="str">
        <f>IF(ISNUMBER('Part A - Inputs'!L40),'Part A - Inputs'!R40,"")</f>
        <v/>
      </c>
      <c r="D50" s="737" t="str">
        <f>IF(ISNUMBER($A50),SUMIFS('Part B - Rates Sheet'!$155:$155,'Part B - Rates Sheet'!$1:$1,$A50,'Part B - Rates Sheet'!$2:$2,1),"")</f>
        <v/>
      </c>
      <c r="E50" s="737" t="str">
        <f>IF(ISNUMBER($A50),SUMIFS('Part B - Rates Sheet'!$155:$155,'Part B - Rates Sheet'!$1:$1,$A50,'Part B - Rates Sheet'!$2:$2,2),"")</f>
        <v/>
      </c>
      <c r="F50" s="737" t="str">
        <f>IF(ISNUMBER($A50),SUMIFS('Part B - Rates Sheet'!$155:$155,'Part B - Rates Sheet'!$1:$1,$A50,'Part B - Rates Sheet'!$2:$2,3),"")</f>
        <v/>
      </c>
      <c r="G50" s="737" t="str">
        <f>IF(ISNUMBER($A50),SUMIFS('Part B - Rates Sheet'!$155:$155,'Part B - Rates Sheet'!$1:$1,$A50,'Part B - Rates Sheet'!$2:$2,4),"")</f>
        <v/>
      </c>
    </row>
    <row r="51" spans="1:7" x14ac:dyDescent="0.2">
      <c r="A51" s="14" t="str">
        <f>IF(A50="","",IF(ISNUMBER('Part A - Inputs'!L41),'Part A - Inputs'!L41,""))</f>
        <v/>
      </c>
      <c r="B51" s="735" t="str">
        <f>IF(ISNUMBER('Part A - Inputs'!L41),'Part A - Inputs'!M41,"")</f>
        <v/>
      </c>
      <c r="C51" s="736" t="str">
        <f>IF(ISNUMBER('Part A - Inputs'!L41),'Part A - Inputs'!R41,"")</f>
        <v/>
      </c>
      <c r="D51" s="737" t="str">
        <f>IF(ISNUMBER($A51),SUMIFS('Part B - Rates Sheet'!$155:$155,'Part B - Rates Sheet'!$1:$1,$A51,'Part B - Rates Sheet'!$2:$2,1),"")</f>
        <v/>
      </c>
      <c r="E51" s="737" t="str">
        <f>IF(ISNUMBER($A51),SUMIFS('Part B - Rates Sheet'!$155:$155,'Part B - Rates Sheet'!$1:$1,$A51,'Part B - Rates Sheet'!$2:$2,2),"")</f>
        <v/>
      </c>
      <c r="F51" s="737" t="str">
        <f>IF(ISNUMBER($A51),SUMIFS('Part B - Rates Sheet'!$155:$155,'Part B - Rates Sheet'!$1:$1,$A51,'Part B - Rates Sheet'!$2:$2,3),"")</f>
        <v/>
      </c>
      <c r="G51" s="737" t="str">
        <f>IF(ISNUMBER($A51),SUMIFS('Part B - Rates Sheet'!$155:$155,'Part B - Rates Sheet'!$1:$1,$A51,'Part B - Rates Sheet'!$2:$2,4),"")</f>
        <v/>
      </c>
    </row>
    <row r="52" spans="1:7" x14ac:dyDescent="0.2">
      <c r="A52" s="14" t="str">
        <f>IF(A51="","",IF(ISNUMBER('Part A - Inputs'!L42),'Part A - Inputs'!L42,""))</f>
        <v/>
      </c>
      <c r="B52" s="735" t="str">
        <f>IF(ISNUMBER('Part A - Inputs'!L42),'Part A - Inputs'!M42,"")</f>
        <v/>
      </c>
      <c r="C52" s="736" t="str">
        <f>IF(ISNUMBER('Part A - Inputs'!L42),'Part A - Inputs'!R42,"")</f>
        <v/>
      </c>
      <c r="D52" s="737" t="str">
        <f>IF(ISNUMBER($A52),SUMIFS('Part B - Rates Sheet'!$155:$155,'Part B - Rates Sheet'!$1:$1,$A52,'Part B - Rates Sheet'!$2:$2,1),"")</f>
        <v/>
      </c>
      <c r="E52" s="737" t="str">
        <f>IF(ISNUMBER($A52),SUMIFS('Part B - Rates Sheet'!$155:$155,'Part B - Rates Sheet'!$1:$1,$A52,'Part B - Rates Sheet'!$2:$2,2),"")</f>
        <v/>
      </c>
      <c r="F52" s="737" t="str">
        <f>IF(ISNUMBER($A52),SUMIFS('Part B - Rates Sheet'!$155:$155,'Part B - Rates Sheet'!$1:$1,$A52,'Part B - Rates Sheet'!$2:$2,3),"")</f>
        <v/>
      </c>
      <c r="G52" s="737" t="str">
        <f>IF(ISNUMBER($A52),SUMIFS('Part B - Rates Sheet'!$155:$155,'Part B - Rates Sheet'!$1:$1,$A52,'Part B - Rates Sheet'!$2:$2,4),"")</f>
        <v/>
      </c>
    </row>
  </sheetData>
  <sheetProtection algorithmName="SHA-512" hashValue="hiXEEYZM+UntCrOg1tWMDrbnREHqmhC2P5vbqUNKrf2MCRhilXPmYSkQZA6mYcXhyNFjpvU9zRTL2cl3fG/FRA==" saltValue="BAMHus+sViBwhPtDHB9VDg==" spinCount="100000" sheet="1" objects="1" scenarios="1"/>
  <mergeCells count="1">
    <mergeCell ref="A1:G1"/>
  </mergeCells>
  <pageMargins left="0.25" right="0.25" top="0.75" bottom="0.75" header="0.3" footer="0.3"/>
  <pageSetup scale="7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J54"/>
  <sheetViews>
    <sheetView zoomScaleNormal="100" workbookViewId="0">
      <selection activeCell="M21" sqref="M21"/>
    </sheetView>
  </sheetViews>
  <sheetFormatPr defaultColWidth="9.140625" defaultRowHeight="13.5" customHeight="1" x14ac:dyDescent="0.2"/>
  <cols>
    <col min="1" max="1" width="3.5703125" style="1" customWidth="1"/>
    <col min="2" max="2" width="10.7109375" style="1" customWidth="1"/>
    <col min="3" max="3" width="15.85546875" style="1" customWidth="1"/>
    <col min="4" max="4" width="18.140625" style="1" customWidth="1"/>
    <col min="5" max="5" width="3.5703125" style="1" customWidth="1"/>
    <col min="6" max="10" width="17.5703125" style="1" customWidth="1"/>
    <col min="11" max="16384" width="9.140625" style="1"/>
  </cols>
  <sheetData>
    <row r="2" spans="2:10" s="7" customFormat="1" ht="13.5" customHeight="1" x14ac:dyDescent="0.2">
      <c r="B2" s="2" t="s">
        <v>18</v>
      </c>
      <c r="C2" s="2"/>
      <c r="D2" s="2"/>
      <c r="E2" s="2"/>
      <c r="F2" s="5" t="str">
        <f>Control!$C$6</f>
        <v>FY23</v>
      </c>
      <c r="G2" s="4" t="str">
        <f>Control!$C$7</f>
        <v>FY22</v>
      </c>
      <c r="H2" s="4" t="str">
        <f>Control!$C$8</f>
        <v>FY21</v>
      </c>
      <c r="I2" s="4" t="str">
        <f>Control!$C$9</f>
        <v>FY20</v>
      </c>
      <c r="J2" s="6" t="str">
        <f>Control!$C$10</f>
        <v>FY19</v>
      </c>
    </row>
    <row r="3" spans="2:10" s="7" customFormat="1" ht="13.5" customHeight="1" x14ac:dyDescent="0.2">
      <c r="B3" s="8" t="s">
        <v>19</v>
      </c>
      <c r="F3" s="896">
        <f>INDEX(Control!$F$9:$R$20,MATCH($B3,Control!$E$9:$E$20,0),MATCH(F$2,Control!$F$7:$R$7,0))</f>
        <v>0</v>
      </c>
      <c r="G3" s="897">
        <f>INDEX(Control!$F$9:$R$20,MATCH($B3,Control!$E$9:$E$20,0),MATCH(G$2,Control!$F$7:$R$7,0))</f>
        <v>8.7499999999999994E-2</v>
      </c>
      <c r="H3" s="897">
        <f>INDEX(Control!$F$9:$R$20,MATCH($B3,Control!$E$9:$E$20,0),MATCH(H$2,Control!$F$7:$R$7,0))</f>
        <v>8.7499999999999994E-2</v>
      </c>
      <c r="I3" s="897">
        <f>INDEX(Control!$F$9:$R$20,MATCH($B3,Control!$E$9:$E$20,0),MATCH(I$2,Control!$F$7:$R$7,0))</f>
        <v>8.5000000000000006E-2</v>
      </c>
      <c r="J3" s="897">
        <f>INDEX(Control!$F$9:$R$20,MATCH($B3,Control!$E$9:$E$20,0),MATCH(J$2,Control!$F$7:$R$7,0))</f>
        <v>8.5000000000000006E-2</v>
      </c>
    </row>
    <row r="4" spans="2:10" s="7" customFormat="1" ht="13.5" customHeight="1" x14ac:dyDescent="0.2">
      <c r="B4" s="8" t="s">
        <v>20</v>
      </c>
      <c r="F4" s="896">
        <f>INDEX(Control!$F$9:$R$20,MATCH($B4,Control!$E$9:$E$20,0),MATCH(F$2,Control!$F$7:$R$7,0))</f>
        <v>0</v>
      </c>
      <c r="G4" s="897">
        <f>INDEX(Control!$F$9:$R$20,MATCH($B4,Control!$E$9:$E$20,0),MATCH(G$2,Control!$F$7:$R$7,0))</f>
        <v>0</v>
      </c>
      <c r="H4" s="897">
        <f>INDEX(Control!$F$9:$R$20,MATCH($B4,Control!$E$9:$E$20,0),MATCH(H$2,Control!$F$7:$R$7,0))</f>
        <v>0</v>
      </c>
      <c r="I4" s="897">
        <f>INDEX(Control!$F$9:$R$20,MATCH($B4,Control!$E$9:$E$20,0),MATCH(I$2,Control!$F$7:$R$7,0))</f>
        <v>0</v>
      </c>
      <c r="J4" s="897">
        <f>INDEX(Control!$F$9:$R$20,MATCH($B4,Control!$E$9:$E$20,0),MATCH(J$2,Control!$F$7:$R$7,0))</f>
        <v>0</v>
      </c>
    </row>
    <row r="5" spans="2:10" s="7" customFormat="1" ht="13.5" customHeight="1" x14ac:dyDescent="0.2"/>
    <row r="6" spans="2:10" s="7" customFormat="1" ht="13.5" customHeight="1" x14ac:dyDescent="0.2"/>
    <row r="7" spans="2:10" s="7" customFormat="1" ht="13.5" customHeight="1" x14ac:dyDescent="0.2">
      <c r="B7" s="9" t="s">
        <v>21</v>
      </c>
      <c r="C7" s="4"/>
      <c r="D7" s="4"/>
      <c r="E7" s="4"/>
      <c r="F7" s="5" t="str">
        <f>Control!$C$6&amp;"*"</f>
        <v>FY23*</v>
      </c>
      <c r="G7" s="4" t="str">
        <f>Control!$C$7</f>
        <v>FY22</v>
      </c>
      <c r="H7" s="4" t="str">
        <f>Control!$C$8</f>
        <v>FY21</v>
      </c>
      <c r="I7" s="4" t="str">
        <f>Control!$C$9</f>
        <v>FY20</v>
      </c>
      <c r="J7" s="6" t="str">
        <f>Control!$C$10</f>
        <v>FY19</v>
      </c>
    </row>
    <row r="8" spans="2:10" s="7" customFormat="1" ht="13.5" customHeight="1" x14ac:dyDescent="0.2">
      <c r="B8" s="7" t="s">
        <v>1</v>
      </c>
      <c r="F8" s="898">
        <f>INDEX(Control!$F$9:$R$20,MATCH($B8,Control!$E$9:$E$20,0),MATCH(F$2,Control!$F$7:$R$7,0))</f>
        <v>0.34399999999999997</v>
      </c>
      <c r="G8" s="899">
        <f>INDEX(Control!$F$9:$R$20,MATCH($B8,Control!$E$9:$E$20,0),MATCH(G$2,Control!$F$7:$R$7,0))</f>
        <v>0.307</v>
      </c>
      <c r="H8" s="899">
        <f>INDEX(Control!$F$9:$R$20,MATCH($B8,Control!$E$9:$E$20,0),MATCH(H$2,Control!$F$7:$R$7,0))</f>
        <v>0.32500000000000001</v>
      </c>
      <c r="I8" s="899">
        <f>INDEX(Control!$F$9:$R$20,MATCH($B8,Control!$E$9:$E$20,0),MATCH(I$2,Control!$F$7:$R$7,0))</f>
        <v>0.29199999999999998</v>
      </c>
      <c r="J8" s="899">
        <f>INDEX(Control!$F$9:$R$20,MATCH($B8,Control!$E$9:$E$20,0),MATCH(J$2,Control!$F$7:$R$7,0))</f>
        <v>0.29899999999999999</v>
      </c>
    </row>
    <row r="9" spans="2:10" s="7" customFormat="1" ht="13.5" customHeight="1" x14ac:dyDescent="0.2">
      <c r="B9" s="7" t="s">
        <v>2</v>
      </c>
      <c r="F9" s="898">
        <f>INDEX(Control!$F$9:$R$20,MATCH($B9,Control!$E$9:$E$20,0),MATCH(F$2,Control!$F$7:$R$7,0))</f>
        <v>0.34399999999999997</v>
      </c>
      <c r="G9" s="899">
        <f>INDEX(Control!$F$9:$R$20,MATCH($B9,Control!$E$9:$E$20,0),MATCH(G$2,Control!$F$7:$R$7,0))</f>
        <v>0.307</v>
      </c>
      <c r="H9" s="899">
        <f>INDEX(Control!$F$9:$R$20,MATCH($B9,Control!$E$9:$E$20,0),MATCH(H$2,Control!$F$7:$R$7,0))</f>
        <v>0.32500000000000001</v>
      </c>
      <c r="I9" s="899">
        <f>INDEX(Control!$F$9:$R$20,MATCH($B9,Control!$E$9:$E$20,0),MATCH(I$2,Control!$F$7:$R$7,0))</f>
        <v>0.29199999999999998</v>
      </c>
      <c r="J9" s="899">
        <f>INDEX(Control!$F$9:$R$20,MATCH($B9,Control!$E$9:$E$20,0),MATCH(J$2,Control!$F$7:$R$7,0))</f>
        <v>0.36599999999999999</v>
      </c>
    </row>
    <row r="10" spans="2:10" ht="13.5" customHeight="1" x14ac:dyDescent="0.2">
      <c r="B10" s="3" t="s">
        <v>22</v>
      </c>
      <c r="F10" s="898">
        <f>INDEX(Control!$F$9:$R$20,MATCH($B10,Control!$E$9:$E$20,0),MATCH(F$2,Control!$F$7:$R$7,0))</f>
        <v>0.41399999999999998</v>
      </c>
      <c r="G10" s="899">
        <f>INDEX(Control!$F$9:$R$20,MATCH($B10,Control!$E$9:$E$20,0),MATCH(G$2,Control!$F$7:$R$7,0))</f>
        <v>0.38500000000000001</v>
      </c>
      <c r="H10" s="899">
        <f>INDEX(Control!$F$9:$R$20,MATCH($B10,Control!$E$9:$E$20,0),MATCH(H$2,Control!$F$7:$R$7,0))</f>
        <v>0.38</v>
      </c>
      <c r="I10" s="899">
        <f>INDEX(Control!$F$9:$R$20,MATCH($B10,Control!$E$9:$E$20,0),MATCH(I$2,Control!$F$7:$R$7,0))</f>
        <v>0.36599999999999999</v>
      </c>
      <c r="J10" s="899">
        <f>INDEX(Control!$F$9:$R$20,MATCH($B10,Control!$E$9:$E$20,0),MATCH(J$2,Control!$F$7:$R$7,0))</f>
        <v>0.36599999999999999</v>
      </c>
    </row>
    <row r="11" spans="2:10" ht="13.5" customHeight="1" x14ac:dyDescent="0.2">
      <c r="B11" s="1" t="s">
        <v>4</v>
      </c>
      <c r="F11" s="898">
        <f>INDEX(Control!$F$9:$R$20,MATCH($B11,Control!$E$9:$E$20,0),MATCH(F$2,Control!$F$7:$R$7,0))</f>
        <v>0.50900000000000001</v>
      </c>
      <c r="G11" s="899">
        <f>INDEX(Control!$F$9:$R$20,MATCH($B11,Control!$E$9:$E$20,0),MATCH(G$2,Control!$F$7:$R$7,0))</f>
        <v>0.46100000000000002</v>
      </c>
      <c r="H11" s="899">
        <f>INDEX(Control!$F$9:$R$20,MATCH($B11,Control!$E$9:$E$20,0),MATCH(H$2,Control!$F$7:$R$7,0))</f>
        <v>0.46700000000000003</v>
      </c>
      <c r="I11" s="899">
        <f>INDEX(Control!$F$9:$R$20,MATCH($B11,Control!$E$9:$E$20,0),MATCH(I$2,Control!$F$7:$R$7,0))</f>
        <v>0.45</v>
      </c>
      <c r="J11" s="899">
        <f>INDEX(Control!$F$9:$R$20,MATCH($B11,Control!$E$9:$E$20,0),MATCH(J$2,Control!$F$7:$R$7,0))</f>
        <v>0.36599999999999999</v>
      </c>
    </row>
    <row r="12" spans="2:10" ht="13.5" customHeight="1" x14ac:dyDescent="0.2">
      <c r="B12" s="3" t="s">
        <v>23</v>
      </c>
      <c r="F12" s="898">
        <f>INDEX(Control!$F$9:$R$20,MATCH($B12,Control!$E$9:$E$20,0),MATCH(F$2,Control!$F$7:$R$7,0))</f>
        <v>0.224</v>
      </c>
      <c r="G12" s="899">
        <f>INDEX(Control!$F$9:$R$20,MATCH($B12,Control!$E$9:$E$20,0),MATCH(G$2,Control!$F$7:$R$7,0))</f>
        <v>0.20699999999999999</v>
      </c>
      <c r="H12" s="899">
        <f>INDEX(Control!$F$9:$R$20,MATCH($B12,Control!$E$9:$E$20,0),MATCH(H$2,Control!$F$7:$R$7,0))</f>
        <v>0.17100000000000001</v>
      </c>
      <c r="I12" s="899">
        <f>INDEX(Control!$F$9:$R$20,MATCH($B12,Control!$E$9:$E$20,0),MATCH(I$2,Control!$F$7:$R$7,0))</f>
        <v>0.16800000000000001</v>
      </c>
      <c r="J12" s="899">
        <f>INDEX(Control!$F$9:$R$20,MATCH($B12,Control!$E$9:$E$20,0),MATCH(J$2,Control!$F$7:$R$7,0))</f>
        <v>0.158</v>
      </c>
    </row>
    <row r="13" spans="2:10" ht="13.5" customHeight="1" x14ac:dyDescent="0.2">
      <c r="B13" s="1" t="s">
        <v>6</v>
      </c>
      <c r="F13" s="898">
        <f>INDEX(Control!$F$9:$R$20,MATCH($B13,Control!$E$9:$E$20,0),MATCH(F$2,Control!$F$7:$R$7,0))</f>
        <v>0.214</v>
      </c>
      <c r="G13" s="899">
        <f>INDEX(Control!$F$9:$R$20,MATCH($B13,Control!$E$9:$E$20,0),MATCH(G$2,Control!$F$7:$R$7,0))</f>
        <v>0.219</v>
      </c>
      <c r="H13" s="899">
        <f>INDEX(Control!$F$9:$R$20,MATCH($B13,Control!$E$9:$E$20,0),MATCH(H$2,Control!$F$7:$R$7,0))</f>
        <v>0.22700000000000001</v>
      </c>
      <c r="I13" s="899">
        <f>INDEX(Control!$F$9:$R$20,MATCH($B13,Control!$E$9:$E$20,0),MATCH(I$2,Control!$F$7:$R$7,0))</f>
        <v>0.224</v>
      </c>
      <c r="J13" s="899">
        <f>INDEX(Control!$F$9:$R$20,MATCH($B13,Control!$E$9:$E$20,0),MATCH(J$2,Control!$F$7:$R$7,0))</f>
        <v>0.158</v>
      </c>
    </row>
    <row r="14" spans="2:10" ht="13.5" customHeight="1" x14ac:dyDescent="0.2">
      <c r="B14" s="1" t="s">
        <v>7</v>
      </c>
      <c r="F14" s="898">
        <f>INDEX(Control!$F$9:$R$20,MATCH($B14,Control!$E$9:$E$20,0),MATCH(F$2,Control!$F$7:$R$7,0))</f>
        <v>3.0000000000000001E-3</v>
      </c>
      <c r="G14" s="899">
        <f>INDEX(Control!$F$9:$R$20,MATCH($B14,Control!$E$9:$E$20,0),MATCH(G$2,Control!$F$7:$R$7,0))</f>
        <v>2E-3</v>
      </c>
      <c r="H14" s="899">
        <f>INDEX(Control!$F$9:$R$20,MATCH($B14,Control!$E$9:$E$20,0),MATCH(H$2,Control!$F$7:$R$7,0))</f>
        <v>3.0000000000000001E-3</v>
      </c>
      <c r="I14" s="899">
        <f>INDEX(Control!$F$9:$R$20,MATCH($B14,Control!$E$9:$E$20,0),MATCH(I$2,Control!$F$7:$R$7,0))</f>
        <v>3.0000000000000001E-3</v>
      </c>
      <c r="J14" s="899">
        <f>INDEX(Control!$F$9:$R$20,MATCH($B14,Control!$E$9:$E$20,0),MATCH(J$2,Control!$F$7:$R$7,0))</f>
        <v>0.12</v>
      </c>
    </row>
    <row r="15" spans="2:10" ht="13.5" customHeight="1" x14ac:dyDescent="0.2">
      <c r="B15" s="1" t="s">
        <v>8</v>
      </c>
      <c r="F15" s="898">
        <f>INDEX(Control!$F$9:$R$20,MATCH($B15,Control!$E$9:$E$20,0),MATCH(F$2,Control!$F$7:$R$7,0))</f>
        <v>3.0000000000000001E-3</v>
      </c>
      <c r="G15" s="899">
        <f>INDEX(Control!$F$9:$R$20,MATCH($B15,Control!$E$9:$E$20,0),MATCH(G$2,Control!$F$7:$R$7,0))</f>
        <v>2E-3</v>
      </c>
      <c r="H15" s="899">
        <f>INDEX(Control!$F$9:$R$20,MATCH($B15,Control!$E$9:$E$20,0),MATCH(H$2,Control!$F$7:$R$7,0))</f>
        <v>3.0000000000000001E-3</v>
      </c>
      <c r="I15" s="899">
        <f>INDEX(Control!$F$9:$R$20,MATCH($B15,Control!$E$9:$E$20,0),MATCH(I$2,Control!$F$7:$R$7,0))</f>
        <v>3.0000000000000001E-3</v>
      </c>
      <c r="J15" s="899">
        <f>INDEX(Control!$F$9:$R$20,MATCH($B15,Control!$E$9:$E$20,0),MATCH(J$2,Control!$F$7:$R$7,0))</f>
        <v>8.0000000000000002E-3</v>
      </c>
    </row>
    <row r="16" spans="2:10" ht="13.5" customHeight="1" x14ac:dyDescent="0.2">
      <c r="F16" s="10" t="str">
        <f>"* "&amp;Control!$C$6&amp;" rates are preliminary and subject to change."</f>
        <v>* FY23 rates are preliminary and subject to change.</v>
      </c>
    </row>
    <row r="17" spans="2:10" ht="13.5" customHeight="1" x14ac:dyDescent="0.2">
      <c r="F17" s="10"/>
    </row>
    <row r="18" spans="2:10" ht="13.5" customHeight="1" thickBot="1" x14ac:dyDescent="0.25">
      <c r="B18" s="895"/>
      <c r="C18" s="895"/>
      <c r="D18" s="895"/>
      <c r="E18" s="895"/>
      <c r="F18" s="895"/>
      <c r="G18" s="895"/>
      <c r="H18" s="895"/>
      <c r="I18" s="895"/>
      <c r="J18" s="895"/>
    </row>
    <row r="19" spans="2:10" ht="13.5" customHeight="1" x14ac:dyDescent="0.2">
      <c r="B19" s="1173" t="s">
        <v>274</v>
      </c>
      <c r="C19" s="1174"/>
      <c r="D19" s="1174"/>
      <c r="E19" s="1174"/>
      <c r="F19" s="1174"/>
      <c r="G19" s="1174"/>
      <c r="H19" s="1174"/>
      <c r="I19" s="1174"/>
      <c r="J19" s="1175"/>
    </row>
    <row r="20" spans="2:10" ht="13.5" customHeight="1" x14ac:dyDescent="0.2">
      <c r="B20" s="1176" t="s">
        <v>275</v>
      </c>
      <c r="C20" s="1177"/>
      <c r="D20" s="1177"/>
      <c r="E20" s="1177"/>
      <c r="F20" s="1177"/>
      <c r="G20" s="1177"/>
      <c r="H20" s="1177"/>
      <c r="I20" s="1177"/>
      <c r="J20" s="1178"/>
    </row>
    <row r="21" spans="2:10" ht="27" customHeight="1" x14ac:dyDescent="0.2">
      <c r="B21" s="878"/>
      <c r="C21" s="863"/>
      <c r="D21" s="863"/>
      <c r="E21" s="863"/>
      <c r="F21" s="865" t="s">
        <v>279</v>
      </c>
      <c r="G21" s="865" t="s">
        <v>280</v>
      </c>
      <c r="H21" s="866" t="s">
        <v>284</v>
      </c>
      <c r="I21" s="866" t="s">
        <v>285</v>
      </c>
      <c r="J21" s="879" t="s">
        <v>286</v>
      </c>
    </row>
    <row r="22" spans="2:10" ht="13.5" customHeight="1" x14ac:dyDescent="0.2">
      <c r="B22" s="880" t="s">
        <v>276</v>
      </c>
      <c r="C22" s="864" t="s">
        <v>277</v>
      </c>
      <c r="D22" s="864" t="s">
        <v>278</v>
      </c>
      <c r="E22" s="864"/>
      <c r="F22" s="867" t="s">
        <v>281</v>
      </c>
      <c r="G22" s="867" t="s">
        <v>282</v>
      </c>
      <c r="H22" s="867" t="s">
        <v>283</v>
      </c>
      <c r="I22" s="867" t="s">
        <v>287</v>
      </c>
      <c r="J22" s="881" t="s">
        <v>288</v>
      </c>
    </row>
    <row r="23" spans="2:10" ht="4.5" customHeight="1" x14ac:dyDescent="0.2">
      <c r="B23" s="882"/>
      <c r="C23" s="873"/>
      <c r="D23" s="873"/>
      <c r="E23" s="873"/>
      <c r="F23" s="874"/>
      <c r="G23" s="874"/>
      <c r="H23" s="874"/>
      <c r="I23" s="874"/>
      <c r="J23" s="883"/>
    </row>
    <row r="24" spans="2:10" ht="13.5" customHeight="1" x14ac:dyDescent="0.2">
      <c r="B24" s="884" t="s">
        <v>289</v>
      </c>
      <c r="C24" s="868" t="s">
        <v>290</v>
      </c>
      <c r="D24" s="868" t="s">
        <v>291</v>
      </c>
      <c r="E24" s="868"/>
      <c r="F24" s="869" t="s">
        <v>123</v>
      </c>
      <c r="G24" s="869" t="s">
        <v>123</v>
      </c>
      <c r="H24" s="869" t="s">
        <v>123</v>
      </c>
      <c r="I24" s="869" t="s">
        <v>123</v>
      </c>
      <c r="J24" s="885" t="s">
        <v>122</v>
      </c>
    </row>
    <row r="25" spans="2:10" ht="13.5" customHeight="1" x14ac:dyDescent="0.2">
      <c r="B25" s="884"/>
      <c r="C25" s="871" t="s">
        <v>290</v>
      </c>
      <c r="D25" s="871" t="s">
        <v>292</v>
      </c>
      <c r="E25" s="871"/>
      <c r="F25" s="872" t="s">
        <v>123</v>
      </c>
      <c r="G25" s="872" t="s">
        <v>123</v>
      </c>
      <c r="H25" s="872" t="s">
        <v>123</v>
      </c>
      <c r="I25" s="872" t="s">
        <v>123</v>
      </c>
      <c r="J25" s="886" t="s">
        <v>123</v>
      </c>
    </row>
    <row r="26" spans="2:10" ht="13.5" customHeight="1" x14ac:dyDescent="0.2">
      <c r="B26" s="882"/>
      <c r="C26" s="873"/>
      <c r="D26" s="873"/>
      <c r="E26" s="873"/>
      <c r="F26" s="874"/>
      <c r="G26" s="874"/>
      <c r="H26" s="874"/>
      <c r="I26" s="874"/>
      <c r="J26" s="883"/>
    </row>
    <row r="27" spans="2:10" ht="13.5" customHeight="1" x14ac:dyDescent="0.2">
      <c r="B27" s="887" t="s">
        <v>293</v>
      </c>
      <c r="C27" s="868" t="s">
        <v>294</v>
      </c>
      <c r="D27" s="868" t="s">
        <v>291</v>
      </c>
      <c r="E27" s="868"/>
      <c r="F27" s="869" t="s">
        <v>123</v>
      </c>
      <c r="G27" s="870" t="s">
        <v>122</v>
      </c>
      <c r="H27" s="869" t="s">
        <v>123</v>
      </c>
      <c r="I27" s="869" t="s">
        <v>123</v>
      </c>
      <c r="J27" s="888" t="s">
        <v>123</v>
      </c>
    </row>
    <row r="28" spans="2:10" ht="13.5" customHeight="1" x14ac:dyDescent="0.2">
      <c r="B28" s="882"/>
      <c r="C28" s="871" t="s">
        <v>294</v>
      </c>
      <c r="D28" s="871" t="s">
        <v>292</v>
      </c>
      <c r="E28" s="871"/>
      <c r="F28" s="872" t="s">
        <v>123</v>
      </c>
      <c r="G28" s="875" t="s">
        <v>122</v>
      </c>
      <c r="H28" s="872" t="s">
        <v>123</v>
      </c>
      <c r="I28" s="872" t="s">
        <v>123</v>
      </c>
      <c r="J28" s="886" t="s">
        <v>123</v>
      </c>
    </row>
    <row r="29" spans="2:10" ht="13.5" customHeight="1" x14ac:dyDescent="0.2">
      <c r="B29" s="882"/>
      <c r="C29" s="868" t="s">
        <v>295</v>
      </c>
      <c r="D29" s="868" t="s">
        <v>291</v>
      </c>
      <c r="E29" s="868"/>
      <c r="F29" s="869" t="s">
        <v>123</v>
      </c>
      <c r="G29" s="869" t="s">
        <v>123</v>
      </c>
      <c r="H29" s="869" t="s">
        <v>123</v>
      </c>
      <c r="I29" s="870" t="s">
        <v>122</v>
      </c>
      <c r="J29" s="888" t="s">
        <v>123</v>
      </c>
    </row>
    <row r="30" spans="2:10" ht="13.5" customHeight="1" x14ac:dyDescent="0.2">
      <c r="B30" s="882"/>
      <c r="C30" s="871" t="s">
        <v>295</v>
      </c>
      <c r="D30" s="871" t="s">
        <v>292</v>
      </c>
      <c r="E30" s="871"/>
      <c r="F30" s="872" t="s">
        <v>123</v>
      </c>
      <c r="G30" s="872" t="s">
        <v>123</v>
      </c>
      <c r="H30" s="875" t="s">
        <v>301</v>
      </c>
      <c r="I30" s="875" t="s">
        <v>122</v>
      </c>
      <c r="J30" s="886" t="s">
        <v>123</v>
      </c>
    </row>
    <row r="31" spans="2:10" ht="13.5" customHeight="1" x14ac:dyDescent="0.2">
      <c r="B31" s="882"/>
      <c r="C31" s="868" t="s">
        <v>296</v>
      </c>
      <c r="D31" s="868" t="s">
        <v>291</v>
      </c>
      <c r="E31" s="868"/>
      <c r="F31" s="869" t="s">
        <v>123</v>
      </c>
      <c r="G31" s="869" t="s">
        <v>123</v>
      </c>
      <c r="H31" s="869" t="s">
        <v>123</v>
      </c>
      <c r="I31" s="869" t="s">
        <v>123</v>
      </c>
      <c r="J31" s="885" t="s">
        <v>122</v>
      </c>
    </row>
    <row r="32" spans="2:10" ht="13.5" customHeight="1" x14ac:dyDescent="0.2">
      <c r="B32" s="889"/>
      <c r="C32" s="871" t="s">
        <v>296</v>
      </c>
      <c r="D32" s="871" t="s">
        <v>292</v>
      </c>
      <c r="E32" s="871"/>
      <c r="F32" s="875" t="s">
        <v>122</v>
      </c>
      <c r="G32" s="872" t="s">
        <v>123</v>
      </c>
      <c r="H32" s="875" t="s">
        <v>122</v>
      </c>
      <c r="I32" s="872" t="s">
        <v>123</v>
      </c>
      <c r="J32" s="886" t="s">
        <v>123</v>
      </c>
    </row>
    <row r="33" spans="2:10" ht="13.5" customHeight="1" x14ac:dyDescent="0.2">
      <c r="B33" s="882"/>
      <c r="C33" s="873"/>
      <c r="D33" s="873"/>
      <c r="E33" s="873"/>
      <c r="F33" s="874"/>
      <c r="G33" s="874"/>
      <c r="H33" s="874"/>
      <c r="I33" s="874"/>
      <c r="J33" s="883"/>
    </row>
    <row r="34" spans="2:10" ht="13.5" customHeight="1" x14ac:dyDescent="0.2">
      <c r="B34" s="884" t="s">
        <v>297</v>
      </c>
      <c r="C34" s="868" t="s">
        <v>290</v>
      </c>
      <c r="D34" s="868" t="s">
        <v>291</v>
      </c>
      <c r="E34" s="868"/>
      <c r="F34" s="869" t="s">
        <v>123</v>
      </c>
      <c r="G34" s="869" t="s">
        <v>123</v>
      </c>
      <c r="H34" s="869" t="s">
        <v>123</v>
      </c>
      <c r="I34" s="869" t="s">
        <v>123</v>
      </c>
      <c r="J34" s="888" t="s">
        <v>123</v>
      </c>
    </row>
    <row r="35" spans="2:10" ht="13.5" customHeight="1" x14ac:dyDescent="0.2">
      <c r="B35" s="884"/>
      <c r="C35" s="871" t="s">
        <v>290</v>
      </c>
      <c r="D35" s="871" t="s">
        <v>292</v>
      </c>
      <c r="E35" s="871"/>
      <c r="F35" s="872" t="s">
        <v>123</v>
      </c>
      <c r="G35" s="872" t="s">
        <v>123</v>
      </c>
      <c r="H35" s="875" t="s">
        <v>302</v>
      </c>
      <c r="I35" s="872" t="s">
        <v>123</v>
      </c>
      <c r="J35" s="886" t="s">
        <v>123</v>
      </c>
    </row>
    <row r="36" spans="2:10" ht="13.5" customHeight="1" x14ac:dyDescent="0.2">
      <c r="B36" s="882" t="s">
        <v>322</v>
      </c>
      <c r="C36" s="873"/>
      <c r="D36" s="873"/>
      <c r="E36" s="873"/>
      <c r="F36" s="874"/>
      <c r="G36" s="874"/>
      <c r="H36" s="874"/>
      <c r="I36" s="874"/>
      <c r="J36" s="883"/>
    </row>
    <row r="37" spans="2:10" ht="13.5" customHeight="1" x14ac:dyDescent="0.2">
      <c r="B37" s="882"/>
      <c r="C37" s="873"/>
      <c r="D37" s="873"/>
      <c r="E37" s="873"/>
      <c r="F37" s="874"/>
      <c r="G37" s="874"/>
      <c r="H37" s="874"/>
      <c r="I37" s="874"/>
      <c r="J37" s="883"/>
    </row>
    <row r="38" spans="2:10" ht="13.5" customHeight="1" x14ac:dyDescent="0.2">
      <c r="B38" s="884" t="s">
        <v>298</v>
      </c>
      <c r="C38" s="868" t="s">
        <v>295</v>
      </c>
      <c r="D38" s="868" t="s">
        <v>291</v>
      </c>
      <c r="E38" s="868"/>
      <c r="F38" s="869" t="s">
        <v>123</v>
      </c>
      <c r="G38" s="869" t="s">
        <v>123</v>
      </c>
      <c r="H38" s="869" t="s">
        <v>123</v>
      </c>
      <c r="I38" s="870" t="s">
        <v>122</v>
      </c>
      <c r="J38" s="888" t="s">
        <v>123</v>
      </c>
    </row>
    <row r="39" spans="2:10" ht="13.5" customHeight="1" x14ac:dyDescent="0.2">
      <c r="B39" s="884"/>
      <c r="C39" s="871" t="s">
        <v>295</v>
      </c>
      <c r="D39" s="871" t="s">
        <v>292</v>
      </c>
      <c r="E39" s="871"/>
      <c r="F39" s="872" t="s">
        <v>123</v>
      </c>
      <c r="G39" s="872" t="s">
        <v>123</v>
      </c>
      <c r="H39" s="875" t="s">
        <v>301</v>
      </c>
      <c r="I39" s="875" t="s">
        <v>122</v>
      </c>
      <c r="J39" s="886" t="s">
        <v>123</v>
      </c>
    </row>
    <row r="40" spans="2:10" ht="13.5" customHeight="1" x14ac:dyDescent="0.2">
      <c r="B40" s="882"/>
      <c r="C40" s="873"/>
      <c r="D40" s="873"/>
      <c r="E40" s="873"/>
      <c r="F40" s="874"/>
      <c r="G40" s="874"/>
      <c r="H40" s="874"/>
      <c r="I40" s="874"/>
      <c r="J40" s="883"/>
    </row>
    <row r="41" spans="2:10" ht="13.5" customHeight="1" x14ac:dyDescent="0.2">
      <c r="B41" s="887" t="s">
        <v>299</v>
      </c>
      <c r="C41" s="868" t="s">
        <v>300</v>
      </c>
      <c r="D41" s="868" t="s">
        <v>291</v>
      </c>
      <c r="E41" s="868"/>
      <c r="F41" s="869" t="s">
        <v>123</v>
      </c>
      <c r="G41" s="869" t="s">
        <v>123</v>
      </c>
      <c r="H41" s="869" t="s">
        <v>123</v>
      </c>
      <c r="I41" s="869" t="s">
        <v>123</v>
      </c>
      <c r="J41" s="885" t="s">
        <v>122</v>
      </c>
    </row>
    <row r="42" spans="2:10" ht="13.5" customHeight="1" x14ac:dyDescent="0.2">
      <c r="B42" s="882"/>
      <c r="C42" s="871" t="s">
        <v>300</v>
      </c>
      <c r="D42" s="871" t="s">
        <v>292</v>
      </c>
      <c r="E42" s="871"/>
      <c r="F42" s="875" t="s">
        <v>122</v>
      </c>
      <c r="G42" s="872" t="s">
        <v>123</v>
      </c>
      <c r="H42" s="875" t="s">
        <v>122</v>
      </c>
      <c r="I42" s="872" t="s">
        <v>123</v>
      </c>
      <c r="J42" s="886" t="s">
        <v>123</v>
      </c>
    </row>
    <row r="43" spans="2:10" ht="13.5" customHeight="1" x14ac:dyDescent="0.2">
      <c r="B43" s="882"/>
      <c r="C43" s="868" t="s">
        <v>296</v>
      </c>
      <c r="D43" s="868" t="s">
        <v>291</v>
      </c>
      <c r="E43" s="868"/>
      <c r="F43" s="869" t="s">
        <v>123</v>
      </c>
      <c r="G43" s="869" t="s">
        <v>123</v>
      </c>
      <c r="H43" s="869" t="s">
        <v>123</v>
      </c>
      <c r="I43" s="869" t="s">
        <v>123</v>
      </c>
      <c r="J43" s="885" t="s">
        <v>122</v>
      </c>
    </row>
    <row r="44" spans="2:10" ht="13.5" customHeight="1" thickBot="1" x14ac:dyDescent="0.25">
      <c r="B44" s="890"/>
      <c r="C44" s="891" t="s">
        <v>296</v>
      </c>
      <c r="D44" s="891" t="s">
        <v>292</v>
      </c>
      <c r="E44" s="891"/>
      <c r="F44" s="892" t="s">
        <v>123</v>
      </c>
      <c r="G44" s="892" t="s">
        <v>123</v>
      </c>
      <c r="H44" s="893" t="s">
        <v>122</v>
      </c>
      <c r="I44" s="892" t="s">
        <v>123</v>
      </c>
      <c r="J44" s="894" t="s">
        <v>123</v>
      </c>
    </row>
    <row r="45" spans="2:10" ht="4.5" customHeight="1" x14ac:dyDescent="0.2"/>
    <row r="46" spans="2:10" ht="12.75" customHeight="1" x14ac:dyDescent="0.2">
      <c r="B46" s="1179" t="s">
        <v>305</v>
      </c>
      <c r="C46" s="1179"/>
      <c r="D46" s="1179"/>
      <c r="E46" s="1179"/>
      <c r="F46" s="1179"/>
      <c r="G46" s="1179"/>
      <c r="H46" s="1179"/>
      <c r="I46" s="1179"/>
      <c r="J46" s="1179"/>
    </row>
    <row r="47" spans="2:10" ht="12.75" customHeight="1" x14ac:dyDescent="0.2">
      <c r="B47" s="1179"/>
      <c r="C47" s="1179"/>
      <c r="D47" s="1179"/>
      <c r="E47" s="1179"/>
      <c r="F47" s="1179"/>
      <c r="G47" s="1179"/>
      <c r="H47" s="1179"/>
      <c r="I47" s="1179"/>
      <c r="J47" s="1179"/>
    </row>
    <row r="48" spans="2:10" ht="4.5" customHeight="1" x14ac:dyDescent="0.2"/>
    <row r="49" spans="2:2" ht="12.75" x14ac:dyDescent="0.2">
      <c r="B49" s="876" t="s">
        <v>306</v>
      </c>
    </row>
    <row r="50" spans="2:2" ht="12.75" x14ac:dyDescent="0.2">
      <c r="B50" s="877" t="s">
        <v>303</v>
      </c>
    </row>
    <row r="51" spans="2:2" ht="12.75" x14ac:dyDescent="0.2">
      <c r="B51" s="876" t="s">
        <v>304</v>
      </c>
    </row>
    <row r="52" spans="2:2" ht="4.1500000000000004" customHeight="1" x14ac:dyDescent="0.2"/>
    <row r="53" spans="2:2" ht="13.5" customHeight="1" x14ac:dyDescent="0.2">
      <c r="B53" s="876" t="s">
        <v>391</v>
      </c>
    </row>
    <row r="54" spans="2:2" ht="13.5" customHeight="1" x14ac:dyDescent="0.2">
      <c r="B54" s="1020" t="s">
        <v>392</v>
      </c>
    </row>
  </sheetData>
  <sheetProtection algorithmName="SHA-512" hashValue="0IJTeB5n2avsk8WhJ7/2o9vPzD4hWaXOsmX6qWSSeZqWb11EnPkmUGvIu99YcOjallPfb0dLuG3MIvYGCKyk5A==" saltValue="fIPgEXZ4xytPd1vPfRaU3A==" spinCount="100000" sheet="1" objects="1" scenarios="1"/>
  <mergeCells count="3">
    <mergeCell ref="B19:J19"/>
    <mergeCell ref="B20:J20"/>
    <mergeCell ref="B46:J47"/>
  </mergeCells>
  <hyperlinks>
    <hyperlink ref="B50" r:id="rId1" xr:uid="{00000000-0004-0000-0700-000000000000}"/>
    <hyperlink ref="B54" r:id="rId2" tooltip="https://www.colorado.edu/bfp/planning-resources/rate-based-service-activities/rbsa-bookkeeping" xr:uid="{00000000-0004-0000-0700-000001000000}"/>
  </hyperlinks>
  <pageMargins left="0.7" right="0.7" top="0.75" bottom="0.75" header="0.3" footer="0.3"/>
  <pageSetup scale="66"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32"/>
  <sheetViews>
    <sheetView workbookViewId="0"/>
  </sheetViews>
  <sheetFormatPr defaultColWidth="9.140625" defaultRowHeight="15" x14ac:dyDescent="0.25"/>
  <cols>
    <col min="1" max="1" width="18.140625" style="987" customWidth="1"/>
    <col min="2" max="2" width="17.85546875" style="987" customWidth="1"/>
    <col min="3" max="3" width="19.140625" style="987" customWidth="1"/>
    <col min="4" max="4" width="16.42578125" style="987" customWidth="1"/>
    <col min="5" max="5" width="15.7109375" style="987" customWidth="1"/>
    <col min="6" max="6" width="16.42578125" style="987" customWidth="1"/>
    <col min="7" max="16384" width="9.140625" style="987"/>
  </cols>
  <sheetData>
    <row r="1" spans="1:11" ht="18.75" x14ac:dyDescent="0.3">
      <c r="A1" s="986" t="s">
        <v>326</v>
      </c>
    </row>
    <row r="2" spans="1:11" x14ac:dyDescent="0.25">
      <c r="A2" s="987" t="s">
        <v>327</v>
      </c>
    </row>
    <row r="3" spans="1:11" x14ac:dyDescent="0.25">
      <c r="A3" s="988" t="s">
        <v>328</v>
      </c>
    </row>
    <row r="4" spans="1:11" x14ac:dyDescent="0.25">
      <c r="A4" s="989" t="s">
        <v>329</v>
      </c>
    </row>
    <row r="5" spans="1:11" x14ac:dyDescent="0.25">
      <c r="B5" s="990" t="s">
        <v>330</v>
      </c>
    </row>
    <row r="7" spans="1:11" x14ac:dyDescent="0.25">
      <c r="A7" s="991" t="s">
        <v>331</v>
      </c>
      <c r="B7" s="991"/>
      <c r="C7" s="991"/>
      <c r="D7" s="991"/>
      <c r="E7" s="991"/>
      <c r="F7" s="991"/>
      <c r="G7" s="991"/>
      <c r="H7" s="991"/>
      <c r="I7" s="991"/>
      <c r="J7" s="991"/>
      <c r="K7" s="991"/>
    </row>
    <row r="8" spans="1:11" ht="15.75" thickBot="1" x14ac:dyDescent="0.3">
      <c r="B8" s="992" t="s">
        <v>332</v>
      </c>
      <c r="C8" s="992" t="s">
        <v>333</v>
      </c>
    </row>
    <row r="9" spans="1:11" x14ac:dyDescent="0.25">
      <c r="A9" s="993" t="s">
        <v>334</v>
      </c>
    </row>
    <row r="10" spans="1:11" x14ac:dyDescent="0.25">
      <c r="A10" s="993" t="s">
        <v>335</v>
      </c>
    </row>
    <row r="11" spans="1:11" x14ac:dyDescent="0.25">
      <c r="A11" s="993" t="s">
        <v>336</v>
      </c>
    </row>
    <row r="12" spans="1:11" x14ac:dyDescent="0.25">
      <c r="A12" s="993" t="s">
        <v>337</v>
      </c>
    </row>
    <row r="13" spans="1:11" x14ac:dyDescent="0.25">
      <c r="A13" s="993" t="s">
        <v>338</v>
      </c>
    </row>
    <row r="14" spans="1:11" x14ac:dyDescent="0.25">
      <c r="A14" s="993" t="s">
        <v>339</v>
      </c>
    </row>
    <row r="16" spans="1:11" x14ac:dyDescent="0.25">
      <c r="A16" s="991" t="s">
        <v>340</v>
      </c>
      <c r="B16" s="991"/>
      <c r="C16" s="991"/>
      <c r="D16" s="991"/>
      <c r="E16" s="991"/>
      <c r="F16" s="991"/>
      <c r="G16" s="991"/>
      <c r="H16" s="991"/>
      <c r="I16" s="991"/>
      <c r="J16" s="991"/>
      <c r="K16" s="991"/>
    </row>
    <row r="17" spans="1:11" ht="15.75" thickBot="1" x14ac:dyDescent="0.3">
      <c r="B17" s="992" t="s">
        <v>341</v>
      </c>
      <c r="C17" s="992" t="s">
        <v>342</v>
      </c>
      <c r="D17" s="992" t="s">
        <v>343</v>
      </c>
      <c r="E17" s="992" t="s">
        <v>344</v>
      </c>
      <c r="F17" s="992" t="s">
        <v>109</v>
      </c>
    </row>
    <row r="18" spans="1:11" x14ac:dyDescent="0.25">
      <c r="A18" s="993" t="s">
        <v>334</v>
      </c>
      <c r="B18" s="994"/>
      <c r="C18" s="994"/>
      <c r="D18" s="994"/>
      <c r="E18" s="994"/>
      <c r="F18" s="995">
        <f>SUM(B18:E18)</f>
        <v>0</v>
      </c>
    </row>
    <row r="19" spans="1:11" x14ac:dyDescent="0.25">
      <c r="A19" s="993" t="s">
        <v>335</v>
      </c>
      <c r="B19" s="994"/>
      <c r="C19" s="994"/>
      <c r="D19" s="994"/>
      <c r="E19" s="994"/>
      <c r="F19" s="995">
        <f>SUM(B19:E19)</f>
        <v>0</v>
      </c>
    </row>
    <row r="20" spans="1:11" x14ac:dyDescent="0.25">
      <c r="A20" s="993" t="s">
        <v>336</v>
      </c>
      <c r="B20" s="994"/>
      <c r="C20" s="994"/>
      <c r="D20" s="994"/>
      <c r="E20" s="994"/>
      <c r="F20" s="995">
        <f>SUM(B20:E20)</f>
        <v>0</v>
      </c>
    </row>
    <row r="21" spans="1:11" x14ac:dyDescent="0.25">
      <c r="A21" s="993" t="s">
        <v>337</v>
      </c>
      <c r="B21" s="994"/>
      <c r="C21" s="994"/>
      <c r="D21" s="994"/>
      <c r="E21" s="994"/>
      <c r="F21" s="995">
        <f t="shared" ref="F21:F23" si="0">SUM(B21:E21)</f>
        <v>0</v>
      </c>
    </row>
    <row r="22" spans="1:11" x14ac:dyDescent="0.25">
      <c r="A22" s="993" t="s">
        <v>338</v>
      </c>
      <c r="B22" s="994"/>
      <c r="C22" s="994"/>
      <c r="D22" s="994"/>
      <c r="E22" s="994"/>
      <c r="F22" s="995">
        <f t="shared" si="0"/>
        <v>0</v>
      </c>
    </row>
    <row r="23" spans="1:11" x14ac:dyDescent="0.25">
      <c r="A23" s="993" t="s">
        <v>339</v>
      </c>
      <c r="B23" s="994"/>
      <c r="C23" s="994"/>
      <c r="D23" s="994"/>
      <c r="E23" s="994"/>
      <c r="F23" s="995">
        <f t="shared" si="0"/>
        <v>0</v>
      </c>
    </row>
    <row r="25" spans="1:11" x14ac:dyDescent="0.25">
      <c r="A25" s="1023" t="s">
        <v>397</v>
      </c>
      <c r="B25" s="991"/>
      <c r="C25" s="991"/>
      <c r="D25" s="991"/>
      <c r="E25" s="991"/>
      <c r="F25" s="991"/>
      <c r="G25" s="991"/>
      <c r="H25" s="991"/>
      <c r="I25" s="991"/>
      <c r="J25" s="991"/>
      <c r="K25" s="991"/>
    </row>
    <row r="26" spans="1:11" ht="15.75" thickBot="1" x14ac:dyDescent="0.3">
      <c r="B26" s="992" t="s">
        <v>341</v>
      </c>
      <c r="C26" s="992" t="s">
        <v>342</v>
      </c>
      <c r="D26" s="992" t="s">
        <v>343</v>
      </c>
      <c r="E26" s="992" t="s">
        <v>344</v>
      </c>
    </row>
    <row r="27" spans="1:11" x14ac:dyDescent="0.25">
      <c r="A27" s="993" t="s">
        <v>334</v>
      </c>
    </row>
    <row r="28" spans="1:11" x14ac:dyDescent="0.25">
      <c r="A28" s="993" t="s">
        <v>335</v>
      </c>
      <c r="B28" s="996"/>
      <c r="C28" s="996"/>
      <c r="D28" s="996"/>
      <c r="E28" s="996"/>
    </row>
    <row r="29" spans="1:11" x14ac:dyDescent="0.25">
      <c r="A29" s="993" t="s">
        <v>336</v>
      </c>
      <c r="B29" s="996"/>
      <c r="C29" s="996"/>
      <c r="D29" s="996"/>
      <c r="E29" s="996"/>
    </row>
    <row r="30" spans="1:11" x14ac:dyDescent="0.25">
      <c r="A30" s="993" t="s">
        <v>337</v>
      </c>
      <c r="B30" s="996"/>
      <c r="C30" s="996"/>
      <c r="D30" s="996"/>
      <c r="E30" s="996"/>
    </row>
    <row r="31" spans="1:11" x14ac:dyDescent="0.25">
      <c r="A31" s="993" t="s">
        <v>338</v>
      </c>
      <c r="B31" s="996"/>
      <c r="C31" s="996"/>
      <c r="D31" s="996"/>
      <c r="E31" s="996"/>
    </row>
    <row r="32" spans="1:11" x14ac:dyDescent="0.25">
      <c r="A32" s="993" t="s">
        <v>339</v>
      </c>
      <c r="B32" s="996"/>
      <c r="C32" s="996"/>
      <c r="D32" s="996"/>
      <c r="E32" s="996"/>
    </row>
  </sheetData>
  <sheetProtection algorithmName="SHA-512" hashValue="UT24sLyzIhWZcIp6KXnxx74G+chuC4Vvj30XDsUal5xeunlwZFnRFcJOZfpwuPXvSJLepy3Bmuy61wzYoYFj0g==" saltValue="2Gma/Dgyrt6LGTqTtK9Hd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Introduction</vt:lpstr>
      <vt:lpstr>Certification</vt:lpstr>
      <vt:lpstr>Part A - Inputs</vt:lpstr>
      <vt:lpstr>Part B - Rates Sheet</vt:lpstr>
      <vt:lpstr>Part C - Summary &amp; Verification</vt:lpstr>
      <vt:lpstr>OptionalEmployeeSplits</vt:lpstr>
      <vt:lpstr>Rate Menu</vt:lpstr>
      <vt:lpstr>Reference</vt:lpstr>
      <vt:lpstr>Sample Sales Worksheet</vt:lpstr>
      <vt:lpstr>Sample Costs Worksheet</vt:lpstr>
      <vt:lpstr>Part A - Inputs - Sample</vt:lpstr>
      <vt:lpstr>Part B - Rates Sheet - Sample</vt:lpstr>
      <vt:lpstr>Part C - Summary - Sample</vt:lpstr>
      <vt:lpstr>Control</vt:lpstr>
      <vt:lpstr>ExtGain</vt:lpstr>
      <vt:lpstr>Certification!Print_Area</vt:lpstr>
      <vt:lpstr>Introduction!Print_Area</vt:lpstr>
      <vt:lpstr>'Rate Menu'!Print_Area</vt:lpstr>
      <vt:lpstr>Step11</vt:lpstr>
      <vt:lpstr>Step11Demo</vt:lpstr>
      <vt:lpstr>Step6</vt:lpstr>
      <vt:lpstr>Step6Demo</vt:lpstr>
    </vt:vector>
  </TitlesOfParts>
  <Company>University of Colorado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W. White</dc:creator>
  <cp:lastModifiedBy>Christi Walker</cp:lastModifiedBy>
  <cp:lastPrinted>2019-12-16T18:45:42Z</cp:lastPrinted>
  <dcterms:created xsi:type="dcterms:W3CDTF">2017-09-01T15:47:52Z</dcterms:created>
  <dcterms:modified xsi:type="dcterms:W3CDTF">2022-03-31T18:38:15Z</dcterms:modified>
</cp:coreProperties>
</file>